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3-1\NAME 338\2nd Presentation\"/>
    </mc:Choice>
  </mc:AlternateContent>
  <bookViews>
    <workbookView xWindow="0" yWindow="0" windowWidth="23040" windowHeight="880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Chart1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" l="1"/>
  <c r="C25" i="2"/>
  <c r="F24" i="1"/>
  <c r="C24" i="1"/>
  <c r="H7" i="5" l="1"/>
  <c r="H8" i="5"/>
  <c r="H9" i="5"/>
  <c r="H6" i="5"/>
  <c r="B9" i="5"/>
  <c r="B8" i="5"/>
  <c r="B7" i="5"/>
  <c r="B6" i="5"/>
  <c r="K27" i="4"/>
  <c r="J27" i="4"/>
  <c r="I27" i="4"/>
  <c r="G27" i="4"/>
  <c r="F27" i="4"/>
  <c r="E27" i="4"/>
  <c r="K27" i="3"/>
  <c r="J27" i="3"/>
  <c r="G27" i="3"/>
  <c r="F27" i="3"/>
  <c r="I27" i="3"/>
  <c r="E27" i="3"/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8" i="3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8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23" i="2" l="1"/>
  <c r="E23" i="2" s="1"/>
  <c r="D19" i="2"/>
  <c r="E19" i="2" s="1"/>
  <c r="D15" i="2"/>
  <c r="E15" i="2" s="1"/>
  <c r="D11" i="2"/>
  <c r="E11" i="2" s="1"/>
  <c r="D9" i="2"/>
  <c r="E9" i="2" s="1"/>
  <c r="D7" i="2"/>
  <c r="E7" i="2" s="1"/>
  <c r="G23" i="2"/>
  <c r="H23" i="2" s="1"/>
  <c r="G22" i="2"/>
  <c r="H22" i="2" s="1"/>
  <c r="G20" i="2"/>
  <c r="H20" i="2" s="1"/>
  <c r="G18" i="2"/>
  <c r="H18" i="2" s="1"/>
  <c r="G15" i="2"/>
  <c r="H15" i="2" s="1"/>
  <c r="G14" i="2"/>
  <c r="H14" i="2" s="1"/>
  <c r="G12" i="2"/>
  <c r="H12" i="2" s="1"/>
  <c r="G10" i="2"/>
  <c r="H10" i="2" s="1"/>
  <c r="G7" i="2"/>
  <c r="H7" i="2" s="1"/>
  <c r="D8" i="2"/>
  <c r="E8" i="2" s="1"/>
  <c r="G8" i="2"/>
  <c r="H8" i="2" s="1"/>
  <c r="G9" i="2"/>
  <c r="H9" i="2" s="1"/>
  <c r="D10" i="2"/>
  <c r="E10" i="2" s="1"/>
  <c r="G11" i="2"/>
  <c r="H11" i="2" s="1"/>
  <c r="D12" i="2"/>
  <c r="E12" i="2" s="1"/>
  <c r="D13" i="2"/>
  <c r="E13" i="2" s="1"/>
  <c r="G13" i="2"/>
  <c r="H13" i="2" s="1"/>
  <c r="D14" i="2"/>
  <c r="E14" i="2" s="1"/>
  <c r="D16" i="2"/>
  <c r="E16" i="2" s="1"/>
  <c r="G16" i="2"/>
  <c r="H16" i="2" s="1"/>
  <c r="D17" i="2"/>
  <c r="E17" i="2" s="1"/>
  <c r="G17" i="2"/>
  <c r="H17" i="2" s="1"/>
  <c r="D18" i="2"/>
  <c r="E18" i="2" s="1"/>
  <c r="G19" i="2"/>
  <c r="H19" i="2" s="1"/>
  <c r="D20" i="2"/>
  <c r="E20" i="2" s="1"/>
  <c r="D21" i="2"/>
  <c r="E21" i="2" s="1"/>
  <c r="G21" i="2"/>
  <c r="H21" i="2" s="1"/>
  <c r="D22" i="2"/>
  <c r="E22" i="2" s="1"/>
  <c r="F24" i="2" l="1"/>
  <c r="C24" i="2"/>
  <c r="E9" i="5"/>
  <c r="E8" i="5"/>
  <c r="E7" i="5"/>
  <c r="E6" i="5"/>
  <c r="F27" i="2" l="1"/>
  <c r="C27" i="2"/>
  <c r="J24" i="4"/>
  <c r="K24" i="4" s="1"/>
  <c r="F24" i="4"/>
  <c r="G24" i="4" s="1"/>
  <c r="J23" i="4"/>
  <c r="K23" i="4" s="1"/>
  <c r="F23" i="4"/>
  <c r="G23" i="4" s="1"/>
  <c r="J22" i="4"/>
  <c r="K22" i="4" s="1"/>
  <c r="F22" i="4"/>
  <c r="G22" i="4" s="1"/>
  <c r="J21" i="4"/>
  <c r="K21" i="4" s="1"/>
  <c r="F21" i="4"/>
  <c r="G21" i="4" s="1"/>
  <c r="J20" i="4"/>
  <c r="K20" i="4" s="1"/>
  <c r="F20" i="4"/>
  <c r="G20" i="4" s="1"/>
  <c r="J19" i="4"/>
  <c r="K19" i="4" s="1"/>
  <c r="F19" i="4"/>
  <c r="G19" i="4" s="1"/>
  <c r="J18" i="4"/>
  <c r="K18" i="4" s="1"/>
  <c r="F18" i="4"/>
  <c r="G18" i="4" s="1"/>
  <c r="J17" i="4"/>
  <c r="K17" i="4" s="1"/>
  <c r="F17" i="4"/>
  <c r="G17" i="4" s="1"/>
  <c r="J16" i="4"/>
  <c r="K16" i="4" s="1"/>
  <c r="F16" i="4"/>
  <c r="G16" i="4" s="1"/>
  <c r="J15" i="4"/>
  <c r="K15" i="4" s="1"/>
  <c r="F15" i="4"/>
  <c r="G15" i="4" s="1"/>
  <c r="J14" i="4"/>
  <c r="K14" i="4" s="1"/>
  <c r="F14" i="4"/>
  <c r="G14" i="4" s="1"/>
  <c r="J13" i="4"/>
  <c r="K13" i="4" s="1"/>
  <c r="F13" i="4"/>
  <c r="G13" i="4" s="1"/>
  <c r="J12" i="4"/>
  <c r="K12" i="4" s="1"/>
  <c r="F12" i="4"/>
  <c r="G12" i="4" s="1"/>
  <c r="J11" i="4"/>
  <c r="K11" i="4" s="1"/>
  <c r="F11" i="4"/>
  <c r="G11" i="4" s="1"/>
  <c r="J10" i="4"/>
  <c r="K10" i="4" s="1"/>
  <c r="F10" i="4"/>
  <c r="G10" i="4" s="1"/>
  <c r="J9" i="4"/>
  <c r="K9" i="4" s="1"/>
  <c r="F9" i="4"/>
  <c r="G9" i="4" s="1"/>
  <c r="J8" i="4"/>
  <c r="E25" i="4" l="1"/>
  <c r="J25" i="4"/>
  <c r="K8" i="4"/>
  <c r="K25" i="4" s="1"/>
  <c r="F8" i="4"/>
  <c r="I25" i="4"/>
  <c r="G8" i="4" l="1"/>
  <c r="G25" i="4" s="1"/>
  <c r="F25" i="4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8" i="3"/>
  <c r="F8" i="3" s="1"/>
  <c r="G8" i="3" s="1"/>
  <c r="D17" i="1"/>
  <c r="E17" i="1" s="1"/>
  <c r="G17" i="1"/>
  <c r="H17" i="1" s="1"/>
  <c r="D18" i="1"/>
  <c r="E18" i="1" s="1"/>
  <c r="G18" i="1"/>
  <c r="H18" i="1" s="1"/>
  <c r="K8" i="5" l="1"/>
  <c r="I25" i="3"/>
  <c r="J8" i="3"/>
  <c r="K8" i="3" s="1"/>
  <c r="K25" i="3" s="1"/>
  <c r="G25" i="3"/>
  <c r="J28" i="4"/>
  <c r="H30" i="4" s="1"/>
  <c r="F9" i="5" s="1"/>
  <c r="K9" i="5"/>
  <c r="E25" i="3"/>
  <c r="F25" i="3"/>
  <c r="J25" i="3" l="1"/>
  <c r="J28" i="3" s="1"/>
  <c r="H30" i="3" s="1"/>
  <c r="F7" i="5" s="1"/>
  <c r="K6" i="5"/>
  <c r="F28" i="4"/>
  <c r="D30" i="4" s="1"/>
  <c r="F8" i="5" s="1"/>
  <c r="I9" i="5"/>
  <c r="I8" i="5" l="1"/>
  <c r="K7" i="5"/>
  <c r="F28" i="3"/>
  <c r="D30" i="3" s="1"/>
  <c r="F6" i="5" s="1"/>
  <c r="I7" i="5"/>
  <c r="G8" i="5"/>
  <c r="J8" i="5" s="1"/>
  <c r="I6" i="5" l="1"/>
  <c r="G9" i="5"/>
  <c r="J9" i="5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9" i="1"/>
  <c r="H19" i="1" s="1"/>
  <c r="G20" i="1"/>
  <c r="H20" i="1" s="1"/>
  <c r="G21" i="1"/>
  <c r="H21" i="1" s="1"/>
  <c r="G22" i="1"/>
  <c r="H22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9" i="1"/>
  <c r="E19" i="1" s="1"/>
  <c r="D20" i="1"/>
  <c r="E20" i="1" s="1"/>
  <c r="D21" i="1"/>
  <c r="E21" i="1" s="1"/>
  <c r="D22" i="1"/>
  <c r="E22" i="1" s="1"/>
  <c r="C23" i="1" l="1"/>
  <c r="F23" i="1"/>
  <c r="F26" i="1" l="1"/>
  <c r="G7" i="5" s="1"/>
  <c r="J7" i="5" s="1"/>
  <c r="C26" i="1"/>
  <c r="G6" i="5" s="1"/>
  <c r="J6" i="5" s="1"/>
</calcChain>
</file>

<file path=xl/sharedStrings.xml><?xml version="1.0" encoding="utf-8"?>
<sst xmlns="http://schemas.openxmlformats.org/spreadsheetml/2006/main" count="101" uniqueCount="46">
  <si>
    <r>
      <rPr>
        <sz val="28"/>
        <color theme="1"/>
        <rFont val="Calibri"/>
        <family val="2"/>
        <scheme val="minor"/>
      </rPr>
      <t>BM</t>
    </r>
    <r>
      <rPr>
        <vertAlign val="subscript"/>
        <sz val="28"/>
        <color theme="1"/>
        <rFont val="Calibri"/>
        <family val="2"/>
        <scheme val="minor"/>
      </rPr>
      <t>T</t>
    </r>
    <r>
      <rPr>
        <sz val="28"/>
        <color theme="1"/>
        <rFont val="Calibri"/>
        <family val="2"/>
        <scheme val="minor"/>
      </rPr>
      <t xml:space="preserve"> Calculation</t>
    </r>
  </si>
  <si>
    <t>Station</t>
  </si>
  <si>
    <t>SM</t>
  </si>
  <si>
    <t>Half Ordinate</t>
  </si>
  <si>
    <r>
      <t>(Half Ordinate)</t>
    </r>
    <r>
      <rPr>
        <vertAlign val="superscript"/>
        <sz val="11"/>
        <color theme="1"/>
        <rFont val="Calibri"/>
        <family val="2"/>
        <scheme val="minor"/>
      </rPr>
      <t>3</t>
    </r>
  </si>
  <si>
    <t>Function</t>
  </si>
  <si>
    <t>WL- 1</t>
  </si>
  <si>
    <t>WL- 2</t>
  </si>
  <si>
    <t>Sum Of Function</t>
  </si>
  <si>
    <r>
      <t>I</t>
    </r>
    <r>
      <rPr>
        <vertAlign val="subscript"/>
        <sz val="11"/>
        <color theme="1"/>
        <rFont val="Calibri"/>
        <family val="2"/>
        <scheme val="minor"/>
      </rPr>
      <t>CL</t>
    </r>
  </si>
  <si>
    <t>Displacement</t>
  </si>
  <si>
    <r>
      <t>BM</t>
    </r>
    <r>
      <rPr>
        <vertAlign val="subscript"/>
        <sz val="11"/>
        <color theme="1"/>
        <rFont val="Calibri"/>
        <family val="2"/>
        <scheme val="minor"/>
      </rPr>
      <t>T</t>
    </r>
  </si>
  <si>
    <t>WL- 3</t>
  </si>
  <si>
    <t>WL- 4</t>
  </si>
  <si>
    <t>Staion</t>
  </si>
  <si>
    <t>Lever</t>
  </si>
  <si>
    <t>WL 1</t>
  </si>
  <si>
    <t>WL 2</t>
  </si>
  <si>
    <t>WL 3</t>
  </si>
  <si>
    <t>Function of A.</t>
  </si>
  <si>
    <t>Function of M.</t>
  </si>
  <si>
    <t>Function of I.</t>
  </si>
  <si>
    <t>Function Of I.</t>
  </si>
  <si>
    <t>Area</t>
  </si>
  <si>
    <t>CF from aft</t>
  </si>
  <si>
    <r>
      <t>I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Abt aft</t>
    </r>
  </si>
  <si>
    <r>
      <t>I</t>
    </r>
    <r>
      <rPr>
        <vertAlign val="subscript"/>
        <sz val="11"/>
        <color theme="1"/>
        <rFont val="Calibri"/>
        <family val="2"/>
        <scheme val="minor"/>
      </rPr>
      <t>CF</t>
    </r>
  </si>
  <si>
    <t>BMI</t>
  </si>
  <si>
    <r>
      <t>BM</t>
    </r>
    <r>
      <rPr>
        <vertAlign val="subscript"/>
        <sz val="28"/>
        <color theme="1"/>
        <rFont val="Calibri"/>
        <family val="2"/>
        <scheme val="minor"/>
      </rPr>
      <t>T</t>
    </r>
    <r>
      <rPr>
        <sz val="28"/>
        <color theme="1"/>
        <rFont val="Calibri"/>
        <family val="2"/>
        <scheme val="minor"/>
      </rPr>
      <t xml:space="preserve"> Calculation</t>
    </r>
  </si>
  <si>
    <t>WL 4</t>
  </si>
  <si>
    <r>
      <rPr>
        <sz val="28"/>
        <color theme="1"/>
        <rFont val="Calibri"/>
        <family val="2"/>
        <scheme val="minor"/>
      </rPr>
      <t>Calculation of BM</t>
    </r>
    <r>
      <rPr>
        <vertAlign val="subscript"/>
        <sz val="28"/>
        <color theme="1"/>
        <rFont val="Calibri"/>
        <family val="2"/>
        <scheme val="minor"/>
      </rPr>
      <t xml:space="preserve">L </t>
    </r>
  </si>
  <si>
    <r>
      <rPr>
        <sz val="28"/>
        <color theme="1"/>
        <rFont val="Calibri"/>
        <family val="2"/>
        <scheme val="minor"/>
      </rPr>
      <t>Calculation of BM</t>
    </r>
    <r>
      <rPr>
        <vertAlign val="subscript"/>
        <sz val="28"/>
        <color theme="1"/>
        <rFont val="Calibri"/>
        <family val="2"/>
        <scheme val="minor"/>
      </rPr>
      <t>L</t>
    </r>
  </si>
  <si>
    <t>MCTC</t>
  </si>
  <si>
    <t>TPC</t>
  </si>
  <si>
    <t>KB</t>
  </si>
  <si>
    <r>
      <t>KM</t>
    </r>
    <r>
      <rPr>
        <vertAlign val="subscript"/>
        <sz val="11"/>
        <color theme="1"/>
        <rFont val="Calibri"/>
        <family val="2"/>
        <scheme val="minor"/>
      </rPr>
      <t>L</t>
    </r>
  </si>
  <si>
    <r>
      <t>KM</t>
    </r>
    <r>
      <rPr>
        <vertAlign val="subscript"/>
        <sz val="11"/>
        <color theme="1"/>
        <rFont val="Calibri"/>
        <family val="2"/>
        <scheme val="minor"/>
      </rPr>
      <t>T</t>
    </r>
  </si>
  <si>
    <t>LCF abt aft</t>
  </si>
  <si>
    <t>LCB</t>
  </si>
  <si>
    <r>
      <t>BM</t>
    </r>
    <r>
      <rPr>
        <vertAlign val="subscript"/>
        <sz val="11"/>
        <color theme="1"/>
        <rFont val="Calibri"/>
        <family val="2"/>
        <scheme val="minor"/>
      </rPr>
      <t>L</t>
    </r>
  </si>
  <si>
    <t>Draft</t>
  </si>
  <si>
    <t xml:space="preserve"> </t>
  </si>
  <si>
    <t>BML</t>
  </si>
  <si>
    <t>BMT</t>
  </si>
  <si>
    <t>KML</t>
  </si>
  <si>
    <t>KMT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</si>
</sst>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bscript"/>
      <sz val="2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2" xfId="0" applyNumberFormat="1" applyBorder="1"/>
    <xf numFmtId="0" fontId="0" fillId="0" borderId="9" xfId="0" applyBorder="1"/>
    <xf numFmtId="0" fontId="0" fillId="0" borderId="0" xfId="0" applyBorder="1"/>
    <xf numFmtId="0" fontId="0" fillId="0" borderId="0" xfId="0" applyNumberFormat="1" applyBorder="1"/>
    <xf numFmtId="0" fontId="0" fillId="0" borderId="10" xfId="0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9" xfId="0" applyNumberFormat="1" applyBorder="1"/>
    <xf numFmtId="0" fontId="1" fillId="0" borderId="7" xfId="0" applyNumberFormat="1" applyFont="1" applyBorder="1" applyAlignment="1">
      <alignment vertical="center" wrapText="1"/>
    </xf>
    <xf numFmtId="0" fontId="1" fillId="0" borderId="8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1" fillId="0" borderId="10" xfId="0" applyNumberFormat="1" applyFont="1" applyBorder="1" applyAlignment="1">
      <alignment vertical="center" wrapText="1"/>
    </xf>
    <xf numFmtId="2" fontId="0" fillId="0" borderId="0" xfId="0" applyNumberFormat="1"/>
    <xf numFmtId="1" fontId="0" fillId="0" borderId="0" xfId="0" applyNumberFormat="1" applyBorder="1"/>
    <xf numFmtId="1" fontId="0" fillId="0" borderId="10" xfId="0" applyNumberFormat="1" applyBorder="1"/>
    <xf numFmtId="164" fontId="0" fillId="0" borderId="0" xfId="0" applyNumberFormat="1"/>
    <xf numFmtId="0" fontId="0" fillId="0" borderId="0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1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Sheet5!$B$17:$B$20</c:f>
              <c:numCache>
                <c:formatCode>0.000</c:formatCode>
                <c:ptCount val="4"/>
                <c:pt idx="0">
                  <c:v>6.1346075999999989</c:v>
                </c:pt>
                <c:pt idx="1">
                  <c:v>6.5496135999999998</c:v>
                </c:pt>
                <c:pt idx="2">
                  <c:v>6.8452035999999996</c:v>
                </c:pt>
                <c:pt idx="3">
                  <c:v>7.088071199999999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715-45E2-ADFC-FD211E7A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809536"/>
        <c:axId val="-1147814432"/>
      </c:scatterChart>
      <c:valAx>
        <c:axId val="-11478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14432"/>
        <c:crosses val="autoZero"/>
        <c:crossBetween val="midCat"/>
      </c:valAx>
      <c:valAx>
        <c:axId val="-1147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LCF</a:t>
            </a:r>
            <a:r>
              <a:rPr lang="en-US" baseline="0"/>
              <a:t> abt aft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Sheet5!$K$17:$K$20</c:f>
              <c:numCache>
                <c:formatCode>0.000</c:formatCode>
                <c:ptCount val="4"/>
                <c:pt idx="0">
                  <c:v>35.232819601371084</c:v>
                </c:pt>
                <c:pt idx="1">
                  <c:v>35.193359901414638</c:v>
                </c:pt>
                <c:pt idx="2">
                  <c:v>34.447077513954447</c:v>
                </c:pt>
                <c:pt idx="3">
                  <c:v>34.073728749225886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05-4767-A87D-4D1B01C90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21984"/>
        <c:axId val="-1142513824"/>
      </c:scatterChart>
      <c:valAx>
        <c:axId val="-11425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3824"/>
        <c:crosses val="autoZero"/>
        <c:crossBetween val="midCat"/>
      </c:valAx>
      <c:valAx>
        <c:axId val="-11425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6245370370370371"/>
          <c:w val="0.82373862642169726"/>
          <c:h val="0.465677675707203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TPC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Sheet5!$B$6:$B$9</c:f>
              <c:numCache>
                <c:formatCode>0.00</c:formatCode>
                <c:ptCount val="4"/>
                <c:pt idx="0">
                  <c:v>6.1346075999999989</c:v>
                </c:pt>
                <c:pt idx="1">
                  <c:v>6.5496135999999998</c:v>
                </c:pt>
                <c:pt idx="2">
                  <c:v>6.8452035999999996</c:v>
                </c:pt>
                <c:pt idx="3">
                  <c:v>7.088071199999999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60-4359-AD59-576983D17DAC}"/>
            </c:ext>
          </c:extLst>
        </c:ser>
        <c:ser>
          <c:idx val="1"/>
          <c:order val="1"/>
          <c:tx>
            <c:strRef>
              <c:f>Sheet5!$C$5</c:f>
              <c:strCache>
                <c:ptCount val="1"/>
                <c:pt idx="0">
                  <c:v>LCB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Sheet5!$C$6:$C$9</c:f>
              <c:numCache>
                <c:formatCode>0.00</c:formatCode>
                <c:ptCount val="4"/>
                <c:pt idx="0">
                  <c:v>35.288459655780215</c:v>
                </c:pt>
                <c:pt idx="1">
                  <c:v>35.38513419075084</c:v>
                </c:pt>
                <c:pt idx="2">
                  <c:v>35.402943839118173</c:v>
                </c:pt>
                <c:pt idx="3">
                  <c:v>34.967912033586899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B60-4359-AD59-576983D17DAC}"/>
            </c:ext>
          </c:extLst>
        </c:ser>
        <c:ser>
          <c:idx val="3"/>
          <c:order val="3"/>
          <c:tx>
            <c:strRef>
              <c:f>Sheet5!$E$5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Sheet5!$E$6:$E$9</c:f>
              <c:numCache>
                <c:formatCode>0.00</c:formatCode>
                <c:ptCount val="4"/>
                <c:pt idx="0">
                  <c:v>616.60900000000004</c:v>
                </c:pt>
                <c:pt idx="1">
                  <c:v>1315.5</c:v>
                </c:pt>
                <c:pt idx="2">
                  <c:v>2055.11</c:v>
                </c:pt>
                <c:pt idx="3">
                  <c:v>2824.3580000000002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B60-4359-AD59-576983D17DAC}"/>
            </c:ext>
          </c:extLst>
        </c:ser>
        <c:ser>
          <c:idx val="4"/>
          <c:order val="4"/>
          <c:tx>
            <c:strRef>
              <c:f>Sheet5!$F$5</c:f>
              <c:strCache>
                <c:ptCount val="1"/>
                <c:pt idx="0">
                  <c:v>BML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Sheet5!$F$6:$F$9</c:f>
              <c:numCache>
                <c:formatCode>0.00</c:formatCode>
                <c:ptCount val="4"/>
                <c:pt idx="0">
                  <c:v>608.24804732358768</c:v>
                </c:pt>
                <c:pt idx="1">
                  <c:v>308.48109717208183</c:v>
                </c:pt>
                <c:pt idx="2">
                  <c:v>195.12478947669024</c:v>
                </c:pt>
                <c:pt idx="3">
                  <c:v>143.45718733971194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B60-4359-AD59-576983D17DAC}"/>
            </c:ext>
          </c:extLst>
        </c:ser>
        <c:ser>
          <c:idx val="7"/>
          <c:order val="7"/>
          <c:tx>
            <c:strRef>
              <c:f>Sheet5!$I$5</c:f>
              <c:strCache>
                <c:ptCount val="1"/>
                <c:pt idx="0">
                  <c:v>KML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Sheet5!$I$6:$I$9</c:f>
              <c:numCache>
                <c:formatCode>0.00</c:formatCode>
                <c:ptCount val="4"/>
                <c:pt idx="0">
                  <c:v>643.53650697936791</c:v>
                </c:pt>
                <c:pt idx="1">
                  <c:v>343.86623136283265</c:v>
                </c:pt>
                <c:pt idx="2">
                  <c:v>230.5277333158084</c:v>
                </c:pt>
                <c:pt idx="3">
                  <c:v>178.42509937329885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4B60-4359-AD59-576983D1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18176"/>
        <c:axId val="-1142513280"/>
      </c:scatterChart>
      <c:scatterChart>
        <c:scatterStyle val="smoothMarker"/>
        <c:varyColors val="0"/>
        <c:ser>
          <c:idx val="2"/>
          <c:order val="2"/>
          <c:tx>
            <c:strRef>
              <c:f>Sheet5!$D$5</c:f>
              <c:strCache>
                <c:ptCount val="1"/>
                <c:pt idx="0">
                  <c:v>KB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Sheet5!$D$6:$D$9</c:f>
              <c:numCache>
                <c:formatCode>0.00</c:formatCode>
                <c:ptCount val="4"/>
                <c:pt idx="0">
                  <c:v>0.58949629342152621</c:v>
                </c:pt>
                <c:pt idx="1">
                  <c:v>1.1497378465668386</c:v>
                </c:pt>
                <c:pt idx="2">
                  <c:v>1.7274017104219779</c:v>
                </c:pt>
                <c:pt idx="3">
                  <c:v>2.3024731180160152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B60-4359-AD59-576983D17DAC}"/>
            </c:ext>
          </c:extLst>
        </c:ser>
        <c:ser>
          <c:idx val="5"/>
          <c:order val="5"/>
          <c:tx>
            <c:strRef>
              <c:f>Sheet5!$G$5</c:f>
              <c:strCache>
                <c:ptCount val="1"/>
                <c:pt idx="0">
                  <c:v>BMT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Sheet5!$G$6:$G$9</c:f>
              <c:numCache>
                <c:formatCode>0.00</c:formatCode>
                <c:ptCount val="4"/>
                <c:pt idx="0">
                  <c:v>8.9582613583044672</c:v>
                </c:pt>
                <c:pt idx="1">
                  <c:v>4.6351229926348712</c:v>
                </c:pt>
                <c:pt idx="2">
                  <c:v>3.152180194521176</c:v>
                </c:pt>
                <c:pt idx="3">
                  <c:v>2.4366910641136577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4B60-4359-AD59-576983D17DAC}"/>
            </c:ext>
          </c:extLst>
        </c:ser>
        <c:ser>
          <c:idx val="6"/>
          <c:order val="6"/>
          <c:tx>
            <c:strRef>
              <c:f>Sheet5!$H$5</c:f>
              <c:strCache>
                <c:ptCount val="1"/>
                <c:pt idx="0">
                  <c:v>MCTC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Sheet5!$H$6:$H$9</c:f>
              <c:numCache>
                <c:formatCode>0.00</c:formatCode>
                <c:ptCount val="4"/>
                <c:pt idx="0">
                  <c:v>52.973336188156793</c:v>
                </c:pt>
                <c:pt idx="1">
                  <c:v>57.317356402524531</c:v>
                </c:pt>
                <c:pt idx="2">
                  <c:v>56.638828545401253</c:v>
                </c:pt>
                <c:pt idx="3">
                  <c:v>57.228030327742111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4B60-4359-AD59-576983D17DAC}"/>
            </c:ext>
          </c:extLst>
        </c:ser>
        <c:ser>
          <c:idx val="8"/>
          <c:order val="8"/>
          <c:tx>
            <c:strRef>
              <c:f>Sheet5!$J$5</c:f>
              <c:strCache>
                <c:ptCount val="1"/>
                <c:pt idx="0">
                  <c:v>KMT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Sheet5!$J$6:$J$9</c:f>
              <c:numCache>
                <c:formatCode>0.00</c:formatCode>
                <c:ptCount val="4"/>
                <c:pt idx="0">
                  <c:v>9.547757651725993</c:v>
                </c:pt>
                <c:pt idx="1">
                  <c:v>5.78486083920171</c:v>
                </c:pt>
                <c:pt idx="2">
                  <c:v>4.8795819049431541</c:v>
                </c:pt>
                <c:pt idx="3">
                  <c:v>4.7391641821296728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4B60-4359-AD59-576983D17DAC}"/>
            </c:ext>
          </c:extLst>
        </c:ser>
        <c:ser>
          <c:idx val="9"/>
          <c:order val="9"/>
          <c:tx>
            <c:strRef>
              <c:f>Sheet5!$K$5</c:f>
              <c:strCache>
                <c:ptCount val="1"/>
                <c:pt idx="0">
                  <c:v>LCF abt aft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Sheet5!$A$6:$A$9</c:f>
              <c:numCache>
                <c:formatCode>0.00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xVal>
          <c:yVal>
            <c:numRef>
              <c:f>Sheet5!$K$6:$K$9</c:f>
              <c:numCache>
                <c:formatCode>0.00</c:formatCode>
                <c:ptCount val="4"/>
                <c:pt idx="0">
                  <c:v>35.232819601371084</c:v>
                </c:pt>
                <c:pt idx="1">
                  <c:v>35.193359901414638</c:v>
                </c:pt>
                <c:pt idx="2">
                  <c:v>34.447077513954447</c:v>
                </c:pt>
                <c:pt idx="3">
                  <c:v>34.073728749225886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4B60-4359-AD59-576983D17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12736"/>
        <c:axId val="-1142517632"/>
      </c:scatterChart>
      <c:valAx>
        <c:axId val="-11425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3280"/>
        <c:crosses val="autoZero"/>
        <c:crossBetween val="midCat"/>
      </c:valAx>
      <c:valAx>
        <c:axId val="-1142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8176"/>
        <c:crosses val="autoZero"/>
        <c:crossBetween val="midCat"/>
      </c:valAx>
      <c:valAx>
        <c:axId val="-1142517632"/>
        <c:scaling>
          <c:orientation val="minMax"/>
          <c:max val="2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2736"/>
        <c:crosses val="max"/>
        <c:crossBetween val="midCat"/>
      </c:valAx>
      <c:valAx>
        <c:axId val="-1142512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114251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Sheet5!$C$17:$C$20</c:f>
              <c:numCache>
                <c:formatCode>0.000</c:formatCode>
                <c:ptCount val="4"/>
                <c:pt idx="0">
                  <c:v>35.288459655780215</c:v>
                </c:pt>
                <c:pt idx="1">
                  <c:v>35.38513419075084</c:v>
                </c:pt>
                <c:pt idx="2">
                  <c:v>35.402943839118173</c:v>
                </c:pt>
                <c:pt idx="3">
                  <c:v>34.967912033586899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BDB-403E-A41D-B250D2CB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808992"/>
        <c:axId val="-1147812800"/>
      </c:scatterChart>
      <c:valAx>
        <c:axId val="-11478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12800"/>
        <c:crosses val="autoZero"/>
        <c:crossBetween val="midCat"/>
      </c:valAx>
      <c:valAx>
        <c:axId val="-11478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Sheet5!$D$17:$D$20</c:f>
              <c:numCache>
                <c:formatCode>0.000</c:formatCode>
                <c:ptCount val="4"/>
                <c:pt idx="0">
                  <c:v>0.58949629342152621</c:v>
                </c:pt>
                <c:pt idx="1">
                  <c:v>1.1497378465668386</c:v>
                </c:pt>
                <c:pt idx="2">
                  <c:v>1.7274017104219779</c:v>
                </c:pt>
                <c:pt idx="3">
                  <c:v>2.3024731180160152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7C3-4716-9954-17F3DE6B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812256"/>
        <c:axId val="-1147819328"/>
      </c:scatterChart>
      <c:valAx>
        <c:axId val="-1147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19328"/>
        <c:crosses val="autoZero"/>
        <c:crossBetween val="midCat"/>
      </c:valAx>
      <c:valAx>
        <c:axId val="-11478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Sheet5!$E$17:$E$20</c:f>
              <c:numCache>
                <c:formatCode>0.000</c:formatCode>
                <c:ptCount val="4"/>
                <c:pt idx="0">
                  <c:v>616.60900000000004</c:v>
                </c:pt>
                <c:pt idx="1">
                  <c:v>1315.5</c:v>
                </c:pt>
                <c:pt idx="2">
                  <c:v>2055.11</c:v>
                </c:pt>
                <c:pt idx="3">
                  <c:v>2824.3580000000002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2A-4708-8391-FDE20AB6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807904"/>
        <c:axId val="-1147807360"/>
      </c:scatterChart>
      <c:valAx>
        <c:axId val="-11478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07360"/>
        <c:crosses val="autoZero"/>
        <c:crossBetween val="midCat"/>
      </c:valAx>
      <c:valAx>
        <c:axId val="-11478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78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Sheet5!$F$17:$F$20</c:f>
              <c:numCache>
                <c:formatCode>0.000</c:formatCode>
                <c:ptCount val="4"/>
                <c:pt idx="0">
                  <c:v>608.24804732358768</c:v>
                </c:pt>
                <c:pt idx="1">
                  <c:v>308.48109717208183</c:v>
                </c:pt>
                <c:pt idx="2">
                  <c:v>195.12478947669024</c:v>
                </c:pt>
                <c:pt idx="3">
                  <c:v>143.45718733971194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944-47EB-9294-E41F3419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334976"/>
        <c:axId val="-1402337696"/>
      </c:scatterChart>
      <c:valAx>
        <c:axId val="-1402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337696"/>
        <c:crosses val="autoZero"/>
        <c:crossBetween val="midCat"/>
      </c:valAx>
      <c:valAx>
        <c:axId val="-14023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3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Sheet5!$G$17:$G$20</c:f>
              <c:numCache>
                <c:formatCode>0.000</c:formatCode>
                <c:ptCount val="4"/>
                <c:pt idx="0">
                  <c:v>9.0151994601580974</c:v>
                </c:pt>
                <c:pt idx="1">
                  <c:v>4.6645835201304315</c:v>
                </c:pt>
                <c:pt idx="2">
                  <c:v>3.1722152381304212</c:v>
                </c:pt>
                <c:pt idx="3">
                  <c:v>2.45217850731777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5C-4108-9159-21086A04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24704"/>
        <c:axId val="-1142519808"/>
      </c:scatterChart>
      <c:valAx>
        <c:axId val="-11425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9808"/>
        <c:crosses val="autoZero"/>
        <c:crossBetween val="midCat"/>
      </c:valAx>
      <c:valAx>
        <c:axId val="-11425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MCTC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Sheet5!$H$17:$H$20</c:f>
              <c:numCache>
                <c:formatCode>0.00</c:formatCode>
                <c:ptCount val="4"/>
                <c:pt idx="0">
                  <c:v>52.973336188156793</c:v>
                </c:pt>
                <c:pt idx="1">
                  <c:v>57.317356402524531</c:v>
                </c:pt>
                <c:pt idx="2">
                  <c:v>56.638828545401253</c:v>
                </c:pt>
                <c:pt idx="3">
                  <c:v>57.228030327742111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D3-4E13-8570-6A65F358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23072"/>
        <c:axId val="-1142523616"/>
      </c:scatterChart>
      <c:valAx>
        <c:axId val="-11425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3616"/>
        <c:crosses val="autoZero"/>
        <c:crossBetween val="midCat"/>
      </c:valAx>
      <c:valAx>
        <c:axId val="-1142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Sheet5!$I$17:$I$20</c:f>
              <c:numCache>
                <c:formatCode>0.000</c:formatCode>
                <c:ptCount val="4"/>
                <c:pt idx="0">
                  <c:v>643.53650697936791</c:v>
                </c:pt>
                <c:pt idx="1">
                  <c:v>343.86623136283265</c:v>
                </c:pt>
                <c:pt idx="2">
                  <c:v>230.5277333158084</c:v>
                </c:pt>
                <c:pt idx="3">
                  <c:v>178.42509937329885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8C-4510-A925-9B055517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14912"/>
        <c:axId val="-1142525248"/>
      </c:scatterChart>
      <c:valAx>
        <c:axId val="-1142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5248"/>
        <c:crosses val="autoZero"/>
        <c:crossBetween val="midCat"/>
      </c:valAx>
      <c:valAx>
        <c:axId val="-1142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Sheet5!$J$17:$J$20</c:f>
              <c:numCache>
                <c:formatCode>0.000</c:formatCode>
                <c:ptCount val="4"/>
                <c:pt idx="0">
                  <c:v>9.6046957535796231</c:v>
                </c:pt>
                <c:pt idx="1">
                  <c:v>5.8143213666972704</c:v>
                </c:pt>
                <c:pt idx="2">
                  <c:v>4.8996169485523993</c:v>
                </c:pt>
                <c:pt idx="3">
                  <c:v>4.7546516253337856</c:v>
                </c:pt>
              </c:numCache>
            </c:numRef>
          </c:xVal>
          <c:yVal>
            <c:numRef>
              <c:f>Sheet5!$A$17:$A$20</c:f>
              <c:numCache>
                <c:formatCode>0.000</c:formatCode>
                <c:ptCount val="4"/>
                <c:pt idx="0">
                  <c:v>1.1000000000000001</c:v>
                </c:pt>
                <c:pt idx="1">
                  <c:v>2.2000000000000002</c:v>
                </c:pt>
                <c:pt idx="2">
                  <c:v>3.3</c:v>
                </c:pt>
                <c:pt idx="3">
                  <c:v>4.4000000000000004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9B1-47C5-817F-B8A927B0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514368"/>
        <c:axId val="-1142522528"/>
      </c:scatterChart>
      <c:valAx>
        <c:axId val="-11425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22528"/>
        <c:crosses val="autoZero"/>
        <c:crossBetween val="midCat"/>
      </c:valAx>
      <c:valAx>
        <c:axId val="-11425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5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152400</xdr:rowOff>
    </xdr:from>
    <xdr:to>
      <xdr:col>7</xdr:col>
      <xdr:colOff>76200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77B2AB5-2CB8-41A9-A1D3-A09C9DFC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21</xdr:row>
      <xdr:rowOff>45720</xdr:rowOff>
    </xdr:from>
    <xdr:to>
      <xdr:col>14</xdr:col>
      <xdr:colOff>419100</xdr:colOff>
      <xdr:row>36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43B03B9-43A1-4E26-B138-D5DD0D71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472440</xdr:colOff>
      <xdr:row>21</xdr:row>
      <xdr:rowOff>30480</xdr:rowOff>
    </xdr:from>
    <xdr:to>
      <xdr:col>22</xdr:col>
      <xdr:colOff>167640</xdr:colOff>
      <xdr:row>36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E79DD96-A24D-4196-B169-7CA432FA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68580</xdr:rowOff>
    </xdr:from>
    <xdr:to>
      <xdr:col>7</xdr:col>
      <xdr:colOff>76200</xdr:colOff>
      <xdr:row>52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64DBC0E7-9EE1-4137-930C-FE0B403CF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129540</xdr:colOff>
      <xdr:row>36</xdr:row>
      <xdr:rowOff>144780</xdr:rowOff>
    </xdr:from>
    <xdr:to>
      <xdr:col>14</xdr:col>
      <xdr:colOff>358140</xdr:colOff>
      <xdr:row>51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C8613AD5-0444-4116-A258-538C20DEF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548640</xdr:colOff>
      <xdr:row>36</xdr:row>
      <xdr:rowOff>137160</xdr:rowOff>
    </xdr:from>
    <xdr:to>
      <xdr:col>22</xdr:col>
      <xdr:colOff>243840</xdr:colOff>
      <xdr:row>51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A75E6D24-5FC7-4300-99E5-907350F3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60960</xdr:rowOff>
    </xdr:from>
    <xdr:to>
      <xdr:col>7</xdr:col>
      <xdr:colOff>76200</xdr:colOff>
      <xdr:row>68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962234B2-C48C-43A2-979A-F720B0FC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167640</xdr:colOff>
      <xdr:row>53</xdr:row>
      <xdr:rowOff>114300</xdr:rowOff>
    </xdr:from>
    <xdr:to>
      <xdr:col>14</xdr:col>
      <xdr:colOff>396240</xdr:colOff>
      <xdr:row>68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E12733E-F5BB-4900-9FE5-97C02111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53</xdr:row>
      <xdr:rowOff>152400</xdr:rowOff>
    </xdr:from>
    <xdr:to>
      <xdr:col>22</xdr:col>
      <xdr:colOff>381000</xdr:colOff>
      <xdr:row>68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322DA823-4F8F-4A73-9EC0-5F24F0C48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228600</xdr:colOff>
      <xdr:row>2</xdr:row>
      <xdr:rowOff>83820</xdr:rowOff>
    </xdr:from>
    <xdr:to>
      <xdr:col>22</xdr:col>
      <xdr:colOff>533400</xdr:colOff>
      <xdr:row>17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5D5BB45A-6E19-4003-A973-99359AAB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F5C2B0-774E-4639-B9B8-8D844D0C7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K8" sqref="K8"/>
    </sheetView>
  </sheetViews>
  <sheetFormatPr defaultRowHeight="14.4" x14ac:dyDescent="0.3"/>
  <cols>
    <col min="3" max="3" width="12.88671875" customWidth="1"/>
    <col min="4" max="4" width="14.6640625" customWidth="1"/>
    <col min="5" max="5" width="14.44140625" customWidth="1"/>
    <col min="6" max="6" width="12.21875" customWidth="1"/>
    <col min="7" max="7" width="13.21875" customWidth="1"/>
    <col min="8" max="8" width="10.5546875" customWidth="1"/>
  </cols>
  <sheetData>
    <row r="1" spans="1:9" ht="14.4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1"/>
    </row>
    <row r="2" spans="1:9" ht="18" customHeight="1" x14ac:dyDescent="0.3">
      <c r="A2" s="25"/>
      <c r="B2" s="26"/>
      <c r="C2" s="26"/>
      <c r="D2" s="26"/>
      <c r="E2" s="26"/>
      <c r="F2" s="26"/>
      <c r="G2" s="26"/>
      <c r="H2" s="26"/>
      <c r="I2" s="1"/>
    </row>
    <row r="3" spans="1:9" ht="15" customHeight="1" x14ac:dyDescent="0.3">
      <c r="A3" s="25"/>
      <c r="B3" s="26"/>
      <c r="C3" s="26"/>
      <c r="D3" s="26"/>
      <c r="E3" s="26"/>
      <c r="F3" s="26"/>
      <c r="G3" s="26"/>
      <c r="H3" s="26"/>
      <c r="I3" s="1"/>
    </row>
    <row r="4" spans="1:9" x14ac:dyDescent="0.3">
      <c r="A4" s="29" t="s">
        <v>1</v>
      </c>
      <c r="B4" s="23" t="s">
        <v>2</v>
      </c>
      <c r="C4" s="23" t="s">
        <v>6</v>
      </c>
      <c r="D4" s="23"/>
      <c r="E4" s="23"/>
      <c r="F4" s="23" t="s">
        <v>7</v>
      </c>
      <c r="G4" s="23"/>
      <c r="H4" s="23"/>
    </row>
    <row r="5" spans="1:9" ht="16.2" x14ac:dyDescent="0.3">
      <c r="A5" s="29"/>
      <c r="B5" s="23"/>
      <c r="C5" s="11" t="s">
        <v>3</v>
      </c>
      <c r="D5" s="11" t="s">
        <v>4</v>
      </c>
      <c r="E5" s="12" t="s">
        <v>5</v>
      </c>
      <c r="F5" s="11" t="s">
        <v>3</v>
      </c>
      <c r="G5" s="11" t="s">
        <v>4</v>
      </c>
      <c r="H5" s="12" t="s">
        <v>5</v>
      </c>
    </row>
    <row r="6" spans="1:9" x14ac:dyDescent="0.3">
      <c r="A6" s="14">
        <v>0</v>
      </c>
      <c r="B6">
        <v>0.5</v>
      </c>
      <c r="C6" s="20">
        <v>0</v>
      </c>
      <c r="D6" s="20">
        <f t="shared" ref="D6:D22" si="0">C6*C6*C6</f>
        <v>0</v>
      </c>
      <c r="E6" s="20">
        <f t="shared" ref="E6:E22" si="1">D6*B6</f>
        <v>0</v>
      </c>
      <c r="F6" s="20">
        <v>8.2000000000000003E-2</v>
      </c>
      <c r="G6" s="20">
        <f t="shared" ref="G6:G22" si="2">F6*F6*F6</f>
        <v>5.5136800000000011E-4</v>
      </c>
      <c r="H6" s="20">
        <f t="shared" ref="H6:H22" si="3">G6*B6</f>
        <v>2.7568400000000005E-4</v>
      </c>
    </row>
    <row r="7" spans="1:9" x14ac:dyDescent="0.3">
      <c r="A7" s="14">
        <v>0.5</v>
      </c>
      <c r="B7">
        <v>2</v>
      </c>
      <c r="C7" s="6">
        <v>0.73599999999999999</v>
      </c>
      <c r="D7" s="6">
        <f t="shared" si="0"/>
        <v>0.39868825599999996</v>
      </c>
      <c r="E7" s="6">
        <f t="shared" si="1"/>
        <v>0.79737651199999993</v>
      </c>
      <c r="F7" s="8">
        <v>1.4</v>
      </c>
      <c r="G7" s="8">
        <f t="shared" si="2"/>
        <v>2.7439999999999993</v>
      </c>
      <c r="H7" s="8">
        <f t="shared" si="3"/>
        <v>5.4879999999999987</v>
      </c>
    </row>
    <row r="8" spans="1:9" x14ac:dyDescent="0.3">
      <c r="A8" s="14">
        <v>1</v>
      </c>
      <c r="B8">
        <v>1</v>
      </c>
      <c r="C8" s="8">
        <v>2.6339999999999999</v>
      </c>
      <c r="D8" s="8">
        <f t="shared" si="0"/>
        <v>18.274576103999998</v>
      </c>
      <c r="E8" s="8">
        <f t="shared" si="1"/>
        <v>18.274576103999998</v>
      </c>
      <c r="F8" s="8">
        <v>3.8</v>
      </c>
      <c r="G8" s="8">
        <f t="shared" si="2"/>
        <v>54.871999999999993</v>
      </c>
      <c r="H8" s="8">
        <f t="shared" si="3"/>
        <v>54.871999999999993</v>
      </c>
    </row>
    <row r="9" spans="1:9" x14ac:dyDescent="0.3">
      <c r="A9" s="14">
        <v>1.5</v>
      </c>
      <c r="B9">
        <v>2</v>
      </c>
      <c r="C9" s="8">
        <v>4.4000000000000004</v>
      </c>
      <c r="D9" s="8">
        <f t="shared" si="0"/>
        <v>85.184000000000026</v>
      </c>
      <c r="E9" s="8">
        <f t="shared" si="1"/>
        <v>170.36800000000005</v>
      </c>
      <c r="F9" s="8">
        <v>4.9000000000000004</v>
      </c>
      <c r="G9" s="8">
        <f t="shared" si="2"/>
        <v>117.64900000000003</v>
      </c>
      <c r="H9" s="8">
        <f t="shared" si="3"/>
        <v>235.29800000000006</v>
      </c>
    </row>
    <row r="10" spans="1:9" x14ac:dyDescent="0.3">
      <c r="A10" s="14">
        <v>2</v>
      </c>
      <c r="B10">
        <v>1</v>
      </c>
      <c r="C10" s="8">
        <v>5</v>
      </c>
      <c r="D10" s="8">
        <f t="shared" si="0"/>
        <v>125</v>
      </c>
      <c r="E10" s="8">
        <f t="shared" si="1"/>
        <v>125</v>
      </c>
      <c r="F10" s="8">
        <v>5.2</v>
      </c>
      <c r="G10" s="8">
        <f t="shared" si="2"/>
        <v>140.60800000000003</v>
      </c>
      <c r="H10" s="8">
        <f t="shared" si="3"/>
        <v>140.60800000000003</v>
      </c>
    </row>
    <row r="11" spans="1:9" x14ac:dyDescent="0.3">
      <c r="A11" s="14">
        <v>2.5</v>
      </c>
      <c r="B11">
        <v>2</v>
      </c>
      <c r="C11" s="8">
        <v>5.45</v>
      </c>
      <c r="D11" s="8">
        <f t="shared" si="0"/>
        <v>161.878625</v>
      </c>
      <c r="E11" s="8">
        <f t="shared" si="1"/>
        <v>323.75725</v>
      </c>
      <c r="F11" s="8">
        <v>5.71</v>
      </c>
      <c r="G11" s="8">
        <f t="shared" si="2"/>
        <v>186.16941100000003</v>
      </c>
      <c r="H11" s="8">
        <f t="shared" si="3"/>
        <v>372.33882200000005</v>
      </c>
    </row>
    <row r="12" spans="1:9" x14ac:dyDescent="0.3">
      <c r="A12" s="14">
        <v>3</v>
      </c>
      <c r="B12">
        <v>1.5</v>
      </c>
      <c r="C12" s="8">
        <v>5.6749999999999998</v>
      </c>
      <c r="D12" s="8">
        <f t="shared" si="0"/>
        <v>182.76692187499998</v>
      </c>
      <c r="E12" s="8">
        <f t="shared" si="1"/>
        <v>274.15038281249997</v>
      </c>
      <c r="F12" s="8">
        <v>5.71</v>
      </c>
      <c r="G12" s="8">
        <f t="shared" si="2"/>
        <v>186.16941100000003</v>
      </c>
      <c r="H12" s="8">
        <f t="shared" si="3"/>
        <v>279.25411650000001</v>
      </c>
    </row>
    <row r="13" spans="1:9" x14ac:dyDescent="0.3">
      <c r="A13" s="14">
        <v>4</v>
      </c>
      <c r="B13">
        <v>4</v>
      </c>
      <c r="C13" s="8">
        <v>5.6749999999999998</v>
      </c>
      <c r="D13" s="8">
        <f t="shared" si="0"/>
        <v>182.76692187499998</v>
      </c>
      <c r="E13" s="8">
        <f t="shared" si="1"/>
        <v>731.06768749999992</v>
      </c>
      <c r="F13" s="8">
        <v>5.71</v>
      </c>
      <c r="G13" s="8">
        <f t="shared" si="2"/>
        <v>186.16941100000003</v>
      </c>
      <c r="H13" s="8">
        <f t="shared" si="3"/>
        <v>744.6776440000001</v>
      </c>
    </row>
    <row r="14" spans="1:9" x14ac:dyDescent="0.3">
      <c r="A14" s="14">
        <v>5</v>
      </c>
      <c r="B14">
        <v>2</v>
      </c>
      <c r="C14" s="8">
        <v>5.6749999999999998</v>
      </c>
      <c r="D14" s="8">
        <f t="shared" si="0"/>
        <v>182.76692187499998</v>
      </c>
      <c r="E14" s="8">
        <f t="shared" si="1"/>
        <v>365.53384374999996</v>
      </c>
      <c r="F14" s="8">
        <v>5.71</v>
      </c>
      <c r="G14" s="8">
        <f t="shared" si="2"/>
        <v>186.16941100000003</v>
      </c>
      <c r="H14" s="8">
        <f t="shared" si="3"/>
        <v>372.33882200000005</v>
      </c>
    </row>
    <row r="15" spans="1:9" x14ac:dyDescent="0.3">
      <c r="A15" s="14">
        <v>6</v>
      </c>
      <c r="B15">
        <v>4</v>
      </c>
      <c r="C15" s="8">
        <v>5.6749999999999998</v>
      </c>
      <c r="D15" s="8">
        <f t="shared" si="0"/>
        <v>182.76692187499998</v>
      </c>
      <c r="E15" s="8">
        <f t="shared" si="1"/>
        <v>731.06768749999992</v>
      </c>
      <c r="F15" s="8">
        <v>5.71</v>
      </c>
      <c r="G15" s="8">
        <f t="shared" si="2"/>
        <v>186.16941100000003</v>
      </c>
      <c r="H15" s="8">
        <f t="shared" si="3"/>
        <v>744.6776440000001</v>
      </c>
    </row>
    <row r="16" spans="1:9" x14ac:dyDescent="0.3">
      <c r="A16" s="14">
        <v>7</v>
      </c>
      <c r="B16">
        <v>1.5</v>
      </c>
      <c r="C16" s="8">
        <v>5.4</v>
      </c>
      <c r="D16" s="8">
        <f t="shared" si="0"/>
        <v>157.46400000000003</v>
      </c>
      <c r="E16" s="8">
        <f t="shared" si="1"/>
        <v>236.19600000000003</v>
      </c>
      <c r="F16" s="8">
        <v>5.6239999999999997</v>
      </c>
      <c r="G16" s="8">
        <f t="shared" si="2"/>
        <v>177.88361062399997</v>
      </c>
      <c r="H16" s="8">
        <f t="shared" si="3"/>
        <v>266.82541593599996</v>
      </c>
    </row>
    <row r="17" spans="1:8" x14ac:dyDescent="0.3">
      <c r="A17" s="14">
        <v>7.5</v>
      </c>
      <c r="B17">
        <v>2</v>
      </c>
      <c r="C17" s="8">
        <v>5.4</v>
      </c>
      <c r="D17" s="8">
        <f t="shared" si="0"/>
        <v>157.46400000000003</v>
      </c>
      <c r="E17" s="8">
        <f t="shared" si="1"/>
        <v>314.92800000000005</v>
      </c>
      <c r="F17" s="8">
        <v>5.63</v>
      </c>
      <c r="G17" s="8">
        <f t="shared" si="2"/>
        <v>178.45354699999999</v>
      </c>
      <c r="H17" s="8">
        <f t="shared" si="3"/>
        <v>356.90709399999997</v>
      </c>
    </row>
    <row r="18" spans="1:8" x14ac:dyDescent="0.3">
      <c r="A18" s="14">
        <v>8</v>
      </c>
      <c r="B18">
        <v>1</v>
      </c>
      <c r="C18" s="8">
        <v>4.78</v>
      </c>
      <c r="D18" s="8">
        <f t="shared" si="0"/>
        <v>109.21535200000001</v>
      </c>
      <c r="E18" s="8">
        <f t="shared" si="1"/>
        <v>109.21535200000001</v>
      </c>
      <c r="F18" s="8">
        <v>5.0410000000000004</v>
      </c>
      <c r="G18" s="8">
        <f t="shared" si="2"/>
        <v>128.10028392100003</v>
      </c>
      <c r="H18" s="8">
        <f t="shared" si="3"/>
        <v>128.10028392100003</v>
      </c>
    </row>
    <row r="19" spans="1:8" x14ac:dyDescent="0.3">
      <c r="A19" s="14">
        <v>8.5</v>
      </c>
      <c r="B19">
        <v>2</v>
      </c>
      <c r="C19" s="8">
        <v>3.5720000000000001</v>
      </c>
      <c r="D19" s="8">
        <f t="shared" si="0"/>
        <v>45.575805248000002</v>
      </c>
      <c r="E19" s="8">
        <f t="shared" si="1"/>
        <v>91.151610496000004</v>
      </c>
      <c r="F19" s="8">
        <v>4.01</v>
      </c>
      <c r="G19" s="8">
        <f t="shared" si="2"/>
        <v>64.481200999999984</v>
      </c>
      <c r="H19" s="8">
        <f t="shared" si="3"/>
        <v>128.96240199999997</v>
      </c>
    </row>
    <row r="20" spans="1:8" x14ac:dyDescent="0.3">
      <c r="A20" s="14">
        <v>9</v>
      </c>
      <c r="B20">
        <v>1</v>
      </c>
      <c r="C20" s="8">
        <v>2.4580000000000002</v>
      </c>
      <c r="D20" s="8">
        <f t="shared" si="0"/>
        <v>14.850655912000002</v>
      </c>
      <c r="E20" s="8">
        <f t="shared" si="1"/>
        <v>14.850655912000002</v>
      </c>
      <c r="F20" s="8">
        <v>2.88</v>
      </c>
      <c r="G20" s="8">
        <f t="shared" si="2"/>
        <v>23.887871999999998</v>
      </c>
      <c r="H20" s="8">
        <f t="shared" si="3"/>
        <v>23.887871999999998</v>
      </c>
    </row>
    <row r="21" spans="1:8" x14ac:dyDescent="0.3">
      <c r="A21" s="14">
        <v>9.5</v>
      </c>
      <c r="B21">
        <v>2</v>
      </c>
      <c r="C21" s="8">
        <v>1.31</v>
      </c>
      <c r="D21" s="8">
        <f t="shared" si="0"/>
        <v>2.2480910000000005</v>
      </c>
      <c r="E21" s="8">
        <f t="shared" si="1"/>
        <v>4.496182000000001</v>
      </c>
      <c r="F21" s="8">
        <v>2.2000000000000002</v>
      </c>
      <c r="G21" s="8">
        <f t="shared" si="2"/>
        <v>10.648000000000003</v>
      </c>
      <c r="H21" s="8">
        <f t="shared" si="3"/>
        <v>21.296000000000006</v>
      </c>
    </row>
    <row r="22" spans="1:8" x14ac:dyDescent="0.3">
      <c r="A22" s="14">
        <v>10</v>
      </c>
      <c r="B22">
        <v>0.5</v>
      </c>
      <c r="C22" s="20">
        <v>0</v>
      </c>
      <c r="D22" s="20">
        <f t="shared" si="0"/>
        <v>0</v>
      </c>
      <c r="E22" s="20">
        <f t="shared" si="1"/>
        <v>0</v>
      </c>
      <c r="F22" s="20">
        <v>0</v>
      </c>
      <c r="G22" s="20">
        <f t="shared" si="2"/>
        <v>0</v>
      </c>
      <c r="H22" s="20">
        <f t="shared" si="3"/>
        <v>0</v>
      </c>
    </row>
    <row r="23" spans="1:8" x14ac:dyDescent="0.3">
      <c r="A23" s="27" t="s">
        <v>8</v>
      </c>
      <c r="B23" s="27"/>
      <c r="C23" s="24">
        <f>SUM(E6:E22)</f>
        <v>3510.8546045865</v>
      </c>
      <c r="D23" s="24"/>
      <c r="E23" s="24"/>
      <c r="F23" s="24">
        <f>SUM(H6:H22)</f>
        <v>3875.5323920410001</v>
      </c>
      <c r="G23" s="24"/>
      <c r="H23" s="24"/>
    </row>
    <row r="24" spans="1:8" ht="15" x14ac:dyDescent="0.35">
      <c r="A24" s="28" t="s">
        <v>9</v>
      </c>
      <c r="B24" s="28"/>
      <c r="C24" s="24">
        <f>2/9*7.08*C23</f>
        <v>5523.7445778827596</v>
      </c>
      <c r="D24" s="24"/>
      <c r="E24" s="24"/>
      <c r="F24" s="24">
        <f>2/9*7.08*F23</f>
        <v>6097.5042968111729</v>
      </c>
      <c r="G24" s="24"/>
      <c r="H24" s="24"/>
    </row>
    <row r="25" spans="1:8" x14ac:dyDescent="0.3">
      <c r="A25" s="28" t="s">
        <v>10</v>
      </c>
      <c r="B25" s="28"/>
      <c r="C25" s="24">
        <v>616.60900000000004</v>
      </c>
      <c r="D25" s="24"/>
      <c r="E25" s="24"/>
      <c r="F25" s="24">
        <v>1315.5</v>
      </c>
      <c r="G25" s="24"/>
      <c r="H25" s="24"/>
    </row>
    <row r="26" spans="1:8" ht="15" x14ac:dyDescent="0.35">
      <c r="A26" s="28" t="s">
        <v>11</v>
      </c>
      <c r="B26" s="28"/>
      <c r="C26" s="24">
        <f>C24/C25</f>
        <v>8.9582613583044672</v>
      </c>
      <c r="D26" s="24"/>
      <c r="E26" s="24"/>
      <c r="F26" s="24">
        <f t="shared" ref="F26" si="4">F24/F25</f>
        <v>4.6351229926348712</v>
      </c>
      <c r="G26" s="24"/>
      <c r="H26" s="24"/>
    </row>
  </sheetData>
  <mergeCells count="17">
    <mergeCell ref="C4:E4"/>
    <mergeCell ref="F4:H4"/>
    <mergeCell ref="F25:H25"/>
    <mergeCell ref="F26:H26"/>
    <mergeCell ref="A1:H3"/>
    <mergeCell ref="A23:B23"/>
    <mergeCell ref="A24:B24"/>
    <mergeCell ref="A25:B25"/>
    <mergeCell ref="A26:B26"/>
    <mergeCell ref="C23:E23"/>
    <mergeCell ref="C24:E24"/>
    <mergeCell ref="C25:E25"/>
    <mergeCell ref="C26:E26"/>
    <mergeCell ref="F23:H23"/>
    <mergeCell ref="F24:H24"/>
    <mergeCell ref="A4:A5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C25" sqref="C25:E25"/>
    </sheetView>
  </sheetViews>
  <sheetFormatPr defaultRowHeight="14.4" x14ac:dyDescent="0.3"/>
  <cols>
    <col min="3" max="3" width="13.77734375" customWidth="1"/>
    <col min="4" max="4" width="14.44140625" customWidth="1"/>
    <col min="5" max="5" width="11.5546875" customWidth="1"/>
    <col min="6" max="6" width="13.21875" customWidth="1"/>
    <col min="7" max="7" width="14.109375" customWidth="1"/>
  </cols>
  <sheetData>
    <row r="1" spans="1:11" ht="14.4" customHeight="1" x14ac:dyDescent="0.3">
      <c r="A1" s="32" t="s">
        <v>28</v>
      </c>
      <c r="B1" s="33"/>
      <c r="C1" s="33"/>
      <c r="D1" s="33"/>
      <c r="E1" s="33"/>
      <c r="F1" s="33"/>
      <c r="G1" s="33"/>
      <c r="H1" s="34"/>
      <c r="I1" s="15"/>
      <c r="J1" s="15"/>
      <c r="K1" s="16"/>
    </row>
    <row r="2" spans="1:11" ht="14.4" customHeight="1" x14ac:dyDescent="0.3">
      <c r="A2" s="25"/>
      <c r="B2" s="26"/>
      <c r="C2" s="26"/>
      <c r="D2" s="26"/>
      <c r="E2" s="26"/>
      <c r="F2" s="26"/>
      <c r="G2" s="26"/>
      <c r="H2" s="35"/>
      <c r="I2" s="17"/>
      <c r="J2" s="17"/>
      <c r="K2" s="18"/>
    </row>
    <row r="3" spans="1:11" ht="14.4" customHeight="1" x14ac:dyDescent="0.3">
      <c r="A3" s="25"/>
      <c r="B3" s="26"/>
      <c r="C3" s="26"/>
      <c r="D3" s="26"/>
      <c r="E3" s="26"/>
      <c r="F3" s="26"/>
      <c r="G3" s="26"/>
      <c r="H3" s="35"/>
      <c r="I3" s="17"/>
      <c r="J3" s="17"/>
      <c r="K3" s="18"/>
    </row>
    <row r="4" spans="1:11" ht="14.4" customHeight="1" x14ac:dyDescent="0.3">
      <c r="A4" s="36"/>
      <c r="B4" s="37"/>
      <c r="C4" s="37"/>
      <c r="D4" s="37"/>
      <c r="E4" s="37"/>
      <c r="F4" s="37"/>
      <c r="G4" s="37"/>
      <c r="H4" s="38"/>
      <c r="I4" s="17"/>
      <c r="J4" s="17"/>
      <c r="K4" s="18"/>
    </row>
    <row r="5" spans="1:11" x14ac:dyDescent="0.3">
      <c r="A5" s="39" t="s">
        <v>1</v>
      </c>
      <c r="B5" s="30" t="s">
        <v>2</v>
      </c>
      <c r="C5" s="30" t="s">
        <v>12</v>
      </c>
      <c r="D5" s="30"/>
      <c r="E5" s="30"/>
      <c r="F5" s="30" t="s">
        <v>13</v>
      </c>
      <c r="G5" s="30"/>
      <c r="H5" s="31"/>
    </row>
    <row r="6" spans="1:11" ht="16.2" x14ac:dyDescent="0.3">
      <c r="A6" s="29"/>
      <c r="B6" s="23"/>
      <c r="C6" s="11" t="s">
        <v>3</v>
      </c>
      <c r="D6" s="11" t="s">
        <v>4</v>
      </c>
      <c r="E6" s="12" t="s">
        <v>5</v>
      </c>
      <c r="F6" s="11" t="s">
        <v>3</v>
      </c>
      <c r="G6" s="11" t="s">
        <v>4</v>
      </c>
      <c r="H6" s="13" t="s">
        <v>5</v>
      </c>
    </row>
    <row r="7" spans="1:11" x14ac:dyDescent="0.3">
      <c r="A7" s="14">
        <v>0</v>
      </c>
      <c r="B7">
        <v>0.5</v>
      </c>
      <c r="C7" s="6">
        <v>0.312</v>
      </c>
      <c r="D7" s="6">
        <f>C7*C7*C7</f>
        <v>3.0371328E-2</v>
      </c>
      <c r="E7" s="6">
        <f t="shared" ref="E7:E23" si="0">D7*B7</f>
        <v>1.5185664E-2</v>
      </c>
      <c r="F7" s="6">
        <v>0.63</v>
      </c>
      <c r="G7" s="20">
        <f>F7*F7*F7</f>
        <v>0.25004700000000002</v>
      </c>
      <c r="H7" s="21">
        <f t="shared" ref="H7:H23" si="1">G7*B7</f>
        <v>0.12502350000000001</v>
      </c>
    </row>
    <row r="8" spans="1:11" x14ac:dyDescent="0.3">
      <c r="A8" s="14">
        <v>0.5</v>
      </c>
      <c r="B8">
        <v>2</v>
      </c>
      <c r="C8" s="8">
        <v>2.85</v>
      </c>
      <c r="D8" s="8">
        <f t="shared" ref="D8:D23" si="2">C8*C8*C8</f>
        <v>23.149125000000002</v>
      </c>
      <c r="E8" s="8">
        <f t="shared" si="0"/>
        <v>46.298250000000003</v>
      </c>
      <c r="F8" s="8">
        <v>3.84</v>
      </c>
      <c r="G8" s="8">
        <f t="shared" ref="G8:G23" si="3">F8*F8*F8</f>
        <v>56.623103999999998</v>
      </c>
      <c r="H8" s="10">
        <f t="shared" si="1"/>
        <v>113.246208</v>
      </c>
    </row>
    <row r="9" spans="1:11" x14ac:dyDescent="0.3">
      <c r="A9" s="14">
        <v>1</v>
      </c>
      <c r="B9">
        <v>1</v>
      </c>
      <c r="C9" s="8">
        <v>4.8</v>
      </c>
      <c r="D9" s="8">
        <f t="shared" si="2"/>
        <v>110.592</v>
      </c>
      <c r="E9" s="8">
        <f t="shared" si="0"/>
        <v>110.592</v>
      </c>
      <c r="F9" s="8">
        <v>5.3</v>
      </c>
      <c r="G9" s="8">
        <f t="shared" si="3"/>
        <v>148.87699999999998</v>
      </c>
      <c r="H9" s="10">
        <f t="shared" si="1"/>
        <v>148.87699999999998</v>
      </c>
    </row>
    <row r="10" spans="1:11" x14ac:dyDescent="0.3">
      <c r="A10" s="14">
        <v>1.5</v>
      </c>
      <c r="B10">
        <v>2</v>
      </c>
      <c r="C10" s="8">
        <v>5.2</v>
      </c>
      <c r="D10" s="8">
        <f t="shared" si="2"/>
        <v>140.60800000000003</v>
      </c>
      <c r="E10" s="8">
        <f t="shared" si="0"/>
        <v>281.21600000000007</v>
      </c>
      <c r="F10" s="8">
        <v>5.5</v>
      </c>
      <c r="G10" s="8">
        <f t="shared" si="3"/>
        <v>166.375</v>
      </c>
      <c r="H10" s="10">
        <f t="shared" si="1"/>
        <v>332.75</v>
      </c>
    </row>
    <row r="11" spans="1:11" x14ac:dyDescent="0.3">
      <c r="A11" s="14">
        <v>2</v>
      </c>
      <c r="B11">
        <v>1</v>
      </c>
      <c r="C11" s="8">
        <v>5.4</v>
      </c>
      <c r="D11" s="8">
        <f t="shared" si="2"/>
        <v>157.46400000000003</v>
      </c>
      <c r="E11" s="8">
        <f t="shared" si="0"/>
        <v>157.46400000000003</v>
      </c>
      <c r="F11" s="8">
        <v>5.71</v>
      </c>
      <c r="G11" s="8">
        <f t="shared" si="3"/>
        <v>186.16941100000003</v>
      </c>
      <c r="H11" s="10">
        <f t="shared" si="1"/>
        <v>186.16941100000003</v>
      </c>
    </row>
    <row r="12" spans="1:11" x14ac:dyDescent="0.3">
      <c r="A12" s="14">
        <v>2.5</v>
      </c>
      <c r="B12">
        <v>2</v>
      </c>
      <c r="C12" s="8">
        <v>5.71</v>
      </c>
      <c r="D12" s="8">
        <f t="shared" si="2"/>
        <v>186.16941100000003</v>
      </c>
      <c r="E12" s="8">
        <f t="shared" si="0"/>
        <v>372.33882200000005</v>
      </c>
      <c r="F12" s="8">
        <v>5.71</v>
      </c>
      <c r="G12" s="8">
        <f t="shared" si="3"/>
        <v>186.16941100000003</v>
      </c>
      <c r="H12" s="10">
        <f t="shared" si="1"/>
        <v>372.33882200000005</v>
      </c>
    </row>
    <row r="13" spans="1:11" x14ac:dyDescent="0.3">
      <c r="A13" s="14">
        <v>3</v>
      </c>
      <c r="B13">
        <v>1.5</v>
      </c>
      <c r="C13" s="8">
        <v>5.71</v>
      </c>
      <c r="D13" s="8">
        <f t="shared" si="2"/>
        <v>186.16941100000003</v>
      </c>
      <c r="E13" s="8">
        <f t="shared" si="0"/>
        <v>279.25411650000001</v>
      </c>
      <c r="F13" s="8">
        <v>5.71</v>
      </c>
      <c r="G13" s="8">
        <f t="shared" si="3"/>
        <v>186.16941100000003</v>
      </c>
      <c r="H13" s="10">
        <f t="shared" si="1"/>
        <v>279.25411650000001</v>
      </c>
    </row>
    <row r="14" spans="1:11" x14ac:dyDescent="0.3">
      <c r="A14" s="14">
        <v>4</v>
      </c>
      <c r="B14">
        <v>4</v>
      </c>
      <c r="C14" s="8">
        <v>5.71</v>
      </c>
      <c r="D14" s="8">
        <f t="shared" si="2"/>
        <v>186.16941100000003</v>
      </c>
      <c r="E14" s="8">
        <f t="shared" si="0"/>
        <v>744.6776440000001</v>
      </c>
      <c r="F14" s="8">
        <v>5.71</v>
      </c>
      <c r="G14" s="8">
        <f t="shared" si="3"/>
        <v>186.16941100000003</v>
      </c>
      <c r="H14" s="10">
        <f t="shared" si="1"/>
        <v>744.6776440000001</v>
      </c>
    </row>
    <row r="15" spans="1:11" x14ac:dyDescent="0.3">
      <c r="A15" s="14">
        <v>5</v>
      </c>
      <c r="B15">
        <v>2</v>
      </c>
      <c r="C15" s="8">
        <v>5.71</v>
      </c>
      <c r="D15" s="8">
        <f t="shared" si="2"/>
        <v>186.16941100000003</v>
      </c>
      <c r="E15" s="8">
        <f t="shared" si="0"/>
        <v>372.33882200000005</v>
      </c>
      <c r="F15" s="8">
        <v>5.71</v>
      </c>
      <c r="G15" s="8">
        <f t="shared" si="3"/>
        <v>186.16941100000003</v>
      </c>
      <c r="H15" s="10">
        <f t="shared" si="1"/>
        <v>372.33882200000005</v>
      </c>
    </row>
    <row r="16" spans="1:11" x14ac:dyDescent="0.3">
      <c r="A16" s="14">
        <v>6</v>
      </c>
      <c r="B16">
        <v>4</v>
      </c>
      <c r="C16" s="8">
        <v>5.71</v>
      </c>
      <c r="D16" s="8">
        <f t="shared" si="2"/>
        <v>186.16941100000003</v>
      </c>
      <c r="E16" s="8">
        <f t="shared" si="0"/>
        <v>744.6776440000001</v>
      </c>
      <c r="F16" s="8">
        <v>5.71</v>
      </c>
      <c r="G16" s="8">
        <f t="shared" si="3"/>
        <v>186.16941100000003</v>
      </c>
      <c r="H16" s="10">
        <f t="shared" si="1"/>
        <v>744.6776440000001</v>
      </c>
    </row>
    <row r="17" spans="1:8" x14ac:dyDescent="0.3">
      <c r="A17" s="14">
        <v>7</v>
      </c>
      <c r="B17">
        <v>1.5</v>
      </c>
      <c r="C17" s="8">
        <v>5.71</v>
      </c>
      <c r="D17" s="8">
        <f t="shared" si="2"/>
        <v>186.16941100000003</v>
      </c>
      <c r="E17" s="8">
        <f t="shared" si="0"/>
        <v>279.25411650000001</v>
      </c>
      <c r="F17" s="8">
        <v>5.71</v>
      </c>
      <c r="G17" s="8">
        <f t="shared" si="3"/>
        <v>186.16941100000003</v>
      </c>
      <c r="H17" s="10">
        <f t="shared" si="1"/>
        <v>279.25411650000001</v>
      </c>
    </row>
    <row r="18" spans="1:8" x14ac:dyDescent="0.3">
      <c r="A18" s="14">
        <v>7.5</v>
      </c>
      <c r="B18">
        <v>2</v>
      </c>
      <c r="C18" s="8">
        <v>5.71</v>
      </c>
      <c r="D18" s="8">
        <f t="shared" si="2"/>
        <v>186.16941100000003</v>
      </c>
      <c r="E18" s="8">
        <f t="shared" si="0"/>
        <v>372.33882200000005</v>
      </c>
      <c r="F18" s="8">
        <v>5.71</v>
      </c>
      <c r="G18" s="8">
        <f t="shared" si="3"/>
        <v>186.16941100000003</v>
      </c>
      <c r="H18" s="10">
        <f t="shared" si="1"/>
        <v>372.33882200000005</v>
      </c>
    </row>
    <row r="19" spans="1:8" x14ac:dyDescent="0.3">
      <c r="A19" s="14">
        <v>8</v>
      </c>
      <c r="B19">
        <v>1</v>
      </c>
      <c r="C19" s="8">
        <v>5.2229999999999999</v>
      </c>
      <c r="D19" s="8">
        <f t="shared" si="2"/>
        <v>142.482024567</v>
      </c>
      <c r="E19" s="8">
        <f t="shared" si="0"/>
        <v>142.482024567</v>
      </c>
      <c r="F19" s="8">
        <v>5.4</v>
      </c>
      <c r="G19" s="8">
        <f t="shared" si="3"/>
        <v>157.46400000000003</v>
      </c>
      <c r="H19" s="10">
        <f t="shared" si="1"/>
        <v>157.46400000000003</v>
      </c>
    </row>
    <row r="20" spans="1:8" x14ac:dyDescent="0.3">
      <c r="A20" s="14">
        <v>8.5</v>
      </c>
      <c r="B20">
        <v>2</v>
      </c>
      <c r="C20" s="8">
        <v>4.3070000000000004</v>
      </c>
      <c r="D20" s="8">
        <f t="shared" si="2"/>
        <v>79.895922443000032</v>
      </c>
      <c r="E20" s="8">
        <f t="shared" si="0"/>
        <v>159.79184488600006</v>
      </c>
      <c r="F20" s="8">
        <v>4.5819999999999999</v>
      </c>
      <c r="G20" s="8">
        <f t="shared" si="3"/>
        <v>96.197825367999982</v>
      </c>
      <c r="H20" s="10">
        <f t="shared" si="1"/>
        <v>192.39565073599996</v>
      </c>
    </row>
    <row r="21" spans="1:8" x14ac:dyDescent="0.3">
      <c r="A21" s="14">
        <v>9</v>
      </c>
      <c r="B21">
        <v>1</v>
      </c>
      <c r="C21" s="8">
        <v>3.22</v>
      </c>
      <c r="D21" s="8">
        <f t="shared" si="2"/>
        <v>33.386248000000009</v>
      </c>
      <c r="E21" s="8">
        <f t="shared" si="0"/>
        <v>33.386248000000009</v>
      </c>
      <c r="F21" s="8">
        <v>3.7</v>
      </c>
      <c r="G21" s="8">
        <f t="shared" si="3"/>
        <v>50.653000000000006</v>
      </c>
      <c r="H21" s="10">
        <f t="shared" si="1"/>
        <v>50.653000000000006</v>
      </c>
    </row>
    <row r="22" spans="1:8" x14ac:dyDescent="0.3">
      <c r="A22" s="14">
        <v>9.5</v>
      </c>
      <c r="B22">
        <v>2</v>
      </c>
      <c r="C22" s="8">
        <v>2.2000000000000002</v>
      </c>
      <c r="D22" s="8">
        <f t="shared" si="2"/>
        <v>10.648000000000003</v>
      </c>
      <c r="E22" s="8">
        <f t="shared" si="0"/>
        <v>21.296000000000006</v>
      </c>
      <c r="F22" s="8">
        <v>2.4</v>
      </c>
      <c r="G22" s="8">
        <f t="shared" si="3"/>
        <v>13.824</v>
      </c>
      <c r="H22" s="10">
        <f t="shared" si="1"/>
        <v>27.648</v>
      </c>
    </row>
    <row r="23" spans="1:8" x14ac:dyDescent="0.3">
      <c r="A23" s="14">
        <v>10</v>
      </c>
      <c r="B23">
        <v>0.5</v>
      </c>
      <c r="C23" s="20">
        <v>8.5000000000000006E-2</v>
      </c>
      <c r="D23" s="20">
        <f t="shared" si="2"/>
        <v>6.141250000000002E-4</v>
      </c>
      <c r="E23" s="20">
        <f t="shared" si="0"/>
        <v>3.070625000000001E-4</v>
      </c>
      <c r="F23" s="20">
        <v>6.4000000000000001E-2</v>
      </c>
      <c r="G23" s="20">
        <f t="shared" si="3"/>
        <v>2.6214400000000002E-4</v>
      </c>
      <c r="H23" s="21">
        <f t="shared" si="1"/>
        <v>1.3107200000000001E-4</v>
      </c>
    </row>
    <row r="24" spans="1:8" x14ac:dyDescent="0.3">
      <c r="A24" s="27" t="s">
        <v>8</v>
      </c>
      <c r="B24" s="27"/>
      <c r="C24" s="24">
        <f>SUM(E7:E23)</f>
        <v>4117.4218471795011</v>
      </c>
      <c r="D24" s="24"/>
      <c r="E24" s="24"/>
      <c r="F24" s="24">
        <f>SUM(H7:H23)</f>
        <v>4374.2084113080018</v>
      </c>
      <c r="G24" s="24"/>
      <c r="H24" s="24"/>
    </row>
    <row r="25" spans="1:8" ht="15" x14ac:dyDescent="0.35">
      <c r="A25" s="28" t="s">
        <v>9</v>
      </c>
      <c r="B25" s="28"/>
      <c r="C25" s="24">
        <f>2/9*7.08*C24</f>
        <v>6478.0770395624149</v>
      </c>
      <c r="D25" s="24"/>
      <c r="E25" s="24"/>
      <c r="F25" s="24">
        <f>2/9*7.08*F24</f>
        <v>6882.0879004579228</v>
      </c>
      <c r="G25" s="24"/>
      <c r="H25" s="24"/>
    </row>
    <row r="26" spans="1:8" x14ac:dyDescent="0.3">
      <c r="A26" s="28" t="s">
        <v>10</v>
      </c>
      <c r="B26" s="28"/>
      <c r="C26" s="24">
        <v>2055.11</v>
      </c>
      <c r="D26" s="24"/>
      <c r="E26" s="24"/>
      <c r="F26" s="24">
        <v>2824.3580000000002</v>
      </c>
      <c r="G26" s="24"/>
      <c r="H26" s="24"/>
    </row>
    <row r="27" spans="1:8" ht="15" x14ac:dyDescent="0.35">
      <c r="A27" s="28" t="s">
        <v>11</v>
      </c>
      <c r="B27" s="28"/>
      <c r="C27" s="24">
        <f>C25/C26</f>
        <v>3.152180194521176</v>
      </c>
      <c r="D27" s="24"/>
      <c r="E27" s="24"/>
      <c r="F27" s="24">
        <f t="shared" ref="F27" si="4">F25/F26</f>
        <v>2.4366910641136577</v>
      </c>
      <c r="G27" s="24"/>
      <c r="H27" s="24"/>
    </row>
  </sheetData>
  <mergeCells count="17">
    <mergeCell ref="A27:B27"/>
    <mergeCell ref="C27:E27"/>
    <mergeCell ref="F27:H27"/>
    <mergeCell ref="A25:B25"/>
    <mergeCell ref="C25:E25"/>
    <mergeCell ref="F25:H25"/>
    <mergeCell ref="A26:B26"/>
    <mergeCell ref="C26:E26"/>
    <mergeCell ref="F26:H26"/>
    <mergeCell ref="F5:H5"/>
    <mergeCell ref="A24:B24"/>
    <mergeCell ref="C24:E24"/>
    <mergeCell ref="F24:H24"/>
    <mergeCell ref="A1:H4"/>
    <mergeCell ref="A5:A6"/>
    <mergeCell ref="B5:B6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F27" sqref="F27"/>
    </sheetView>
  </sheetViews>
  <sheetFormatPr defaultRowHeight="14.4" x14ac:dyDescent="0.3"/>
  <cols>
    <col min="4" max="4" width="13.88671875" customWidth="1"/>
    <col min="5" max="5" width="12.109375" customWidth="1"/>
    <col min="6" max="6" width="13.6640625" customWidth="1"/>
    <col min="7" max="7" width="12.6640625" customWidth="1"/>
    <col min="8" max="8" width="13.21875" customWidth="1"/>
    <col min="9" max="9" width="12.77734375" customWidth="1"/>
    <col min="10" max="10" width="13.77734375" customWidth="1"/>
    <col min="11" max="11" width="13" customWidth="1"/>
  </cols>
  <sheetData>
    <row r="1" spans="1:11" x14ac:dyDescent="0.3">
      <c r="A1" s="46" t="s">
        <v>30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x14ac:dyDescent="0.3">
      <c r="A5" s="43" t="s">
        <v>14</v>
      </c>
      <c r="B5" s="45" t="s">
        <v>2</v>
      </c>
      <c r="C5" s="45" t="s">
        <v>15</v>
      </c>
      <c r="D5" s="45" t="s">
        <v>16</v>
      </c>
      <c r="E5" s="45"/>
      <c r="F5" s="45"/>
      <c r="G5" s="45"/>
      <c r="H5" s="45" t="s">
        <v>17</v>
      </c>
      <c r="I5" s="45"/>
      <c r="J5" s="45"/>
      <c r="K5" s="45"/>
    </row>
    <row r="6" spans="1:11" x14ac:dyDescent="0.3">
      <c r="A6" s="44"/>
      <c r="B6" s="42"/>
      <c r="C6" s="42"/>
      <c r="D6" s="42" t="s">
        <v>3</v>
      </c>
      <c r="E6" s="42" t="s">
        <v>19</v>
      </c>
      <c r="F6" s="42" t="s">
        <v>20</v>
      </c>
      <c r="G6" s="42" t="s">
        <v>21</v>
      </c>
      <c r="H6" s="42" t="s">
        <v>3</v>
      </c>
      <c r="I6" s="42" t="s">
        <v>19</v>
      </c>
      <c r="J6" s="42" t="s">
        <v>20</v>
      </c>
      <c r="K6" s="42" t="s">
        <v>22</v>
      </c>
    </row>
    <row r="7" spans="1:11" x14ac:dyDescent="0.3">
      <c r="A7" s="44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3">
      <c r="A8" s="4">
        <v>0</v>
      </c>
      <c r="B8">
        <v>0.5</v>
      </c>
      <c r="C8" s="4">
        <v>0</v>
      </c>
      <c r="D8" s="6">
        <v>0</v>
      </c>
      <c r="E8" s="5">
        <f>D8*B8</f>
        <v>0</v>
      </c>
      <c r="F8" s="5">
        <f>E8*C8</f>
        <v>0</v>
      </c>
      <c r="G8" s="5">
        <f>F8*B8</f>
        <v>0</v>
      </c>
      <c r="H8" s="5">
        <v>8.2000000000000003E-2</v>
      </c>
      <c r="I8" s="5">
        <f>H8*B8</f>
        <v>4.1000000000000002E-2</v>
      </c>
      <c r="J8" s="5">
        <f>I8*C8</f>
        <v>0</v>
      </c>
      <c r="K8" s="5">
        <f>J8*B8</f>
        <v>0</v>
      </c>
    </row>
    <row r="9" spans="1:11" x14ac:dyDescent="0.3">
      <c r="A9" s="4">
        <v>0.5</v>
      </c>
      <c r="B9">
        <v>2</v>
      </c>
      <c r="C9" s="4">
        <v>0.5</v>
      </c>
      <c r="D9" s="6">
        <v>0.73599999999999999</v>
      </c>
      <c r="E9" s="5">
        <f t="shared" ref="E9:E24" si="0">D9*B9</f>
        <v>1.472</v>
      </c>
      <c r="F9" s="5">
        <f t="shared" ref="F9:F24" si="1">E9*C9</f>
        <v>0.73599999999999999</v>
      </c>
      <c r="G9" s="5">
        <f t="shared" ref="G9:G24" si="2">F9*B9</f>
        <v>1.472</v>
      </c>
      <c r="H9" s="5">
        <v>1.4</v>
      </c>
      <c r="I9" s="5">
        <f t="shared" ref="I9:I23" si="3">H9*B9</f>
        <v>2.8</v>
      </c>
      <c r="J9" s="5">
        <f t="shared" ref="J9:J24" si="4">I9*C9</f>
        <v>1.4</v>
      </c>
      <c r="K9" s="5">
        <f t="shared" ref="K9:K24" si="5">J9*B9</f>
        <v>2.8</v>
      </c>
    </row>
    <row r="10" spans="1:11" x14ac:dyDescent="0.3">
      <c r="A10" s="4">
        <v>1</v>
      </c>
      <c r="B10">
        <v>1</v>
      </c>
      <c r="C10" s="4">
        <v>1</v>
      </c>
      <c r="D10" s="6">
        <v>2.6339999999999999</v>
      </c>
      <c r="E10" s="5">
        <f t="shared" si="0"/>
        <v>2.6339999999999999</v>
      </c>
      <c r="F10" s="5">
        <f t="shared" si="1"/>
        <v>2.6339999999999999</v>
      </c>
      <c r="G10" s="5">
        <f t="shared" si="2"/>
        <v>2.6339999999999999</v>
      </c>
      <c r="H10" s="5">
        <v>3.8</v>
      </c>
      <c r="I10" s="5">
        <f t="shared" si="3"/>
        <v>3.8</v>
      </c>
      <c r="J10" s="5">
        <f t="shared" si="4"/>
        <v>3.8</v>
      </c>
      <c r="K10" s="5">
        <f t="shared" si="5"/>
        <v>3.8</v>
      </c>
    </row>
    <row r="11" spans="1:11" x14ac:dyDescent="0.3">
      <c r="A11" s="4">
        <v>1.5</v>
      </c>
      <c r="B11">
        <v>2</v>
      </c>
      <c r="C11" s="4">
        <v>1.5</v>
      </c>
      <c r="D11" s="6">
        <v>4.4000000000000004</v>
      </c>
      <c r="E11" s="5">
        <f t="shared" si="0"/>
        <v>8.8000000000000007</v>
      </c>
      <c r="F11" s="5">
        <f t="shared" si="1"/>
        <v>13.200000000000001</v>
      </c>
      <c r="G11" s="5">
        <f t="shared" si="2"/>
        <v>26.400000000000002</v>
      </c>
      <c r="H11" s="5">
        <v>4.9000000000000004</v>
      </c>
      <c r="I11" s="5">
        <f t="shared" si="3"/>
        <v>9.8000000000000007</v>
      </c>
      <c r="J11" s="5">
        <f t="shared" si="4"/>
        <v>14.700000000000001</v>
      </c>
      <c r="K11" s="5">
        <f t="shared" si="5"/>
        <v>29.400000000000002</v>
      </c>
    </row>
    <row r="12" spans="1:11" x14ac:dyDescent="0.3">
      <c r="A12" s="4">
        <v>2</v>
      </c>
      <c r="B12">
        <v>1</v>
      </c>
      <c r="C12" s="4">
        <v>2</v>
      </c>
      <c r="D12" s="6">
        <v>5</v>
      </c>
      <c r="E12" s="5">
        <f t="shared" si="0"/>
        <v>5</v>
      </c>
      <c r="F12" s="5">
        <f t="shared" si="1"/>
        <v>10</v>
      </c>
      <c r="G12" s="5">
        <f t="shared" si="2"/>
        <v>10</v>
      </c>
      <c r="H12" s="5">
        <v>5.2</v>
      </c>
      <c r="I12" s="5">
        <f t="shared" si="3"/>
        <v>5.2</v>
      </c>
      <c r="J12" s="5">
        <f t="shared" si="4"/>
        <v>10.4</v>
      </c>
      <c r="K12" s="5">
        <f t="shared" si="5"/>
        <v>10.4</v>
      </c>
    </row>
    <row r="13" spans="1:11" x14ac:dyDescent="0.3">
      <c r="A13" s="4">
        <v>2.5</v>
      </c>
      <c r="B13">
        <v>2</v>
      </c>
      <c r="C13" s="4">
        <v>2.5</v>
      </c>
      <c r="D13" s="6">
        <v>5.45</v>
      </c>
      <c r="E13" s="5">
        <f t="shared" si="0"/>
        <v>10.9</v>
      </c>
      <c r="F13" s="5">
        <f t="shared" si="1"/>
        <v>27.25</v>
      </c>
      <c r="G13" s="5">
        <f t="shared" si="2"/>
        <v>54.5</v>
      </c>
      <c r="H13" s="5">
        <v>5.71</v>
      </c>
      <c r="I13" s="5">
        <f t="shared" si="3"/>
        <v>11.42</v>
      </c>
      <c r="J13" s="5">
        <f t="shared" si="4"/>
        <v>28.55</v>
      </c>
      <c r="K13" s="5">
        <f t="shared" si="5"/>
        <v>57.1</v>
      </c>
    </row>
    <row r="14" spans="1:11" x14ac:dyDescent="0.3">
      <c r="A14" s="4">
        <v>3</v>
      </c>
      <c r="B14">
        <v>1.5</v>
      </c>
      <c r="C14" s="4">
        <v>3</v>
      </c>
      <c r="D14" s="6">
        <v>5.6749999999999998</v>
      </c>
      <c r="E14" s="5">
        <f t="shared" si="0"/>
        <v>8.5124999999999993</v>
      </c>
      <c r="F14" s="5">
        <f t="shared" si="1"/>
        <v>25.537499999999998</v>
      </c>
      <c r="G14" s="5">
        <f t="shared" si="2"/>
        <v>38.306249999999999</v>
      </c>
      <c r="H14" s="5">
        <v>5.71</v>
      </c>
      <c r="I14" s="5">
        <f t="shared" si="3"/>
        <v>8.5649999999999995</v>
      </c>
      <c r="J14" s="5">
        <f t="shared" si="4"/>
        <v>25.695</v>
      </c>
      <c r="K14" s="5">
        <f t="shared" si="5"/>
        <v>38.542500000000004</v>
      </c>
    </row>
    <row r="15" spans="1:11" x14ac:dyDescent="0.3">
      <c r="A15" s="4">
        <v>4</v>
      </c>
      <c r="B15">
        <v>4</v>
      </c>
      <c r="C15" s="4">
        <v>4</v>
      </c>
      <c r="D15" s="6">
        <v>5.6749999999999998</v>
      </c>
      <c r="E15" s="5">
        <f t="shared" si="0"/>
        <v>22.7</v>
      </c>
      <c r="F15" s="5">
        <f t="shared" si="1"/>
        <v>90.8</v>
      </c>
      <c r="G15" s="5">
        <f t="shared" si="2"/>
        <v>363.2</v>
      </c>
      <c r="H15" s="5">
        <v>5.71</v>
      </c>
      <c r="I15" s="5">
        <f t="shared" si="3"/>
        <v>22.84</v>
      </c>
      <c r="J15" s="5">
        <f t="shared" si="4"/>
        <v>91.36</v>
      </c>
      <c r="K15" s="5">
        <f t="shared" si="5"/>
        <v>365.44</v>
      </c>
    </row>
    <row r="16" spans="1:11" x14ac:dyDescent="0.3">
      <c r="A16" s="4">
        <v>5</v>
      </c>
      <c r="B16">
        <v>2</v>
      </c>
      <c r="C16" s="4">
        <v>5</v>
      </c>
      <c r="D16" s="6">
        <v>5.6749999999999998</v>
      </c>
      <c r="E16" s="5">
        <f t="shared" si="0"/>
        <v>11.35</v>
      </c>
      <c r="F16" s="5">
        <f t="shared" si="1"/>
        <v>56.75</v>
      </c>
      <c r="G16" s="5">
        <f t="shared" si="2"/>
        <v>113.5</v>
      </c>
      <c r="H16" s="5">
        <v>5.71</v>
      </c>
      <c r="I16" s="5">
        <f t="shared" si="3"/>
        <v>11.42</v>
      </c>
      <c r="J16" s="5">
        <f t="shared" si="4"/>
        <v>57.1</v>
      </c>
      <c r="K16" s="5">
        <f t="shared" si="5"/>
        <v>114.2</v>
      </c>
    </row>
    <row r="17" spans="1:15" x14ac:dyDescent="0.3">
      <c r="A17" s="4">
        <v>6</v>
      </c>
      <c r="B17">
        <v>4</v>
      </c>
      <c r="C17" s="4">
        <v>6</v>
      </c>
      <c r="D17" s="6">
        <v>5.6749999999999998</v>
      </c>
      <c r="E17" s="5">
        <f t="shared" si="0"/>
        <v>22.7</v>
      </c>
      <c r="F17" s="5">
        <f t="shared" si="1"/>
        <v>136.19999999999999</v>
      </c>
      <c r="G17" s="5">
        <f t="shared" si="2"/>
        <v>544.79999999999995</v>
      </c>
      <c r="H17" s="5">
        <v>5.71</v>
      </c>
      <c r="I17" s="5">
        <f t="shared" si="3"/>
        <v>22.84</v>
      </c>
      <c r="J17" s="5">
        <f t="shared" si="4"/>
        <v>137.04</v>
      </c>
      <c r="K17" s="5">
        <f t="shared" si="5"/>
        <v>548.16</v>
      </c>
    </row>
    <row r="18" spans="1:15" x14ac:dyDescent="0.3">
      <c r="A18" s="4">
        <v>7</v>
      </c>
      <c r="B18">
        <v>1.5</v>
      </c>
      <c r="C18" s="4">
        <v>7</v>
      </c>
      <c r="D18" s="6">
        <v>5.4</v>
      </c>
      <c r="E18" s="5">
        <f t="shared" si="0"/>
        <v>8.1000000000000014</v>
      </c>
      <c r="F18" s="5">
        <f t="shared" si="1"/>
        <v>56.70000000000001</v>
      </c>
      <c r="G18" s="5">
        <f t="shared" si="2"/>
        <v>85.050000000000011</v>
      </c>
      <c r="H18" s="5">
        <v>5.6239999999999997</v>
      </c>
      <c r="I18" s="5">
        <f t="shared" si="3"/>
        <v>8.4359999999999999</v>
      </c>
      <c r="J18" s="5">
        <f t="shared" si="4"/>
        <v>59.052</v>
      </c>
      <c r="K18" s="5">
        <f t="shared" si="5"/>
        <v>88.578000000000003</v>
      </c>
    </row>
    <row r="19" spans="1:15" x14ac:dyDescent="0.3">
      <c r="A19" s="4">
        <v>7.5</v>
      </c>
      <c r="B19">
        <v>2</v>
      </c>
      <c r="C19" s="4">
        <v>7.5</v>
      </c>
      <c r="D19" s="6">
        <v>5.4</v>
      </c>
      <c r="E19" s="5">
        <f t="shared" si="0"/>
        <v>10.8</v>
      </c>
      <c r="F19" s="5">
        <f t="shared" si="1"/>
        <v>81</v>
      </c>
      <c r="G19" s="5">
        <f t="shared" si="2"/>
        <v>162</v>
      </c>
      <c r="H19" s="5">
        <v>5.63</v>
      </c>
      <c r="I19" s="5">
        <f t="shared" si="3"/>
        <v>11.26</v>
      </c>
      <c r="J19" s="5">
        <f t="shared" si="4"/>
        <v>84.45</v>
      </c>
      <c r="K19" s="5">
        <f t="shared" si="5"/>
        <v>168.9</v>
      </c>
    </row>
    <row r="20" spans="1:15" x14ac:dyDescent="0.3">
      <c r="A20" s="4">
        <v>8</v>
      </c>
      <c r="B20">
        <v>1</v>
      </c>
      <c r="C20" s="4">
        <v>8</v>
      </c>
      <c r="D20" s="6">
        <v>4.78</v>
      </c>
      <c r="E20" s="5">
        <f t="shared" si="0"/>
        <v>4.78</v>
      </c>
      <c r="F20" s="5">
        <f t="shared" si="1"/>
        <v>38.24</v>
      </c>
      <c r="G20" s="5">
        <f t="shared" si="2"/>
        <v>38.24</v>
      </c>
      <c r="H20" s="5">
        <v>5.0410000000000004</v>
      </c>
      <c r="I20" s="5">
        <f t="shared" si="3"/>
        <v>5.0410000000000004</v>
      </c>
      <c r="J20" s="5">
        <f t="shared" si="4"/>
        <v>40.328000000000003</v>
      </c>
      <c r="K20" s="5">
        <f t="shared" si="5"/>
        <v>40.328000000000003</v>
      </c>
    </row>
    <row r="21" spans="1:15" x14ac:dyDescent="0.3">
      <c r="A21" s="4">
        <v>8.5</v>
      </c>
      <c r="B21">
        <v>2</v>
      </c>
      <c r="C21" s="4">
        <v>8.5</v>
      </c>
      <c r="D21" s="6">
        <v>3.5720000000000001</v>
      </c>
      <c r="E21" s="5">
        <f t="shared" si="0"/>
        <v>7.1440000000000001</v>
      </c>
      <c r="F21" s="5">
        <f t="shared" si="1"/>
        <v>60.724000000000004</v>
      </c>
      <c r="G21" s="5">
        <f t="shared" si="2"/>
        <v>121.44800000000001</v>
      </c>
      <c r="H21" s="5">
        <v>4.01</v>
      </c>
      <c r="I21" s="5">
        <f t="shared" si="3"/>
        <v>8.02</v>
      </c>
      <c r="J21" s="5">
        <f t="shared" si="4"/>
        <v>68.17</v>
      </c>
      <c r="K21" s="5">
        <f t="shared" si="5"/>
        <v>136.34</v>
      </c>
    </row>
    <row r="22" spans="1:15" x14ac:dyDescent="0.3">
      <c r="A22" s="4">
        <v>9</v>
      </c>
      <c r="B22">
        <v>1</v>
      </c>
      <c r="C22" s="4">
        <v>9</v>
      </c>
      <c r="D22" s="6">
        <v>2.4580000000000002</v>
      </c>
      <c r="E22" s="5">
        <f t="shared" si="0"/>
        <v>2.4580000000000002</v>
      </c>
      <c r="F22" s="5">
        <f t="shared" si="1"/>
        <v>22.122</v>
      </c>
      <c r="G22" s="5">
        <f t="shared" si="2"/>
        <v>22.122</v>
      </c>
      <c r="H22" s="5">
        <v>2.88</v>
      </c>
      <c r="I22" s="5">
        <f t="shared" si="3"/>
        <v>2.88</v>
      </c>
      <c r="J22" s="5">
        <f t="shared" si="4"/>
        <v>25.919999999999998</v>
      </c>
      <c r="K22" s="5">
        <f t="shared" si="5"/>
        <v>25.919999999999998</v>
      </c>
    </row>
    <row r="23" spans="1:15" x14ac:dyDescent="0.3">
      <c r="A23" s="4">
        <v>9.5</v>
      </c>
      <c r="B23">
        <v>2</v>
      </c>
      <c r="C23" s="4">
        <v>9.5</v>
      </c>
      <c r="D23" s="6">
        <v>1.31</v>
      </c>
      <c r="E23" s="5">
        <f t="shared" si="0"/>
        <v>2.62</v>
      </c>
      <c r="F23" s="5">
        <f t="shared" si="1"/>
        <v>24.89</v>
      </c>
      <c r="G23" s="5">
        <f t="shared" si="2"/>
        <v>49.78</v>
      </c>
      <c r="H23" s="5">
        <v>2.2000000000000002</v>
      </c>
      <c r="I23" s="5">
        <f t="shared" si="3"/>
        <v>4.4000000000000004</v>
      </c>
      <c r="J23" s="5">
        <f t="shared" si="4"/>
        <v>41.800000000000004</v>
      </c>
      <c r="K23" s="5">
        <f t="shared" si="5"/>
        <v>83.600000000000009</v>
      </c>
    </row>
    <row r="24" spans="1:15" x14ac:dyDescent="0.3">
      <c r="A24" s="4">
        <v>10</v>
      </c>
      <c r="B24">
        <v>0.5</v>
      </c>
      <c r="C24" s="4">
        <v>10</v>
      </c>
      <c r="D24" s="6">
        <v>0</v>
      </c>
      <c r="E24" s="5">
        <f t="shared" si="0"/>
        <v>0</v>
      </c>
      <c r="F24" s="5">
        <f t="shared" si="1"/>
        <v>0</v>
      </c>
      <c r="G24" s="5">
        <f t="shared" si="2"/>
        <v>0</v>
      </c>
      <c r="H24" s="5">
        <v>0</v>
      </c>
      <c r="I24" s="5">
        <v>0</v>
      </c>
      <c r="J24" s="5">
        <f t="shared" si="4"/>
        <v>0</v>
      </c>
      <c r="K24" s="5">
        <f t="shared" si="5"/>
        <v>0</v>
      </c>
    </row>
    <row r="25" spans="1:15" x14ac:dyDescent="0.3">
      <c r="A25" s="4"/>
      <c r="B25" s="5"/>
      <c r="C25" s="5"/>
      <c r="D25" s="6"/>
      <c r="E25" s="5">
        <f>SUM(E8:E24)</f>
        <v>129.97049999999999</v>
      </c>
      <c r="F25" s="5">
        <f>SUM(F8:F24)</f>
        <v>646.78349999999989</v>
      </c>
      <c r="G25" s="5">
        <f>SUM(G8:G24)</f>
        <v>1633.45225</v>
      </c>
      <c r="H25" s="5"/>
      <c r="I25" s="5">
        <f>SUM(I8:I24)</f>
        <v>138.76300000000001</v>
      </c>
      <c r="J25" s="5">
        <f>SUM(J8:J24)</f>
        <v>689.76499999999987</v>
      </c>
      <c r="K25" s="8">
        <f>SUM(K8:K24)</f>
        <v>1713.5084999999999</v>
      </c>
    </row>
    <row r="26" spans="1:15" ht="16.2" thickBot="1" x14ac:dyDescent="0.4">
      <c r="A26" s="4"/>
      <c r="B26" s="5"/>
      <c r="C26" s="5"/>
      <c r="D26" s="6"/>
      <c r="E26" s="5" t="s">
        <v>23</v>
      </c>
      <c r="F26" s="5" t="s">
        <v>24</v>
      </c>
      <c r="G26" s="5" t="s">
        <v>25</v>
      </c>
      <c r="H26" s="5"/>
      <c r="I26" s="5" t="s">
        <v>23</v>
      </c>
      <c r="J26" s="5" t="s">
        <v>24</v>
      </c>
      <c r="K26" s="5" t="s">
        <v>25</v>
      </c>
    </row>
    <row r="27" spans="1:15" ht="15.6" thickTop="1" thickBot="1" x14ac:dyDescent="0.35">
      <c r="A27" s="4"/>
      <c r="B27" s="5"/>
      <c r="C27" s="5"/>
      <c r="D27" s="8"/>
      <c r="E27" s="3">
        <f>E25*2/3*7.08</f>
        <v>613.46075999999994</v>
      </c>
      <c r="F27" s="3">
        <f>F25/E25*7.08</f>
        <v>35.232819601371084</v>
      </c>
      <c r="G27" s="3">
        <f>G25*2/3*(7.08^3)</f>
        <v>386469.2616799681</v>
      </c>
      <c r="H27" s="8"/>
      <c r="I27" s="3">
        <f>I25*2/3*7.08</f>
        <v>654.96136000000001</v>
      </c>
      <c r="J27" s="3">
        <f>J25/I25*7.08</f>
        <v>35.193359901414638</v>
      </c>
      <c r="K27" s="3">
        <f>K25*2/3*7.08^3</f>
        <v>405410.298879168</v>
      </c>
    </row>
    <row r="28" spans="1:15" ht="16.8" thickTop="1" thickBot="1" x14ac:dyDescent="0.4">
      <c r="A28" s="4"/>
      <c r="B28" s="5"/>
      <c r="C28" s="5"/>
      <c r="D28" s="8"/>
      <c r="E28" s="8" t="s">
        <v>26</v>
      </c>
      <c r="F28" s="49">
        <f>G27-(E27*F27^2)</f>
        <v>-375051.22021215013</v>
      </c>
      <c r="G28" s="50"/>
      <c r="H28" s="8"/>
      <c r="I28" s="8" t="s">
        <v>26</v>
      </c>
      <c r="J28" s="49">
        <f t="shared" ref="J28" si="6">K27-(I27*J27^2)</f>
        <v>-405806.88332987367</v>
      </c>
      <c r="K28" s="50"/>
      <c r="N28" s="2"/>
      <c r="O28" s="2"/>
    </row>
    <row r="29" spans="1:15" ht="15" thickTop="1" x14ac:dyDescent="0.3">
      <c r="A29" s="27" t="s">
        <v>10</v>
      </c>
      <c r="B29" s="27"/>
      <c r="C29" s="27"/>
      <c r="D29" s="40">
        <v>616.60900000000004</v>
      </c>
      <c r="E29" s="40"/>
      <c r="F29" s="41"/>
      <c r="G29" s="41"/>
      <c r="H29" s="40">
        <v>1315.5</v>
      </c>
      <c r="I29" s="40"/>
      <c r="J29" s="41"/>
      <c r="K29" s="41"/>
    </row>
    <row r="30" spans="1:15" x14ac:dyDescent="0.3">
      <c r="A30" s="27" t="s">
        <v>27</v>
      </c>
      <c r="B30" s="27"/>
      <c r="C30" s="27"/>
      <c r="D30" s="40">
        <f>F28/D29</f>
        <v>-608.24804732358768</v>
      </c>
      <c r="E30" s="40"/>
      <c r="F30" s="40"/>
      <c r="G30" s="40"/>
      <c r="H30" s="40">
        <f t="shared" ref="H30" si="7">J28/H29</f>
        <v>-308.48109717208183</v>
      </c>
      <c r="I30" s="40"/>
      <c r="J30" s="40"/>
      <c r="K30" s="40"/>
    </row>
  </sheetData>
  <mergeCells count="22">
    <mergeCell ref="A1:K4"/>
    <mergeCell ref="F28:G28"/>
    <mergeCell ref="J28:K28"/>
    <mergeCell ref="D5:G5"/>
    <mergeCell ref="G6:G7"/>
    <mergeCell ref="H5:K5"/>
    <mergeCell ref="K6:K7"/>
    <mergeCell ref="A30:C30"/>
    <mergeCell ref="A29:C29"/>
    <mergeCell ref="D29:G29"/>
    <mergeCell ref="D30:G30"/>
    <mergeCell ref="J6:J7"/>
    <mergeCell ref="H29:K29"/>
    <mergeCell ref="A5:A7"/>
    <mergeCell ref="B5:B7"/>
    <mergeCell ref="C5:C7"/>
    <mergeCell ref="H30:K30"/>
    <mergeCell ref="D6:D7"/>
    <mergeCell ref="E6:E7"/>
    <mergeCell ref="F6:F7"/>
    <mergeCell ref="H6:H7"/>
    <mergeCell ref="I6:I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26" sqref="H26"/>
    </sheetView>
  </sheetViews>
  <sheetFormatPr defaultRowHeight="14.4" x14ac:dyDescent="0.3"/>
  <cols>
    <col min="4" max="4" width="13.88671875" customWidth="1"/>
    <col min="5" max="5" width="12.109375" customWidth="1"/>
    <col min="6" max="6" width="13.6640625" customWidth="1"/>
    <col min="7" max="7" width="12.6640625" customWidth="1"/>
    <col min="8" max="8" width="13.21875" customWidth="1"/>
    <col min="9" max="9" width="12.77734375" customWidth="1"/>
    <col min="10" max="10" width="13.77734375" customWidth="1"/>
    <col min="11" max="11" width="13" customWidth="1"/>
    <col min="12" max="12" width="12.88671875" customWidth="1"/>
    <col min="13" max="13" width="12.6640625" customWidth="1"/>
    <col min="14" max="14" width="13.33203125" customWidth="1"/>
    <col min="15" max="15" width="12.6640625" customWidth="1"/>
  </cols>
  <sheetData>
    <row r="1" spans="1:11" x14ac:dyDescent="0.3">
      <c r="A1" s="52" t="s">
        <v>31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x14ac:dyDescent="0.3">
      <c r="A5" s="43" t="s">
        <v>14</v>
      </c>
      <c r="B5" s="45" t="s">
        <v>2</v>
      </c>
      <c r="C5" s="45" t="s">
        <v>15</v>
      </c>
      <c r="D5" s="45" t="s">
        <v>18</v>
      </c>
      <c r="E5" s="45"/>
      <c r="F5" s="45"/>
      <c r="G5" s="45"/>
      <c r="H5" s="45" t="s">
        <v>29</v>
      </c>
      <c r="I5" s="45"/>
      <c r="J5" s="45"/>
      <c r="K5" s="55"/>
    </row>
    <row r="6" spans="1:11" ht="14.4" customHeight="1" x14ac:dyDescent="0.3">
      <c r="A6" s="44"/>
      <c r="B6" s="42"/>
      <c r="C6" s="42"/>
      <c r="D6" s="42" t="s">
        <v>3</v>
      </c>
      <c r="E6" s="42" t="s">
        <v>19</v>
      </c>
      <c r="F6" s="42" t="s">
        <v>20</v>
      </c>
      <c r="G6" s="42" t="s">
        <v>21</v>
      </c>
      <c r="H6" s="42" t="s">
        <v>3</v>
      </c>
      <c r="I6" s="42" t="s">
        <v>19</v>
      </c>
      <c r="J6" s="42" t="s">
        <v>20</v>
      </c>
      <c r="K6" s="54" t="s">
        <v>22</v>
      </c>
    </row>
    <row r="7" spans="1:11" x14ac:dyDescent="0.3">
      <c r="A7" s="44"/>
      <c r="B7" s="42"/>
      <c r="C7" s="42"/>
      <c r="D7" s="42"/>
      <c r="E7" s="42"/>
      <c r="F7" s="42"/>
      <c r="G7" s="42"/>
      <c r="H7" s="42"/>
      <c r="I7" s="42"/>
      <c r="J7" s="42"/>
      <c r="K7" s="54"/>
    </row>
    <row r="8" spans="1:11" x14ac:dyDescent="0.3">
      <c r="A8" s="4">
        <v>0</v>
      </c>
      <c r="B8">
        <v>0.5</v>
      </c>
      <c r="C8" s="4">
        <v>0</v>
      </c>
      <c r="D8" s="6">
        <v>0.312</v>
      </c>
      <c r="E8" s="5">
        <f>D8*B8</f>
        <v>0.156</v>
      </c>
      <c r="F8" s="5">
        <f>E8*C8</f>
        <v>0</v>
      </c>
      <c r="G8" s="5">
        <f>F8*B8</f>
        <v>0</v>
      </c>
      <c r="H8">
        <v>0.63</v>
      </c>
      <c r="I8" s="5">
        <f>H8*B8</f>
        <v>0.315</v>
      </c>
      <c r="J8" s="5">
        <f>I8*C8</f>
        <v>0</v>
      </c>
      <c r="K8" s="7">
        <f>J8*B8</f>
        <v>0</v>
      </c>
    </row>
    <row r="9" spans="1:11" x14ac:dyDescent="0.3">
      <c r="A9" s="4">
        <v>0.5</v>
      </c>
      <c r="B9">
        <v>2</v>
      </c>
      <c r="C9" s="4">
        <v>0.5</v>
      </c>
      <c r="D9" s="8">
        <v>2.85</v>
      </c>
      <c r="E9" s="8">
        <f t="shared" ref="E9:F24" si="0">D9*B9</f>
        <v>5.7</v>
      </c>
      <c r="F9" s="8">
        <f t="shared" si="0"/>
        <v>2.85</v>
      </c>
      <c r="G9" s="8">
        <f t="shared" ref="G9:G24" si="1">F9*B9</f>
        <v>5.7</v>
      </c>
      <c r="H9">
        <v>3.84</v>
      </c>
      <c r="I9" s="5">
        <f t="shared" ref="I9:I24" si="2">H9*B9</f>
        <v>7.68</v>
      </c>
      <c r="J9" s="8">
        <f t="shared" ref="J9:J24" si="3">I9*C9</f>
        <v>3.84</v>
      </c>
      <c r="K9" s="10">
        <f t="shared" ref="K9:K24" si="4">J9*B9</f>
        <v>7.68</v>
      </c>
    </row>
    <row r="10" spans="1:11" x14ac:dyDescent="0.3">
      <c r="A10" s="4">
        <v>1</v>
      </c>
      <c r="B10">
        <v>1</v>
      </c>
      <c r="C10" s="4">
        <v>1</v>
      </c>
      <c r="D10" s="8">
        <v>4.8</v>
      </c>
      <c r="E10" s="8">
        <f t="shared" si="0"/>
        <v>4.8</v>
      </c>
      <c r="F10" s="8">
        <f t="shared" si="0"/>
        <v>4.8</v>
      </c>
      <c r="G10" s="8">
        <f t="shared" si="1"/>
        <v>4.8</v>
      </c>
      <c r="H10">
        <v>5.3</v>
      </c>
      <c r="I10" s="5">
        <f t="shared" si="2"/>
        <v>5.3</v>
      </c>
      <c r="J10" s="8">
        <f t="shared" si="3"/>
        <v>5.3</v>
      </c>
      <c r="K10" s="10">
        <f t="shared" si="4"/>
        <v>5.3</v>
      </c>
    </row>
    <row r="11" spans="1:11" x14ac:dyDescent="0.3">
      <c r="A11" s="4">
        <v>1.5</v>
      </c>
      <c r="B11">
        <v>2</v>
      </c>
      <c r="C11" s="4">
        <v>1.5</v>
      </c>
      <c r="D11" s="8">
        <v>5.2</v>
      </c>
      <c r="E11" s="8">
        <f t="shared" si="0"/>
        <v>10.4</v>
      </c>
      <c r="F11" s="8">
        <f t="shared" si="0"/>
        <v>15.600000000000001</v>
      </c>
      <c r="G11" s="8">
        <f t="shared" si="1"/>
        <v>31.200000000000003</v>
      </c>
      <c r="H11">
        <v>5.5</v>
      </c>
      <c r="I11" s="5">
        <f t="shared" si="2"/>
        <v>11</v>
      </c>
      <c r="J11" s="8">
        <f t="shared" si="3"/>
        <v>16.5</v>
      </c>
      <c r="K11" s="10">
        <f t="shared" si="4"/>
        <v>33</v>
      </c>
    </row>
    <row r="12" spans="1:11" x14ac:dyDescent="0.3">
      <c r="A12" s="4">
        <v>2</v>
      </c>
      <c r="B12">
        <v>1</v>
      </c>
      <c r="C12" s="4">
        <v>2</v>
      </c>
      <c r="D12" s="8">
        <v>5.4</v>
      </c>
      <c r="E12" s="8">
        <f t="shared" si="0"/>
        <v>5.4</v>
      </c>
      <c r="F12" s="8">
        <f t="shared" si="0"/>
        <v>10.8</v>
      </c>
      <c r="G12" s="8">
        <f t="shared" si="1"/>
        <v>10.8</v>
      </c>
      <c r="H12">
        <v>5.71</v>
      </c>
      <c r="I12" s="5">
        <f t="shared" si="2"/>
        <v>5.71</v>
      </c>
      <c r="J12" s="8">
        <f t="shared" si="3"/>
        <v>11.42</v>
      </c>
      <c r="K12" s="10">
        <f t="shared" si="4"/>
        <v>11.42</v>
      </c>
    </row>
    <row r="13" spans="1:11" x14ac:dyDescent="0.3">
      <c r="A13" s="4">
        <v>2.5</v>
      </c>
      <c r="B13">
        <v>2</v>
      </c>
      <c r="C13" s="4">
        <v>2.5</v>
      </c>
      <c r="D13" s="8">
        <v>5.71</v>
      </c>
      <c r="E13" s="8">
        <f t="shared" si="0"/>
        <v>11.42</v>
      </c>
      <c r="F13" s="8">
        <f t="shared" si="0"/>
        <v>28.55</v>
      </c>
      <c r="G13" s="8">
        <f t="shared" si="1"/>
        <v>57.1</v>
      </c>
      <c r="H13">
        <v>5.71</v>
      </c>
      <c r="I13" s="5">
        <f t="shared" si="2"/>
        <v>11.42</v>
      </c>
      <c r="J13" s="8">
        <f t="shared" si="3"/>
        <v>28.55</v>
      </c>
      <c r="K13" s="10">
        <f t="shared" si="4"/>
        <v>57.1</v>
      </c>
    </row>
    <row r="14" spans="1:11" x14ac:dyDescent="0.3">
      <c r="A14" s="4">
        <v>3</v>
      </c>
      <c r="B14">
        <v>1.5</v>
      </c>
      <c r="C14" s="4">
        <v>3</v>
      </c>
      <c r="D14" s="8">
        <v>5.71</v>
      </c>
      <c r="E14" s="8">
        <f t="shared" si="0"/>
        <v>8.5649999999999995</v>
      </c>
      <c r="F14" s="8">
        <f t="shared" si="0"/>
        <v>25.695</v>
      </c>
      <c r="G14" s="8">
        <f t="shared" si="1"/>
        <v>38.542500000000004</v>
      </c>
      <c r="H14">
        <v>5.71</v>
      </c>
      <c r="I14" s="5">
        <f t="shared" si="2"/>
        <v>8.5649999999999995</v>
      </c>
      <c r="J14" s="8">
        <f t="shared" si="3"/>
        <v>25.695</v>
      </c>
      <c r="K14" s="10">
        <f t="shared" si="4"/>
        <v>38.542500000000004</v>
      </c>
    </row>
    <row r="15" spans="1:11" x14ac:dyDescent="0.3">
      <c r="A15" s="4">
        <v>4</v>
      </c>
      <c r="B15">
        <v>4</v>
      </c>
      <c r="C15" s="4">
        <v>4</v>
      </c>
      <c r="D15" s="8">
        <v>5.71</v>
      </c>
      <c r="E15" s="8">
        <f t="shared" si="0"/>
        <v>22.84</v>
      </c>
      <c r="F15" s="8">
        <f t="shared" si="0"/>
        <v>91.36</v>
      </c>
      <c r="G15" s="8">
        <f t="shared" si="1"/>
        <v>365.44</v>
      </c>
      <c r="H15">
        <v>5.71</v>
      </c>
      <c r="I15" s="5">
        <f t="shared" si="2"/>
        <v>22.84</v>
      </c>
      <c r="J15" s="8">
        <f t="shared" si="3"/>
        <v>91.36</v>
      </c>
      <c r="K15" s="10">
        <f t="shared" si="4"/>
        <v>365.44</v>
      </c>
    </row>
    <row r="16" spans="1:11" x14ac:dyDescent="0.3">
      <c r="A16" s="4">
        <v>5</v>
      </c>
      <c r="B16">
        <v>2</v>
      </c>
      <c r="C16" s="4">
        <v>5</v>
      </c>
      <c r="D16" s="8">
        <v>5.71</v>
      </c>
      <c r="E16" s="8">
        <f t="shared" si="0"/>
        <v>11.42</v>
      </c>
      <c r="F16" s="8">
        <f t="shared" si="0"/>
        <v>57.1</v>
      </c>
      <c r="G16" s="8">
        <f t="shared" si="1"/>
        <v>114.2</v>
      </c>
      <c r="H16">
        <v>5.71</v>
      </c>
      <c r="I16" s="5">
        <f t="shared" si="2"/>
        <v>11.42</v>
      </c>
      <c r="J16" s="8">
        <f t="shared" si="3"/>
        <v>57.1</v>
      </c>
      <c r="K16" s="10">
        <f t="shared" si="4"/>
        <v>114.2</v>
      </c>
    </row>
    <row r="17" spans="1:11" x14ac:dyDescent="0.3">
      <c r="A17" s="4">
        <v>6</v>
      </c>
      <c r="B17">
        <v>4</v>
      </c>
      <c r="C17" s="4">
        <v>6</v>
      </c>
      <c r="D17" s="8">
        <v>5.71</v>
      </c>
      <c r="E17" s="8">
        <f t="shared" si="0"/>
        <v>22.84</v>
      </c>
      <c r="F17" s="8">
        <f t="shared" si="0"/>
        <v>137.04</v>
      </c>
      <c r="G17" s="8">
        <f t="shared" si="1"/>
        <v>548.16</v>
      </c>
      <c r="H17">
        <v>5.71</v>
      </c>
      <c r="I17" s="5">
        <f t="shared" si="2"/>
        <v>22.84</v>
      </c>
      <c r="J17" s="8">
        <f t="shared" si="3"/>
        <v>137.04</v>
      </c>
      <c r="K17" s="10">
        <f t="shared" si="4"/>
        <v>548.16</v>
      </c>
    </row>
    <row r="18" spans="1:11" x14ac:dyDescent="0.3">
      <c r="A18" s="4">
        <v>7</v>
      </c>
      <c r="B18">
        <v>1.5</v>
      </c>
      <c r="C18" s="4">
        <v>7</v>
      </c>
      <c r="D18" s="8">
        <v>5.71</v>
      </c>
      <c r="E18" s="8">
        <f t="shared" si="0"/>
        <v>8.5649999999999995</v>
      </c>
      <c r="F18" s="8">
        <f t="shared" si="0"/>
        <v>59.954999999999998</v>
      </c>
      <c r="G18" s="8">
        <f t="shared" si="1"/>
        <v>89.932500000000005</v>
      </c>
      <c r="H18">
        <v>5.71</v>
      </c>
      <c r="I18" s="5">
        <f t="shared" si="2"/>
        <v>8.5649999999999995</v>
      </c>
      <c r="J18" s="8">
        <f t="shared" si="3"/>
        <v>59.954999999999998</v>
      </c>
      <c r="K18" s="10">
        <f t="shared" si="4"/>
        <v>89.932500000000005</v>
      </c>
    </row>
    <row r="19" spans="1:11" x14ac:dyDescent="0.3">
      <c r="A19" s="4">
        <v>7.5</v>
      </c>
      <c r="B19">
        <v>2</v>
      </c>
      <c r="C19" s="4">
        <v>7.5</v>
      </c>
      <c r="D19" s="8">
        <v>5.71</v>
      </c>
      <c r="E19" s="8">
        <f t="shared" si="0"/>
        <v>11.42</v>
      </c>
      <c r="F19" s="8">
        <f t="shared" si="0"/>
        <v>85.65</v>
      </c>
      <c r="G19" s="8">
        <f t="shared" si="1"/>
        <v>171.3</v>
      </c>
      <c r="H19">
        <v>5.71</v>
      </c>
      <c r="I19" s="5">
        <f t="shared" si="2"/>
        <v>11.42</v>
      </c>
      <c r="J19" s="8">
        <f t="shared" si="3"/>
        <v>85.65</v>
      </c>
      <c r="K19" s="10">
        <f t="shared" si="4"/>
        <v>171.3</v>
      </c>
    </row>
    <row r="20" spans="1:11" x14ac:dyDescent="0.3">
      <c r="A20" s="4">
        <v>8</v>
      </c>
      <c r="B20">
        <v>1</v>
      </c>
      <c r="C20" s="4">
        <v>8</v>
      </c>
      <c r="D20" s="8">
        <v>5.2229999999999999</v>
      </c>
      <c r="E20" s="8">
        <f t="shared" si="0"/>
        <v>5.2229999999999999</v>
      </c>
      <c r="F20" s="8">
        <f t="shared" si="0"/>
        <v>41.783999999999999</v>
      </c>
      <c r="G20" s="8">
        <f t="shared" si="1"/>
        <v>41.783999999999999</v>
      </c>
      <c r="H20">
        <v>5.4</v>
      </c>
      <c r="I20" s="5">
        <f t="shared" si="2"/>
        <v>5.4</v>
      </c>
      <c r="J20" s="8">
        <f t="shared" si="3"/>
        <v>43.2</v>
      </c>
      <c r="K20" s="10">
        <f t="shared" si="4"/>
        <v>43.2</v>
      </c>
    </row>
    <row r="21" spans="1:11" x14ac:dyDescent="0.3">
      <c r="A21" s="4">
        <v>8.5</v>
      </c>
      <c r="B21">
        <v>2</v>
      </c>
      <c r="C21" s="4">
        <v>8.5</v>
      </c>
      <c r="D21" s="8">
        <v>4.3070000000000004</v>
      </c>
      <c r="E21" s="8">
        <f t="shared" si="0"/>
        <v>8.6140000000000008</v>
      </c>
      <c r="F21" s="8">
        <f t="shared" si="0"/>
        <v>73.219000000000008</v>
      </c>
      <c r="G21" s="8">
        <f t="shared" si="1"/>
        <v>146.43800000000002</v>
      </c>
      <c r="H21">
        <v>4.5819999999999999</v>
      </c>
      <c r="I21" s="5">
        <f t="shared" si="2"/>
        <v>9.1639999999999997</v>
      </c>
      <c r="J21" s="8">
        <f t="shared" si="3"/>
        <v>77.893999999999991</v>
      </c>
      <c r="K21" s="10">
        <f t="shared" si="4"/>
        <v>155.78799999999998</v>
      </c>
    </row>
    <row r="22" spans="1:11" x14ac:dyDescent="0.3">
      <c r="A22" s="4">
        <v>9</v>
      </c>
      <c r="B22">
        <v>1</v>
      </c>
      <c r="C22" s="4">
        <v>9</v>
      </c>
      <c r="D22" s="8">
        <v>3.22</v>
      </c>
      <c r="E22" s="8">
        <f t="shared" si="0"/>
        <v>3.22</v>
      </c>
      <c r="F22" s="8">
        <f t="shared" si="0"/>
        <v>28.98</v>
      </c>
      <c r="G22" s="8">
        <f t="shared" si="1"/>
        <v>28.98</v>
      </c>
      <c r="H22">
        <v>3.7</v>
      </c>
      <c r="I22" s="5">
        <f t="shared" si="2"/>
        <v>3.7</v>
      </c>
      <c r="J22" s="8">
        <f t="shared" si="3"/>
        <v>33.300000000000004</v>
      </c>
      <c r="K22" s="10">
        <f t="shared" si="4"/>
        <v>33.300000000000004</v>
      </c>
    </row>
    <row r="23" spans="1:11" x14ac:dyDescent="0.3">
      <c r="A23" s="4">
        <v>9.5</v>
      </c>
      <c r="B23">
        <v>2</v>
      </c>
      <c r="C23" s="4">
        <v>9.5</v>
      </c>
      <c r="D23" s="8">
        <v>2.2000000000000002</v>
      </c>
      <c r="E23" s="8">
        <f t="shared" si="0"/>
        <v>4.4000000000000004</v>
      </c>
      <c r="F23" s="8">
        <f t="shared" si="0"/>
        <v>41.800000000000004</v>
      </c>
      <c r="G23" s="8">
        <f t="shared" si="1"/>
        <v>83.600000000000009</v>
      </c>
      <c r="H23">
        <v>2.4</v>
      </c>
      <c r="I23" s="5">
        <f t="shared" si="2"/>
        <v>4.8</v>
      </c>
      <c r="J23" s="8">
        <f t="shared" si="3"/>
        <v>45.6</v>
      </c>
      <c r="K23" s="10">
        <f t="shared" si="4"/>
        <v>91.2</v>
      </c>
    </row>
    <row r="24" spans="1:11" x14ac:dyDescent="0.3">
      <c r="A24" s="4">
        <v>10</v>
      </c>
      <c r="B24">
        <v>0.5</v>
      </c>
      <c r="C24" s="4">
        <v>10</v>
      </c>
      <c r="D24" s="6">
        <v>8.5000000000000006E-2</v>
      </c>
      <c r="E24" s="5">
        <f t="shared" si="0"/>
        <v>4.2500000000000003E-2</v>
      </c>
      <c r="F24" s="5">
        <f t="shared" si="0"/>
        <v>0.42500000000000004</v>
      </c>
      <c r="G24" s="5">
        <f t="shared" si="1"/>
        <v>0.21250000000000002</v>
      </c>
      <c r="H24">
        <v>6.4000000000000001E-2</v>
      </c>
      <c r="I24" s="5">
        <f t="shared" si="2"/>
        <v>3.2000000000000001E-2</v>
      </c>
      <c r="J24" s="5">
        <f t="shared" si="3"/>
        <v>0.32</v>
      </c>
      <c r="K24" s="7">
        <f t="shared" si="4"/>
        <v>0.16</v>
      </c>
    </row>
    <row r="25" spans="1:11" x14ac:dyDescent="0.3">
      <c r="A25" s="4"/>
      <c r="B25" s="5"/>
      <c r="C25" s="5"/>
      <c r="D25" s="6"/>
      <c r="E25" s="5">
        <f>SUM(E8:E24)</f>
        <v>145.02549999999999</v>
      </c>
      <c r="F25" s="8">
        <f>SUM(F8:F24)</f>
        <v>705.60799999999995</v>
      </c>
      <c r="G25" s="8">
        <f>SUM(G8:G24)</f>
        <v>1738.1895000000002</v>
      </c>
      <c r="H25" s="5"/>
      <c r="I25" s="5">
        <f>SUM(I8:I24)</f>
        <v>150.17099999999999</v>
      </c>
      <c r="J25" s="5">
        <f>SUM(J8:J24)</f>
        <v>722.72400000000005</v>
      </c>
      <c r="K25" s="7">
        <f>SUM(K8:K24)</f>
        <v>1765.7230000000002</v>
      </c>
    </row>
    <row r="26" spans="1:11" ht="16.2" thickBot="1" x14ac:dyDescent="0.4">
      <c r="A26" s="4"/>
      <c r="B26" s="5"/>
      <c r="C26" s="5"/>
      <c r="D26" s="6"/>
      <c r="E26" s="5" t="s">
        <v>23</v>
      </c>
      <c r="F26" s="5" t="s">
        <v>24</v>
      </c>
      <c r="G26" s="5" t="s">
        <v>25</v>
      </c>
      <c r="H26" s="5"/>
      <c r="I26" s="5" t="s">
        <v>23</v>
      </c>
      <c r="J26" s="5" t="s">
        <v>24</v>
      </c>
      <c r="K26" s="7" t="s">
        <v>25</v>
      </c>
    </row>
    <row r="27" spans="1:11" ht="15.6" thickTop="1" thickBot="1" x14ac:dyDescent="0.35">
      <c r="A27" s="4"/>
      <c r="B27" s="5"/>
      <c r="C27" s="5"/>
      <c r="D27" s="5"/>
      <c r="E27" s="3">
        <f>E25*2/3*7.08</f>
        <v>684.52035999999998</v>
      </c>
      <c r="F27" s="3">
        <f>F25/E25*7.08</f>
        <v>34.447077513954447</v>
      </c>
      <c r="G27" s="3">
        <f>G25*2/3*(7.08^3)</f>
        <v>411249.7397612161</v>
      </c>
      <c r="H27" s="5"/>
      <c r="I27" s="3">
        <f>I25*2/3*7.08</f>
        <v>708.80711999999994</v>
      </c>
      <c r="J27" s="3">
        <f>J25/I25*7.08</f>
        <v>34.073728749225886</v>
      </c>
      <c r="K27" s="9">
        <f>K25*2/3*7.08^3</f>
        <v>417764.07246758405</v>
      </c>
    </row>
    <row r="28" spans="1:11" ht="16.8" thickTop="1" thickBot="1" x14ac:dyDescent="0.4">
      <c r="A28" s="4"/>
      <c r="B28" s="5"/>
      <c r="C28" s="5"/>
      <c r="D28" s="8"/>
      <c r="E28" s="8" t="s">
        <v>26</v>
      </c>
      <c r="F28" s="49">
        <f>G27-(E27*F27^2)</f>
        <v>-401002.90610144089</v>
      </c>
      <c r="G28" s="50"/>
      <c r="H28" s="8"/>
      <c r="I28" s="8" t="s">
        <v>26</v>
      </c>
      <c r="J28" s="49">
        <f t="shared" ref="J28" si="5">K27-(I27*J27^2)</f>
        <v>-405174.45472041413</v>
      </c>
      <c r="K28" s="51"/>
    </row>
    <row r="29" spans="1:11" ht="15" thickTop="1" x14ac:dyDescent="0.3">
      <c r="A29" s="27" t="s">
        <v>10</v>
      </c>
      <c r="B29" s="27"/>
      <c r="C29" s="27"/>
      <c r="D29" s="40">
        <v>2055.11</v>
      </c>
      <c r="E29" s="40"/>
      <c r="F29" s="41"/>
      <c r="G29" s="41"/>
      <c r="H29" s="40">
        <v>2824.3580000000002</v>
      </c>
      <c r="I29" s="40"/>
      <c r="J29" s="41"/>
      <c r="K29" s="41"/>
    </row>
    <row r="30" spans="1:11" x14ac:dyDescent="0.3">
      <c r="A30" s="27" t="s">
        <v>27</v>
      </c>
      <c r="B30" s="27"/>
      <c r="C30" s="27"/>
      <c r="D30" s="40">
        <f>F28/D29</f>
        <v>-195.12478947669024</v>
      </c>
      <c r="E30" s="40"/>
      <c r="F30" s="40"/>
      <c r="G30" s="40"/>
      <c r="H30" s="40">
        <f t="shared" ref="H30" si="6">J28/H29</f>
        <v>-143.45718733971194</v>
      </c>
      <c r="I30" s="40"/>
      <c r="J30" s="40"/>
      <c r="K30" s="40"/>
    </row>
  </sheetData>
  <mergeCells count="22">
    <mergeCell ref="A1:K4"/>
    <mergeCell ref="H6:H7"/>
    <mergeCell ref="I6:I7"/>
    <mergeCell ref="J6:J7"/>
    <mergeCell ref="K6:K7"/>
    <mergeCell ref="A5:A7"/>
    <mergeCell ref="B5:B7"/>
    <mergeCell ref="C5:C7"/>
    <mergeCell ref="D5:G5"/>
    <mergeCell ref="H5:K5"/>
    <mergeCell ref="D6:D7"/>
    <mergeCell ref="E6:E7"/>
    <mergeCell ref="F6:F7"/>
    <mergeCell ref="G6:G7"/>
    <mergeCell ref="A30:C30"/>
    <mergeCell ref="D30:G30"/>
    <mergeCell ref="H30:K30"/>
    <mergeCell ref="F28:G28"/>
    <mergeCell ref="J28:K28"/>
    <mergeCell ref="A29:C29"/>
    <mergeCell ref="D29:G29"/>
    <mergeCell ref="H29:K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tabSelected="1" zoomScaleNormal="100" workbookViewId="0">
      <selection activeCell="N12" sqref="N12"/>
    </sheetView>
  </sheetViews>
  <sheetFormatPr defaultRowHeight="14.4" x14ac:dyDescent="0.3"/>
  <cols>
    <col min="5" max="5" width="12.21875" customWidth="1"/>
    <col min="6" max="7" width="8.88671875" customWidth="1"/>
    <col min="11" max="11" width="10" customWidth="1"/>
  </cols>
  <sheetData>
    <row r="5" spans="1:11" ht="15.6" x14ac:dyDescent="0.35">
      <c r="A5" t="s">
        <v>40</v>
      </c>
      <c r="B5" t="s">
        <v>33</v>
      </c>
      <c r="C5" t="s">
        <v>38</v>
      </c>
      <c r="D5" t="s">
        <v>34</v>
      </c>
      <c r="E5" t="s">
        <v>10</v>
      </c>
      <c r="F5" t="s">
        <v>39</v>
      </c>
      <c r="G5" t="s">
        <v>11</v>
      </c>
      <c r="H5" t="s">
        <v>32</v>
      </c>
      <c r="I5" t="s">
        <v>35</v>
      </c>
      <c r="J5" t="s">
        <v>36</v>
      </c>
      <c r="K5" t="s">
        <v>37</v>
      </c>
    </row>
    <row r="6" spans="1:11" x14ac:dyDescent="0.3">
      <c r="A6" s="19">
        <v>1.1000000000000001</v>
      </c>
      <c r="B6" s="19">
        <f>Sheet3!E27/100</f>
        <v>6.1346075999999989</v>
      </c>
      <c r="C6" s="19">
        <v>35.288459655780215</v>
      </c>
      <c r="D6" s="19">
        <v>0.58949629342152621</v>
      </c>
      <c r="E6" s="19">
        <f>Sheet1!C25</f>
        <v>616.60900000000004</v>
      </c>
      <c r="F6" s="19">
        <f>Sheet3!D30*-1</f>
        <v>608.24804732358768</v>
      </c>
      <c r="G6" s="19">
        <f>Sheet1!C26</f>
        <v>8.9582613583044672</v>
      </c>
      <c r="H6" s="19">
        <f>(E6*1*F6)/(100*70.8)</f>
        <v>52.973336188156793</v>
      </c>
      <c r="I6" s="19">
        <f>C6+ABS(F6)</f>
        <v>643.53650697936791</v>
      </c>
      <c r="J6" s="19">
        <f>D6+G6</f>
        <v>9.547757651725993</v>
      </c>
      <c r="K6" s="19">
        <f>Sheet3!F27</f>
        <v>35.232819601371084</v>
      </c>
    </row>
    <row r="7" spans="1:11" x14ac:dyDescent="0.3">
      <c r="A7" s="19">
        <v>2.2000000000000002</v>
      </c>
      <c r="B7" s="19">
        <f>Sheet3!I27/100</f>
        <v>6.5496135999999998</v>
      </c>
      <c r="C7" s="19">
        <v>35.38513419075084</v>
      </c>
      <c r="D7" s="19">
        <v>1.1497378465668386</v>
      </c>
      <c r="E7" s="19">
        <f>Sheet1!F25</f>
        <v>1315.5</v>
      </c>
      <c r="F7" s="19">
        <f>Sheet3!H30*-1</f>
        <v>308.48109717208183</v>
      </c>
      <c r="G7" s="19">
        <f>Sheet1!F26</f>
        <v>4.6351229926348712</v>
      </c>
      <c r="H7" s="19">
        <f t="shared" ref="H7:H9" si="0">(E7*1*F7)/(100*70.8)</f>
        <v>57.317356402524531</v>
      </c>
      <c r="I7" s="19">
        <f t="shared" ref="I7:I9" si="1">C7+ABS(F7)</f>
        <v>343.86623136283265</v>
      </c>
      <c r="J7" s="19">
        <f t="shared" ref="J7:J9" si="2">D7+G7</f>
        <v>5.78486083920171</v>
      </c>
      <c r="K7" s="19">
        <f>Sheet3!J27</f>
        <v>35.193359901414638</v>
      </c>
    </row>
    <row r="8" spans="1:11" x14ac:dyDescent="0.3">
      <c r="A8" s="19">
        <v>3.3</v>
      </c>
      <c r="B8" s="19">
        <f>Sheet4!E27/100</f>
        <v>6.8452035999999996</v>
      </c>
      <c r="C8" s="19">
        <v>35.402943839118173</v>
      </c>
      <c r="D8" s="19">
        <v>1.7274017104219779</v>
      </c>
      <c r="E8" s="19">
        <f>Sheet2!C26</f>
        <v>2055.11</v>
      </c>
      <c r="F8" s="19">
        <f>Sheet4!D30*-1</f>
        <v>195.12478947669024</v>
      </c>
      <c r="G8" s="19">
        <f>Sheet2!C27</f>
        <v>3.152180194521176</v>
      </c>
      <c r="H8" s="19">
        <f t="shared" si="0"/>
        <v>56.638828545401253</v>
      </c>
      <c r="I8" s="19">
        <f t="shared" si="1"/>
        <v>230.5277333158084</v>
      </c>
      <c r="J8" s="19">
        <f t="shared" si="2"/>
        <v>4.8795819049431541</v>
      </c>
      <c r="K8" s="19">
        <f>Sheet4!F27</f>
        <v>34.447077513954447</v>
      </c>
    </row>
    <row r="9" spans="1:11" x14ac:dyDescent="0.3">
      <c r="A9" s="19">
        <v>4.4000000000000004</v>
      </c>
      <c r="B9" s="19">
        <f>Sheet4!I27/100</f>
        <v>7.088071199999999</v>
      </c>
      <c r="C9" s="19">
        <v>34.967912033586899</v>
      </c>
      <c r="D9" s="19">
        <v>2.3024731180160152</v>
      </c>
      <c r="E9" s="19">
        <f>Sheet2!F26</f>
        <v>2824.3580000000002</v>
      </c>
      <c r="F9" s="19">
        <f>Sheet4!H30*-1</f>
        <v>143.45718733971194</v>
      </c>
      <c r="G9" s="19">
        <f>Sheet2!F27</f>
        <v>2.4366910641136577</v>
      </c>
      <c r="H9" s="19">
        <f t="shared" si="0"/>
        <v>57.228030327742111</v>
      </c>
      <c r="I9" s="19">
        <f t="shared" si="1"/>
        <v>178.42509937329885</v>
      </c>
      <c r="J9" s="19">
        <f t="shared" si="2"/>
        <v>4.7391641821296728</v>
      </c>
      <c r="K9" s="19">
        <f>Sheet4!J27</f>
        <v>34.073728749225886</v>
      </c>
    </row>
    <row r="10" spans="1:11" x14ac:dyDescent="0.3">
      <c r="F10" t="s">
        <v>41</v>
      </c>
    </row>
    <row r="16" spans="1:11" x14ac:dyDescent="0.3">
      <c r="A16" s="22" t="s">
        <v>40</v>
      </c>
      <c r="B16" s="22" t="s">
        <v>33</v>
      </c>
      <c r="C16" s="22" t="s">
        <v>38</v>
      </c>
      <c r="D16" s="22" t="s">
        <v>34</v>
      </c>
      <c r="E16" s="22" t="s">
        <v>10</v>
      </c>
      <c r="F16" s="22" t="s">
        <v>42</v>
      </c>
      <c r="G16" s="22" t="s">
        <v>43</v>
      </c>
      <c r="H16" s="22" t="s">
        <v>32</v>
      </c>
      <c r="I16" s="22" t="s">
        <v>44</v>
      </c>
      <c r="J16" s="22" t="s">
        <v>45</v>
      </c>
      <c r="K16" s="22" t="s">
        <v>37</v>
      </c>
    </row>
    <row r="17" spans="1:11" x14ac:dyDescent="0.3">
      <c r="A17" s="22">
        <v>1.1000000000000001</v>
      </c>
      <c r="B17" s="22">
        <v>6.1346075999999989</v>
      </c>
      <c r="C17" s="22">
        <v>35.288459655780215</v>
      </c>
      <c r="D17" s="22">
        <v>0.58949629342152621</v>
      </c>
      <c r="E17" s="22">
        <v>616.60900000000004</v>
      </c>
      <c r="F17" s="22">
        <v>608.24804732358768</v>
      </c>
      <c r="G17" s="22">
        <v>9.0151994601580974</v>
      </c>
      <c r="H17" s="19">
        <v>52.973336188156793</v>
      </c>
      <c r="I17" s="22">
        <v>643.53650697936791</v>
      </c>
      <c r="J17" s="22">
        <v>9.6046957535796231</v>
      </c>
      <c r="K17" s="22">
        <v>35.232819601371084</v>
      </c>
    </row>
    <row r="18" spans="1:11" x14ac:dyDescent="0.3">
      <c r="A18" s="22">
        <v>2.2000000000000002</v>
      </c>
      <c r="B18" s="22">
        <v>6.5496135999999998</v>
      </c>
      <c r="C18" s="22">
        <v>35.38513419075084</v>
      </c>
      <c r="D18" s="22">
        <v>1.1497378465668386</v>
      </c>
      <c r="E18" s="22">
        <v>1315.5</v>
      </c>
      <c r="F18" s="22">
        <v>308.48109717208183</v>
      </c>
      <c r="G18" s="22">
        <v>4.6645835201304315</v>
      </c>
      <c r="H18" s="19">
        <v>57.317356402524531</v>
      </c>
      <c r="I18" s="22">
        <v>343.86623136283265</v>
      </c>
      <c r="J18" s="22">
        <v>5.8143213666972704</v>
      </c>
      <c r="K18" s="22">
        <v>35.193359901414638</v>
      </c>
    </row>
    <row r="19" spans="1:11" x14ac:dyDescent="0.3">
      <c r="A19" s="22">
        <v>3.3</v>
      </c>
      <c r="B19" s="22">
        <v>6.8452035999999996</v>
      </c>
      <c r="C19" s="22">
        <v>35.402943839118173</v>
      </c>
      <c r="D19" s="22">
        <v>1.7274017104219779</v>
      </c>
      <c r="E19" s="22">
        <v>2055.11</v>
      </c>
      <c r="F19" s="22">
        <v>195.12478947669024</v>
      </c>
      <c r="G19" s="22">
        <v>3.1722152381304212</v>
      </c>
      <c r="H19" s="19">
        <v>56.638828545401253</v>
      </c>
      <c r="I19" s="22">
        <v>230.5277333158084</v>
      </c>
      <c r="J19" s="22">
        <v>4.8996169485523993</v>
      </c>
      <c r="K19" s="22">
        <v>34.447077513954447</v>
      </c>
    </row>
    <row r="20" spans="1:11" x14ac:dyDescent="0.3">
      <c r="A20" s="22">
        <v>4.4000000000000004</v>
      </c>
      <c r="B20" s="22">
        <v>7.088071199999999</v>
      </c>
      <c r="C20" s="22">
        <v>34.967912033586899</v>
      </c>
      <c r="D20" s="22">
        <v>2.3024731180160152</v>
      </c>
      <c r="E20" s="22">
        <v>2824.3580000000002</v>
      </c>
      <c r="F20" s="22">
        <v>143.45718733971194</v>
      </c>
      <c r="G20" s="22">
        <v>2.45217850731777</v>
      </c>
      <c r="H20" s="19">
        <v>57.228030327742111</v>
      </c>
      <c r="I20" s="22">
        <v>178.42509937329885</v>
      </c>
      <c r="J20" s="22">
        <v>4.7546516253337856</v>
      </c>
      <c r="K20" s="22">
        <v>34.073728749225886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cp:lastPrinted>2018-07-04T03:19:17Z</cp:lastPrinted>
  <dcterms:created xsi:type="dcterms:W3CDTF">2018-06-29T11:36:18Z</dcterms:created>
  <dcterms:modified xsi:type="dcterms:W3CDTF">2019-09-19T03:40:49Z</dcterms:modified>
</cp:coreProperties>
</file>