
<file path=[Content_Types].xml><?xml version="1.0" encoding="utf-8"?>
<Types xmlns="http://schemas.openxmlformats.org/package/2006/content-types"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C313214-6E7E-4907-AD8A-21E25B3B233F}" xr6:coauthVersionLast="47" xr6:coauthVersionMax="47" xr10:uidLastSave="{00000000-0000-0000-0000-000000000000}"/>
  <bookViews>
    <workbookView xWindow="-120" yWindow="-120" windowWidth="20730" windowHeight="11040" tabRatio="985" xr2:uid="{592F6F32-62BF-4747-8835-F42713BE5131}"/>
  </bookViews>
  <sheets>
    <sheet name="APP" sheetId="1" r:id="rId1"/>
    <sheet name="CHAVE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APP!$D$15</definedName>
    <definedName name="salario">APP!$D$14</definedName>
    <definedName name="sugestao_rendimento">APP!$D$16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D36" i="1" s="1"/>
  <c r="C37" i="1"/>
  <c r="C38" i="1"/>
  <c r="D38" i="1" s="1"/>
  <c r="C39" i="1"/>
  <c r="D39" i="1" s="1"/>
  <c r="C40" i="1"/>
  <c r="C41" i="1"/>
  <c r="F2" i="2"/>
  <c r="G2" i="2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7" i="1"/>
  <c r="D33" i="1"/>
  <c r="D22" i="1"/>
  <c r="D23" i="1" s="1"/>
  <c r="D16" i="1"/>
  <c r="C27" i="1"/>
  <c r="D27" i="1" s="1"/>
  <c r="C28" i="1"/>
  <c r="D28" i="1" s="1"/>
  <c r="C29" i="1"/>
  <c r="D29" i="1" s="1"/>
  <c r="C30" i="1"/>
  <c r="D30" i="1" s="1"/>
  <c r="C26" i="1"/>
  <c r="D26" i="1" s="1"/>
  <c r="D41" i="1" l="1"/>
  <c r="D40" i="1"/>
  <c r="D42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<sst xmlns="http://schemas.openxmlformats.org/spreadsheetml/2006/main" count="69" uniqueCount="33">
  <si>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</si>
  <si>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</si>
  <si>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</si>
  <si>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</si>
  <si>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</si>
  <si>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</si>
  <si>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</si>
  <si>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</si>
  <si>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</si>
  <si>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</si>
  <si>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</si>
  <si>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</si>
  <si>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</si>
  <si>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</si>
  <si>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</si>
  <si>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</si>
  <si>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PERFIL</t>
  </si>
  <si>
    <t>AGRESSIVO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</si>
  <si>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</si>
  <si>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</si>
  <si>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</si>
  <si>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</si>
  <si>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</si>
  <si>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</si>
  <si>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</si>
  <si>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</si>
  <si>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</si>
  <si>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</si>
  <si>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</si>
  <si>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</si>
  <si>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CHAVE</t>
  </si>
  <si>
    <t>CONSERVADOR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</si>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</sst>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"/>
      <family val="2"/>
    </font>
    <font>
      <b/>
      <sz val="13"/>
      <color theme="1"/>
      <name val="Segoe UI"/>
      <family val="2"/>
    </font>
    <font>
      <b/>
      <sz val="12"/>
      <color theme="1"/>
      <name val="Segoe UI"/>
      <family val="2"/>
    </font>
    <font>
      <b/>
      <sz val="2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theme="6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5" fillId="3" borderId="6" xfId="0" applyFont="1" applyFill="1" applyBorder="1" applyAlignment="1">
      <alignment horizontal="left" indent="3"/>
    </xf>
    <xf numFmtId="0" fontId="5" fillId="3" borderId="4" xfId="0" applyFont="1" applyFill="1" applyBorder="1" applyAlignment="1">
      <alignment horizontal="left" indent="3"/>
    </xf>
    <xf numFmtId="164" fontId="6" fillId="0" borderId="7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left" indent="3"/>
    </xf>
    <xf numFmtId="0" fontId="5" fillId="3" borderId="5" xfId="0" applyFont="1" applyFill="1" applyBorder="1" applyAlignment="1">
      <alignment horizontal="left" indent="3"/>
    </xf>
    <xf numFmtId="0" fontId="5" fillId="3" borderId="10" xfId="0" applyFont="1" applyFill="1" applyBorder="1" applyAlignment="1">
      <alignment horizontal="left" indent="3"/>
    </xf>
    <xf numFmtId="0" fontId="5" fillId="3" borderId="11" xfId="0" applyFont="1" applyFill="1" applyBorder="1" applyAlignment="1">
      <alignment horizontal="left" indent="3"/>
    </xf>
    <xf numFmtId="164" fontId="6" fillId="0" borderId="12" xfId="0" applyNumberFormat="1" applyFont="1" applyBorder="1" applyAlignment="1">
      <alignment horizontal="center"/>
    </xf>
    <xf numFmtId="0" fontId="6" fillId="0" borderId="0" xfId="0" applyFont="1"/>
    <xf numFmtId="0" fontId="5" fillId="0" borderId="6" xfId="0" applyFont="1" applyBorder="1" applyAlignment="1">
      <alignment horizontal="left" vertical="center" indent="3"/>
    </xf>
    <xf numFmtId="0" fontId="5" fillId="0" borderId="4" xfId="0" applyFont="1" applyBorder="1" applyAlignment="1">
      <alignment horizontal="left" vertical="center" indent="3"/>
    </xf>
    <xf numFmtId="164" fontId="8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3"/>
    </xf>
    <xf numFmtId="0" fontId="5" fillId="0" borderId="5" xfId="0" applyFont="1" applyBorder="1" applyAlignment="1">
      <alignment horizontal="left" vertical="center" indent="3"/>
    </xf>
    <xf numFmtId="0" fontId="8" fillId="0" borderId="9" xfId="0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 indent="3"/>
    </xf>
    <xf numFmtId="0" fontId="9" fillId="3" borderId="5" xfId="0" applyFont="1" applyFill="1" applyBorder="1" applyAlignment="1">
      <alignment horizontal="left" vertical="center" indent="3"/>
    </xf>
    <xf numFmtId="8" fontId="8" fillId="3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left" vertical="center" indent="3"/>
    </xf>
    <xf numFmtId="0" fontId="9" fillId="3" borderId="11" xfId="0" applyFont="1" applyFill="1" applyBorder="1" applyAlignment="1">
      <alignment horizontal="left" vertical="center" indent="3"/>
    </xf>
    <xf numFmtId="8" fontId="8" fillId="3" borderId="12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indent="3"/>
    </xf>
    <xf numFmtId="8" fontId="6" fillId="3" borderId="4" xfId="0" applyNumberFormat="1" applyFont="1" applyFill="1" applyBorder="1" applyAlignment="1">
      <alignment horizontal="center"/>
    </xf>
    <xf numFmtId="8" fontId="6" fillId="3" borderId="7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left" indent="3"/>
    </xf>
    <xf numFmtId="8" fontId="6" fillId="3" borderId="5" xfId="0" applyNumberFormat="1" applyFont="1" applyFill="1" applyBorder="1" applyAlignment="1">
      <alignment horizontal="center"/>
    </xf>
    <xf numFmtId="8" fontId="6" fillId="3" borderId="9" xfId="0" applyNumberFormat="1" applyFont="1" applyFill="1" applyBorder="1" applyAlignment="1">
      <alignment horizontal="center"/>
    </xf>
    <xf numFmtId="0" fontId="5" fillId="3" borderId="10" xfId="0" applyFont="1" applyFill="1" applyBorder="1" applyAlignment="1">
      <alignment horizontal="left" indent="3"/>
    </xf>
    <xf numFmtId="8" fontId="6" fillId="3" borderId="11" xfId="0" applyNumberFormat="1" applyFont="1" applyFill="1" applyBorder="1" applyAlignment="1">
      <alignment horizontal="center"/>
    </xf>
    <xf numFmtId="8" fontId="6" fillId="3" borderId="1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9" fillId="3" borderId="0" xfId="0" applyFont="1" applyFill="1" applyBorder="1" applyAlignment="1">
      <alignment horizontal="left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13" xfId="1" applyFon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10" fontId="6" fillId="0" borderId="9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left" indent="3"/>
    </xf>
    <xf numFmtId="0" fontId="10" fillId="5" borderId="3" xfId="0" applyFont="1" applyFill="1" applyBorder="1" applyAlignment="1">
      <alignment horizontal="left" indent="3"/>
    </xf>
    <xf numFmtId="0" fontId="4" fillId="5" borderId="2" xfId="0" applyFont="1" applyFill="1" applyBorder="1" applyAlignment="1"/>
    <xf numFmtId="0" fontId="7" fillId="6" borderId="1" xfId="0" applyFont="1" applyFill="1" applyBorder="1" applyAlignment="1">
      <alignment horizontal="left" vertical="center" indent="3"/>
    </xf>
    <xf numFmtId="0" fontId="7" fillId="6" borderId="3" xfId="0" applyFont="1" applyFill="1" applyBorder="1" applyAlignment="1">
      <alignment horizontal="left" vertical="center" indent="3"/>
    </xf>
    <xf numFmtId="0" fontId="7" fillId="6" borderId="2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0.4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A-48A8-9DAC-9BE8F3B3E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1</xdr:row>
      <xdr:rowOff>0</xdr:rowOff>
    </xdr:from>
    <xdr:to>
      <xdr:col>3</xdr:col>
      <xdr:colOff>1514475</xdr:colOff>
      <xdr:row>10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397D8A-0442-1EEF-1422-688C41254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9334" r="222" b="46888"/>
        <a:stretch>
          <a:fillRect/>
        </a:stretch>
      </xdr:blipFill>
      <xdr:spPr>
        <a:xfrm>
          <a:off x="200025" y="190500"/>
          <a:ext cx="8505825" cy="1876425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42</xdr:row>
      <xdr:rowOff>157162</xdr:rowOff>
    </xdr:from>
    <xdr:to>
      <xdr:col>3</xdr:col>
      <xdr:colOff>1495425</xdr:colOff>
      <xdr:row>59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0620C4-C006-9C2D-11D8-35857307E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BB41-1398-4722-B0A8-2E92C5BE0916}">
  <dimension ref="A12:F64"/>
  <sheetViews>
    <sheetView showGridLines="0" tabSelected="1" zoomScaleNormal="100" workbookViewId="0">
      <selection activeCell="D32" sqref="D32"/>
    </sheetView>
  </sheetViews>
  <sheetFormatPr defaultColWidth="0" defaultRowHeight="15" x14ac:dyDescent="0.25"/>
  <cols>
    <col min="1" max="1" width="2.7109375" customWidth="1"/>
    <col min="2" max="3" width="52.5703125" customWidth="1"/>
    <col min="4" max="4" width="23.140625" customWidth="1"/>
    <col min="5" max="5" width="3.5703125" customWidth="1"/>
    <col min="6" max="6" width="14.140625" hidden="1"/>
    <col min="7" max="16384" width="9.140625" hidden="1"/>
  </cols>
  <sheetData>
    <row r="12" spans="2:4" ht="15.75" thickBot="1" x14ac:dyDescent="0.3"/>
    <row r="13" spans="2:4" ht="30.75" x14ac:dyDescent="0.55000000000000004">
      <c r="B13" s="47" t="s">
        <v>13</v>
      </c>
      <c r="C13" s="48"/>
      <c r="D13" s="49"/>
    </row>
    <row r="14" spans="2:4" ht="18" thickBot="1" x14ac:dyDescent="0.35">
      <c r="B14" s="3" t="s">
        <v>14</v>
      </c>
      <c r="C14" s="4"/>
      <c r="D14" s="5">
        <v>2000</v>
      </c>
    </row>
    <row r="15" spans="2:4" ht="18" thickBot="1" x14ac:dyDescent="0.35">
      <c r="B15" s="6" t="s">
        <v>15</v>
      </c>
      <c r="C15" s="7"/>
      <c r="D15" s="46">
        <v>6.0000000000000001E-3</v>
      </c>
    </row>
    <row r="16" spans="2:4" ht="18" thickBot="1" x14ac:dyDescent="0.35">
      <c r="B16" s="8" t="s">
        <v>32</v>
      </c>
      <c r="C16" s="9"/>
      <c r="D16" s="10">
        <f>D14*30%</f>
        <v>600</v>
      </c>
    </row>
    <row r="17" spans="1:4" ht="17.25" thickBot="1" x14ac:dyDescent="0.35">
      <c r="B17" s="11"/>
      <c r="C17" s="11"/>
      <c r="D17" s="11"/>
    </row>
    <row r="18" spans="1:4" ht="30.75" x14ac:dyDescent="0.25">
      <c r="B18" s="50" t="s">
        <v>5</v>
      </c>
      <c r="C18" s="51"/>
      <c r="D18" s="52"/>
    </row>
    <row r="19" spans="1:4" ht="19.5" thickBot="1" x14ac:dyDescent="0.3">
      <c r="B19" s="12" t="s">
        <v>0</v>
      </c>
      <c r="C19" s="13"/>
      <c r="D19" s="14">
        <v>200</v>
      </c>
    </row>
    <row r="20" spans="1:4" ht="19.5" thickBot="1" x14ac:dyDescent="0.3">
      <c r="B20" s="15" t="s">
        <v>1</v>
      </c>
      <c r="C20" s="16"/>
      <c r="D20" s="17">
        <v>5</v>
      </c>
    </row>
    <row r="21" spans="1:4" ht="19.5" thickBot="1" x14ac:dyDescent="0.3">
      <c r="B21" s="15" t="s">
        <v>2</v>
      </c>
      <c r="C21" s="16"/>
      <c r="D21" s="18">
        <v>1.0789999999999999E-2</v>
      </c>
    </row>
    <row r="22" spans="1:4" ht="19.5" thickBot="1" x14ac:dyDescent="0.3">
      <c r="B22" s="19" t="s">
        <v>3</v>
      </c>
      <c r="C22" s="20"/>
      <c r="D22" s="21">
        <f>FV(taxa_mensal,qtd_anos*12,aporte*-1)</f>
        <v>16755.382799697527</v>
      </c>
    </row>
    <row r="23" spans="1:4" ht="19.5" thickBot="1" x14ac:dyDescent="0.3">
      <c r="B23" s="22" t="s">
        <v>4</v>
      </c>
      <c r="C23" s="23"/>
      <c r="D23" s="24">
        <f>patrimonio*rendimento_carteira</f>
        <v>100.53229679818516</v>
      </c>
    </row>
    <row r="24" spans="1:4" ht="17.25" thickBot="1" x14ac:dyDescent="0.35">
      <c r="B24" s="11"/>
      <c r="C24" s="11"/>
      <c r="D24" s="11"/>
    </row>
    <row r="25" spans="1:4" ht="30.75" x14ac:dyDescent="0.25">
      <c r="B25" s="50" t="s">
        <v>11</v>
      </c>
      <c r="C25" s="51"/>
      <c r="D25" s="52" t="s">
        <v>12</v>
      </c>
    </row>
    <row r="26" spans="1:4" ht="18" thickBot="1" x14ac:dyDescent="0.35">
      <c r="A26" s="2">
        <v>2</v>
      </c>
      <c r="B26" s="25" t="s">
        <v>6</v>
      </c>
      <c r="C26" s="26">
        <f>FV($D$21,$A26*12,$D$19*-1)</f>
        <v>5445.5254595290435</v>
      </c>
      <c r="D26" s="27">
        <f>C26*rendimento_carteira</f>
        <v>32.673152757174265</v>
      </c>
    </row>
    <row r="27" spans="1:4" ht="18" thickBot="1" x14ac:dyDescent="0.35">
      <c r="A27" s="2">
        <v>5</v>
      </c>
      <c r="B27" s="28" t="s">
        <v>7</v>
      </c>
      <c r="C27" s="29">
        <f>FV($D$21,$A27*12,$D$19*-1)</f>
        <v>16755.382799697527</v>
      </c>
      <c r="D27" s="30">
        <f>C27*rendimento_carteira</f>
        <v>100.53229679818516</v>
      </c>
    </row>
    <row r="28" spans="1:4" ht="18" thickBot="1" x14ac:dyDescent="0.35">
      <c r="A28" s="2">
        <v>10</v>
      </c>
      <c r="B28" s="28" t="s">
        <v>8</v>
      </c>
      <c r="C28" s="29">
        <f>FV($D$21,$A28*12,$D$19*-1)</f>
        <v>48656.842506034438</v>
      </c>
      <c r="D28" s="30">
        <f>C28*rendimento_carteira</f>
        <v>291.94105503620665</v>
      </c>
    </row>
    <row r="29" spans="1:4" ht="18" thickBot="1" x14ac:dyDescent="0.35">
      <c r="A29" s="2">
        <v>20</v>
      </c>
      <c r="B29" s="28" t="s">
        <v>9</v>
      </c>
      <c r="C29" s="29">
        <f>FV($D$21,$A29*12,$D$19*-1)</f>
        <v>225039.68001941612</v>
      </c>
      <c r="D29" s="30">
        <f>C29*rendimento_carteira</f>
        <v>1350.2380801164968</v>
      </c>
    </row>
    <row r="30" spans="1:4" ht="18" thickBot="1" x14ac:dyDescent="0.35">
      <c r="A30" s="2">
        <v>30</v>
      </c>
      <c r="B30" s="31" t="s">
        <v>10</v>
      </c>
      <c r="C30" s="32">
        <f>FV($D$21,$A30*12,$D$19*-1)</f>
        <v>864433.93100094295</v>
      </c>
      <c r="D30" s="33">
        <f>C30*rendimento_carteira</f>
        <v>5186.6035860056581</v>
      </c>
    </row>
    <row r="32" spans="1:4" ht="17.25" x14ac:dyDescent="0.3">
      <c r="B32" s="53" t="s">
        <v>16</v>
      </c>
      <c r="C32" s="53"/>
      <c r="D32" s="54" t="s">
        <v>18</v>
      </c>
    </row>
    <row r="33" spans="2:4" ht="17.25" x14ac:dyDescent="0.3">
      <c r="B33" s="38" t="s">
        <v>19</v>
      </c>
      <c r="C33" s="38"/>
      <c r="D33" s="39">
        <f>aporte</f>
        <v>200</v>
      </c>
    </row>
    <row r="35" spans="2:4" x14ac:dyDescent="0.25">
      <c r="B35" s="36" t="s">
        <v>20</v>
      </c>
      <c r="C35" s="36" t="s">
        <v>21</v>
      </c>
      <c r="D35" s="36" t="s">
        <v>22</v>
      </c>
    </row>
    <row r="36" spans="2:4" x14ac:dyDescent="0.25">
      <c r="B36" s="1" t="s">
        <v>23</v>
      </c>
      <c r="C36" s="37">
        <f>VLOOKUP($D$32&amp;"-"&amp;B36,CHAVE!$A:$D,4,FALSE)</f>
        <v>0.4</v>
      </c>
      <c r="D36" s="34">
        <f>aporte*C36</f>
        <v>80</v>
      </c>
    </row>
    <row r="37" spans="2:4" x14ac:dyDescent="0.25">
      <c r="B37" s="1" t="s">
        <v>24</v>
      </c>
      <c r="C37" s="37">
        <f>VLOOKUP($D$32&amp;"-"&amp;B37,CHAVE!$A:$D,4,FALSE)</f>
        <v>0.2</v>
      </c>
      <c r="D37" s="34">
        <f>aporte*C37</f>
        <v>40</v>
      </c>
    </row>
    <row r="38" spans="2:4" x14ac:dyDescent="0.25">
      <c r="B38" s="1" t="s">
        <v>25</v>
      </c>
      <c r="C38" s="37">
        <f>VLOOKUP($D$32&amp;"-"&amp;B38,CHAVE!$A:$D,4,FALSE)</f>
        <v>0.15</v>
      </c>
      <c r="D38" s="34">
        <f>aporte*C38</f>
        <v>30</v>
      </c>
    </row>
    <row r="39" spans="2:4" x14ac:dyDescent="0.25">
      <c r="B39" s="1" t="s">
        <v>26</v>
      </c>
      <c r="C39" s="37">
        <f>VLOOKUP($D$32&amp;"-"&amp;B39,CHAVE!$A:$D,4,FALSE)</f>
        <v>0.15</v>
      </c>
      <c r="D39" s="34">
        <f>aporte*C39</f>
        <v>30</v>
      </c>
    </row>
    <row r="40" spans="2:4" x14ac:dyDescent="0.25">
      <c r="B40" s="1" t="s">
        <v>27</v>
      </c>
      <c r="C40" s="37">
        <f>VLOOKUP($D$32&amp;"-"&amp;B40,CHAVE!$A:$D,4,FALSE)</f>
        <v>0.05</v>
      </c>
      <c r="D40" s="34">
        <f>aporte*C40</f>
        <v>10</v>
      </c>
    </row>
    <row r="41" spans="2:4" x14ac:dyDescent="0.25">
      <c r="B41" s="1" t="s">
        <v>28</v>
      </c>
      <c r="C41" s="37">
        <f>VLOOKUP($D$32&amp;"-"&amp;B41,CHAVE!$A:$D,4,FALSE)</f>
        <v>0.05</v>
      </c>
      <c r="D41" s="34">
        <f>aporte*C41</f>
        <v>10</v>
      </c>
    </row>
    <row r="42" spans="2:4" x14ac:dyDescent="0.25">
      <c r="B42" s="35"/>
      <c r="C42" s="35"/>
      <c r="D42" s="40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13">
    <mergeCell ref="B16:C16"/>
    <mergeCell ref="B18:C18"/>
    <mergeCell ref="B33:C33"/>
    <mergeCell ref="B32:C32"/>
    <mergeCell ref="B13:C13"/>
    <mergeCell ref="B25:C25"/>
    <mergeCell ref="B23:C23"/>
    <mergeCell ref="B22:C22"/>
    <mergeCell ref="B21:C21"/>
    <mergeCell ref="B20:C20"/>
    <mergeCell ref="B19:C19"/>
    <mergeCell ref="B14:C14"/>
    <mergeCell ref="B15:C15"/>
  </mergeCells>
  <dataValidations count="1">
    <dataValidation type="list" allowBlank="1" showInputMessage="1" showErrorMessage="1" sqref="D32" xr:uid="{E3BC2D99-B547-456B-9BFA-EB7F333C811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D4DE-C9D7-4E5E-940F-0C2CC78FD728}">
  <dimension ref="A2:G20"/>
  <sheetViews>
    <sheetView showGridLines="0" showRowColHeaders="0" workbookViewId="0">
      <selection activeCell="F14" sqref="F14"/>
    </sheetView>
  </sheetViews>
  <sheetFormatPr defaultColWidth="0" defaultRowHeight="15" x14ac:dyDescent="0.25"/>
  <cols>
    <col min="1" max="1" width="33" style="1" bestFit="1" customWidth="1"/>
    <col min="2" max="2" width="14.42578125" style="1" bestFit="1" customWidth="1"/>
    <col min="3" max="3" width="18.5703125" style="1" bestFit="1" customWidth="1"/>
    <col min="4" max="4" width="6.5703125" style="1" bestFit="1" customWidth="1"/>
    <col min="5" max="5" width="9.140625" style="1" customWidth="1"/>
    <col min="6" max="6" width="20.5703125" style="1" bestFit="1" customWidth="1"/>
    <col min="7" max="7" width="9.140625" style="1" customWidth="1"/>
    <col min="8" max="16384" width="9.140625" style="1" hidden="1"/>
  </cols>
  <sheetData>
    <row r="2" spans="1:7" x14ac:dyDescent="0.25">
      <c r="A2" s="41" t="s">
        <v>30</v>
      </c>
      <c r="B2" s="41" t="s">
        <v>16</v>
      </c>
      <c r="C2" s="41" t="s">
        <v>20</v>
      </c>
      <c r="D2" s="41" t="s">
        <v>29</v>
      </c>
      <c r="F2" s="1" t="str">
        <f>A3</f>
        <v>CONSERVADOR-PAPEL</v>
      </c>
      <c r="G2" s="43">
        <f>VLOOKUP(F2,$A:$D,4,FALSE)</f>
        <v>0.3</v>
      </c>
    </row>
    <row r="3" spans="1:7" x14ac:dyDescent="0.25">
      <c r="A3" s="1" t="str">
        <f>B3&amp;"-"&amp;C3</f>
        <v>CONSERVADOR-PAPEL</v>
      </c>
      <c r="B3" s="1" t="s">
        <v>31</v>
      </c>
      <c r="C3" s="1" t="s">
        <v>23</v>
      </c>
      <c r="D3" s="43">
        <v>0.3</v>
      </c>
    </row>
    <row r="4" spans="1:7" x14ac:dyDescent="0.25">
      <c r="A4" s="1" t="str">
        <f t="shared" ref="A4:A20" si="0">B4&amp;"-"&amp;C4</f>
        <v>CONSERVADOR-TIJOLO</v>
      </c>
      <c r="B4" s="1" t="s">
        <v>31</v>
      </c>
      <c r="C4" s="1" t="s">
        <v>24</v>
      </c>
      <c r="D4" s="43">
        <v>0.2</v>
      </c>
    </row>
    <row r="5" spans="1:7" x14ac:dyDescent="0.25">
      <c r="A5" s="1" t="str">
        <f t="shared" si="0"/>
        <v>CONSERVADOR-HÍBRIDO</v>
      </c>
      <c r="B5" s="1" t="s">
        <v>31</v>
      </c>
      <c r="C5" s="1" t="s">
        <v>25</v>
      </c>
      <c r="D5" s="43">
        <v>0.2</v>
      </c>
    </row>
    <row r="6" spans="1:7" x14ac:dyDescent="0.25">
      <c r="A6" s="1" t="str">
        <f t="shared" si="0"/>
        <v>CONSERVADOR-FOFs</v>
      </c>
      <c r="B6" s="1" t="s">
        <v>31</v>
      </c>
      <c r="C6" s="1" t="s">
        <v>26</v>
      </c>
      <c r="D6" s="43">
        <v>0.15</v>
      </c>
    </row>
    <row r="7" spans="1:7" x14ac:dyDescent="0.25">
      <c r="A7" s="1" t="str">
        <f t="shared" si="0"/>
        <v>CONSERVADOR-DESENVOLVIMENTO</v>
      </c>
      <c r="B7" s="1" t="s">
        <v>31</v>
      </c>
      <c r="C7" s="1" t="s">
        <v>27</v>
      </c>
      <c r="D7" s="43">
        <v>0.1</v>
      </c>
    </row>
    <row r="8" spans="1:7" ht="15.75" thickBot="1" x14ac:dyDescent="0.3">
      <c r="A8" s="42" t="str">
        <f t="shared" si="0"/>
        <v>CONSERVADOR-HOTELARIAS</v>
      </c>
      <c r="B8" s="42" t="s">
        <v>31</v>
      </c>
      <c r="C8" s="42" t="s">
        <v>28</v>
      </c>
      <c r="D8" s="44">
        <v>0.05</v>
      </c>
    </row>
    <row r="9" spans="1:7" x14ac:dyDescent="0.25">
      <c r="A9" s="1" t="str">
        <f t="shared" si="0"/>
        <v>MODERADO-PAPEL</v>
      </c>
      <c r="B9" s="1" t="s">
        <v>18</v>
      </c>
      <c r="C9" s="1" t="s">
        <v>23</v>
      </c>
      <c r="D9" s="45">
        <v>0.4</v>
      </c>
    </row>
    <row r="10" spans="1:7" x14ac:dyDescent="0.25">
      <c r="A10" s="1" t="str">
        <f t="shared" si="0"/>
        <v>MODERADO-TIJOLO</v>
      </c>
      <c r="B10" s="1" t="s">
        <v>18</v>
      </c>
      <c r="C10" s="1" t="s">
        <v>24</v>
      </c>
      <c r="D10" s="45">
        <v>0.2</v>
      </c>
    </row>
    <row r="11" spans="1:7" x14ac:dyDescent="0.25">
      <c r="A11" s="1" t="str">
        <f t="shared" si="0"/>
        <v>MODERADO-HÍBRIDO</v>
      </c>
      <c r="B11" s="1" t="s">
        <v>18</v>
      </c>
      <c r="C11" s="1" t="s">
        <v>25</v>
      </c>
      <c r="D11" s="43">
        <v>0.15</v>
      </c>
    </row>
    <row r="12" spans="1:7" x14ac:dyDescent="0.25">
      <c r="A12" s="1" t="str">
        <f t="shared" si="0"/>
        <v>MODERADO-FOFs</v>
      </c>
      <c r="B12" s="1" t="s">
        <v>18</v>
      </c>
      <c r="C12" s="1" t="s">
        <v>26</v>
      </c>
      <c r="D12" s="43">
        <v>0.15</v>
      </c>
    </row>
    <row r="13" spans="1:7" x14ac:dyDescent="0.25">
      <c r="A13" s="1" t="str">
        <f t="shared" si="0"/>
        <v>MODERADO-DESENVOLVIMENTO</v>
      </c>
      <c r="B13" s="1" t="s">
        <v>18</v>
      </c>
      <c r="C13" s="1" t="s">
        <v>27</v>
      </c>
      <c r="D13" s="43">
        <v>0.05</v>
      </c>
    </row>
    <row r="14" spans="1:7" ht="15.75" thickBot="1" x14ac:dyDescent="0.3">
      <c r="A14" s="42" t="str">
        <f t="shared" si="0"/>
        <v>MODERADO-HOTELARIAS</v>
      </c>
      <c r="B14" s="42" t="s">
        <v>18</v>
      </c>
      <c r="C14" s="42" t="s">
        <v>28</v>
      </c>
      <c r="D14" s="44">
        <v>0.05</v>
      </c>
    </row>
    <row r="15" spans="1:7" x14ac:dyDescent="0.25">
      <c r="A15" s="1" t="str">
        <f t="shared" si="0"/>
        <v>AGRESSIVO-PAPEL</v>
      </c>
      <c r="B15" s="1" t="s">
        <v>17</v>
      </c>
      <c r="C15" s="1" t="s">
        <v>23</v>
      </c>
      <c r="D15" s="45">
        <v>0.5</v>
      </c>
    </row>
    <row r="16" spans="1:7" x14ac:dyDescent="0.25">
      <c r="A16" s="1" t="str">
        <f t="shared" si="0"/>
        <v>AGRESSIVO-TIJOLO</v>
      </c>
      <c r="B16" s="1" t="s">
        <v>17</v>
      </c>
      <c r="C16" s="1" t="s">
        <v>24</v>
      </c>
      <c r="D16" s="45">
        <v>0.1</v>
      </c>
    </row>
    <row r="17" spans="1:4" x14ac:dyDescent="0.25">
      <c r="A17" s="1" t="str">
        <f t="shared" si="0"/>
        <v>AGRESSIVO-HÍBRIDO</v>
      </c>
      <c r="B17" s="1" t="s">
        <v>17</v>
      </c>
      <c r="C17" s="1" t="s">
        <v>25</v>
      </c>
      <c r="D17" s="43">
        <v>0.05</v>
      </c>
    </row>
    <row r="18" spans="1:4" x14ac:dyDescent="0.25">
      <c r="A18" s="1" t="str">
        <f t="shared" si="0"/>
        <v>AGRESSIVO-FOFs</v>
      </c>
      <c r="B18" s="1" t="s">
        <v>17</v>
      </c>
      <c r="C18" s="1" t="s">
        <v>26</v>
      </c>
      <c r="D18" s="43">
        <v>0.05</v>
      </c>
    </row>
    <row r="19" spans="1:4" x14ac:dyDescent="0.25">
      <c r="A19" s="1" t="str">
        <f t="shared" si="0"/>
        <v>AGRESSIVO-DESENVOLVIMENTO</v>
      </c>
      <c r="B19" s="1" t="s">
        <v>17</v>
      </c>
      <c r="C19" s="1" t="s">
        <v>27</v>
      </c>
      <c r="D19" s="43">
        <v>0.2</v>
      </c>
    </row>
    <row r="20" spans="1:4" ht="15.75" thickBot="1" x14ac:dyDescent="0.3">
      <c r="A20" s="42" t="str">
        <f t="shared" si="0"/>
        <v>AGRESSIVO-HOTELARIAS</v>
      </c>
      <c r="B20" s="42" t="s">
        <v>17</v>
      </c>
      <c r="C20" s="42" t="s">
        <v>28</v>
      </c>
      <c r="D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CHAVE</vt:lpstr>
      <vt:lpstr>aporte</vt:lpstr>
      <vt:lpstr>patrimonio</vt:lpstr>
      <vt:lpstr>qtd_anos</vt:lpstr>
      <vt:lpstr>rendimento_carteira</vt:lpstr>
      <vt:lpstr>salario</vt:lpstr>
      <vt:lpstr>sugestao_rendimento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Ribeiro</dc:creator>
  <cp:lastModifiedBy>Gabriela Ribeiro</cp:lastModifiedBy>
  <dcterms:created xsi:type="dcterms:W3CDTF">2026-10-14T01:42:00Z</dcterms:created>
  <dcterms:modified xsi:type="dcterms:W3CDTF">2026-10-14T03:34:02Z</dcterms:modified>
</cp:coreProperties>
</file>