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C:\Users\Anil Cheriyedath\Downloads\"/>
    </mc:Choice>
  </mc:AlternateContent>
  <xr:revisionPtr revIDLastSave="0" documentId="13_ncr:1_{06187323-F0B7-443A-8ACE-FE16ACCFBC2F}" xr6:coauthVersionLast="47" xr6:coauthVersionMax="47" xr10:uidLastSave="{00000000-0000-0000-0000-000000000000}"/>
  <bookViews>
    <workbookView xWindow="-98" yWindow="-98" windowWidth="20715" windowHeight="13155" xr2:uid="{00000000-000D-0000-FFFF-FFFF00000000}"/>
  </bookViews>
  <sheets>
    <sheet name="Brief" sheetId="29" r:id="rId1"/>
    <sheet name="Summary from India" sheetId="31" r:id="rId2"/>
    <sheet name="Outputs" sheetId="30" r:id="rId3"/>
    <sheet name="TVC Classification" sheetId="1" r:id="rId4"/>
    <sheet name="INDONESIA" sheetId="5" r:id="rId5"/>
    <sheet name="INDIA" sheetId="7" r:id="rId6"/>
    <sheet name="MALAYSIA" sheetId="10" r:id="rId7"/>
    <sheet name="VIETNAM" sheetId="11" r:id="rId8"/>
    <sheet name="All Markets - CE vs DE" sheetId="4" r:id="rId9"/>
    <sheet name="PRE-TESTING (PREDICT-AI) ALL MA" sheetId="3" r:id="rId10"/>
    <sheet name="INDONESIA TVC GEO" sheetId="6" r:id="rId11"/>
    <sheet name="Category name" sheetId="13" r:id="rId12"/>
    <sheet name="Advertiser-code" sheetId="16" r:id="rId13"/>
  </sheets>
  <externalReferences>
    <externalReference r:id="rId14"/>
  </externalReferences>
  <definedNames>
    <definedName name="_xlnm._FilterDatabase" localSheetId="8" hidden="1">'All Markets - CE vs DE'!$A$3:$DS$57</definedName>
    <definedName name="_xlnm._FilterDatabase" localSheetId="11" hidden="1">'Category name'!$N$3:$R$254</definedName>
    <definedName name="_xlnm._FilterDatabase" localSheetId="5" hidden="1">INDIA!$A$1:$CE$428</definedName>
    <definedName name="_xlnm._FilterDatabase" localSheetId="4" hidden="1">INDONESIA!$A$2:$CC$416</definedName>
    <definedName name="_xlnm._FilterDatabase" localSheetId="10" hidden="1">'INDONESIA TVC GEO'!$A$3:$BX$101</definedName>
    <definedName name="_xlnm._FilterDatabase" localSheetId="6" hidden="1">MALAYSIA!$A$3:$DV$102</definedName>
    <definedName name="_xlnm._FilterDatabase" localSheetId="7" hidden="1">VIETNAM!$A$2:$FO$17</definedName>
    <definedName name="Z_23D2E2FE_E7DB_4814_B1D2_AE68BFC4ED2B_.wvu.FilterData" localSheetId="5" hidden="1">INDIA!$A$1:$CO$316</definedName>
    <definedName name="Z_23D2E2FE_E7DB_4814_B1D2_AE68BFC4ED2B_.wvu.FilterData" localSheetId="4" hidden="1">INDONESIA!$A$2:$CC$366</definedName>
    <definedName name="Z_2C3D59AA_D890_41AD_841A_A2FC346FB740_.wvu.FilterData" localSheetId="5" hidden="1">INDIA!$A$1:$CO$316</definedName>
    <definedName name="Z_2C3D59AA_D890_41AD_841A_A2FC346FB740_.wvu.FilterData" localSheetId="4" hidden="1">INDONESIA!$A$2:$CC$366</definedName>
    <definedName name="Z_2C3D59AA_D890_41AD_841A_A2FC346FB740_.wvu.FilterData" localSheetId="6" hidden="1">MALAYSIA!$A$2:$DV$103</definedName>
    <definedName name="Z_3F2A8F9A_58F1_4F13_8835_6EB6E66353CC_.wvu.FilterData" localSheetId="5" hidden="1">INDIA!$A$1:$CA$316</definedName>
    <definedName name="Z_3F2A8F9A_58F1_4F13_8835_6EB6E66353CC_.wvu.FilterData" localSheetId="4" hidden="1">INDONESIA!$A$2:$CC$366</definedName>
    <definedName name="Z_3F2A8F9A_58F1_4F13_8835_6EB6E66353CC_.wvu.FilterData" localSheetId="6" hidden="1">MALAYSIA!$A$3:$DV$77</definedName>
    <definedName name="Z_3F2A8F9A_58F1_4F13_8835_6EB6E66353CC_.wvu.FilterData" localSheetId="7" hidden="1">VIETNAM!$A$2:$FO$19</definedName>
    <definedName name="Z_4A15691D_054E_4D63_9789_0686C55E1D49_.wvu.FilterData" localSheetId="5" hidden="1">INDIA!$A$1:$CA$316</definedName>
    <definedName name="Z_4A15691D_054E_4D63_9789_0686C55E1D49_.wvu.FilterData" localSheetId="4" hidden="1">INDONESIA!$A$2:$CC$366</definedName>
    <definedName name="Z_4A15691D_054E_4D63_9789_0686C55E1D49_.wvu.FilterData" localSheetId="6" hidden="1">MALAYSIA!$A$3:$DV$77</definedName>
    <definedName name="Z_4A15691D_054E_4D63_9789_0686C55E1D49_.wvu.FilterData" localSheetId="7" hidden="1">VIETNAM!$A$2:$FO$19</definedName>
    <definedName name="Z_54DA5DAD_8077_4BBA_A5F5_C0118CFFA820_.wvu.FilterData" localSheetId="4" hidden="1">INDONESIA!$A$2:$CC$416</definedName>
    <definedName name="Z_63985712_9752_4F98_95F8_815FCD6B951A_.wvu.FilterData" localSheetId="5" hidden="1">INDIA!$A$1:$CO$316</definedName>
    <definedName name="Z_63985712_9752_4F98_95F8_815FCD6B951A_.wvu.FilterData" localSheetId="4" hidden="1">INDONESIA!$A$2:$CC$366</definedName>
    <definedName name="Z_63985712_9752_4F98_95F8_815FCD6B951A_.wvu.FilterData" localSheetId="6" hidden="1">MALAYSIA!$A$3:$DV$103</definedName>
    <definedName name="Z_908701C7_3DD0_46F7_B3D1_0B36D5BF43C5_.wvu.FilterData" localSheetId="5" hidden="1">INDIA!$A$1:$CA$316</definedName>
    <definedName name="Z_908701C7_3DD0_46F7_B3D1_0B36D5BF43C5_.wvu.FilterData" localSheetId="4" hidden="1">INDONESIA!$A$2:$CC$366</definedName>
    <definedName name="Z_908701C7_3DD0_46F7_B3D1_0B36D5BF43C5_.wvu.FilterData" localSheetId="6" hidden="1">MALAYSIA!$A$3:$DV$103</definedName>
    <definedName name="Z_9181F5EB_6BE5_45C5_A0A0_64AF8461E0F4_.wvu.FilterData" localSheetId="5" hidden="1">INDIA!$A$1:$CA$1165</definedName>
    <definedName name="Z_9181F5EB_6BE5_45C5_A0A0_64AF8461E0F4_.wvu.FilterData" localSheetId="4" hidden="1">INDONESIA!$A$1:$CC$416</definedName>
    <definedName name="Z_9181F5EB_6BE5_45C5_A0A0_64AF8461E0F4_.wvu.FilterData" localSheetId="6" hidden="1">MALAYSIA!$A$3:$DV$51</definedName>
    <definedName name="Z_9181F5EB_6BE5_45C5_A0A0_64AF8461E0F4_.wvu.FilterData" localSheetId="7" hidden="1">VIETNAM!$A$2:$FO$19</definedName>
    <definedName name="Z_9A2E5488_8239_4307_9BAD_1CC76DA5B8A7_.wvu.FilterData" localSheetId="5" hidden="1">INDIA!$A$1:$CO$316</definedName>
    <definedName name="Z_9A2E5488_8239_4307_9BAD_1CC76DA5B8A7_.wvu.FilterData" localSheetId="4" hidden="1">INDONESIA!$A$2:$CC$366</definedName>
    <definedName name="Z_9A2E5488_8239_4307_9BAD_1CC76DA5B8A7_.wvu.FilterData" localSheetId="6" hidden="1">MALAYSIA!$A$3:$DV$103</definedName>
    <definedName name="Z_A98E5DF5_F1FC_4F1F_A852_DB110CB3403C_.wvu.FilterData" localSheetId="5" hidden="1">INDIA!$A$1:$CO$316</definedName>
    <definedName name="Z_A98E5DF5_F1FC_4F1F_A852_DB110CB3403C_.wvu.FilterData" localSheetId="4" hidden="1">INDONESIA!$A$2:$CC$366</definedName>
    <definedName name="Z_A98E5DF5_F1FC_4F1F_A852_DB110CB3403C_.wvu.FilterData" localSheetId="6" hidden="1">MALAYSIA!$A$3:$DV$103</definedName>
    <definedName name="Z_ACEC96D0_F900_4F09_A951_7A307D74ADC7_.wvu.FilterData" localSheetId="5" hidden="1">INDIA!$A$1:$CO$316</definedName>
    <definedName name="Z_ACEC96D0_F900_4F09_A951_7A307D74ADC7_.wvu.FilterData" localSheetId="4" hidden="1">INDONESIA!$A$2:$CC$366</definedName>
    <definedName name="Z_C19A03D3_CCA1_467B_B71F_4EEF7181EF34_.wvu.FilterData" localSheetId="4" hidden="1">INDONESIA!$A$2:$CC$366</definedName>
    <definedName name="Z_D06F8861_869A_41EE_B7E7_A86FC5354FF2_.wvu.FilterData" localSheetId="5" hidden="1">INDIA!$A$1:$CO$316</definedName>
    <definedName name="Z_D06F8861_869A_41EE_B7E7_A86FC5354FF2_.wvu.FilterData" localSheetId="4" hidden="1">INDONESIA!$A$2:$CC$366</definedName>
    <definedName name="Z_D06F8861_869A_41EE_B7E7_A86FC5354FF2_.wvu.FilterData" localSheetId="6" hidden="1">MALAYSIA!$A$3:$DV$103</definedName>
    <definedName name="Z_E1213DDB_6F34_4653_9847_5BB327FD4D51_.wvu.FilterData" localSheetId="5" hidden="1">INDIA!$A$1:$CO$316</definedName>
    <definedName name="Z_E1213DDB_6F34_4653_9847_5BB327FD4D51_.wvu.FilterData" localSheetId="4" hidden="1">INDONESIA!$A$2:$CC$366</definedName>
    <definedName name="Z_E1213DDB_6F34_4653_9847_5BB327FD4D51_.wvu.FilterData" localSheetId="6" hidden="1">MALAYSIA!$A$3:$DV$103</definedName>
    <definedName name="Z_EDAE3CD1_D0C7_4C78_9087_2C586C2AAA82_.wvu.FilterData" localSheetId="5" hidden="1">INDIA!$A$1:$CO$316</definedName>
    <definedName name="Z_EDAE3CD1_D0C7_4C78_9087_2C586C2AAA82_.wvu.FilterData" localSheetId="4" hidden="1">INDONESIA!$A$1:$CC$366</definedName>
    <definedName name="Z_F1D3FEE9_6533_4EA0_A62D_5EC7C4AB7DD5_.wvu.FilterData" localSheetId="5" hidden="1">INDIA!$A$1:$CO$316</definedName>
    <definedName name="Z_F1D3FEE9_6533_4EA0_A62D_5EC7C4AB7DD5_.wvu.FilterData" localSheetId="4" hidden="1">INDONESIA!$A$2:$CC$366</definedName>
    <definedName name="Z_F1D3FEE9_6533_4EA0_A62D_5EC7C4AB7DD5_.wvu.FilterData" localSheetId="6" hidden="1">MALAYSIA!$A$3:$DV$103</definedName>
    <definedName name="Z_F291FB61_D4D1_48DB_BBD0_F874CFED45D8_.wvu.FilterData" localSheetId="5" hidden="1">INDIA!$A$1:$CO$316</definedName>
    <definedName name="Z_F291FB61_D4D1_48DB_BBD0_F874CFED45D8_.wvu.FilterData" localSheetId="4" hidden="1">INDONESIA!$A$2:$CC$366</definedName>
    <definedName name="Z_F291FB61_D4D1_48DB_BBD0_F874CFED45D8_.wvu.FilterData" localSheetId="6" hidden="1">MALAYSIA!$A$3:$DV$103</definedName>
  </definedNames>
  <calcPr calcId="191029"/>
  <customWorkbookViews>
    <customWorkbookView name="Filter 11" guid="{63985712-9752-4F98-95F8-815FCD6B951A}" maximized="1" windowWidth="0" windowHeight="0" activeSheetId="0"/>
    <customWorkbookView name="Filter 12" guid="{D06F8861-869A-41EE-B7E7-A86FC5354FF2}" maximized="1" windowWidth="0" windowHeight="0" activeSheetId="0"/>
    <customWorkbookView name="Filter 13" guid="{ACEC96D0-F900-4F09-A951-7A307D74ADC7}" maximized="1" windowWidth="0" windowHeight="0" activeSheetId="0"/>
    <customWorkbookView name="Filter 14" guid="{23D2E2FE-E7DB-4814-B1D2-AE68BFC4ED2B}" maximized="1" windowWidth="0" windowHeight="0" activeSheetId="0"/>
    <customWorkbookView name="Filter 15" guid="{EDAE3CD1-D0C7-4C78-9087-2C586C2AAA82}" maximized="1" windowWidth="0" windowHeight="0" activeSheetId="0"/>
    <customWorkbookView name="Filter 16" guid="{C19A03D3-CCA1-467B-B71F-4EEF7181EF34}" maximized="1" windowWidth="0" windowHeight="0" activeSheetId="0"/>
    <customWorkbookView name="Filter 17" guid="{54DA5DAD-8077-4BBA-A5F5-C0118CFFA820}" maximized="1" windowWidth="0" windowHeight="0" activeSheetId="0"/>
    <customWorkbookView name="Filter 8" guid="{A98E5DF5-F1FC-4F1F-A852-DB110CB3403C}" maximized="1" windowWidth="0" windowHeight="0" activeSheetId="0"/>
    <customWorkbookView name="Filter 9" guid="{9A2E5488-8239-4307-9BAD-1CC76DA5B8A7}" maximized="1" windowWidth="0" windowHeight="0" activeSheetId="0"/>
    <customWorkbookView name="Filter 10" guid="{F291FB61-D4D1-48DB-BBD0-F874CFED45D8}" maximized="1" windowWidth="0" windowHeight="0" activeSheetId="0"/>
    <customWorkbookView name="Filter 6" guid="{F1D3FEE9-6533-4EA0-A62D-5EC7C4AB7DD5}" maximized="1" windowWidth="0" windowHeight="0" activeSheetId="0"/>
    <customWorkbookView name="Filter 7" guid="{E1213DDB-6F34-4653-9847-5BB327FD4D51}" maximized="1" windowWidth="0" windowHeight="0" activeSheetId="0"/>
    <customWorkbookView name="Filter 4" guid="{2C3D59AA-D890-41AD-841A-A2FC346FB740}" maximized="1" windowWidth="0" windowHeight="0" activeSheetId="0"/>
    <customWorkbookView name="Filter 5" guid="{908701C7-3DD0-46F7-B3D1-0B36D5BF43C5}" maximized="1" windowWidth="0" windowHeight="0" activeSheetId="0"/>
    <customWorkbookView name="Filter 2" guid="{3F2A8F9A-58F1-4F13-8835-6EB6E66353CC}" maximized="1" windowWidth="0" windowHeight="0" activeSheetId="0"/>
    <customWorkbookView name="Filter 3" guid="{4A15691D-054E-4D63-9789-0686C55E1D49}" maximized="1" windowWidth="0" windowHeight="0" activeSheetId="0"/>
    <customWorkbookView name="Filter 1" guid="{9181F5EB-6BE5-45C5-A0A0-64AF8461E0F4}"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7" i="31" l="1"/>
  <c r="G27" i="31"/>
  <c r="N26" i="31"/>
  <c r="G26" i="31"/>
  <c r="N25" i="31"/>
  <c r="G25" i="31"/>
  <c r="N22" i="31"/>
  <c r="G22" i="31"/>
  <c r="N21" i="31"/>
  <c r="G21" i="31"/>
  <c r="N20" i="31"/>
  <c r="G20" i="31"/>
  <c r="N17" i="31"/>
  <c r="G17" i="31"/>
  <c r="N16" i="31"/>
  <c r="G16" i="31"/>
  <c r="N15" i="31"/>
  <c r="G15" i="31"/>
  <c r="N12" i="31"/>
  <c r="G12" i="31"/>
  <c r="N11" i="31"/>
  <c r="G11" i="31"/>
  <c r="N10" i="31"/>
  <c r="G10" i="31"/>
  <c r="E10" i="31"/>
  <c r="N7" i="31"/>
  <c r="G7" i="31"/>
  <c r="N6" i="31"/>
  <c r="G6" i="31"/>
  <c r="N5" i="31"/>
  <c r="G5" i="31"/>
  <c r="EW17" i="11" l="1"/>
  <c r="CP17" i="11"/>
  <c r="CF17" i="11"/>
  <c r="BX17" i="11"/>
  <c r="BF17" i="11"/>
  <c r="AV17" i="11"/>
  <c r="AL17" i="11"/>
  <c r="AB17" i="11"/>
  <c r="EW16" i="11"/>
  <c r="CP16" i="11"/>
  <c r="CF16" i="11"/>
  <c r="BX16" i="11"/>
  <c r="BF16" i="11"/>
  <c r="AV16" i="11"/>
  <c r="AL16" i="11"/>
  <c r="AB16" i="11"/>
  <c r="EW15" i="11"/>
  <c r="DO15" i="11"/>
  <c r="DC15" i="11"/>
  <c r="CW15" i="11"/>
  <c r="CP15" i="11"/>
  <c r="CF15" i="11"/>
  <c r="BX15" i="11"/>
  <c r="BF15" i="11"/>
  <c r="AV15" i="11"/>
  <c r="AL15" i="11"/>
  <c r="AB15" i="11"/>
  <c r="EW14" i="11"/>
  <c r="CP14" i="11"/>
  <c r="CF14" i="11"/>
  <c r="BX14" i="11"/>
  <c r="BF14" i="11"/>
  <c r="AV14" i="11"/>
  <c r="AL14" i="11"/>
  <c r="AB14" i="11"/>
  <c r="EW13" i="11"/>
  <c r="EJ13" i="11"/>
  <c r="ED13" i="11"/>
  <c r="DO13" i="11"/>
  <c r="DI13" i="11"/>
  <c r="DC13" i="11"/>
  <c r="CW13" i="11"/>
  <c r="CP13" i="11"/>
  <c r="CF13" i="11"/>
  <c r="BF13" i="11"/>
  <c r="AV13" i="11"/>
  <c r="AL13" i="11"/>
  <c r="AB13" i="11"/>
  <c r="EW12" i="11"/>
  <c r="EJ12" i="11"/>
  <c r="ED12" i="11"/>
  <c r="DO12" i="11"/>
  <c r="DI12" i="11"/>
  <c r="DC12" i="11"/>
  <c r="CW12" i="11"/>
  <c r="CP12" i="11"/>
  <c r="CF12" i="11"/>
  <c r="BF12" i="11"/>
  <c r="AV12" i="11"/>
  <c r="AL12" i="11"/>
  <c r="AB12" i="11"/>
  <c r="EW11" i="11"/>
  <c r="EJ11" i="11"/>
  <c r="ED11" i="11"/>
  <c r="DO11" i="11"/>
  <c r="DI11" i="11"/>
  <c r="DC11" i="11"/>
  <c r="CW11" i="11"/>
  <c r="CP11" i="11"/>
  <c r="CO11" i="11"/>
  <c r="CF11" i="11"/>
  <c r="CE11" i="11"/>
  <c r="BF11" i="11"/>
  <c r="BE11" i="11"/>
  <c r="AV11" i="11"/>
  <c r="AU11" i="11"/>
  <c r="AL11" i="11"/>
  <c r="AK11" i="11"/>
  <c r="AB11" i="11"/>
  <c r="AA11" i="11"/>
  <c r="Z11" i="11"/>
  <c r="EW10" i="11"/>
  <c r="EJ10" i="11"/>
  <c r="ED10" i="11"/>
  <c r="DO10" i="11"/>
  <c r="DI10" i="11"/>
  <c r="DC10" i="11"/>
  <c r="CW10" i="11"/>
  <c r="CP10" i="11"/>
  <c r="CO10" i="11"/>
  <c r="CF10" i="11"/>
  <c r="CE10" i="11"/>
  <c r="BF10" i="11"/>
  <c r="BE10" i="11"/>
  <c r="AV10" i="11"/>
  <c r="AU10" i="11"/>
  <c r="AL10" i="11"/>
  <c r="AK10" i="11"/>
  <c r="AB10" i="11"/>
  <c r="AA10" i="11"/>
  <c r="FO9" i="11"/>
  <c r="EW9" i="11"/>
  <c r="EJ9" i="11"/>
  <c r="ED9" i="11"/>
  <c r="DO9" i="11"/>
  <c r="DC9" i="11"/>
  <c r="CW9" i="11"/>
  <c r="CP9" i="11"/>
  <c r="CO9" i="11"/>
  <c r="CF9" i="11"/>
  <c r="CE9" i="11"/>
  <c r="BF9" i="11"/>
  <c r="BE9" i="11"/>
  <c r="AV9" i="11"/>
  <c r="AU9" i="11"/>
  <c r="AL9" i="11"/>
  <c r="AK9" i="11"/>
  <c r="AB9" i="11"/>
  <c r="AA9" i="11"/>
  <c r="FO8" i="11"/>
  <c r="EW8" i="11"/>
  <c r="EJ8" i="11"/>
  <c r="ED8" i="11"/>
  <c r="DO8" i="11"/>
  <c r="DC8" i="11"/>
  <c r="CW8" i="11"/>
  <c r="CQ8" i="11"/>
  <c r="CP8" i="11"/>
  <c r="CO8" i="11"/>
  <c r="CN8" i="11"/>
  <c r="CG8" i="11"/>
  <c r="CF8" i="11"/>
  <c r="CE8" i="11"/>
  <c r="CD8" i="11"/>
  <c r="BX8" i="11"/>
  <c r="BV8" i="11"/>
  <c r="BF8" i="11"/>
  <c r="BE8" i="11"/>
  <c r="BD8" i="11"/>
  <c r="AW8" i="11"/>
  <c r="AV8" i="11"/>
  <c r="AU8" i="11"/>
  <c r="AT8" i="11"/>
  <c r="AL8" i="11"/>
  <c r="AK8" i="11"/>
  <c r="AJ8" i="11"/>
  <c r="AB8" i="11"/>
  <c r="AA8" i="11"/>
  <c r="Z8" i="11"/>
  <c r="FO7" i="11"/>
  <c r="EW7" i="11"/>
  <c r="EJ7" i="11"/>
  <c r="ED7" i="11"/>
  <c r="DO7" i="11"/>
  <c r="DI7" i="11"/>
  <c r="DC7" i="11"/>
  <c r="CW7" i="11"/>
  <c r="CP7" i="11"/>
  <c r="CO7" i="11"/>
  <c r="CG7" i="11"/>
  <c r="CF7" i="11"/>
  <c r="CE7" i="11"/>
  <c r="BF7" i="11"/>
  <c r="BE7" i="11"/>
  <c r="AV7" i="11"/>
  <c r="AU7" i="11"/>
  <c r="AL7" i="11"/>
  <c r="AK7" i="11"/>
  <c r="AB7" i="11"/>
  <c r="AA7" i="11"/>
  <c r="FO6" i="11"/>
  <c r="EW6" i="11"/>
  <c r="EH6" i="11"/>
  <c r="EB6" i="11"/>
  <c r="DM6" i="11"/>
  <c r="DG6" i="11"/>
  <c r="DA6" i="11"/>
  <c r="CN6" i="11"/>
  <c r="BD6" i="11"/>
  <c r="AT6" i="11"/>
  <c r="AJ6" i="11"/>
  <c r="Z6" i="11"/>
  <c r="FO5" i="11"/>
  <c r="EW5" i="11"/>
  <c r="EJ5" i="11"/>
  <c r="ED5" i="11"/>
  <c r="DO5" i="11"/>
  <c r="DI5" i="11"/>
  <c r="DC5" i="11"/>
  <c r="CW5" i="11"/>
  <c r="CQ5" i="11"/>
  <c r="CP5" i="11"/>
  <c r="CO5" i="11"/>
  <c r="CG5" i="11"/>
  <c r="CF5" i="11"/>
  <c r="CE5" i="11"/>
  <c r="BG5" i="11"/>
  <c r="BF5" i="11"/>
  <c r="BE5" i="11"/>
  <c r="AW5" i="11"/>
  <c r="AV5" i="11"/>
  <c r="AU5" i="11"/>
  <c r="AM5" i="11"/>
  <c r="AL5" i="11"/>
  <c r="AK5" i="11"/>
  <c r="AC5" i="11"/>
  <c r="AB5" i="11"/>
  <c r="AA5" i="11"/>
  <c r="FO4" i="11"/>
  <c r="EW4" i="11"/>
  <c r="EJ4" i="11"/>
  <c r="ED4" i="11"/>
  <c r="DO4" i="11"/>
  <c r="DI4" i="11"/>
  <c r="DC4" i="11"/>
  <c r="CW4" i="11"/>
  <c r="CQ4" i="11"/>
  <c r="CP4" i="11"/>
  <c r="CO4" i="11"/>
  <c r="CG4" i="11"/>
  <c r="CF4" i="11"/>
  <c r="CE4" i="11"/>
  <c r="BG4" i="11"/>
  <c r="BF4" i="11"/>
  <c r="BE4" i="11"/>
  <c r="AW4" i="11"/>
  <c r="AV4" i="11"/>
  <c r="AU4" i="11"/>
  <c r="AM4" i="11"/>
  <c r="AL4" i="11"/>
  <c r="AK4" i="11"/>
  <c r="AC4" i="11"/>
  <c r="AB4" i="11"/>
  <c r="AA4" i="11"/>
  <c r="FO3" i="11"/>
  <c r="EW3" i="11"/>
  <c r="EN3" i="11"/>
  <c r="EJ3" i="11"/>
  <c r="ED3" i="11"/>
  <c r="DO3" i="11"/>
  <c r="DI3" i="11"/>
  <c r="DC3" i="11"/>
  <c r="CW3" i="11"/>
  <c r="CQ3" i="11"/>
  <c r="CP3" i="11"/>
  <c r="CO3" i="11"/>
  <c r="CG3" i="11"/>
  <c r="CF3" i="11"/>
  <c r="CE3" i="11"/>
  <c r="BG3" i="11"/>
  <c r="BF3" i="11"/>
  <c r="BE3" i="11"/>
  <c r="AW3" i="11"/>
  <c r="AV3" i="11"/>
  <c r="AU3" i="11"/>
  <c r="AM3" i="11"/>
  <c r="AL3" i="11"/>
  <c r="AK3" i="11"/>
  <c r="AC3" i="11"/>
  <c r="AB3" i="11"/>
  <c r="AA3" i="11"/>
  <c r="BM105" i="10"/>
  <c r="BC105" i="10"/>
  <c r="DK104" i="10"/>
  <c r="DI104" i="10"/>
  <c r="DH104" i="10"/>
  <c r="DG104" i="10"/>
  <c r="DF104" i="10"/>
  <c r="CM104" i="10"/>
  <c r="CK104" i="10"/>
  <c r="CJ104" i="10"/>
  <c r="CI104" i="10"/>
  <c r="CH104" i="10"/>
  <c r="CG104" i="10"/>
  <c r="CF104" i="10"/>
  <c r="CE104" i="10"/>
  <c r="CD104" i="10"/>
  <c r="CC104" i="10"/>
  <c r="CA104" i="10"/>
  <c r="BZ104" i="10"/>
  <c r="BY104" i="10"/>
  <c r="BX104" i="10"/>
  <c r="BW104" i="10"/>
  <c r="BV104" i="10"/>
  <c r="BU104" i="10"/>
  <c r="BT104" i="10"/>
  <c r="BS104" i="10"/>
  <c r="BR104" i="10"/>
  <c r="BQ104" i="10"/>
  <c r="BP104" i="10"/>
  <c r="BO104" i="10"/>
  <c r="BN104" i="10"/>
  <c r="BM104" i="10"/>
  <c r="BL104" i="10"/>
  <c r="BK104" i="10"/>
  <c r="BJ104" i="10"/>
  <c r="BI104" i="10"/>
  <c r="BG104" i="10"/>
  <c r="BF104" i="10"/>
  <c r="BE104" i="10"/>
  <c r="BD104" i="10"/>
  <c r="BC104" i="10"/>
  <c r="BB104" i="10"/>
  <c r="BA104" i="10"/>
  <c r="AZ104" i="10"/>
  <c r="AY104" i="10"/>
  <c r="AW104" i="10"/>
  <c r="AV104" i="10"/>
  <c r="AU104" i="10"/>
  <c r="AT104" i="10"/>
  <c r="AS104" i="10"/>
  <c r="AR104" i="10"/>
  <c r="AQ104" i="10"/>
  <c r="AP104" i="10"/>
  <c r="AO104" i="10"/>
  <c r="AM104" i="10"/>
  <c r="AL104" i="10"/>
  <c r="AK104" i="10"/>
  <c r="AJ104" i="10"/>
  <c r="AI104" i="10"/>
  <c r="AH104" i="10"/>
  <c r="AG104" i="10"/>
  <c r="AF104" i="10"/>
  <c r="AE104" i="10"/>
  <c r="AC104" i="10"/>
  <c r="AB104" i="10"/>
  <c r="AA104" i="10"/>
  <c r="Z104" i="10"/>
  <c r="Y104" i="10"/>
  <c r="X104" i="10"/>
  <c r="W104" i="10"/>
  <c r="V104" i="10"/>
  <c r="DS100" i="10"/>
  <c r="DS99" i="10"/>
  <c r="DE99" i="10"/>
  <c r="DB99" i="10"/>
  <c r="CY99" i="10"/>
  <c r="CV99" i="10"/>
  <c r="CS99" i="10"/>
  <c r="CP99" i="10"/>
  <c r="DS98" i="10"/>
  <c r="DB98" i="10"/>
  <c r="DS97" i="10"/>
  <c r="DS93" i="10"/>
  <c r="AX93" i="10"/>
  <c r="AN93" i="10"/>
  <c r="DS92" i="10"/>
  <c r="AN92" i="10"/>
  <c r="DS91" i="10"/>
  <c r="DS89" i="10"/>
  <c r="CL87" i="10"/>
  <c r="CL104" i="10" s="1"/>
  <c r="CB87" i="10"/>
  <c r="CB104" i="10" s="1"/>
  <c r="BH87" i="10"/>
  <c r="BH104" i="10" s="1"/>
  <c r="AX87" i="10"/>
  <c r="AX104" i="10" s="1"/>
  <c r="AN87" i="10"/>
  <c r="AD87" i="10"/>
  <c r="AD104" i="10" s="1"/>
  <c r="DE75" i="10"/>
  <c r="DB75" i="10"/>
  <c r="CV75" i="10"/>
  <c r="CS75" i="10"/>
  <c r="CP75" i="10"/>
  <c r="DE69" i="10"/>
  <c r="DB69" i="10"/>
  <c r="CY69" i="10"/>
  <c r="CV69" i="10"/>
  <c r="CS69" i="10"/>
  <c r="CP69" i="10"/>
  <c r="DE62" i="10"/>
  <c r="DB62" i="10"/>
  <c r="CY62" i="10"/>
  <c r="CV62" i="10"/>
  <c r="CS62" i="10"/>
  <c r="CP62" i="10"/>
  <c r="BP386" i="7"/>
  <c r="BJ386" i="7"/>
  <c r="AY386" i="7"/>
  <c r="AS386" i="7"/>
  <c r="AM386" i="7"/>
  <c r="AG386" i="7"/>
  <c r="AA386" i="7"/>
  <c r="BP385" i="7"/>
  <c r="BJ385" i="7"/>
  <c r="AY385" i="7"/>
  <c r="AS385" i="7"/>
  <c r="AM385" i="7"/>
  <c r="AG385" i="7"/>
  <c r="AA385" i="7"/>
  <c r="BP384" i="7"/>
  <c r="BJ384" i="7"/>
  <c r="AY384" i="7"/>
  <c r="AS384" i="7"/>
  <c r="AM384" i="7"/>
  <c r="AG384" i="7"/>
  <c r="AA384" i="7"/>
  <c r="BP383" i="7"/>
  <c r="BJ383" i="7"/>
  <c r="AY383" i="7"/>
  <c r="AS383" i="7"/>
  <c r="AM383" i="7"/>
  <c r="AG383" i="7"/>
  <c r="AA383" i="7"/>
  <c r="BP382" i="7"/>
  <c r="BJ382" i="7"/>
  <c r="AY382" i="7"/>
  <c r="AS382" i="7"/>
  <c r="AM382" i="7"/>
  <c r="AG382" i="7"/>
  <c r="AA382" i="7"/>
  <c r="BP381" i="7"/>
  <c r="BJ381" i="7"/>
  <c r="AY381" i="7"/>
  <c r="AS381" i="7"/>
  <c r="AM381" i="7"/>
  <c r="AG381" i="7"/>
  <c r="AA381" i="7"/>
  <c r="BP380" i="7"/>
  <c r="BJ380" i="7"/>
  <c r="AY380" i="7"/>
  <c r="AS380" i="7"/>
  <c r="AM380" i="7"/>
  <c r="AG380" i="7"/>
  <c r="AA380" i="7"/>
  <c r="BP379" i="7"/>
  <c r="BJ379" i="7"/>
  <c r="AY379" i="7"/>
  <c r="AS379" i="7"/>
  <c r="AM379" i="7"/>
  <c r="AG379" i="7"/>
  <c r="AA379" i="7"/>
  <c r="BP378" i="7"/>
  <c r="BJ378" i="7"/>
  <c r="AY378" i="7"/>
  <c r="AS378" i="7"/>
  <c r="AM378" i="7"/>
  <c r="AG378" i="7"/>
  <c r="AA378" i="7"/>
  <c r="BM377" i="7"/>
  <c r="BG377" i="7"/>
  <c r="AV377" i="7"/>
  <c r="AP377" i="7"/>
  <c r="AJ377" i="7"/>
  <c r="AD377" i="7"/>
  <c r="X377" i="7"/>
  <c r="BP376" i="7"/>
  <c r="BJ376" i="7"/>
  <c r="AY376" i="7"/>
  <c r="AS376" i="7"/>
  <c r="AM376" i="7"/>
  <c r="AG376" i="7"/>
  <c r="AA376" i="7"/>
  <c r="BP375" i="7"/>
  <c r="BJ375" i="7"/>
  <c r="AY375" i="7"/>
  <c r="AS375" i="7"/>
  <c r="AM375" i="7"/>
  <c r="AG375" i="7"/>
  <c r="AA375" i="7"/>
  <c r="BP374" i="7"/>
  <c r="BJ374" i="7"/>
  <c r="AY374" i="7"/>
  <c r="AS374" i="7"/>
  <c r="AM374" i="7"/>
  <c r="AG374" i="7"/>
  <c r="AA374" i="7"/>
  <c r="BP373" i="7"/>
  <c r="BJ373" i="7"/>
  <c r="AY373" i="7"/>
  <c r="AS373" i="7"/>
  <c r="AM373" i="7"/>
  <c r="AG373" i="7"/>
  <c r="AA373" i="7"/>
  <c r="BP372" i="7"/>
  <c r="BJ372" i="7"/>
  <c r="AY372" i="7"/>
  <c r="AS372" i="7"/>
  <c r="AM372" i="7"/>
  <c r="AG372" i="7"/>
  <c r="AA372" i="7"/>
  <c r="BP371" i="7"/>
  <c r="BJ371" i="7"/>
  <c r="AY371" i="7"/>
  <c r="AS371" i="7"/>
  <c r="AM371" i="7"/>
  <c r="AG371" i="7"/>
  <c r="AA371" i="7"/>
  <c r="BP370" i="7"/>
  <c r="BJ370" i="7"/>
  <c r="AY370" i="7"/>
  <c r="AS370" i="7"/>
  <c r="AM370" i="7"/>
  <c r="AG370" i="7"/>
  <c r="AA370" i="7"/>
  <c r="BP369" i="7"/>
  <c r="BJ369" i="7"/>
  <c r="AY369" i="7"/>
  <c r="AS369" i="7"/>
  <c r="AM369" i="7"/>
  <c r="AG369" i="7"/>
  <c r="AA369" i="7"/>
  <c r="BP368" i="7"/>
  <c r="BJ368" i="7"/>
  <c r="AY368" i="7"/>
  <c r="AS368" i="7"/>
  <c r="AM368" i="7"/>
  <c r="AG368" i="7"/>
  <c r="AA368" i="7"/>
  <c r="BP367" i="7"/>
  <c r="BJ367" i="7"/>
  <c r="AY367" i="7"/>
  <c r="AS367" i="7"/>
  <c r="AM367" i="7"/>
  <c r="AG367" i="7"/>
  <c r="AA367" i="7"/>
  <c r="BP366" i="7"/>
  <c r="BJ366" i="7"/>
  <c r="AY366" i="7"/>
  <c r="AS366" i="7"/>
  <c r="AM366" i="7"/>
  <c r="AG366" i="7"/>
  <c r="AA366" i="7"/>
  <c r="BP365" i="7"/>
  <c r="BJ365" i="7"/>
  <c r="AY365" i="7"/>
  <c r="AS365" i="7"/>
  <c r="AM365" i="7"/>
  <c r="AG365" i="7"/>
  <c r="AA365" i="7"/>
  <c r="BP364" i="7"/>
  <c r="BJ364" i="7"/>
  <c r="AY364" i="7"/>
  <c r="AS364" i="7"/>
  <c r="AM364" i="7"/>
  <c r="AG364" i="7"/>
  <c r="AA364" i="7"/>
  <c r="BP363" i="7"/>
  <c r="BJ363" i="7"/>
  <c r="AY363" i="7"/>
  <c r="AS363" i="7"/>
  <c r="AM363" i="7"/>
  <c r="AG363" i="7"/>
  <c r="AA363" i="7"/>
  <c r="BP362" i="7"/>
  <c r="BJ362" i="7"/>
  <c r="AY362" i="7"/>
  <c r="AS362" i="7"/>
  <c r="AM362" i="7"/>
  <c r="AG362" i="7"/>
  <c r="AA362" i="7"/>
  <c r="BP361" i="7"/>
  <c r="BJ361" i="7"/>
  <c r="AY361" i="7"/>
  <c r="AS361" i="7"/>
  <c r="AM361" i="7"/>
  <c r="AG361" i="7"/>
  <c r="AA361" i="7"/>
  <c r="BM360" i="7"/>
  <c r="BG360" i="7"/>
  <c r="AV360" i="7"/>
  <c r="AP360" i="7"/>
  <c r="AJ360" i="7"/>
  <c r="AD360" i="7"/>
  <c r="X360" i="7"/>
  <c r="BP359" i="7"/>
  <c r="BJ359" i="7"/>
  <c r="AY359" i="7"/>
  <c r="AS359" i="7"/>
  <c r="AM359" i="7"/>
  <c r="AG359" i="7"/>
  <c r="AA359" i="7"/>
  <c r="BP358" i="7"/>
  <c r="BJ358" i="7"/>
  <c r="AY358" i="7"/>
  <c r="AS358" i="7"/>
  <c r="AM358" i="7"/>
  <c r="AG358" i="7"/>
  <c r="AA358" i="7"/>
  <c r="BP357" i="7"/>
  <c r="BJ357" i="7"/>
  <c r="AY357" i="7"/>
  <c r="AS357" i="7"/>
  <c r="AM357" i="7"/>
  <c r="AG357" i="7"/>
  <c r="AA357" i="7"/>
  <c r="BP356" i="7"/>
  <c r="BJ356" i="7"/>
  <c r="AY356" i="7"/>
  <c r="AS356" i="7"/>
  <c r="AM356" i="7"/>
  <c r="AG356" i="7"/>
  <c r="AA356" i="7"/>
  <c r="BP355" i="7"/>
  <c r="BJ355" i="7"/>
  <c r="AY355" i="7"/>
  <c r="AS355" i="7"/>
  <c r="AM355" i="7"/>
  <c r="AG355" i="7"/>
  <c r="AA355" i="7"/>
  <c r="BP354" i="7"/>
  <c r="BJ354" i="7"/>
  <c r="AY354" i="7"/>
  <c r="AS354" i="7"/>
  <c r="AM354" i="7"/>
  <c r="AG354" i="7"/>
  <c r="AA354" i="7"/>
  <c r="BP353" i="7"/>
  <c r="AY353" i="7"/>
  <c r="AS353" i="7"/>
  <c r="AM353" i="7"/>
  <c r="AG353" i="7"/>
  <c r="AA353" i="7"/>
  <c r="BP352" i="7"/>
  <c r="AY352" i="7"/>
  <c r="AS352" i="7"/>
  <c r="AM352" i="7"/>
  <c r="AG352" i="7"/>
  <c r="AA352" i="7"/>
  <c r="BP351" i="7"/>
  <c r="BJ351" i="7"/>
  <c r="AY351" i="7"/>
  <c r="AS351" i="7"/>
  <c r="AM351" i="7"/>
  <c r="AG351" i="7"/>
  <c r="AA351" i="7"/>
  <c r="BP350" i="7"/>
  <c r="BJ350" i="7"/>
  <c r="AY350" i="7"/>
  <c r="AS350" i="7"/>
  <c r="AM350" i="7"/>
  <c r="AG350" i="7"/>
  <c r="AA350" i="7"/>
  <c r="BP349" i="7"/>
  <c r="BJ349" i="7"/>
  <c r="AY349" i="7"/>
  <c r="AS349" i="7"/>
  <c r="AM349" i="7"/>
  <c r="AG349" i="7"/>
  <c r="AA349" i="7"/>
  <c r="BP348" i="7"/>
  <c r="BJ348" i="7"/>
  <c r="AY348" i="7"/>
  <c r="AS348" i="7"/>
  <c r="AM348" i="7"/>
  <c r="AG348" i="7"/>
  <c r="AA348" i="7"/>
  <c r="BP347" i="7"/>
  <c r="BJ347" i="7"/>
  <c r="AY347" i="7"/>
  <c r="AS347" i="7"/>
  <c r="AM347" i="7"/>
  <c r="AG347" i="7"/>
  <c r="AA347" i="7"/>
  <c r="BP346" i="7"/>
  <c r="BJ346" i="7"/>
  <c r="AY346" i="7"/>
  <c r="AS346" i="7"/>
  <c r="AM346" i="7"/>
  <c r="AG346" i="7"/>
  <c r="AA346" i="7"/>
  <c r="BP344" i="7"/>
  <c r="BJ344" i="7"/>
  <c r="AY344" i="7"/>
  <c r="AS344" i="7"/>
  <c r="AM344" i="7"/>
  <c r="AG344" i="7"/>
  <c r="AA344" i="7"/>
  <c r="BP343" i="7"/>
  <c r="BJ343" i="7"/>
  <c r="AY343" i="7"/>
  <c r="AS343" i="7"/>
  <c r="AM343" i="7"/>
  <c r="AG343" i="7"/>
  <c r="AA343" i="7"/>
  <c r="BP342" i="7"/>
  <c r="BJ342" i="7"/>
  <c r="AY342" i="7"/>
  <c r="AS342" i="7"/>
  <c r="AM342" i="7"/>
  <c r="AG342" i="7"/>
  <c r="AA342" i="7"/>
  <c r="BP341" i="7"/>
  <c r="BG341" i="7"/>
  <c r="AY341" i="7"/>
  <c r="AS341" i="7"/>
  <c r="AM341" i="7"/>
  <c r="BP338" i="7"/>
  <c r="BG338" i="7"/>
  <c r="AY338" i="7"/>
  <c r="AS338" i="7"/>
  <c r="AM338" i="7"/>
  <c r="AG338" i="7"/>
  <c r="AA338" i="7"/>
  <c r="BP336" i="7"/>
  <c r="BG336" i="7"/>
  <c r="AY336" i="7"/>
  <c r="AS336" i="7"/>
  <c r="AM336" i="7"/>
  <c r="AG336" i="7"/>
  <c r="AA336" i="7"/>
  <c r="BP335" i="7"/>
  <c r="BG335" i="7"/>
  <c r="AY335" i="7"/>
  <c r="AS335" i="7"/>
  <c r="AM335" i="7"/>
  <c r="AG335" i="7"/>
  <c r="AA335" i="7"/>
  <c r="BP334" i="7"/>
  <c r="BG334" i="7"/>
  <c r="AY334" i="7"/>
  <c r="AS334" i="7"/>
  <c r="AM334" i="7"/>
  <c r="AG334" i="7"/>
  <c r="AA334" i="7"/>
  <c r="BP333" i="7"/>
  <c r="BG333" i="7"/>
  <c r="AY333" i="7"/>
  <c r="AS333" i="7"/>
  <c r="AM333" i="7"/>
  <c r="AG333" i="7"/>
  <c r="AA333" i="7"/>
  <c r="BP332" i="7"/>
  <c r="BG332" i="7"/>
  <c r="AY332" i="7"/>
  <c r="AS332" i="7"/>
  <c r="AM332" i="7"/>
  <c r="AG332" i="7"/>
  <c r="AA332" i="7"/>
  <c r="BP330" i="7"/>
  <c r="BG330" i="7"/>
  <c r="AY330" i="7"/>
  <c r="AS330" i="7"/>
  <c r="AM330" i="7"/>
  <c r="AG330" i="7"/>
  <c r="AA330" i="7"/>
  <c r="BP329" i="7"/>
  <c r="BG329" i="7"/>
  <c r="AY329" i="7"/>
  <c r="AS329" i="7"/>
  <c r="AM329" i="7"/>
  <c r="AG329" i="7"/>
  <c r="AA329" i="7"/>
  <c r="BP328" i="7"/>
  <c r="BG328" i="7"/>
  <c r="AY328" i="7"/>
  <c r="AS328" i="7"/>
  <c r="AM328" i="7"/>
  <c r="AG328" i="7"/>
  <c r="AA328" i="7"/>
  <c r="BP327" i="7"/>
  <c r="BG327" i="7"/>
  <c r="AY327" i="7"/>
  <c r="AS327" i="7"/>
  <c r="AM327" i="7"/>
  <c r="AG327" i="7"/>
  <c r="AA327" i="7"/>
  <c r="BP326" i="7"/>
  <c r="BG326" i="7"/>
  <c r="AY326" i="7"/>
  <c r="AS326" i="7"/>
  <c r="AM326" i="7"/>
  <c r="AG326" i="7"/>
  <c r="AA326" i="7"/>
  <c r="BP325" i="7"/>
  <c r="BG325" i="7"/>
  <c r="AY325" i="7"/>
  <c r="AS325" i="7"/>
  <c r="AM325" i="7"/>
  <c r="AG325" i="7"/>
  <c r="AA325" i="7"/>
  <c r="BP324" i="7"/>
  <c r="BG324" i="7"/>
  <c r="AY324" i="7"/>
  <c r="AS324" i="7"/>
  <c r="AM324" i="7"/>
  <c r="AG324" i="7"/>
  <c r="AA324" i="7"/>
  <c r="BP322" i="7"/>
  <c r="BG322" i="7"/>
  <c r="AY322" i="7"/>
  <c r="AS322" i="7"/>
  <c r="AM322" i="7"/>
  <c r="AG322" i="7"/>
  <c r="AA322" i="7"/>
  <c r="BP319" i="7"/>
  <c r="BG319" i="7"/>
  <c r="AY319" i="7"/>
  <c r="AS319" i="7"/>
  <c r="AM319" i="7"/>
  <c r="AG319" i="7"/>
  <c r="AA319" i="7"/>
  <c r="BP318" i="7"/>
  <c r="BG318" i="7"/>
  <c r="AY318" i="7"/>
  <c r="AS318" i="7"/>
  <c r="AM318" i="7"/>
  <c r="AG318" i="7"/>
  <c r="AA318" i="7"/>
  <c r="BP317" i="7"/>
  <c r="BG317" i="7"/>
  <c r="AY317" i="7"/>
  <c r="AS317" i="7"/>
  <c r="AM317" i="7"/>
  <c r="AG317" i="7"/>
  <c r="AA317" i="7"/>
  <c r="BP316" i="7"/>
  <c r="BG316" i="7"/>
  <c r="AY316" i="7"/>
  <c r="AS316" i="7"/>
  <c r="AM316" i="7"/>
  <c r="AG316" i="7"/>
  <c r="AA316" i="7"/>
  <c r="BP315" i="7"/>
  <c r="BG315" i="7"/>
  <c r="AY315" i="7"/>
  <c r="AS315" i="7"/>
  <c r="AM315" i="7"/>
  <c r="AG315" i="7"/>
  <c r="AA315" i="7"/>
  <c r="BP314" i="7"/>
  <c r="BG314" i="7"/>
  <c r="AY314" i="7"/>
  <c r="AS314" i="7"/>
  <c r="AM314" i="7"/>
  <c r="AG314" i="7"/>
  <c r="AA314" i="7"/>
  <c r="BM312" i="7"/>
  <c r="BG312" i="7"/>
  <c r="AV312" i="7"/>
  <c r="AP312" i="7"/>
  <c r="AJ312" i="7"/>
  <c r="AD312" i="7"/>
  <c r="X312" i="7"/>
  <c r="BP311" i="7"/>
  <c r="BJ311" i="7"/>
  <c r="AY311" i="7"/>
  <c r="AS311" i="7"/>
  <c r="AM311" i="7"/>
  <c r="AG311" i="7"/>
  <c r="AA311" i="7"/>
  <c r="BP310" i="7"/>
  <c r="BJ310" i="7"/>
  <c r="AY310" i="7"/>
  <c r="AS310" i="7"/>
  <c r="AM310" i="7"/>
  <c r="AG310" i="7"/>
  <c r="AA310" i="7"/>
  <c r="BP309" i="7"/>
  <c r="BJ309" i="7"/>
  <c r="AY309" i="7"/>
  <c r="AS309" i="7"/>
  <c r="AM309" i="7"/>
  <c r="AG309" i="7"/>
  <c r="AA309" i="7"/>
  <c r="BP308" i="7"/>
  <c r="BJ308" i="7"/>
  <c r="AY308" i="7"/>
  <c r="AS308" i="7"/>
  <c r="AM308" i="7"/>
  <c r="AG308" i="7"/>
  <c r="AA308" i="7"/>
  <c r="BP307" i="7"/>
  <c r="AY307" i="7"/>
  <c r="AS307" i="7"/>
  <c r="AM307" i="7"/>
  <c r="AG307" i="7"/>
  <c r="AA307" i="7"/>
  <c r="BP306" i="7"/>
  <c r="AY306" i="7"/>
  <c r="AS306" i="7"/>
  <c r="AM306" i="7"/>
  <c r="AG306" i="7"/>
  <c r="AA306" i="7"/>
  <c r="BP303" i="7"/>
  <c r="BJ303" i="7"/>
  <c r="AY303" i="7"/>
  <c r="AS303" i="7"/>
  <c r="AM303" i="7"/>
  <c r="AG303" i="7"/>
  <c r="AA303" i="7"/>
  <c r="BP302" i="7"/>
  <c r="BJ302" i="7"/>
  <c r="AY302" i="7"/>
  <c r="AS302" i="7"/>
  <c r="AM302" i="7"/>
  <c r="AG302" i="7"/>
  <c r="AA302" i="7"/>
  <c r="BJ299" i="7"/>
  <c r="AY299" i="7"/>
  <c r="AS299" i="7"/>
  <c r="AM299" i="7"/>
  <c r="AG299" i="7"/>
  <c r="AA299" i="7"/>
  <c r="BJ298" i="7"/>
  <c r="AY298" i="7"/>
  <c r="AS298" i="7"/>
  <c r="AM298" i="7"/>
  <c r="AG298" i="7"/>
  <c r="AA298" i="7"/>
  <c r="BP293" i="7"/>
  <c r="BJ293" i="7"/>
  <c r="AY293" i="7"/>
  <c r="AS293" i="7"/>
  <c r="AM293" i="7"/>
  <c r="AG293" i="7"/>
  <c r="AA293" i="7"/>
  <c r="BP292" i="7"/>
  <c r="BJ292" i="7"/>
  <c r="AY292" i="7"/>
  <c r="AS292" i="7"/>
  <c r="AM292" i="7"/>
  <c r="AG292" i="7"/>
  <c r="AA292" i="7"/>
  <c r="BP291" i="7"/>
  <c r="BJ291" i="7"/>
  <c r="AY291" i="7"/>
  <c r="AS291" i="7"/>
  <c r="AM291" i="7"/>
  <c r="AG291" i="7"/>
  <c r="AA291" i="7"/>
  <c r="BP290" i="7"/>
  <c r="BJ290" i="7"/>
  <c r="AY290" i="7"/>
  <c r="AS290" i="7"/>
  <c r="AM290" i="7"/>
  <c r="AG290" i="7"/>
  <c r="AA290" i="7"/>
  <c r="BP289" i="7"/>
  <c r="BJ289" i="7"/>
  <c r="AY289" i="7"/>
  <c r="AS289" i="7"/>
  <c r="AM289" i="7"/>
  <c r="AG289" i="7"/>
  <c r="AA289" i="7"/>
  <c r="BP288" i="7"/>
  <c r="BJ288" i="7"/>
  <c r="AY288" i="7"/>
  <c r="AS288" i="7"/>
  <c r="AM288" i="7"/>
  <c r="AG288" i="7"/>
  <c r="AA288" i="7"/>
  <c r="BP287" i="7"/>
  <c r="BJ287" i="7"/>
  <c r="AY287" i="7"/>
  <c r="AS287" i="7"/>
  <c r="AM287" i="7"/>
  <c r="AG287" i="7"/>
  <c r="AA287" i="7"/>
  <c r="BP286" i="7"/>
  <c r="BJ286" i="7"/>
  <c r="AY286" i="7"/>
  <c r="AS286" i="7"/>
  <c r="AM286" i="7"/>
  <c r="AG286" i="7"/>
  <c r="AA286" i="7"/>
  <c r="BP285" i="7"/>
  <c r="BJ285" i="7"/>
  <c r="AY285" i="7"/>
  <c r="AS285" i="7"/>
  <c r="AM285" i="7"/>
  <c r="AG285" i="7"/>
  <c r="AA285" i="7"/>
  <c r="BP284" i="7"/>
  <c r="BJ284" i="7"/>
  <c r="AY284" i="7"/>
  <c r="AS284" i="7"/>
  <c r="AM284" i="7"/>
  <c r="AG284" i="7"/>
  <c r="AA284" i="7"/>
  <c r="BP283" i="7"/>
  <c r="BJ283" i="7"/>
  <c r="AY283" i="7"/>
  <c r="AS283" i="7"/>
  <c r="AM283" i="7"/>
  <c r="AG283" i="7"/>
  <c r="AA283" i="7"/>
  <c r="BP281" i="7"/>
  <c r="BJ281" i="7"/>
  <c r="AY281" i="7"/>
  <c r="AS281" i="7"/>
  <c r="AM281" i="7"/>
  <c r="AG281" i="7"/>
  <c r="AA281" i="7"/>
  <c r="BP280" i="7"/>
  <c r="BJ280" i="7"/>
  <c r="AY280" i="7"/>
  <c r="AS280" i="7"/>
  <c r="AM280" i="7"/>
  <c r="AG280" i="7"/>
  <c r="AA280" i="7"/>
  <c r="BP279" i="7"/>
  <c r="BJ279" i="7"/>
  <c r="AY279" i="7"/>
  <c r="AS279" i="7"/>
  <c r="AM279" i="7"/>
  <c r="AG279" i="7"/>
  <c r="AA279" i="7"/>
  <c r="BP278" i="7"/>
  <c r="BJ278" i="7"/>
  <c r="AY278" i="7"/>
  <c r="AS278" i="7"/>
  <c r="AM278" i="7"/>
  <c r="AG278" i="7"/>
  <c r="AA278" i="7"/>
  <c r="BP277" i="7"/>
  <c r="BJ277" i="7"/>
  <c r="AY277" i="7"/>
  <c r="AS277" i="7"/>
  <c r="AM277" i="7"/>
  <c r="AG277" i="7"/>
  <c r="AA277" i="7"/>
  <c r="BP276" i="7"/>
  <c r="BJ276" i="7"/>
  <c r="AY276" i="7"/>
  <c r="AS276" i="7"/>
  <c r="AM276" i="7"/>
  <c r="AG276" i="7"/>
  <c r="AA276" i="7"/>
  <c r="BP275" i="7"/>
  <c r="BJ275" i="7"/>
  <c r="AY275" i="7"/>
  <c r="AS275" i="7"/>
  <c r="AM275" i="7"/>
  <c r="AG275" i="7"/>
  <c r="AA275" i="7"/>
  <c r="BP272" i="7"/>
  <c r="AY272" i="7"/>
  <c r="AS272" i="7"/>
  <c r="AM272" i="7"/>
  <c r="AG272" i="7"/>
  <c r="AA272" i="7"/>
  <c r="BP269" i="7"/>
  <c r="BJ269" i="7"/>
  <c r="AY269" i="7"/>
  <c r="AS269" i="7"/>
  <c r="AM269" i="7"/>
  <c r="AG269" i="7"/>
  <c r="AA269" i="7"/>
  <c r="BP268" i="7"/>
  <c r="BJ268" i="7"/>
  <c r="AY268" i="7"/>
  <c r="AS268" i="7"/>
  <c r="AM268" i="7"/>
  <c r="AG268" i="7"/>
  <c r="AA268" i="7"/>
  <c r="BP267" i="7"/>
  <c r="BJ267" i="7"/>
  <c r="AY267" i="7"/>
  <c r="AS267" i="7"/>
  <c r="AM267" i="7"/>
  <c r="AG267" i="7"/>
  <c r="AA267" i="7"/>
  <c r="BM266" i="7"/>
  <c r="AV266" i="7"/>
  <c r="AP266" i="7"/>
  <c r="AJ266" i="7"/>
  <c r="AD266" i="7"/>
  <c r="X266" i="7"/>
  <c r="BM265" i="7"/>
  <c r="AV265" i="7"/>
  <c r="AP265" i="7"/>
  <c r="AJ265" i="7"/>
  <c r="AD265" i="7"/>
  <c r="X265" i="7"/>
  <c r="BM264" i="7"/>
  <c r="AV264" i="7"/>
  <c r="AP264" i="7"/>
  <c r="AJ264" i="7"/>
  <c r="AD264" i="7"/>
  <c r="X264" i="7"/>
  <c r="BP263" i="7"/>
  <c r="BJ263" i="7"/>
  <c r="AY263" i="7"/>
  <c r="AS263" i="7"/>
  <c r="AM263" i="7"/>
  <c r="AG263" i="7"/>
  <c r="AA263" i="7"/>
  <c r="BP262" i="7"/>
  <c r="BJ262" i="7"/>
  <c r="AY262" i="7"/>
  <c r="AS262" i="7"/>
  <c r="AM262" i="7"/>
  <c r="AG262" i="7"/>
  <c r="AA262" i="7"/>
  <c r="BP261" i="7"/>
  <c r="BJ261" i="7"/>
  <c r="AY261" i="7"/>
  <c r="AS261" i="7"/>
  <c r="AM261" i="7"/>
  <c r="AG261" i="7"/>
  <c r="AA261" i="7"/>
  <c r="BP260" i="7"/>
  <c r="BJ260" i="7"/>
  <c r="AY260" i="7"/>
  <c r="AS260" i="7"/>
  <c r="AM260" i="7"/>
  <c r="AG260" i="7"/>
  <c r="AA260" i="7"/>
  <c r="BP259" i="7"/>
  <c r="BJ259" i="7"/>
  <c r="AY259" i="7"/>
  <c r="AS259" i="7"/>
  <c r="AM259" i="7"/>
  <c r="AG259" i="7"/>
  <c r="AA259" i="7"/>
  <c r="BP258" i="7"/>
  <c r="BJ258" i="7"/>
  <c r="AY258" i="7"/>
  <c r="AS258" i="7"/>
  <c r="AM258" i="7"/>
  <c r="AG258" i="7"/>
  <c r="AA258" i="7"/>
  <c r="BM254" i="7"/>
  <c r="BG254" i="7"/>
  <c r="AV254" i="7"/>
  <c r="AP254" i="7"/>
  <c r="AJ254" i="7"/>
  <c r="AD254" i="7"/>
  <c r="X254" i="7"/>
  <c r="BP253" i="7"/>
  <c r="AY253" i="7"/>
  <c r="AS253" i="7"/>
  <c r="AM253" i="7"/>
  <c r="AG253" i="7"/>
  <c r="AA253" i="7"/>
  <c r="BP252" i="7"/>
  <c r="BJ252" i="7"/>
  <c r="AY252" i="7"/>
  <c r="AS252" i="7"/>
  <c r="AM252" i="7"/>
  <c r="AG252" i="7"/>
  <c r="AA252" i="7"/>
  <c r="BP251" i="7"/>
  <c r="BJ251" i="7"/>
  <c r="AY251" i="7"/>
  <c r="AS251" i="7"/>
  <c r="AM251" i="7"/>
  <c r="AG251" i="7"/>
  <c r="AA251" i="7"/>
  <c r="BP250" i="7"/>
  <c r="BJ250" i="7"/>
  <c r="AY250" i="7"/>
  <c r="AS250" i="7"/>
  <c r="AM250" i="7"/>
  <c r="AG250" i="7"/>
  <c r="AA250" i="7"/>
  <c r="BP249" i="7"/>
  <c r="BJ249" i="7"/>
  <c r="AY249" i="7"/>
  <c r="AS249" i="7"/>
  <c r="AM249" i="7"/>
  <c r="AG249" i="7"/>
  <c r="AA249" i="7"/>
  <c r="BP248" i="7"/>
  <c r="BJ248" i="7"/>
  <c r="AY248" i="7"/>
  <c r="AS248" i="7"/>
  <c r="AM248" i="7"/>
  <c r="AG248" i="7"/>
  <c r="AA248" i="7"/>
  <c r="BP247" i="7"/>
  <c r="BJ247" i="7"/>
  <c r="AY247" i="7"/>
  <c r="AS247" i="7"/>
  <c r="AM247" i="7"/>
  <c r="AG247" i="7"/>
  <c r="AA247" i="7"/>
  <c r="BP246" i="7"/>
  <c r="BJ246" i="7"/>
  <c r="AY246" i="7"/>
  <c r="AS246" i="7"/>
  <c r="AM246" i="7"/>
  <c r="AG246" i="7"/>
  <c r="AA246" i="7"/>
  <c r="BP245" i="7"/>
  <c r="BJ245" i="7"/>
  <c r="AY245" i="7"/>
  <c r="AS245" i="7"/>
  <c r="AM245" i="7"/>
  <c r="AG245" i="7"/>
  <c r="AA245" i="7"/>
  <c r="BP243" i="7"/>
  <c r="BJ243" i="7"/>
  <c r="AY243" i="7"/>
  <c r="AS243" i="7"/>
  <c r="AM243" i="7"/>
  <c r="AG243" i="7"/>
  <c r="AA243" i="7"/>
  <c r="BP242" i="7"/>
  <c r="BJ242" i="7"/>
  <c r="AY242" i="7"/>
  <c r="AS242" i="7"/>
  <c r="AM242" i="7"/>
  <c r="AG242" i="7"/>
  <c r="AA242" i="7"/>
  <c r="BP241" i="7"/>
  <c r="BJ241" i="7"/>
  <c r="AY241" i="7"/>
  <c r="AS241" i="7"/>
  <c r="AM241" i="7"/>
  <c r="AG241" i="7"/>
  <c r="AA241" i="7"/>
  <c r="BP240" i="7"/>
  <c r="BJ240" i="7"/>
  <c r="AY240" i="7"/>
  <c r="AS240" i="7"/>
  <c r="AM240" i="7"/>
  <c r="AG240" i="7"/>
  <c r="AA240" i="7"/>
  <c r="BP239" i="7"/>
  <c r="BJ239" i="7"/>
  <c r="AY239" i="7"/>
  <c r="AS239" i="7"/>
  <c r="AM239" i="7"/>
  <c r="AG239" i="7"/>
  <c r="AA239" i="7"/>
  <c r="BP238" i="7"/>
  <c r="BJ238" i="7"/>
  <c r="AY238" i="7"/>
  <c r="AS238" i="7"/>
  <c r="AM238" i="7"/>
  <c r="AG238" i="7"/>
  <c r="AA238" i="7"/>
  <c r="BP237" i="7"/>
  <c r="BJ237" i="7"/>
  <c r="AY237" i="7"/>
  <c r="AS237" i="7"/>
  <c r="AM237" i="7"/>
  <c r="AG237" i="7"/>
  <c r="AA237" i="7"/>
  <c r="BP236" i="7"/>
  <c r="BJ236" i="7"/>
  <c r="AY236" i="7"/>
  <c r="AS236" i="7"/>
  <c r="AM236" i="7"/>
  <c r="AG236" i="7"/>
  <c r="AA236" i="7"/>
  <c r="BP235" i="7"/>
  <c r="BJ235" i="7"/>
  <c r="AY235" i="7"/>
  <c r="AS235" i="7"/>
  <c r="AM235" i="7"/>
  <c r="AG235" i="7"/>
  <c r="AA235" i="7"/>
  <c r="BP234" i="7"/>
  <c r="BJ234" i="7"/>
  <c r="AY234" i="7"/>
  <c r="AS234" i="7"/>
  <c r="AM234" i="7"/>
  <c r="AG234" i="7"/>
  <c r="AA234" i="7"/>
  <c r="BP233" i="7"/>
  <c r="BJ233" i="7"/>
  <c r="AY233" i="7"/>
  <c r="AS233" i="7"/>
  <c r="AM233" i="7"/>
  <c r="AG233" i="7"/>
  <c r="AA233" i="7"/>
  <c r="BP232" i="7"/>
  <c r="BJ232" i="7"/>
  <c r="AY232" i="7"/>
  <c r="AS232" i="7"/>
  <c r="AM232" i="7"/>
  <c r="AG232" i="7"/>
  <c r="AA232" i="7"/>
  <c r="BP231" i="7"/>
  <c r="BJ231" i="7"/>
  <c r="AY231" i="7"/>
  <c r="AM231" i="7"/>
  <c r="AG231" i="7"/>
  <c r="AA231" i="7"/>
  <c r="BP230" i="7"/>
  <c r="BJ230" i="7"/>
  <c r="AY230" i="7"/>
  <c r="AS230" i="7"/>
  <c r="AM230" i="7"/>
  <c r="AG230" i="7"/>
  <c r="AA230" i="7"/>
  <c r="BP229" i="7"/>
  <c r="BJ229" i="7"/>
  <c r="AY229" i="7"/>
  <c r="AS229" i="7"/>
  <c r="AM229" i="7"/>
  <c r="AG229" i="7"/>
  <c r="AA229" i="7"/>
  <c r="BP226" i="7"/>
  <c r="BJ226" i="7"/>
  <c r="AY226" i="7"/>
  <c r="AS226" i="7"/>
  <c r="AM226" i="7"/>
  <c r="AG226" i="7"/>
  <c r="AA226" i="7"/>
  <c r="BP225" i="7"/>
  <c r="BJ225" i="7"/>
  <c r="AY225" i="7"/>
  <c r="AM225" i="7"/>
  <c r="AG225" i="7"/>
  <c r="AA225" i="7"/>
  <c r="BP224" i="7"/>
  <c r="BJ224" i="7"/>
  <c r="AY224" i="7"/>
  <c r="AS224" i="7"/>
  <c r="AM224" i="7"/>
  <c r="AG224" i="7"/>
  <c r="AA224" i="7"/>
  <c r="BP223" i="7"/>
  <c r="BJ223" i="7"/>
  <c r="AY223" i="7"/>
  <c r="AS223" i="7"/>
  <c r="AM223" i="7"/>
  <c r="AG223" i="7"/>
  <c r="AA223" i="7"/>
  <c r="BP222" i="7"/>
  <c r="BJ222" i="7"/>
  <c r="AY222" i="7"/>
  <c r="AS222" i="7"/>
  <c r="AM222" i="7"/>
  <c r="AG222" i="7"/>
  <c r="AA222" i="7"/>
  <c r="BP221" i="7"/>
  <c r="BJ221" i="7"/>
  <c r="AY221" i="7"/>
  <c r="AS221" i="7"/>
  <c r="AM221" i="7"/>
  <c r="AG221" i="7"/>
  <c r="AA221" i="7"/>
  <c r="BP220" i="7"/>
  <c r="BJ220" i="7"/>
  <c r="AY220" i="7"/>
  <c r="AS220" i="7"/>
  <c r="AM220" i="7"/>
  <c r="AG220" i="7"/>
  <c r="AA220" i="7"/>
  <c r="BP219" i="7"/>
  <c r="BJ219" i="7"/>
  <c r="AY219" i="7"/>
  <c r="AM219" i="7"/>
  <c r="AG219" i="7"/>
  <c r="AA219" i="7"/>
  <c r="BP218" i="7"/>
  <c r="BJ218" i="7"/>
  <c r="AY218" i="7"/>
  <c r="AM218" i="7"/>
  <c r="AG218" i="7"/>
  <c r="AA218" i="7"/>
  <c r="BP217" i="7"/>
  <c r="BJ217" i="7"/>
  <c r="AY217" i="7"/>
  <c r="AM217" i="7"/>
  <c r="AG217" i="7"/>
  <c r="AA217" i="7"/>
  <c r="BP216" i="7"/>
  <c r="BJ216" i="7"/>
  <c r="AY216" i="7"/>
  <c r="AS216" i="7"/>
  <c r="AM216" i="7"/>
  <c r="AG216" i="7"/>
  <c r="AA216" i="7"/>
  <c r="BP213" i="7"/>
  <c r="BJ213" i="7"/>
  <c r="AY213" i="7"/>
  <c r="AS213" i="7"/>
  <c r="AM213" i="7"/>
  <c r="AG213" i="7"/>
  <c r="AA213" i="7"/>
  <c r="BM212" i="7"/>
  <c r="BG212" i="7"/>
  <c r="AV212" i="7"/>
  <c r="AP212" i="7"/>
  <c r="AJ212" i="7"/>
  <c r="AD212" i="7"/>
  <c r="X212" i="7"/>
  <c r="BM211" i="7"/>
  <c r="BG211" i="7"/>
  <c r="AV211" i="7"/>
  <c r="AP211" i="7"/>
  <c r="AJ211" i="7"/>
  <c r="AD211" i="7"/>
  <c r="X211" i="7"/>
  <c r="BM210" i="7"/>
  <c r="BG210" i="7"/>
  <c r="AV210" i="7"/>
  <c r="AP210" i="7"/>
  <c r="AJ210" i="7"/>
  <c r="AD210" i="7"/>
  <c r="X210" i="7"/>
  <c r="BP209" i="7"/>
  <c r="BJ209" i="7"/>
  <c r="AY209" i="7"/>
  <c r="AS209" i="7"/>
  <c r="AM209" i="7"/>
  <c r="AG209" i="7"/>
  <c r="AA209" i="7"/>
  <c r="BP208" i="7"/>
  <c r="BJ208" i="7"/>
  <c r="AY208" i="7"/>
  <c r="AS208" i="7"/>
  <c r="AM208" i="7"/>
  <c r="AG208" i="7"/>
  <c r="AA208" i="7"/>
  <c r="BP207" i="7"/>
  <c r="BJ207" i="7"/>
  <c r="AY207" i="7"/>
  <c r="AS207" i="7"/>
  <c r="AM207" i="7"/>
  <c r="AG207" i="7"/>
  <c r="AA207" i="7"/>
  <c r="BP206" i="7"/>
  <c r="BJ206" i="7"/>
  <c r="AY206" i="7"/>
  <c r="AS206" i="7"/>
  <c r="AM206" i="7"/>
  <c r="AG206" i="7"/>
  <c r="AA206" i="7"/>
  <c r="BP205" i="7"/>
  <c r="BJ205" i="7"/>
  <c r="AY205" i="7"/>
  <c r="AS205" i="7"/>
  <c r="AM205" i="7"/>
  <c r="AG205" i="7"/>
  <c r="AA205" i="7"/>
  <c r="BM204" i="7"/>
  <c r="BG204" i="7"/>
  <c r="AV204" i="7"/>
  <c r="AP204" i="7"/>
  <c r="AJ204" i="7"/>
  <c r="AD204" i="7"/>
  <c r="X204" i="7"/>
  <c r="BM203" i="7"/>
  <c r="BG203" i="7"/>
  <c r="AV203" i="7"/>
  <c r="AP203" i="7"/>
  <c r="AJ203" i="7"/>
  <c r="AD203" i="7"/>
  <c r="X203" i="7"/>
  <c r="BM202" i="7"/>
  <c r="BG202" i="7"/>
  <c r="AV202" i="7"/>
  <c r="AP202" i="7"/>
  <c r="AJ202" i="7"/>
  <c r="AD202" i="7"/>
  <c r="X202" i="7"/>
  <c r="BM201" i="7"/>
  <c r="BG201" i="7"/>
  <c r="AV201" i="7"/>
  <c r="AP201" i="7"/>
  <c r="AJ201" i="7"/>
  <c r="AD201" i="7"/>
  <c r="X201" i="7"/>
  <c r="BP197" i="7"/>
  <c r="BJ197" i="7"/>
  <c r="AY197" i="7"/>
  <c r="AS197" i="7"/>
  <c r="AM197" i="7"/>
  <c r="AG197" i="7"/>
  <c r="AA197" i="7"/>
  <c r="BP196" i="7"/>
  <c r="BJ196" i="7"/>
  <c r="AY196" i="7"/>
  <c r="AS196" i="7"/>
  <c r="AM196" i="7"/>
  <c r="AG196" i="7"/>
  <c r="AA196" i="7"/>
  <c r="BP195" i="7"/>
  <c r="BJ195" i="7"/>
  <c r="AY195" i="7"/>
  <c r="AS195" i="7"/>
  <c r="AM195" i="7"/>
  <c r="AG195" i="7"/>
  <c r="AA195" i="7"/>
  <c r="BP194" i="7"/>
  <c r="BJ194" i="7"/>
  <c r="AY194" i="7"/>
  <c r="AS194" i="7"/>
  <c r="AM194" i="7"/>
  <c r="AG194" i="7"/>
  <c r="AA194" i="7"/>
  <c r="BP192" i="7"/>
  <c r="BJ192" i="7"/>
  <c r="AY192" i="7"/>
  <c r="AS192" i="7"/>
  <c r="AM192" i="7"/>
  <c r="AG192" i="7"/>
  <c r="AA192" i="7"/>
  <c r="BP191" i="7"/>
  <c r="BJ191" i="7"/>
  <c r="AY191" i="7"/>
  <c r="AS191" i="7"/>
  <c r="AM191" i="7"/>
  <c r="AG191" i="7"/>
  <c r="AA191" i="7"/>
  <c r="BP189" i="7"/>
  <c r="BJ189" i="7"/>
  <c r="AY189" i="7"/>
  <c r="AS189" i="7"/>
  <c r="AM189" i="7"/>
  <c r="AG189" i="7"/>
  <c r="AA189" i="7"/>
  <c r="BP186" i="7"/>
  <c r="BJ186" i="7"/>
  <c r="AY186" i="7"/>
  <c r="AS186" i="7"/>
  <c r="AM186" i="7"/>
  <c r="AG186" i="7"/>
  <c r="AA186" i="7"/>
  <c r="BP185" i="7"/>
  <c r="BJ185" i="7"/>
  <c r="AY185" i="7"/>
  <c r="AS185" i="7"/>
  <c r="AM185" i="7"/>
  <c r="AG185" i="7"/>
  <c r="AA185" i="7"/>
  <c r="BP184" i="7"/>
  <c r="BJ184" i="7"/>
  <c r="AY184" i="7"/>
  <c r="AS184" i="7"/>
  <c r="AM184" i="7"/>
  <c r="AG184" i="7"/>
  <c r="AA184" i="7"/>
  <c r="BP183" i="7"/>
  <c r="BJ183" i="7"/>
  <c r="AY183" i="7"/>
  <c r="AS183" i="7"/>
  <c r="AM183" i="7"/>
  <c r="AG183" i="7"/>
  <c r="AA183" i="7"/>
  <c r="BP182" i="7"/>
  <c r="BJ182" i="7"/>
  <c r="AY182" i="7"/>
  <c r="AS182" i="7"/>
  <c r="AM182" i="7"/>
  <c r="AG182" i="7"/>
  <c r="AA182" i="7"/>
  <c r="BP181" i="7"/>
  <c r="BJ181" i="7"/>
  <c r="AY181" i="7"/>
  <c r="AM181" i="7"/>
  <c r="AG181" i="7"/>
  <c r="AA181" i="7"/>
  <c r="BP180" i="7"/>
  <c r="BJ180" i="7"/>
  <c r="AY180" i="7"/>
  <c r="AM180" i="7"/>
  <c r="AG180" i="7"/>
  <c r="AA180" i="7"/>
  <c r="BP179" i="7"/>
  <c r="BJ179" i="7"/>
  <c r="AY179" i="7"/>
  <c r="AM179" i="7"/>
  <c r="AG179" i="7"/>
  <c r="AA179" i="7"/>
  <c r="BP178" i="7"/>
  <c r="BJ178" i="7"/>
  <c r="AY178" i="7"/>
  <c r="AS178" i="7"/>
  <c r="AM178" i="7"/>
  <c r="AG178" i="7"/>
  <c r="AA178" i="7"/>
  <c r="BP177" i="7"/>
  <c r="BJ177" i="7"/>
  <c r="AY177" i="7"/>
  <c r="AS177" i="7"/>
  <c r="AM177" i="7"/>
  <c r="AG177" i="7"/>
  <c r="AA177" i="7"/>
  <c r="BP176" i="7"/>
  <c r="BJ176" i="7"/>
  <c r="AY176" i="7"/>
  <c r="AS176" i="7"/>
  <c r="AM176" i="7"/>
  <c r="AG176" i="7"/>
  <c r="AA176" i="7"/>
  <c r="BP175" i="7"/>
  <c r="BJ175" i="7"/>
  <c r="AY175" i="7"/>
  <c r="AS175" i="7"/>
  <c r="AM175" i="7"/>
  <c r="AG175" i="7"/>
  <c r="AA175" i="7"/>
  <c r="BP174" i="7"/>
  <c r="BJ174" i="7"/>
  <c r="AY174" i="7"/>
  <c r="AS174" i="7"/>
  <c r="AM174" i="7"/>
  <c r="AG174" i="7"/>
  <c r="AA174" i="7"/>
  <c r="BP173" i="7"/>
  <c r="BJ173" i="7"/>
  <c r="AY173" i="7"/>
  <c r="AS173" i="7"/>
  <c r="AM173" i="7"/>
  <c r="AG173" i="7"/>
  <c r="AA173" i="7"/>
  <c r="BP172" i="7"/>
  <c r="BJ172" i="7"/>
  <c r="AY172" i="7"/>
  <c r="AS172" i="7"/>
  <c r="AM172" i="7"/>
  <c r="AG172" i="7"/>
  <c r="AA172" i="7"/>
  <c r="BM171" i="7"/>
  <c r="BG171" i="7"/>
  <c r="AV171" i="7"/>
  <c r="AP171" i="7"/>
  <c r="AJ171" i="7"/>
  <c r="AD171" i="7"/>
  <c r="X171" i="7"/>
  <c r="BM170" i="7"/>
  <c r="BJ170" i="7"/>
  <c r="AY170" i="7"/>
  <c r="AS170" i="7"/>
  <c r="AM170" i="7"/>
  <c r="AG170" i="7"/>
  <c r="AA170" i="7"/>
  <c r="BM169" i="7"/>
  <c r="BJ169" i="7"/>
  <c r="AY169" i="7"/>
  <c r="AS169" i="7"/>
  <c r="AM169" i="7"/>
  <c r="AG169" i="7"/>
  <c r="AA169" i="7"/>
  <c r="BM168" i="7"/>
  <c r="BJ168" i="7"/>
  <c r="AY168" i="7"/>
  <c r="AS168" i="7"/>
  <c r="AM168" i="7"/>
  <c r="AG168" i="7"/>
  <c r="AA168" i="7"/>
  <c r="BP165" i="7"/>
  <c r="BJ165" i="7"/>
  <c r="AY165" i="7"/>
  <c r="AS165" i="7"/>
  <c r="AM165" i="7"/>
  <c r="AG165" i="7"/>
  <c r="AA165" i="7"/>
  <c r="BM163" i="7"/>
  <c r="AV163" i="7"/>
  <c r="AP163" i="7"/>
  <c r="AJ163" i="7"/>
  <c r="AD163" i="7"/>
  <c r="X163" i="7"/>
  <c r="BM162" i="7"/>
  <c r="AV162" i="7"/>
  <c r="AP162" i="7"/>
  <c r="AJ162" i="7"/>
  <c r="AD162" i="7"/>
  <c r="X162" i="7"/>
  <c r="BM161" i="7"/>
  <c r="BJ161" i="7"/>
  <c r="AY161" i="7"/>
  <c r="AS161" i="7"/>
  <c r="AM161" i="7"/>
  <c r="AG161" i="7"/>
  <c r="AA161" i="7"/>
  <c r="BM160" i="7"/>
  <c r="BJ160" i="7"/>
  <c r="AY160" i="7"/>
  <c r="AS160" i="7"/>
  <c r="AM160" i="7"/>
  <c r="AG160" i="7"/>
  <c r="AA160" i="7"/>
  <c r="BP159" i="7"/>
  <c r="BJ159" i="7"/>
  <c r="AY159" i="7"/>
  <c r="AS159" i="7"/>
  <c r="AM159" i="7"/>
  <c r="AG159" i="7"/>
  <c r="AA159" i="7"/>
  <c r="BP158" i="7"/>
  <c r="AY158" i="7"/>
  <c r="AS158" i="7"/>
  <c r="AM158" i="7"/>
  <c r="AG158" i="7"/>
  <c r="AA158" i="7"/>
  <c r="BP157" i="7"/>
  <c r="AY157" i="7"/>
  <c r="AS157" i="7"/>
  <c r="AM157" i="7"/>
  <c r="AG157" i="7"/>
  <c r="AA157" i="7"/>
  <c r="BP156" i="7"/>
  <c r="AY156" i="7"/>
  <c r="AS156" i="7"/>
  <c r="AM156" i="7"/>
  <c r="AG156" i="7"/>
  <c r="AA156" i="7"/>
  <c r="BP155" i="7"/>
  <c r="BJ155" i="7"/>
  <c r="AY155" i="7"/>
  <c r="AS155" i="7"/>
  <c r="AM155" i="7"/>
  <c r="AG155" i="7"/>
  <c r="AA155" i="7"/>
  <c r="BP154" i="7"/>
  <c r="BJ154" i="7"/>
  <c r="AY154" i="7"/>
  <c r="AS154" i="7"/>
  <c r="AM154" i="7"/>
  <c r="AG154" i="7"/>
  <c r="AA154" i="7"/>
  <c r="BP153" i="7"/>
  <c r="BJ153" i="7"/>
  <c r="AY153" i="7"/>
  <c r="AS153" i="7"/>
  <c r="AM153" i="7"/>
  <c r="AG153" i="7"/>
  <c r="AA153" i="7"/>
  <c r="BM152" i="7"/>
  <c r="BG152" i="7"/>
  <c r="AV152" i="7"/>
  <c r="AP152" i="7"/>
  <c r="AJ152" i="7"/>
  <c r="AD152" i="7"/>
  <c r="X152" i="7"/>
  <c r="BP151" i="7"/>
  <c r="BJ151" i="7"/>
  <c r="AY151" i="7"/>
  <c r="AS151" i="7"/>
  <c r="AM151" i="7"/>
  <c r="AG151" i="7"/>
  <c r="AA151" i="7"/>
  <c r="BP150" i="7"/>
  <c r="BJ150" i="7"/>
  <c r="AY150" i="7"/>
  <c r="AS150" i="7"/>
  <c r="AM150" i="7"/>
  <c r="AG150" i="7"/>
  <c r="AA150" i="7"/>
  <c r="BP149" i="7"/>
  <c r="BJ149" i="7"/>
  <c r="AY149" i="7"/>
  <c r="AS149" i="7"/>
  <c r="AM149" i="7"/>
  <c r="AG149" i="7"/>
  <c r="AA149" i="7"/>
  <c r="BM148" i="7"/>
  <c r="BG148" i="7"/>
  <c r="AV148" i="7"/>
  <c r="AP148" i="7"/>
  <c r="AJ148" i="7"/>
  <c r="AD148" i="7"/>
  <c r="X148" i="7"/>
  <c r="BP147" i="7"/>
  <c r="BJ147" i="7"/>
  <c r="AY147" i="7"/>
  <c r="AS147" i="7"/>
  <c r="AM147" i="7"/>
  <c r="AG147" i="7"/>
  <c r="AA147" i="7"/>
  <c r="BP146" i="7"/>
  <c r="BJ146" i="7"/>
  <c r="AY146" i="7"/>
  <c r="AM146" i="7"/>
  <c r="AG146" i="7"/>
  <c r="AA146" i="7"/>
  <c r="BP145" i="7"/>
  <c r="BJ145" i="7"/>
  <c r="AY145" i="7"/>
  <c r="AS145" i="7"/>
  <c r="AM145" i="7"/>
  <c r="AG145" i="7"/>
  <c r="AA145" i="7"/>
  <c r="BM144" i="7"/>
  <c r="BG144" i="7"/>
  <c r="AV144" i="7"/>
  <c r="AP144" i="7"/>
  <c r="AJ144" i="7"/>
  <c r="AD144" i="7"/>
  <c r="X144" i="7"/>
  <c r="BM143" i="7"/>
  <c r="BG143" i="7"/>
  <c r="AV143" i="7"/>
  <c r="AP143" i="7"/>
  <c r="AJ143" i="7"/>
  <c r="AD143" i="7"/>
  <c r="X143" i="7"/>
  <c r="BP141" i="7"/>
  <c r="BJ141" i="7"/>
  <c r="AY141" i="7"/>
  <c r="AS141" i="7"/>
  <c r="AM141" i="7"/>
  <c r="AG141" i="7"/>
  <c r="AA141" i="7"/>
  <c r="BP140" i="7"/>
  <c r="BJ140" i="7"/>
  <c r="AY140" i="7"/>
  <c r="AS140" i="7"/>
  <c r="AM140" i="7"/>
  <c r="AG140" i="7"/>
  <c r="AA140" i="7"/>
  <c r="BP138" i="7"/>
  <c r="BJ138" i="7"/>
  <c r="AY138" i="7"/>
  <c r="AS138" i="7"/>
  <c r="AM138" i="7"/>
  <c r="AG138" i="7"/>
  <c r="AA138" i="7"/>
  <c r="BP136" i="7"/>
  <c r="BJ136" i="7"/>
  <c r="AY136" i="7"/>
  <c r="AS136" i="7"/>
  <c r="AM136" i="7"/>
  <c r="AG136" i="7"/>
  <c r="AA136" i="7"/>
  <c r="BP135" i="7"/>
  <c r="AY135" i="7"/>
  <c r="AS135" i="7"/>
  <c r="AG135" i="7"/>
  <c r="AA135" i="7"/>
  <c r="BP134" i="7"/>
  <c r="BJ134" i="7"/>
  <c r="AY134" i="7"/>
  <c r="AS134" i="7"/>
  <c r="AM134" i="7"/>
  <c r="AG134" i="7"/>
  <c r="AA134" i="7"/>
  <c r="BP132" i="7"/>
  <c r="BJ132" i="7"/>
  <c r="AY132" i="7"/>
  <c r="AS132" i="7"/>
  <c r="AM132" i="7"/>
  <c r="AG132" i="7"/>
  <c r="AA132" i="7"/>
  <c r="BP130" i="7"/>
  <c r="BJ130" i="7"/>
  <c r="AY130" i="7"/>
  <c r="AS130" i="7"/>
  <c r="AM130" i="7"/>
  <c r="AG130" i="7"/>
  <c r="AA130" i="7"/>
  <c r="BP129" i="7"/>
  <c r="BJ129" i="7"/>
  <c r="AY129" i="7"/>
  <c r="AS129" i="7"/>
  <c r="AM129" i="7"/>
  <c r="AG129" i="7"/>
  <c r="AA129" i="7"/>
  <c r="BP128" i="7"/>
  <c r="BJ128" i="7"/>
  <c r="AY128" i="7"/>
  <c r="AS128" i="7"/>
  <c r="AM128" i="7"/>
  <c r="AG128" i="7"/>
  <c r="AA128" i="7"/>
  <c r="BP127" i="7"/>
  <c r="BJ127" i="7"/>
  <c r="AY127" i="7"/>
  <c r="AS127" i="7"/>
  <c r="AM127" i="7"/>
  <c r="AG127" i="7"/>
  <c r="AA127" i="7"/>
  <c r="BP126" i="7"/>
  <c r="BJ126" i="7"/>
  <c r="AY126" i="7"/>
  <c r="AS126" i="7"/>
  <c r="AM126" i="7"/>
  <c r="AG126" i="7"/>
  <c r="AA126" i="7"/>
  <c r="BP125" i="7"/>
  <c r="BJ125" i="7"/>
  <c r="AY125" i="7"/>
  <c r="AS125" i="7"/>
  <c r="AM125" i="7"/>
  <c r="AG125" i="7"/>
  <c r="AA125" i="7"/>
  <c r="BP124" i="7"/>
  <c r="BJ124" i="7"/>
  <c r="AY124" i="7"/>
  <c r="AS124" i="7"/>
  <c r="AM124" i="7"/>
  <c r="AG124" i="7"/>
  <c r="AA124" i="7"/>
  <c r="BP123" i="7"/>
  <c r="BJ123" i="7"/>
  <c r="AY123" i="7"/>
  <c r="AS123" i="7"/>
  <c r="AM123" i="7"/>
  <c r="AG123" i="7"/>
  <c r="AA123" i="7"/>
  <c r="BP122" i="7"/>
  <c r="BJ122" i="7"/>
  <c r="AY122" i="7"/>
  <c r="AS122" i="7"/>
  <c r="AM122" i="7"/>
  <c r="AG122" i="7"/>
  <c r="AA122" i="7"/>
  <c r="BP120" i="7"/>
  <c r="BJ120" i="7"/>
  <c r="BD120" i="7"/>
  <c r="AY120" i="7"/>
  <c r="AS120" i="7"/>
  <c r="AM120" i="7"/>
  <c r="AG120" i="7"/>
  <c r="AA120" i="7"/>
  <c r="BM118" i="7"/>
  <c r="BG118" i="7"/>
  <c r="AV118" i="7"/>
  <c r="AP118" i="7"/>
  <c r="AJ118" i="7"/>
  <c r="AD118" i="7"/>
  <c r="X118" i="7"/>
  <c r="BM117" i="7"/>
  <c r="BG117" i="7"/>
  <c r="AV117" i="7"/>
  <c r="AP117" i="7"/>
  <c r="AJ117" i="7"/>
  <c r="AD117" i="7"/>
  <c r="X117" i="7"/>
  <c r="BP116" i="7"/>
  <c r="BJ116" i="7"/>
  <c r="AY116" i="7"/>
  <c r="AS116" i="7"/>
  <c r="AM116" i="7"/>
  <c r="AG116" i="7"/>
  <c r="AA116" i="7"/>
  <c r="BM115" i="7"/>
  <c r="BG115" i="7"/>
  <c r="AV115" i="7"/>
  <c r="AP115" i="7"/>
  <c r="AJ115" i="7"/>
  <c r="AD115" i="7"/>
  <c r="X115" i="7"/>
  <c r="BM114" i="7"/>
  <c r="BG114" i="7"/>
  <c r="AV114" i="7"/>
  <c r="AP114" i="7"/>
  <c r="AJ114" i="7"/>
  <c r="AD114" i="7"/>
  <c r="X114" i="7"/>
  <c r="BM113" i="7"/>
  <c r="BG113" i="7"/>
  <c r="AV113" i="7"/>
  <c r="AP113" i="7"/>
  <c r="AJ113" i="7"/>
  <c r="AD113" i="7"/>
  <c r="X113" i="7"/>
  <c r="BP112" i="7"/>
  <c r="BJ112" i="7"/>
  <c r="AY112" i="7"/>
  <c r="AS112" i="7"/>
  <c r="AM112" i="7"/>
  <c r="AG112" i="7"/>
  <c r="AA112" i="7"/>
  <c r="BM111" i="7"/>
  <c r="BG111" i="7"/>
  <c r="AV111" i="7"/>
  <c r="AP111" i="7"/>
  <c r="AJ111" i="7"/>
  <c r="AD111" i="7"/>
  <c r="X111" i="7"/>
  <c r="BP110" i="7"/>
  <c r="BJ110" i="7"/>
  <c r="AY110" i="7"/>
  <c r="AS110" i="7"/>
  <c r="AM110" i="7"/>
  <c r="AG110" i="7"/>
  <c r="AA110" i="7"/>
  <c r="BP109" i="7"/>
  <c r="BJ109" i="7"/>
  <c r="AY109" i="7"/>
  <c r="AS109" i="7"/>
  <c r="AM109" i="7"/>
  <c r="AG109" i="7"/>
  <c r="AA109" i="7"/>
  <c r="BP107" i="7"/>
  <c r="BJ107" i="7"/>
  <c r="BD107" i="7"/>
  <c r="AY107" i="7"/>
  <c r="AS107" i="7"/>
  <c r="AM107" i="7"/>
  <c r="AG107" i="7"/>
  <c r="AA107" i="7"/>
  <c r="BP106" i="7"/>
  <c r="BJ106" i="7"/>
  <c r="AY106" i="7"/>
  <c r="AS106" i="7"/>
  <c r="AM106" i="7"/>
  <c r="AG106" i="7"/>
  <c r="AA106" i="7"/>
  <c r="BP105" i="7"/>
  <c r="BJ105" i="7"/>
  <c r="AY105" i="7"/>
  <c r="AS105" i="7"/>
  <c r="AM105" i="7"/>
  <c r="AG105" i="7"/>
  <c r="AA105" i="7"/>
  <c r="BP104" i="7"/>
  <c r="BJ104" i="7"/>
  <c r="AY104" i="7"/>
  <c r="AS104" i="7"/>
  <c r="AM104" i="7"/>
  <c r="AG104" i="7"/>
  <c r="BP103" i="7"/>
  <c r="BJ103" i="7"/>
  <c r="AY103" i="7"/>
  <c r="AS103" i="7"/>
  <c r="AM103" i="7"/>
  <c r="AG103" i="7"/>
  <c r="AA103" i="7"/>
  <c r="BP102" i="7"/>
  <c r="BJ102" i="7"/>
  <c r="AY102" i="7"/>
  <c r="AS102" i="7"/>
  <c r="AG102" i="7"/>
  <c r="AA102" i="7"/>
  <c r="BP101" i="7"/>
  <c r="BJ101" i="7"/>
  <c r="AY101" i="7"/>
  <c r="AS101" i="7"/>
  <c r="AM101" i="7"/>
  <c r="AG101" i="7"/>
  <c r="AA101" i="7"/>
  <c r="BP100" i="7"/>
  <c r="BJ100" i="7"/>
  <c r="AY100" i="7"/>
  <c r="AS100" i="7"/>
  <c r="AM100" i="7"/>
  <c r="AG100" i="7"/>
  <c r="AA100" i="7"/>
  <c r="BP97" i="7"/>
  <c r="BJ97" i="7"/>
  <c r="BD97" i="7"/>
  <c r="AY97" i="7"/>
  <c r="AS97" i="7"/>
  <c r="AM97" i="7"/>
  <c r="AG97" i="7"/>
  <c r="AA97" i="7"/>
  <c r="BP96" i="7"/>
  <c r="BJ96" i="7"/>
  <c r="BD96" i="7"/>
  <c r="AY96" i="7"/>
  <c r="AS96" i="7"/>
  <c r="AM96" i="7"/>
  <c r="AG96" i="7"/>
  <c r="AA96" i="7"/>
  <c r="BM95" i="7"/>
  <c r="AV95" i="7"/>
  <c r="AP95" i="7"/>
  <c r="AD95" i="7"/>
  <c r="X95" i="7"/>
  <c r="BM94" i="7"/>
  <c r="AV94" i="7"/>
  <c r="AP94" i="7"/>
  <c r="AD94" i="7"/>
  <c r="X94" i="7"/>
  <c r="BP93" i="7"/>
  <c r="AY93" i="7"/>
  <c r="AS93" i="7"/>
  <c r="AG93" i="7"/>
  <c r="AA93" i="7"/>
  <c r="BP92" i="7"/>
  <c r="AY92" i="7"/>
  <c r="AS92" i="7"/>
  <c r="AG92" i="7"/>
  <c r="AA92" i="7"/>
  <c r="BP91" i="7"/>
  <c r="AY91" i="7"/>
  <c r="AS91" i="7"/>
  <c r="AG91" i="7"/>
  <c r="AA91" i="7"/>
  <c r="BP90" i="7"/>
  <c r="AY90" i="7"/>
  <c r="AS90" i="7"/>
  <c r="AG90" i="7"/>
  <c r="AA90" i="7"/>
  <c r="BP89" i="7"/>
  <c r="BD89" i="7"/>
  <c r="AY89" i="7"/>
  <c r="AS89" i="7"/>
  <c r="AG89" i="7"/>
  <c r="AA89" i="7"/>
  <c r="BP88" i="7"/>
  <c r="BD88" i="7"/>
  <c r="AY88" i="7"/>
  <c r="AS88" i="7"/>
  <c r="AG88" i="7"/>
  <c r="AA88" i="7"/>
  <c r="BP87" i="7"/>
  <c r="BD87" i="7"/>
  <c r="AY87" i="7"/>
  <c r="AS87" i="7"/>
  <c r="AG87" i="7"/>
  <c r="AA87" i="7"/>
  <c r="BP86" i="7"/>
  <c r="BD86" i="7"/>
  <c r="AY86" i="7"/>
  <c r="AS86" i="7"/>
  <c r="AG86" i="7"/>
  <c r="AA86" i="7"/>
  <c r="BP85" i="7"/>
  <c r="BD85" i="7"/>
  <c r="AY85" i="7"/>
  <c r="AS85" i="7"/>
  <c r="AG85" i="7"/>
  <c r="AA85" i="7"/>
  <c r="BP84" i="7"/>
  <c r="BJ84" i="7"/>
  <c r="BD84" i="7"/>
  <c r="AY84" i="7"/>
  <c r="AS84" i="7"/>
  <c r="AM84" i="7"/>
  <c r="AG84" i="7"/>
  <c r="AA84" i="7"/>
  <c r="BP83" i="7"/>
  <c r="BD83" i="7"/>
  <c r="AY83" i="7"/>
  <c r="AS83" i="7"/>
  <c r="AG83" i="7"/>
  <c r="AA83" i="7"/>
  <c r="BP82" i="7"/>
  <c r="AY82" i="7"/>
  <c r="AS82" i="7"/>
  <c r="AG82" i="7"/>
  <c r="AA82" i="7"/>
  <c r="BP81" i="7"/>
  <c r="AY81" i="7"/>
  <c r="AS81" i="7"/>
  <c r="AG81" i="7"/>
  <c r="AA81" i="7"/>
  <c r="BP80" i="7"/>
  <c r="BD80" i="7"/>
  <c r="AY80" i="7"/>
  <c r="AS80" i="7"/>
  <c r="AG80" i="7"/>
  <c r="AA80" i="7"/>
  <c r="BP79" i="7"/>
  <c r="AY79" i="7"/>
  <c r="AS79" i="7"/>
  <c r="AG79" i="7"/>
  <c r="AA79" i="7"/>
  <c r="BP78" i="7"/>
  <c r="AY78" i="7"/>
  <c r="AS78" i="7"/>
  <c r="AG78" i="7"/>
  <c r="AA78" i="7"/>
  <c r="BP77" i="7"/>
  <c r="AY77" i="7"/>
  <c r="AS77" i="7"/>
  <c r="AG77" i="7"/>
  <c r="AA77" i="7"/>
  <c r="BP76" i="7"/>
  <c r="BD76" i="7"/>
  <c r="AY76" i="7"/>
  <c r="AS76" i="7"/>
  <c r="AG76" i="7"/>
  <c r="AA76" i="7"/>
  <c r="BP75" i="7"/>
  <c r="BD75" i="7"/>
  <c r="AY75" i="7"/>
  <c r="AS75" i="7"/>
  <c r="AG75" i="7"/>
  <c r="AA75" i="7"/>
  <c r="BP74" i="7"/>
  <c r="BD74" i="7"/>
  <c r="AY74" i="7"/>
  <c r="AS74" i="7"/>
  <c r="AG74" i="7"/>
  <c r="AA74" i="7"/>
  <c r="BP73" i="7"/>
  <c r="BD73" i="7"/>
  <c r="AY73" i="7"/>
  <c r="AS73" i="7"/>
  <c r="AG73" i="7"/>
  <c r="AA73" i="7"/>
  <c r="BP72" i="7"/>
  <c r="BD72" i="7"/>
  <c r="AY72" i="7"/>
  <c r="AS72" i="7"/>
  <c r="AG72" i="7"/>
  <c r="AA72" i="7"/>
  <c r="BP69" i="7"/>
  <c r="BD69" i="7"/>
  <c r="AY69" i="7"/>
  <c r="AS69" i="7"/>
  <c r="AG69" i="7"/>
  <c r="AA69" i="7"/>
  <c r="BP67" i="7"/>
  <c r="BD67" i="7"/>
  <c r="AY67" i="7"/>
  <c r="AS67" i="7"/>
  <c r="AG67" i="7"/>
  <c r="AA67" i="7"/>
  <c r="BP66" i="7"/>
  <c r="BD66" i="7"/>
  <c r="AY66" i="7"/>
  <c r="AS66" i="7"/>
  <c r="AG66" i="7"/>
  <c r="AA66" i="7"/>
  <c r="BP65" i="7"/>
  <c r="BD65" i="7"/>
  <c r="AY65" i="7"/>
  <c r="AS65" i="7"/>
  <c r="AG65" i="7"/>
  <c r="AA65" i="7"/>
  <c r="BP64" i="7"/>
  <c r="BD64" i="7"/>
  <c r="AY64" i="7"/>
  <c r="AS64" i="7"/>
  <c r="AG64" i="7"/>
  <c r="AA64" i="7"/>
  <c r="BP63" i="7"/>
  <c r="BD63" i="7"/>
  <c r="AY63" i="7"/>
  <c r="AS63" i="7"/>
  <c r="AG63" i="7"/>
  <c r="AA63" i="7"/>
  <c r="BM61" i="7"/>
  <c r="BD61" i="7"/>
  <c r="AV61" i="7"/>
  <c r="AP61" i="7"/>
  <c r="AD61" i="7"/>
  <c r="X61" i="7"/>
  <c r="BM60" i="7"/>
  <c r="BD60" i="7"/>
  <c r="AV60" i="7"/>
  <c r="AP60" i="7"/>
  <c r="AD60" i="7"/>
  <c r="X60" i="7"/>
  <c r="BP57" i="7"/>
  <c r="BD57" i="7"/>
  <c r="AY57" i="7"/>
  <c r="AS57" i="7"/>
  <c r="AG57" i="7"/>
  <c r="AA57" i="7"/>
  <c r="BP54" i="7"/>
  <c r="BD54" i="7"/>
  <c r="AY54" i="7"/>
  <c r="AS54" i="7"/>
  <c r="AG54" i="7"/>
  <c r="AA54" i="7"/>
  <c r="BP50" i="7"/>
  <c r="BD50" i="7"/>
  <c r="AY50" i="7"/>
  <c r="AS50" i="7"/>
  <c r="AG50" i="7"/>
  <c r="AA50" i="7"/>
  <c r="BP49" i="7"/>
  <c r="BD49" i="7"/>
  <c r="AY49" i="7"/>
  <c r="AS49" i="7"/>
  <c r="AG49" i="7"/>
  <c r="AA49" i="7"/>
  <c r="BP48" i="7"/>
  <c r="BD48" i="7"/>
  <c r="AY48" i="7"/>
  <c r="AS48" i="7"/>
  <c r="AG48" i="7"/>
  <c r="AA48" i="7"/>
  <c r="BP47" i="7"/>
  <c r="BD47" i="7"/>
  <c r="AY47" i="7"/>
  <c r="AS47" i="7"/>
  <c r="AG47" i="7"/>
  <c r="AA47" i="7"/>
  <c r="BP46" i="7"/>
  <c r="BD46" i="7"/>
  <c r="AY46" i="7"/>
  <c r="AS46" i="7"/>
  <c r="AG46" i="7"/>
  <c r="AA46" i="7"/>
  <c r="BP45" i="7"/>
  <c r="AY45" i="7"/>
  <c r="AS45" i="7"/>
  <c r="AM45" i="7"/>
  <c r="AG45" i="7"/>
  <c r="AA45" i="7"/>
  <c r="BP44" i="7"/>
  <c r="AY44" i="7"/>
  <c r="AS44" i="7"/>
  <c r="AG44" i="7"/>
  <c r="AA44" i="7"/>
  <c r="BP43" i="7"/>
  <c r="BJ43" i="7"/>
  <c r="AY43" i="7"/>
  <c r="AS43" i="7"/>
  <c r="AM43" i="7"/>
  <c r="AG43" i="7"/>
  <c r="AA43" i="7"/>
  <c r="BP42" i="7"/>
  <c r="AA42" i="7"/>
  <c r="BP41" i="7"/>
  <c r="AA41" i="7"/>
  <c r="BP40" i="7"/>
  <c r="AS40" i="7"/>
  <c r="AG40" i="7"/>
  <c r="AA40" i="7"/>
  <c r="BP39" i="7"/>
  <c r="AA39" i="7"/>
  <c r="BP38" i="7"/>
  <c r="AA38" i="7"/>
  <c r="BP37" i="7"/>
  <c r="AA37" i="7"/>
  <c r="BP36" i="7"/>
  <c r="BJ36" i="7"/>
  <c r="AA36" i="7"/>
  <c r="BP35" i="7"/>
  <c r="AA35" i="7"/>
  <c r="BP34" i="7"/>
  <c r="AA34" i="7"/>
  <c r="BP33" i="7"/>
  <c r="AA33" i="7"/>
  <c r="BP32" i="7"/>
  <c r="AA32" i="7"/>
  <c r="BP31" i="7"/>
  <c r="BD31" i="7"/>
  <c r="AY31" i="7"/>
  <c r="AS31" i="7"/>
  <c r="AG31" i="7"/>
  <c r="AA31" i="7"/>
  <c r="BP30" i="7"/>
  <c r="BD30" i="7"/>
  <c r="AY30" i="7"/>
  <c r="AS30" i="7"/>
  <c r="AG30" i="7"/>
  <c r="AA30" i="7"/>
  <c r="BP29" i="7"/>
  <c r="BD29" i="7"/>
  <c r="AY29" i="7"/>
  <c r="AS29" i="7"/>
  <c r="AG29" i="7"/>
  <c r="AA29" i="7"/>
  <c r="BP28" i="7"/>
  <c r="BD28" i="7"/>
  <c r="AY28" i="7"/>
  <c r="AS28" i="7"/>
  <c r="AG28" i="7"/>
  <c r="AA28" i="7"/>
  <c r="BP27" i="7"/>
  <c r="BD27" i="7"/>
  <c r="AY27" i="7"/>
  <c r="AS27" i="7"/>
  <c r="AG27" i="7"/>
  <c r="AA27" i="7"/>
  <c r="BP26" i="7"/>
  <c r="BD26" i="7"/>
  <c r="AY26" i="7"/>
  <c r="AS26" i="7"/>
  <c r="AG26" i="7"/>
  <c r="AA26" i="7"/>
  <c r="BP25" i="7"/>
  <c r="BD25" i="7"/>
  <c r="AY25" i="7"/>
  <c r="AS25" i="7"/>
  <c r="AG25" i="7"/>
  <c r="AA25" i="7"/>
  <c r="BP24" i="7"/>
  <c r="BD24" i="7"/>
  <c r="AY24" i="7"/>
  <c r="AS24" i="7"/>
  <c r="AG24" i="7"/>
  <c r="AA24" i="7"/>
  <c r="BP23" i="7"/>
  <c r="BD23" i="7"/>
  <c r="AY23" i="7"/>
  <c r="AS23" i="7"/>
  <c r="AG23" i="7"/>
  <c r="AA23" i="7"/>
  <c r="BM22" i="7"/>
  <c r="BD22" i="7"/>
  <c r="AV22" i="7"/>
  <c r="AP22" i="7"/>
  <c r="AD22" i="7"/>
  <c r="X22" i="7"/>
  <c r="BM21" i="7"/>
  <c r="BD21" i="7"/>
  <c r="AV21" i="7"/>
  <c r="AP21" i="7"/>
  <c r="AD21" i="7"/>
  <c r="X21" i="7"/>
  <c r="BP20" i="7"/>
  <c r="BD20" i="7"/>
  <c r="AY20" i="7"/>
  <c r="AS20" i="7"/>
  <c r="AG20" i="7"/>
  <c r="AA20" i="7"/>
  <c r="BP19" i="7"/>
  <c r="BD19" i="7"/>
  <c r="AY19" i="7"/>
  <c r="AS19" i="7"/>
  <c r="AG19" i="7"/>
  <c r="AA19" i="7"/>
  <c r="BP18" i="7"/>
  <c r="BD18" i="7"/>
  <c r="AY18" i="7"/>
  <c r="AS18" i="7"/>
  <c r="AG18" i="7"/>
  <c r="AA18" i="7"/>
  <c r="BP17" i="7"/>
  <c r="BD17" i="7"/>
  <c r="AY17" i="7"/>
  <c r="AS17" i="7"/>
  <c r="AG17" i="7"/>
  <c r="AA17" i="7"/>
  <c r="BP16" i="7"/>
  <c r="BD16" i="7"/>
  <c r="AY16" i="7"/>
  <c r="AS16" i="7"/>
  <c r="AG16" i="7"/>
  <c r="AA16" i="7"/>
  <c r="BP15" i="7"/>
  <c r="AA15" i="7"/>
  <c r="BM14" i="7"/>
  <c r="BD14" i="7"/>
  <c r="AV14" i="7"/>
  <c r="AP14" i="7"/>
  <c r="AD14" i="7"/>
  <c r="X14" i="7"/>
  <c r="BM13" i="7"/>
  <c r="BD13" i="7"/>
  <c r="AV13" i="7"/>
  <c r="AP13" i="7"/>
  <c r="AD13" i="7"/>
  <c r="X13" i="7"/>
  <c r="BP12" i="7"/>
  <c r="BD12" i="7"/>
  <c r="AY12" i="7"/>
  <c r="AS12" i="7"/>
  <c r="AG12" i="7"/>
  <c r="AA12" i="7"/>
  <c r="BD11" i="7"/>
  <c r="AY11" i="7"/>
  <c r="AS11" i="7"/>
  <c r="AG11" i="7"/>
  <c r="AA11" i="7"/>
  <c r="BP10" i="7"/>
  <c r="BD10" i="7"/>
  <c r="AY10" i="7"/>
  <c r="AS10" i="7"/>
  <c r="AG10" i="7"/>
  <c r="AA10" i="7"/>
  <c r="BP9" i="7"/>
  <c r="BD9" i="7"/>
  <c r="AY9" i="7"/>
  <c r="AS9" i="7"/>
  <c r="AG9" i="7"/>
  <c r="AA9" i="7"/>
  <c r="BP8" i="7"/>
  <c r="BD8" i="7"/>
  <c r="AY8" i="7"/>
  <c r="AS8" i="7"/>
  <c r="AG8" i="7"/>
  <c r="AA8" i="7"/>
  <c r="BD7" i="7"/>
  <c r="BD6" i="7"/>
  <c r="AY6" i="7"/>
  <c r="AS6" i="7"/>
  <c r="AG6" i="7"/>
  <c r="AA6" i="7"/>
  <c r="BD5" i="7"/>
  <c r="BP4" i="7"/>
  <c r="BD4" i="7"/>
  <c r="AY4" i="7"/>
  <c r="AS4" i="7"/>
  <c r="AG4" i="7"/>
  <c r="AA4" i="7"/>
  <c r="BD3" i="7"/>
  <c r="BP2" i="7"/>
  <c r="BD2" i="7"/>
  <c r="AY2" i="7"/>
  <c r="AS2" i="7"/>
  <c r="AG2" i="7"/>
  <c r="AA2" i="7"/>
  <c r="BO126" i="6"/>
  <c r="BN126" i="6"/>
  <c r="BJ126" i="6"/>
  <c r="BI126" i="6"/>
  <c r="BE126" i="6"/>
  <c r="BD126" i="6"/>
  <c r="AU126" i="6"/>
  <c r="AT126" i="6"/>
  <c r="AP126" i="6"/>
  <c r="AO126" i="6"/>
  <c r="AK126" i="6"/>
  <c r="AJ126" i="6"/>
  <c r="AF126" i="6"/>
  <c r="AE126" i="6"/>
  <c r="BJ125" i="6"/>
  <c r="BI125" i="6"/>
  <c r="BE125" i="6"/>
  <c r="BD125" i="6"/>
  <c r="AU125" i="6"/>
  <c r="AT125" i="6"/>
  <c r="AP125" i="6"/>
  <c r="AO125" i="6"/>
  <c r="AK125" i="6"/>
  <c r="AJ125" i="6"/>
  <c r="AF125" i="6"/>
  <c r="AE125" i="6"/>
  <c r="BJ124" i="6"/>
  <c r="BI124" i="6"/>
  <c r="BE124" i="6"/>
  <c r="BD124" i="6"/>
  <c r="AU124" i="6"/>
  <c r="AT124" i="6"/>
  <c r="AP124" i="6"/>
  <c r="AO124" i="6"/>
  <c r="AK124" i="6"/>
  <c r="AJ124" i="6"/>
  <c r="AF124" i="6"/>
  <c r="AE124" i="6"/>
  <c r="BJ123" i="6"/>
  <c r="BI123" i="6"/>
  <c r="BE123" i="6"/>
  <c r="BD123" i="6"/>
  <c r="AU123" i="6"/>
  <c r="AT123" i="6"/>
  <c r="AP123" i="6"/>
  <c r="AO123" i="6"/>
  <c r="AK123" i="6"/>
  <c r="AJ123" i="6"/>
  <c r="AF123" i="6"/>
  <c r="AE123" i="6"/>
  <c r="BJ122" i="6"/>
  <c r="BI122" i="6"/>
  <c r="BE122" i="6"/>
  <c r="BD122" i="6"/>
  <c r="AU122" i="6"/>
  <c r="AT122" i="6"/>
  <c r="AP122" i="6"/>
  <c r="AO122" i="6"/>
  <c r="AK122" i="6"/>
  <c r="AJ122" i="6"/>
  <c r="AF122" i="6"/>
  <c r="AE122" i="6"/>
  <c r="BO121" i="6"/>
  <c r="BN121" i="6"/>
  <c r="BJ121" i="6"/>
  <c r="BI121" i="6"/>
  <c r="BE121" i="6"/>
  <c r="BD121" i="6"/>
  <c r="AU121" i="6"/>
  <c r="AT121" i="6"/>
  <c r="AP121" i="6"/>
  <c r="AO121" i="6"/>
  <c r="AK121" i="6"/>
  <c r="AJ121" i="6"/>
  <c r="AF121" i="6"/>
  <c r="AE121" i="6"/>
  <c r="BO120" i="6"/>
  <c r="BN120" i="6"/>
  <c r="BJ120" i="6"/>
  <c r="BI120" i="6"/>
  <c r="BE120" i="6"/>
  <c r="BD120" i="6"/>
  <c r="AU120" i="6"/>
  <c r="AT120" i="6"/>
  <c r="AP120" i="6"/>
  <c r="AO120" i="6"/>
  <c r="AK120" i="6"/>
  <c r="AJ120" i="6"/>
  <c r="AF120" i="6"/>
  <c r="AE120" i="6"/>
  <c r="BO119" i="6"/>
  <c r="BN119" i="6"/>
  <c r="BJ119" i="6"/>
  <c r="BI119" i="6"/>
  <c r="BE119" i="6"/>
  <c r="BD119" i="6"/>
  <c r="AU119" i="6"/>
  <c r="AT119" i="6"/>
  <c r="AP119" i="6"/>
  <c r="AO119" i="6"/>
  <c r="AK119" i="6"/>
  <c r="AJ119" i="6"/>
  <c r="AF119" i="6"/>
  <c r="AE119" i="6"/>
  <c r="BO118" i="6"/>
  <c r="BN118" i="6"/>
  <c r="BJ118" i="6"/>
  <c r="BI118" i="6"/>
  <c r="BE118" i="6"/>
  <c r="BD118" i="6"/>
  <c r="AU118" i="6"/>
  <c r="AT118" i="6"/>
  <c r="AP118" i="6"/>
  <c r="AO118" i="6"/>
  <c r="AK118" i="6"/>
  <c r="AJ118" i="6"/>
  <c r="AF118" i="6"/>
  <c r="AE118" i="6"/>
  <c r="BO117" i="6"/>
  <c r="BN117" i="6"/>
  <c r="BJ117" i="6"/>
  <c r="BI117" i="6"/>
  <c r="BE117" i="6"/>
  <c r="BD117" i="6"/>
  <c r="AU117" i="6"/>
  <c r="AT117" i="6"/>
  <c r="AP117" i="6"/>
  <c r="AO117" i="6"/>
  <c r="AK117" i="6"/>
  <c r="AJ117" i="6"/>
  <c r="AF117" i="6"/>
  <c r="AE117" i="6"/>
  <c r="BO116" i="6"/>
  <c r="BN116" i="6"/>
  <c r="BJ116" i="6"/>
  <c r="BI116" i="6"/>
  <c r="BE116" i="6"/>
  <c r="BD116" i="6"/>
  <c r="AU116" i="6"/>
  <c r="AT116" i="6"/>
  <c r="AP116" i="6"/>
  <c r="AO116" i="6"/>
  <c r="AK116" i="6"/>
  <c r="AJ116" i="6"/>
  <c r="AF116" i="6"/>
  <c r="AE116" i="6"/>
  <c r="BO115" i="6"/>
  <c r="BN115" i="6"/>
  <c r="BJ115" i="6"/>
  <c r="BI115" i="6"/>
  <c r="BE115" i="6"/>
  <c r="BD115" i="6"/>
  <c r="AU115" i="6"/>
  <c r="AT115" i="6"/>
  <c r="AP115" i="6"/>
  <c r="AO115" i="6"/>
  <c r="AK115" i="6"/>
  <c r="AJ115" i="6"/>
  <c r="AF115" i="6"/>
  <c r="AE115" i="6"/>
  <c r="BO114" i="6"/>
  <c r="BN114" i="6"/>
  <c r="BJ114" i="6"/>
  <c r="BI114" i="6"/>
  <c r="BE114" i="6"/>
  <c r="BD114" i="6"/>
  <c r="AU114" i="6"/>
  <c r="AT114" i="6"/>
  <c r="AP114" i="6"/>
  <c r="AO114" i="6"/>
  <c r="AK114" i="6"/>
  <c r="AJ114" i="6"/>
  <c r="AF114" i="6"/>
  <c r="AE114" i="6"/>
  <c r="BO113" i="6"/>
  <c r="BN113" i="6"/>
  <c r="BJ113" i="6"/>
  <c r="BI113" i="6"/>
  <c r="BE113" i="6"/>
  <c r="BD113" i="6"/>
  <c r="AU113" i="6"/>
  <c r="AT113" i="6"/>
  <c r="AP113" i="6"/>
  <c r="AO113" i="6"/>
  <c r="AK113" i="6"/>
  <c r="AJ113" i="6"/>
  <c r="AF113" i="6"/>
  <c r="AE113" i="6"/>
  <c r="BO112" i="6"/>
  <c r="BN112" i="6"/>
  <c r="BJ112" i="6"/>
  <c r="BI112" i="6"/>
  <c r="BE112" i="6"/>
  <c r="BD112" i="6"/>
  <c r="AU112" i="6"/>
  <c r="AT112" i="6"/>
  <c r="AP112" i="6"/>
  <c r="AO112" i="6"/>
  <c r="AK112" i="6"/>
  <c r="AJ112" i="6"/>
  <c r="AF112" i="6"/>
  <c r="AE112" i="6"/>
  <c r="BO111" i="6"/>
  <c r="BN111" i="6"/>
  <c r="BJ111" i="6"/>
  <c r="BI111" i="6"/>
  <c r="BE111" i="6"/>
  <c r="BD111" i="6"/>
  <c r="AU111" i="6"/>
  <c r="AT111" i="6"/>
  <c r="AP111" i="6"/>
  <c r="AO111" i="6"/>
  <c r="AK111" i="6"/>
  <c r="AJ111" i="6"/>
  <c r="AF111" i="6"/>
  <c r="AE111" i="6"/>
  <c r="BO110" i="6"/>
  <c r="BN110" i="6"/>
  <c r="BJ110" i="6"/>
  <c r="BI110" i="6"/>
  <c r="BE110" i="6"/>
  <c r="BD110" i="6"/>
  <c r="AU110" i="6"/>
  <c r="AT110" i="6"/>
  <c r="AP110" i="6"/>
  <c r="AO110" i="6"/>
  <c r="AK110" i="6"/>
  <c r="AJ110" i="6"/>
  <c r="AF110" i="6"/>
  <c r="AE110" i="6"/>
  <c r="BO109" i="6"/>
  <c r="BN109" i="6"/>
  <c r="BJ109" i="6"/>
  <c r="BI109" i="6"/>
  <c r="BE109" i="6"/>
  <c r="BD109" i="6"/>
  <c r="AU109" i="6"/>
  <c r="AT109" i="6"/>
  <c r="AP109" i="6"/>
  <c r="AO109" i="6"/>
  <c r="AK109" i="6"/>
  <c r="AJ109" i="6"/>
  <c r="AF109" i="6"/>
  <c r="AE109" i="6"/>
  <c r="BO108" i="6"/>
  <c r="BN108" i="6"/>
  <c r="BJ108" i="6"/>
  <c r="BI108" i="6"/>
  <c r="BE108" i="6"/>
  <c r="BD108" i="6"/>
  <c r="AU108" i="6"/>
  <c r="AT108" i="6"/>
  <c r="AP108" i="6"/>
  <c r="AO108" i="6"/>
  <c r="AK108" i="6"/>
  <c r="AJ108" i="6"/>
  <c r="AF108" i="6"/>
  <c r="AE108" i="6"/>
  <c r="BO107" i="6"/>
  <c r="BN107" i="6"/>
  <c r="BJ107" i="6"/>
  <c r="BI107" i="6"/>
  <c r="BE107" i="6"/>
  <c r="BD107" i="6"/>
  <c r="AU107" i="6"/>
  <c r="AT107" i="6"/>
  <c r="AP107" i="6"/>
  <c r="AO107" i="6"/>
  <c r="AK107" i="6"/>
  <c r="AJ107" i="6"/>
  <c r="AF107" i="6"/>
  <c r="AE107" i="6"/>
  <c r="BO106" i="6"/>
  <c r="BN106" i="6"/>
  <c r="BJ106" i="6"/>
  <c r="BI106" i="6"/>
  <c r="BE106" i="6"/>
  <c r="BD106" i="6"/>
  <c r="AU106" i="6"/>
  <c r="AT106" i="6"/>
  <c r="AP106" i="6"/>
  <c r="AO106" i="6"/>
  <c r="AK106" i="6"/>
  <c r="AJ106" i="6"/>
  <c r="AF106" i="6"/>
  <c r="AE106" i="6"/>
  <c r="BJ105" i="6"/>
  <c r="BI105" i="6"/>
  <c r="BE105" i="6"/>
  <c r="BD105" i="6"/>
  <c r="AU105" i="6"/>
  <c r="AT105" i="6"/>
  <c r="AP105" i="6"/>
  <c r="AO105" i="6"/>
  <c r="AK105" i="6"/>
  <c r="AJ105" i="6"/>
  <c r="AF105" i="6"/>
  <c r="AE105" i="6"/>
  <c r="BJ104" i="6"/>
  <c r="BI104" i="6"/>
  <c r="BE104" i="6"/>
  <c r="BD104" i="6"/>
  <c r="AU104" i="6"/>
  <c r="AT104" i="6"/>
  <c r="AP104" i="6"/>
  <c r="AO104" i="6"/>
  <c r="AK104" i="6"/>
  <c r="AJ104" i="6"/>
  <c r="AF104" i="6"/>
  <c r="AE104" i="6"/>
  <c r="BJ103" i="6"/>
  <c r="BI103" i="6"/>
  <c r="BE103" i="6"/>
  <c r="BD103" i="6"/>
  <c r="AU103" i="6"/>
  <c r="AT103" i="6"/>
  <c r="AP103" i="6"/>
  <c r="AO103" i="6"/>
  <c r="AK103" i="6"/>
  <c r="AJ103" i="6"/>
  <c r="AF103" i="6"/>
  <c r="AE103" i="6"/>
  <c r="BJ102" i="6"/>
  <c r="BI102" i="6"/>
  <c r="BE102" i="6"/>
  <c r="BD102" i="6"/>
  <c r="AU102" i="6"/>
  <c r="AT102" i="6"/>
  <c r="AP102" i="6"/>
  <c r="AO102" i="6"/>
  <c r="AK102" i="6"/>
  <c r="AJ102" i="6"/>
  <c r="AF102" i="6"/>
  <c r="AE102" i="6"/>
  <c r="BJ101" i="6"/>
  <c r="BI101" i="6"/>
  <c r="BE101" i="6"/>
  <c r="BD101" i="6"/>
  <c r="AU101" i="6"/>
  <c r="AT101" i="6"/>
  <c r="AP101" i="6"/>
  <c r="AO101" i="6"/>
  <c r="AK101" i="6"/>
  <c r="AJ101" i="6"/>
  <c r="AF101" i="6"/>
  <c r="AE101" i="6"/>
  <c r="BJ100" i="6"/>
  <c r="BI100" i="6"/>
  <c r="BE100" i="6"/>
  <c r="BD100" i="6"/>
  <c r="AU100" i="6"/>
  <c r="AT100" i="6"/>
  <c r="AP100" i="6"/>
  <c r="AO100" i="6"/>
  <c r="AK100" i="6"/>
  <c r="AJ100" i="6"/>
  <c r="AF100" i="6"/>
  <c r="AE100" i="6"/>
  <c r="BJ99" i="6"/>
  <c r="BI99" i="6"/>
  <c r="BE99" i="6"/>
  <c r="BD99" i="6"/>
  <c r="AU99" i="6"/>
  <c r="AT99" i="6"/>
  <c r="AP99" i="6"/>
  <c r="AO99" i="6"/>
  <c r="AK99" i="6"/>
  <c r="AJ99" i="6"/>
  <c r="AF99" i="6"/>
  <c r="AE99" i="6"/>
  <c r="BJ98" i="6"/>
  <c r="BI98" i="6"/>
  <c r="BE98" i="6"/>
  <c r="BD98" i="6"/>
  <c r="AU98" i="6"/>
  <c r="AT98" i="6"/>
  <c r="AP98" i="6"/>
  <c r="AO98" i="6"/>
  <c r="AK98" i="6"/>
  <c r="AJ98" i="6"/>
  <c r="AF98" i="6"/>
  <c r="AE98" i="6"/>
  <c r="BJ97" i="6"/>
  <c r="BI97" i="6"/>
  <c r="BE97" i="6"/>
  <c r="BD97" i="6"/>
  <c r="AU97" i="6"/>
  <c r="AT97" i="6"/>
  <c r="AP97" i="6"/>
  <c r="AO97" i="6"/>
  <c r="AK97" i="6"/>
  <c r="AJ97" i="6"/>
  <c r="AF97" i="6"/>
  <c r="AE97" i="6"/>
  <c r="BJ96" i="6"/>
  <c r="BI96" i="6"/>
  <c r="BE96" i="6"/>
  <c r="BD96" i="6"/>
  <c r="AU96" i="6"/>
  <c r="AT96" i="6"/>
  <c r="AP96" i="6"/>
  <c r="AO96" i="6"/>
  <c r="AK96" i="6"/>
  <c r="AJ96" i="6"/>
  <c r="AF96" i="6"/>
  <c r="AE96" i="6"/>
  <c r="BJ95" i="6"/>
  <c r="BI95" i="6"/>
  <c r="BE95" i="6"/>
  <c r="BD95" i="6"/>
  <c r="AU95" i="6"/>
  <c r="AT95" i="6"/>
  <c r="AP95" i="6"/>
  <c r="AO95" i="6"/>
  <c r="AK95" i="6"/>
  <c r="AJ95" i="6"/>
  <c r="AF95" i="6"/>
  <c r="AE95" i="6"/>
  <c r="BJ94" i="6"/>
  <c r="BI94" i="6"/>
  <c r="BE94" i="6"/>
  <c r="BD94" i="6"/>
  <c r="AU94" i="6"/>
  <c r="AT94" i="6"/>
  <c r="AP94" i="6"/>
  <c r="AO94" i="6"/>
  <c r="AK94" i="6"/>
  <c r="AJ94" i="6"/>
  <c r="AF94" i="6"/>
  <c r="AE94" i="6"/>
  <c r="BJ93" i="6"/>
  <c r="BI93" i="6"/>
  <c r="BE93" i="6"/>
  <c r="BD93" i="6"/>
  <c r="AU93" i="6"/>
  <c r="AT93" i="6"/>
  <c r="AP93" i="6"/>
  <c r="AO93" i="6"/>
  <c r="AK93" i="6"/>
  <c r="AJ93" i="6"/>
  <c r="AF93" i="6"/>
  <c r="AE93" i="6"/>
  <c r="U93" i="6"/>
  <c r="BJ92" i="6"/>
  <c r="BI92" i="6"/>
  <c r="BE92" i="6"/>
  <c r="BD92" i="6"/>
  <c r="AU92" i="6"/>
  <c r="AT92" i="6"/>
  <c r="AP92" i="6"/>
  <c r="AO92" i="6"/>
  <c r="AK92" i="6"/>
  <c r="AJ92" i="6"/>
  <c r="AF92" i="6"/>
  <c r="AE92" i="6"/>
  <c r="U92" i="6"/>
  <c r="BJ91" i="6"/>
  <c r="BI91" i="6"/>
  <c r="BE91" i="6"/>
  <c r="BD91" i="6"/>
  <c r="AU91" i="6"/>
  <c r="AT91" i="6"/>
  <c r="AP91" i="6"/>
  <c r="AO91" i="6"/>
  <c r="AK91" i="6"/>
  <c r="AJ91" i="6"/>
  <c r="AF91" i="6"/>
  <c r="AE91" i="6"/>
  <c r="BJ90" i="6"/>
  <c r="BI90" i="6"/>
  <c r="BE90" i="6"/>
  <c r="BD90" i="6"/>
  <c r="AU90" i="6"/>
  <c r="AT90" i="6"/>
  <c r="AP90" i="6"/>
  <c r="AO90" i="6"/>
  <c r="AK90" i="6"/>
  <c r="AJ90" i="6"/>
  <c r="AF90" i="6"/>
  <c r="AE90" i="6"/>
  <c r="BJ89" i="6"/>
  <c r="BI89" i="6"/>
  <c r="BE89" i="6"/>
  <c r="BD89" i="6"/>
  <c r="AU89" i="6"/>
  <c r="AT89" i="6"/>
  <c r="AP89" i="6"/>
  <c r="AO89" i="6"/>
  <c r="AK89" i="6"/>
  <c r="AJ89" i="6"/>
  <c r="AF89" i="6"/>
  <c r="AE89" i="6"/>
  <c r="BJ88" i="6"/>
  <c r="BI88" i="6"/>
  <c r="BE88" i="6"/>
  <c r="BD88" i="6"/>
  <c r="AU88" i="6"/>
  <c r="AT88" i="6"/>
  <c r="AP88" i="6"/>
  <c r="AO88" i="6"/>
  <c r="AK88" i="6"/>
  <c r="AJ88" i="6"/>
  <c r="AF88" i="6"/>
  <c r="AE88" i="6"/>
  <c r="BO87" i="6"/>
  <c r="BN87" i="6"/>
  <c r="BE87" i="6"/>
  <c r="BD87" i="6"/>
  <c r="AU87" i="6"/>
  <c r="AT87" i="6"/>
  <c r="AP87" i="6"/>
  <c r="AO87" i="6"/>
  <c r="AK87" i="6"/>
  <c r="AJ87" i="6"/>
  <c r="AF87" i="6"/>
  <c r="AE87" i="6"/>
  <c r="BO86" i="6"/>
  <c r="BN86" i="6"/>
  <c r="BJ86" i="6"/>
  <c r="BI86" i="6"/>
  <c r="BE86" i="6"/>
  <c r="BD86" i="6"/>
  <c r="AP86" i="6"/>
  <c r="AO86" i="6"/>
  <c r="AK86" i="6"/>
  <c r="AJ86" i="6"/>
  <c r="AF86" i="6"/>
  <c r="AE86" i="6"/>
  <c r="U86" i="6"/>
  <c r="BO85" i="6"/>
  <c r="BN85" i="6"/>
  <c r="BJ85" i="6"/>
  <c r="BI85" i="6"/>
  <c r="BE85" i="6"/>
  <c r="BD85" i="6"/>
  <c r="AP85" i="6"/>
  <c r="AO85" i="6"/>
  <c r="AK85" i="6"/>
  <c r="AJ85" i="6"/>
  <c r="AF85" i="6"/>
  <c r="AE85" i="6"/>
  <c r="U85" i="6"/>
  <c r="BO84" i="6"/>
  <c r="BN84" i="6"/>
  <c r="BJ84" i="6"/>
  <c r="BI84" i="6"/>
  <c r="BE84" i="6"/>
  <c r="BD84" i="6"/>
  <c r="AP84" i="6"/>
  <c r="AO84" i="6"/>
  <c r="AK84" i="6"/>
  <c r="AJ84" i="6"/>
  <c r="AF84" i="6"/>
  <c r="AE84" i="6"/>
  <c r="U84" i="6"/>
  <c r="BO83" i="6"/>
  <c r="BN83" i="6"/>
  <c r="BJ83" i="6"/>
  <c r="BI83" i="6"/>
  <c r="BE83" i="6"/>
  <c r="BD83" i="6"/>
  <c r="AP83" i="6"/>
  <c r="AO83" i="6"/>
  <c r="AK83" i="6"/>
  <c r="AJ83" i="6"/>
  <c r="AF83" i="6"/>
  <c r="AE83" i="6"/>
  <c r="U83" i="6"/>
  <c r="BO82" i="6"/>
  <c r="BN82" i="6"/>
  <c r="BJ82" i="6"/>
  <c r="BI82" i="6"/>
  <c r="BE82" i="6"/>
  <c r="BD82" i="6"/>
  <c r="AU82" i="6"/>
  <c r="AT82" i="6"/>
  <c r="AP82" i="6"/>
  <c r="AO82" i="6"/>
  <c r="AK82" i="6"/>
  <c r="AJ82" i="6"/>
  <c r="AF82" i="6"/>
  <c r="AE82" i="6"/>
  <c r="U82" i="6"/>
  <c r="BO81" i="6"/>
  <c r="BN81" i="6"/>
  <c r="BJ81" i="6"/>
  <c r="BI81" i="6"/>
  <c r="BE81" i="6"/>
  <c r="BD81" i="6"/>
  <c r="AU81" i="6"/>
  <c r="AT81" i="6"/>
  <c r="AP81" i="6"/>
  <c r="AO81" i="6"/>
  <c r="AK81" i="6"/>
  <c r="AJ81" i="6"/>
  <c r="AF81" i="6"/>
  <c r="AE81" i="6"/>
  <c r="U81" i="6"/>
  <c r="BO80" i="6"/>
  <c r="BN80" i="6"/>
  <c r="BJ80" i="6"/>
  <c r="BI80" i="6"/>
  <c r="BE80" i="6"/>
  <c r="BD80" i="6"/>
  <c r="AU80" i="6"/>
  <c r="AT80" i="6"/>
  <c r="AP80" i="6"/>
  <c r="AO80" i="6"/>
  <c r="AK80" i="6"/>
  <c r="AJ80" i="6"/>
  <c r="AF80" i="6"/>
  <c r="AE80" i="6"/>
  <c r="U80" i="6"/>
  <c r="BO79" i="6"/>
  <c r="BN79" i="6"/>
  <c r="BJ79" i="6"/>
  <c r="BI79" i="6"/>
  <c r="BE79" i="6"/>
  <c r="BD79" i="6"/>
  <c r="AU79" i="6"/>
  <c r="AT79" i="6"/>
  <c r="AP79" i="6"/>
  <c r="AO79" i="6"/>
  <c r="AK79" i="6"/>
  <c r="AJ79" i="6"/>
  <c r="AF79" i="6"/>
  <c r="AE79" i="6"/>
  <c r="U79" i="6"/>
  <c r="BO78" i="6"/>
  <c r="BN78" i="6"/>
  <c r="BJ78" i="6"/>
  <c r="BI78" i="6"/>
  <c r="BE78" i="6"/>
  <c r="BD78" i="6"/>
  <c r="AU78" i="6"/>
  <c r="AT78" i="6"/>
  <c r="AP78" i="6"/>
  <c r="AO78" i="6"/>
  <c r="U78" i="6"/>
  <c r="BO77" i="6"/>
  <c r="BN77" i="6"/>
  <c r="BJ77" i="6"/>
  <c r="BI77" i="6"/>
  <c r="BE77" i="6"/>
  <c r="BD77" i="6"/>
  <c r="AU77" i="6"/>
  <c r="AT77" i="6"/>
  <c r="AP77" i="6"/>
  <c r="AO77" i="6"/>
  <c r="U77" i="6"/>
  <c r="BO76" i="6"/>
  <c r="BN76" i="6"/>
  <c r="BJ76" i="6"/>
  <c r="BI76" i="6"/>
  <c r="BE76" i="6"/>
  <c r="BD76" i="6"/>
  <c r="AU76" i="6"/>
  <c r="AT76" i="6"/>
  <c r="AP76" i="6"/>
  <c r="AO76" i="6"/>
  <c r="AK76" i="6"/>
  <c r="AJ76" i="6"/>
  <c r="AF76" i="6"/>
  <c r="AE76" i="6"/>
  <c r="U76" i="6"/>
  <c r="BO75" i="6"/>
  <c r="BN75" i="6"/>
  <c r="BJ75" i="6"/>
  <c r="BI75" i="6"/>
  <c r="BE75" i="6"/>
  <c r="BD75" i="6"/>
  <c r="AU75" i="6"/>
  <c r="AT75" i="6"/>
  <c r="AP75" i="6"/>
  <c r="AO75" i="6"/>
  <c r="AK75" i="6"/>
  <c r="AJ75" i="6"/>
  <c r="AF75" i="6"/>
  <c r="AE75" i="6"/>
  <c r="U75" i="6"/>
  <c r="BO74" i="6"/>
  <c r="BN74" i="6"/>
  <c r="BJ74" i="6"/>
  <c r="BI74" i="6"/>
  <c r="BE74" i="6"/>
  <c r="BD74" i="6"/>
  <c r="AU74" i="6"/>
  <c r="AT74" i="6"/>
  <c r="AP74" i="6"/>
  <c r="AO74" i="6"/>
  <c r="AK74" i="6"/>
  <c r="AJ74" i="6"/>
  <c r="AF74" i="6"/>
  <c r="AE74" i="6"/>
  <c r="U74" i="6"/>
  <c r="BO73" i="6"/>
  <c r="BN73" i="6"/>
  <c r="BJ73" i="6"/>
  <c r="BI73" i="6"/>
  <c r="BE73" i="6"/>
  <c r="BD73" i="6"/>
  <c r="AU73" i="6"/>
  <c r="AT73" i="6"/>
  <c r="AP73" i="6"/>
  <c r="AO73" i="6"/>
  <c r="AK73" i="6"/>
  <c r="AJ73" i="6"/>
  <c r="AF73" i="6"/>
  <c r="AE73" i="6"/>
  <c r="U73" i="6"/>
  <c r="U72" i="6"/>
  <c r="BO71" i="6"/>
  <c r="BN71" i="6"/>
  <c r="BJ71" i="6"/>
  <c r="BI71" i="6"/>
  <c r="BE71" i="6"/>
  <c r="BD71" i="6"/>
  <c r="AU71" i="6"/>
  <c r="AT71" i="6"/>
  <c r="AP71" i="6"/>
  <c r="AO71" i="6"/>
  <c r="AK71" i="6"/>
  <c r="AJ71" i="6"/>
  <c r="AE71" i="6"/>
  <c r="U71" i="6"/>
  <c r="BO70" i="6"/>
  <c r="BN70" i="6"/>
  <c r="BJ70" i="6"/>
  <c r="BI70" i="6"/>
  <c r="BE70" i="6"/>
  <c r="BD70" i="6"/>
  <c r="AU70" i="6"/>
  <c r="AT70" i="6"/>
  <c r="AP70" i="6"/>
  <c r="AO70" i="6"/>
  <c r="AK70" i="6"/>
  <c r="AJ70" i="6"/>
  <c r="AF70" i="6"/>
  <c r="AE70" i="6"/>
  <c r="U70" i="6"/>
  <c r="BJ69" i="6"/>
  <c r="BI69" i="6"/>
  <c r="BE69" i="6"/>
  <c r="BD69" i="6"/>
  <c r="AU69" i="6"/>
  <c r="AT69" i="6"/>
  <c r="AP69" i="6"/>
  <c r="AO69" i="6"/>
  <c r="AK69" i="6"/>
  <c r="AJ69" i="6"/>
  <c r="AF69" i="6"/>
  <c r="AE69" i="6"/>
  <c r="BO68" i="6"/>
  <c r="BN68" i="6"/>
  <c r="BJ68" i="6"/>
  <c r="BI68" i="6"/>
  <c r="BE68" i="6"/>
  <c r="BD68" i="6"/>
  <c r="AU68" i="6"/>
  <c r="AT68" i="6"/>
  <c r="AP68" i="6"/>
  <c r="AO68" i="6"/>
  <c r="AK68" i="6"/>
  <c r="AJ68" i="6"/>
  <c r="AF68" i="6"/>
  <c r="AE68" i="6"/>
  <c r="BO67" i="6"/>
  <c r="BN67" i="6"/>
  <c r="BJ67" i="6"/>
  <c r="BI67" i="6"/>
  <c r="BE67" i="6"/>
  <c r="BD67" i="6"/>
  <c r="AU67" i="6"/>
  <c r="AT67" i="6"/>
  <c r="AP67" i="6"/>
  <c r="AO67" i="6"/>
  <c r="AK67" i="6"/>
  <c r="AJ67" i="6"/>
  <c r="AF67" i="6"/>
  <c r="AE67" i="6"/>
  <c r="BO66" i="6"/>
  <c r="BN66" i="6"/>
  <c r="BJ66" i="6"/>
  <c r="BI66" i="6"/>
  <c r="BE66" i="6"/>
  <c r="BD66" i="6"/>
  <c r="AU66" i="6"/>
  <c r="AT66" i="6"/>
  <c r="AP66" i="6"/>
  <c r="AO66" i="6"/>
  <c r="AK66" i="6"/>
  <c r="AJ66" i="6"/>
  <c r="AF66" i="6"/>
  <c r="AE66" i="6"/>
  <c r="BO65" i="6"/>
  <c r="BN65" i="6"/>
  <c r="BJ65" i="6"/>
  <c r="BI65" i="6"/>
  <c r="BE65" i="6"/>
  <c r="BD65" i="6"/>
  <c r="AU65" i="6"/>
  <c r="AT65" i="6"/>
  <c r="AP65" i="6"/>
  <c r="AO65" i="6"/>
  <c r="AK65" i="6"/>
  <c r="AJ65" i="6"/>
  <c r="AF65" i="6"/>
  <c r="AE65" i="6"/>
  <c r="BO64" i="6"/>
  <c r="BN64" i="6"/>
  <c r="BJ64" i="6"/>
  <c r="BI64" i="6"/>
  <c r="BE64" i="6"/>
  <c r="BD64" i="6"/>
  <c r="AU64" i="6"/>
  <c r="AT64" i="6"/>
  <c r="AP64" i="6"/>
  <c r="AO64" i="6"/>
  <c r="AK64" i="6"/>
  <c r="AJ64" i="6"/>
  <c r="AF64" i="6"/>
  <c r="AE64" i="6"/>
  <c r="BO63" i="6"/>
  <c r="BN63" i="6"/>
  <c r="BJ63" i="6"/>
  <c r="BI63" i="6"/>
  <c r="BE63" i="6"/>
  <c r="BD63" i="6"/>
  <c r="AU63" i="6"/>
  <c r="AT63" i="6"/>
  <c r="AP63" i="6"/>
  <c r="AO63" i="6"/>
  <c r="AK63" i="6"/>
  <c r="AJ63" i="6"/>
  <c r="AF63" i="6"/>
  <c r="AE63" i="6"/>
  <c r="BO62" i="6"/>
  <c r="BN62" i="6"/>
  <c r="BJ62" i="6"/>
  <c r="BI62" i="6"/>
  <c r="BE62" i="6"/>
  <c r="BD62" i="6"/>
  <c r="AU62" i="6"/>
  <c r="AT62" i="6"/>
  <c r="AP62" i="6"/>
  <c r="AO62" i="6"/>
  <c r="AK62" i="6"/>
  <c r="AJ62" i="6"/>
  <c r="AF62" i="6"/>
  <c r="AE62" i="6"/>
  <c r="BO61" i="6"/>
  <c r="BN61" i="6"/>
  <c r="BJ61" i="6"/>
  <c r="BI61" i="6"/>
  <c r="BE61" i="6"/>
  <c r="BD61" i="6"/>
  <c r="AU61" i="6"/>
  <c r="AT61" i="6"/>
  <c r="AP61" i="6"/>
  <c r="AO61" i="6"/>
  <c r="AK61" i="6"/>
  <c r="AJ61" i="6"/>
  <c r="AF61" i="6"/>
  <c r="AE61" i="6"/>
  <c r="BO60" i="6"/>
  <c r="BN60" i="6"/>
  <c r="BJ60" i="6"/>
  <c r="BI60" i="6"/>
  <c r="BE60" i="6"/>
  <c r="BD60" i="6"/>
  <c r="AU60" i="6"/>
  <c r="AT60" i="6"/>
  <c r="AP60" i="6"/>
  <c r="AO60" i="6"/>
  <c r="AK60" i="6"/>
  <c r="AJ60" i="6"/>
  <c r="AF60" i="6"/>
  <c r="AE60" i="6"/>
  <c r="BO59" i="6"/>
  <c r="BN59" i="6"/>
  <c r="BJ59" i="6"/>
  <c r="BI59" i="6"/>
  <c r="BE59" i="6"/>
  <c r="BD59" i="6"/>
  <c r="AU59" i="6"/>
  <c r="AT59" i="6"/>
  <c r="AP59" i="6"/>
  <c r="AO59" i="6"/>
  <c r="AK59" i="6"/>
  <c r="AJ59" i="6"/>
  <c r="AF59" i="6"/>
  <c r="AE59" i="6"/>
  <c r="BO58" i="6"/>
  <c r="BN58" i="6"/>
  <c r="BJ58" i="6"/>
  <c r="BI58" i="6"/>
  <c r="BE58" i="6"/>
  <c r="BD58" i="6"/>
  <c r="AU58" i="6"/>
  <c r="AT58" i="6"/>
  <c r="AP58" i="6"/>
  <c r="AO58" i="6"/>
  <c r="AK58" i="6"/>
  <c r="AJ58" i="6"/>
  <c r="AF58" i="6"/>
  <c r="AE58" i="6"/>
  <c r="BO57" i="6"/>
  <c r="BN57" i="6"/>
  <c r="BJ57" i="6"/>
  <c r="BI57" i="6"/>
  <c r="BE57" i="6"/>
  <c r="BD57" i="6"/>
  <c r="AU57" i="6"/>
  <c r="AT57" i="6"/>
  <c r="AP57" i="6"/>
  <c r="AO57" i="6"/>
  <c r="AK57" i="6"/>
  <c r="AJ57" i="6"/>
  <c r="AF57" i="6"/>
  <c r="AE57" i="6"/>
  <c r="BO56" i="6"/>
  <c r="BN56" i="6"/>
  <c r="BJ56" i="6"/>
  <c r="BI56" i="6"/>
  <c r="BE56" i="6"/>
  <c r="BD56" i="6"/>
  <c r="AU56" i="6"/>
  <c r="AT56" i="6"/>
  <c r="AP56" i="6"/>
  <c r="AO56" i="6"/>
  <c r="AK56" i="6"/>
  <c r="AJ56" i="6"/>
  <c r="AF56" i="6"/>
  <c r="AE56" i="6"/>
  <c r="BO55" i="6"/>
  <c r="BN55" i="6"/>
  <c r="BJ55" i="6"/>
  <c r="BI55" i="6"/>
  <c r="BE55" i="6"/>
  <c r="BD55" i="6"/>
  <c r="AU55" i="6"/>
  <c r="AT55" i="6"/>
  <c r="AP55" i="6"/>
  <c r="AO55" i="6"/>
  <c r="AK55" i="6"/>
  <c r="AJ55" i="6"/>
  <c r="AF55" i="6"/>
  <c r="AE55" i="6"/>
  <c r="BO54" i="6"/>
  <c r="BN54" i="6"/>
  <c r="BJ54" i="6"/>
  <c r="BI54" i="6"/>
  <c r="BE54" i="6"/>
  <c r="BD54" i="6"/>
  <c r="AU54" i="6"/>
  <c r="AT54" i="6"/>
  <c r="AP54" i="6"/>
  <c r="AO54" i="6"/>
  <c r="AK54" i="6"/>
  <c r="AJ54" i="6"/>
  <c r="AF54" i="6"/>
  <c r="AE54" i="6"/>
  <c r="BO53" i="6"/>
  <c r="BN53" i="6"/>
  <c r="BJ53" i="6"/>
  <c r="BI53" i="6"/>
  <c r="BE53" i="6"/>
  <c r="BD53" i="6"/>
  <c r="AU53" i="6"/>
  <c r="AT53" i="6"/>
  <c r="AP53" i="6"/>
  <c r="AO53" i="6"/>
  <c r="AK53" i="6"/>
  <c r="AJ53" i="6"/>
  <c r="AF53" i="6"/>
  <c r="AE53" i="6"/>
  <c r="BO52" i="6"/>
  <c r="BN52" i="6"/>
  <c r="BJ52" i="6"/>
  <c r="BI52" i="6"/>
  <c r="BE52" i="6"/>
  <c r="BD52" i="6"/>
  <c r="AU52" i="6"/>
  <c r="AT52" i="6"/>
  <c r="AP52" i="6"/>
  <c r="AO52" i="6"/>
  <c r="AK52" i="6"/>
  <c r="AJ52" i="6"/>
  <c r="AF52" i="6"/>
  <c r="AE52" i="6"/>
  <c r="BO51" i="6"/>
  <c r="BN51" i="6"/>
  <c r="BE51" i="6"/>
  <c r="BD51" i="6"/>
  <c r="AP51" i="6"/>
  <c r="AO51" i="6"/>
  <c r="AK51" i="6"/>
  <c r="AJ51" i="6"/>
  <c r="AF51" i="6"/>
  <c r="AE51" i="6"/>
  <c r="BO50" i="6"/>
  <c r="BN50" i="6"/>
  <c r="BE50" i="6"/>
  <c r="BD50" i="6"/>
  <c r="AP50" i="6"/>
  <c r="AO50" i="6"/>
  <c r="AK50" i="6"/>
  <c r="AJ50" i="6"/>
  <c r="AF50" i="6"/>
  <c r="AE50" i="6"/>
  <c r="BO49" i="6"/>
  <c r="BN49" i="6"/>
  <c r="BE49" i="6"/>
  <c r="BD49" i="6"/>
  <c r="AP49" i="6"/>
  <c r="AO49" i="6"/>
  <c r="AK49" i="6"/>
  <c r="AJ49" i="6"/>
  <c r="AF49" i="6"/>
  <c r="AE49" i="6"/>
  <c r="BO48" i="6"/>
  <c r="BN48" i="6"/>
  <c r="BE48" i="6"/>
  <c r="BD48" i="6"/>
  <c r="AP48" i="6"/>
  <c r="AO48" i="6"/>
  <c r="AK48" i="6"/>
  <c r="AJ48" i="6"/>
  <c r="AF48" i="6"/>
  <c r="AE48" i="6"/>
  <c r="BE47" i="6"/>
  <c r="BD47" i="6"/>
  <c r="AP47" i="6"/>
  <c r="AO47" i="6"/>
  <c r="AK47" i="6"/>
  <c r="AJ47" i="6"/>
  <c r="AF47" i="6"/>
  <c r="AE47" i="6"/>
  <c r="BJ46" i="6"/>
  <c r="BI46" i="6"/>
  <c r="BE46" i="6"/>
  <c r="BD46" i="6"/>
  <c r="AK46" i="6"/>
  <c r="AJ46" i="6"/>
  <c r="AF46" i="6"/>
  <c r="AE46" i="6"/>
  <c r="BJ45" i="6"/>
  <c r="BI45" i="6"/>
  <c r="BE45" i="6"/>
  <c r="BD45" i="6"/>
  <c r="AK45" i="6"/>
  <c r="AJ45" i="6"/>
  <c r="AF45" i="6"/>
  <c r="AE45" i="6"/>
  <c r="BJ44" i="6"/>
  <c r="BI44" i="6"/>
  <c r="BE44" i="6"/>
  <c r="BD44" i="6"/>
  <c r="AK44" i="6"/>
  <c r="AJ44" i="6"/>
  <c r="AF44" i="6"/>
  <c r="AE44" i="6"/>
  <c r="BJ43" i="6"/>
  <c r="BI43" i="6"/>
  <c r="BE43" i="6"/>
  <c r="BD43" i="6"/>
  <c r="AK43" i="6"/>
  <c r="AJ43" i="6"/>
  <c r="AF43" i="6"/>
  <c r="AE43" i="6"/>
  <c r="BJ42" i="6"/>
  <c r="BI42" i="6"/>
  <c r="BE42" i="6"/>
  <c r="BD42" i="6"/>
  <c r="AK42" i="6"/>
  <c r="AJ42" i="6"/>
  <c r="AF42" i="6"/>
  <c r="AE42" i="6"/>
  <c r="BJ41" i="6"/>
  <c r="BI41" i="6"/>
  <c r="BE41" i="6"/>
  <c r="BD41" i="6"/>
  <c r="AK41" i="6"/>
  <c r="AJ41" i="6"/>
  <c r="AF41" i="6"/>
  <c r="AE41" i="6"/>
  <c r="BJ40" i="6"/>
  <c r="BI40" i="6"/>
  <c r="BE40" i="6"/>
  <c r="BD40" i="6"/>
  <c r="AK40" i="6"/>
  <c r="AJ40" i="6"/>
  <c r="AF40" i="6"/>
  <c r="AE40" i="6"/>
  <c r="BJ39" i="6"/>
  <c r="BI39" i="6"/>
  <c r="BE39" i="6"/>
  <c r="BD39" i="6"/>
  <c r="AK39" i="6"/>
  <c r="AJ39" i="6"/>
  <c r="AF39" i="6"/>
  <c r="AE39" i="6"/>
  <c r="BJ38" i="6"/>
  <c r="BI38" i="6"/>
  <c r="BE38" i="6"/>
  <c r="BD38" i="6"/>
  <c r="AK38" i="6"/>
  <c r="AJ38" i="6"/>
  <c r="AF38" i="6"/>
  <c r="AE38" i="6"/>
  <c r="BJ34" i="6"/>
  <c r="BI34" i="6"/>
  <c r="BE34" i="6"/>
  <c r="BD34" i="6"/>
  <c r="AP34" i="6"/>
  <c r="AO34" i="6"/>
  <c r="AF34" i="6"/>
  <c r="AE34" i="6"/>
  <c r="BJ33" i="6"/>
  <c r="BI33" i="6"/>
  <c r="BE33" i="6"/>
  <c r="BD33" i="6"/>
  <c r="AP33" i="6"/>
  <c r="AO33" i="6"/>
  <c r="AF33" i="6"/>
  <c r="AE33" i="6"/>
  <c r="BJ32" i="6"/>
  <c r="BI32" i="6"/>
  <c r="BE32" i="6"/>
  <c r="BD32" i="6"/>
  <c r="AP32" i="6"/>
  <c r="AO32" i="6"/>
  <c r="AF32" i="6"/>
  <c r="AE32" i="6"/>
  <c r="BJ31" i="6"/>
  <c r="BI31" i="6"/>
  <c r="BE31" i="6"/>
  <c r="BD31" i="6"/>
  <c r="AP31" i="6"/>
  <c r="AO31" i="6"/>
  <c r="AK31" i="6"/>
  <c r="AJ31" i="6"/>
  <c r="AF31" i="6"/>
  <c r="AE31" i="6"/>
  <c r="BJ30" i="6"/>
  <c r="BI30" i="6"/>
  <c r="BE30" i="6"/>
  <c r="BD30" i="6"/>
  <c r="AP30" i="6"/>
  <c r="AO30" i="6"/>
  <c r="AK30" i="6"/>
  <c r="AJ30" i="6"/>
  <c r="AF30" i="6"/>
  <c r="AE30" i="6"/>
  <c r="BJ29" i="6"/>
  <c r="BI29" i="6"/>
  <c r="BE29" i="6"/>
  <c r="BD29" i="6"/>
  <c r="AP29" i="6"/>
  <c r="AO29" i="6"/>
  <c r="AK29" i="6"/>
  <c r="AJ29" i="6"/>
  <c r="AF29" i="6"/>
  <c r="AE29" i="6"/>
  <c r="BO28" i="6"/>
  <c r="BN28" i="6"/>
  <c r="BJ28" i="6"/>
  <c r="BI28" i="6"/>
  <c r="BE28" i="6"/>
  <c r="BD28" i="6"/>
  <c r="AF28" i="6"/>
  <c r="AE28" i="6"/>
  <c r="BO27" i="6"/>
  <c r="BN27" i="6"/>
  <c r="BJ27" i="6"/>
  <c r="BI27" i="6"/>
  <c r="BE27" i="6"/>
  <c r="BD27" i="6"/>
  <c r="AF27" i="6"/>
  <c r="AE27" i="6"/>
  <c r="BO26" i="6"/>
  <c r="BN26" i="6"/>
  <c r="BJ26" i="6"/>
  <c r="BI26" i="6"/>
  <c r="BE26" i="6"/>
  <c r="BD26" i="6"/>
  <c r="AF26" i="6"/>
  <c r="AE26" i="6"/>
  <c r="BO25" i="6"/>
  <c r="BN25" i="6"/>
  <c r="BJ25" i="6"/>
  <c r="BI25" i="6"/>
  <c r="BE25" i="6"/>
  <c r="BD25" i="6"/>
  <c r="AF25" i="6"/>
  <c r="AE25" i="6"/>
  <c r="BN414" i="5"/>
  <c r="BK414" i="5"/>
  <c r="AY414" i="5"/>
  <c r="AX414" i="5"/>
  <c r="AU414" i="5"/>
  <c r="AT414" i="5"/>
  <c r="AQ414" i="5"/>
  <c r="AP414" i="5"/>
  <c r="AM414" i="5"/>
  <c r="AL414" i="5"/>
  <c r="AI414" i="5"/>
  <c r="AH414" i="5"/>
  <c r="AE414" i="5"/>
  <c r="AD414" i="5"/>
  <c r="AA414" i="5"/>
  <c r="Z414" i="5"/>
  <c r="BN413" i="5"/>
  <c r="BK413" i="5"/>
  <c r="AY413" i="5"/>
  <c r="AX413" i="5"/>
  <c r="AU413" i="5"/>
  <c r="AT413" i="5"/>
  <c r="AQ413" i="5"/>
  <c r="AP413" i="5"/>
  <c r="AM413" i="5"/>
  <c r="AL413" i="5"/>
  <c r="AI413" i="5"/>
  <c r="AH413" i="5"/>
  <c r="AE413" i="5"/>
  <c r="AD413" i="5"/>
  <c r="AA413" i="5"/>
  <c r="Z413" i="5"/>
  <c r="BN412" i="5"/>
  <c r="BK412" i="5"/>
  <c r="AY412" i="5"/>
  <c r="AX412" i="5"/>
  <c r="AU412" i="5"/>
  <c r="AT412" i="5"/>
  <c r="AQ412" i="5"/>
  <c r="AP412" i="5"/>
  <c r="AM412" i="5"/>
  <c r="AL412" i="5"/>
  <c r="AI412" i="5"/>
  <c r="AH412" i="5"/>
  <c r="AE412" i="5"/>
  <c r="AD412" i="5"/>
  <c r="AA412" i="5"/>
  <c r="Z412" i="5"/>
  <c r="BN411" i="5"/>
  <c r="BK411" i="5"/>
  <c r="AY411" i="5"/>
  <c r="AX411" i="5"/>
  <c r="AU411" i="5"/>
  <c r="AT411" i="5"/>
  <c r="AQ411" i="5"/>
  <c r="AP411" i="5"/>
  <c r="AM411" i="5"/>
  <c r="AL411" i="5"/>
  <c r="AI411" i="5"/>
  <c r="AH411" i="5"/>
  <c r="AE411" i="5"/>
  <c r="AD411" i="5"/>
  <c r="AA411" i="5"/>
  <c r="Z411" i="5"/>
  <c r="BN410" i="5"/>
  <c r="BK410" i="5"/>
  <c r="AY410" i="5"/>
  <c r="AX410" i="5"/>
  <c r="AU410" i="5"/>
  <c r="AT410" i="5"/>
  <c r="AQ410" i="5"/>
  <c r="AP410" i="5"/>
  <c r="AM410" i="5"/>
  <c r="AL410" i="5"/>
  <c r="AI410" i="5"/>
  <c r="AH410" i="5"/>
  <c r="AE410" i="5"/>
  <c r="AD410" i="5"/>
  <c r="AA410" i="5"/>
  <c r="Z410" i="5"/>
  <c r="BN409" i="5"/>
  <c r="BK409" i="5"/>
  <c r="AY409" i="5"/>
  <c r="AX409" i="5"/>
  <c r="AU409" i="5"/>
  <c r="AT409" i="5"/>
  <c r="AQ409" i="5"/>
  <c r="AP409" i="5"/>
  <c r="AM409" i="5"/>
  <c r="AL409" i="5"/>
  <c r="AI409" i="5"/>
  <c r="AH409" i="5"/>
  <c r="AE409" i="5"/>
  <c r="AD409" i="5"/>
  <c r="AA409" i="5"/>
  <c r="Z409" i="5"/>
  <c r="BN408" i="5"/>
  <c r="BK408" i="5"/>
  <c r="AY408" i="5"/>
  <c r="AX408" i="5"/>
  <c r="AU408" i="5"/>
  <c r="AT408" i="5"/>
  <c r="AQ408" i="5"/>
  <c r="AP408" i="5"/>
  <c r="AM408" i="5"/>
  <c r="AL408" i="5"/>
  <c r="AI408" i="5"/>
  <c r="AH408" i="5"/>
  <c r="AE408" i="5"/>
  <c r="AD408" i="5"/>
  <c r="AA408" i="5"/>
  <c r="Z408" i="5"/>
  <c r="BN407" i="5"/>
  <c r="BK407" i="5"/>
  <c r="AY407" i="5"/>
  <c r="AX407" i="5"/>
  <c r="AU407" i="5"/>
  <c r="AT407" i="5"/>
  <c r="AQ407" i="5"/>
  <c r="AP407" i="5"/>
  <c r="AM407" i="5"/>
  <c r="AL407" i="5"/>
  <c r="AI407" i="5"/>
  <c r="AH407" i="5"/>
  <c r="AE407" i="5"/>
  <c r="AD407" i="5"/>
  <c r="AA407" i="5"/>
  <c r="Z407" i="5"/>
  <c r="BN406" i="5"/>
  <c r="BK406" i="5"/>
  <c r="AY406" i="5"/>
  <c r="AX406" i="5"/>
  <c r="AU406" i="5"/>
  <c r="AT406" i="5"/>
  <c r="AQ406" i="5"/>
  <c r="AP406" i="5"/>
  <c r="AM406" i="5"/>
  <c r="AL406" i="5"/>
  <c r="AI406" i="5"/>
  <c r="AH406" i="5"/>
  <c r="AE406" i="5"/>
  <c r="AD406" i="5"/>
  <c r="AA406" i="5"/>
  <c r="Z406" i="5"/>
  <c r="BN405" i="5"/>
  <c r="BK405" i="5"/>
  <c r="AY405" i="5"/>
  <c r="AX405" i="5"/>
  <c r="AU405" i="5"/>
  <c r="AT405" i="5"/>
  <c r="AQ405" i="5"/>
  <c r="AP405" i="5"/>
  <c r="AM405" i="5"/>
  <c r="AL405" i="5"/>
  <c r="AI405" i="5"/>
  <c r="AH405" i="5"/>
  <c r="AE405" i="5"/>
  <c r="AD405" i="5"/>
  <c r="AA405" i="5"/>
  <c r="Z405" i="5"/>
  <c r="BN404" i="5"/>
  <c r="BK404" i="5"/>
  <c r="AY404" i="5"/>
  <c r="AX404" i="5"/>
  <c r="AU404" i="5"/>
  <c r="AT404" i="5"/>
  <c r="AQ404" i="5"/>
  <c r="AP404" i="5"/>
  <c r="AM404" i="5"/>
  <c r="AL404" i="5"/>
  <c r="AI404" i="5"/>
  <c r="AH404" i="5"/>
  <c r="AE404" i="5"/>
  <c r="AD404" i="5"/>
  <c r="AA404" i="5"/>
  <c r="Z404" i="5"/>
  <c r="BN403" i="5"/>
  <c r="BK403" i="5"/>
  <c r="AY403" i="5"/>
  <c r="AX403" i="5"/>
  <c r="AU403" i="5"/>
  <c r="AT403" i="5"/>
  <c r="AQ403" i="5"/>
  <c r="AP403" i="5"/>
  <c r="AM403" i="5"/>
  <c r="AL403" i="5"/>
  <c r="AI403" i="5"/>
  <c r="AH403" i="5"/>
  <c r="AE403" i="5"/>
  <c r="AD403" i="5"/>
  <c r="AA403" i="5"/>
  <c r="Z403" i="5"/>
  <c r="BN402" i="5"/>
  <c r="BK402" i="5"/>
  <c r="AY402" i="5"/>
  <c r="AX402" i="5"/>
  <c r="AU402" i="5"/>
  <c r="AT402" i="5"/>
  <c r="AQ402" i="5"/>
  <c r="AP402" i="5"/>
  <c r="AM402" i="5"/>
  <c r="AL402" i="5"/>
  <c r="AI402" i="5"/>
  <c r="AH402" i="5"/>
  <c r="AE402" i="5"/>
  <c r="AD402" i="5"/>
  <c r="AA402" i="5"/>
  <c r="Z402" i="5"/>
  <c r="BN401" i="5"/>
  <c r="BK401" i="5"/>
  <c r="AY401" i="5"/>
  <c r="AX401" i="5"/>
  <c r="AU401" i="5"/>
  <c r="AT401" i="5"/>
  <c r="AQ401" i="5"/>
  <c r="AP401" i="5"/>
  <c r="AM401" i="5"/>
  <c r="AL401" i="5"/>
  <c r="AI401" i="5"/>
  <c r="AH401" i="5"/>
  <c r="AE401" i="5"/>
  <c r="AD401" i="5"/>
  <c r="AA401" i="5"/>
  <c r="Z401" i="5"/>
  <c r="BN400" i="5"/>
  <c r="BK400" i="5"/>
  <c r="AY400" i="5"/>
  <c r="AX400" i="5"/>
  <c r="AU400" i="5"/>
  <c r="AT400" i="5"/>
  <c r="AQ400" i="5"/>
  <c r="AP400" i="5"/>
  <c r="AM400" i="5"/>
  <c r="AL400" i="5"/>
  <c r="AI400" i="5"/>
  <c r="AH400" i="5"/>
  <c r="AE400" i="5"/>
  <c r="AD400" i="5"/>
  <c r="AA400" i="5"/>
  <c r="Z400" i="5"/>
  <c r="BN399" i="5"/>
  <c r="BK399" i="5"/>
  <c r="AY399" i="5"/>
  <c r="AX399" i="5"/>
  <c r="AU399" i="5"/>
  <c r="AT399" i="5"/>
  <c r="AQ399" i="5"/>
  <c r="AP399" i="5"/>
  <c r="AM399" i="5"/>
  <c r="AL399" i="5"/>
  <c r="AI399" i="5"/>
  <c r="AH399" i="5"/>
  <c r="AE399" i="5"/>
  <c r="AD399" i="5"/>
  <c r="AA399" i="5"/>
  <c r="Z399" i="5"/>
  <c r="BN398" i="5"/>
  <c r="BK398" i="5"/>
  <c r="AY398" i="5"/>
  <c r="AX398" i="5"/>
  <c r="AU398" i="5"/>
  <c r="AT398" i="5"/>
  <c r="AQ398" i="5"/>
  <c r="AP398" i="5"/>
  <c r="AM398" i="5"/>
  <c r="AL398" i="5"/>
  <c r="AI398" i="5"/>
  <c r="AH398" i="5"/>
  <c r="AE398" i="5"/>
  <c r="AD398" i="5"/>
  <c r="AA398" i="5"/>
  <c r="Z398" i="5"/>
  <c r="BN397" i="5"/>
  <c r="BK397" i="5"/>
  <c r="AY397" i="5"/>
  <c r="AX397" i="5"/>
  <c r="AU397" i="5"/>
  <c r="AT397" i="5"/>
  <c r="AQ397" i="5"/>
  <c r="AP397" i="5"/>
  <c r="AM397" i="5"/>
  <c r="AL397" i="5"/>
  <c r="AI397" i="5"/>
  <c r="AH397" i="5"/>
  <c r="AE397" i="5"/>
  <c r="AD397" i="5"/>
  <c r="AA397" i="5"/>
  <c r="Z397" i="5"/>
  <c r="BN396" i="5"/>
  <c r="BK396" i="5"/>
  <c r="AY396" i="5"/>
  <c r="AX396" i="5"/>
  <c r="AU396" i="5"/>
  <c r="AT396" i="5"/>
  <c r="AQ396" i="5"/>
  <c r="AP396" i="5"/>
  <c r="AM396" i="5"/>
  <c r="AL396" i="5"/>
  <c r="AI396" i="5"/>
  <c r="AH396" i="5"/>
  <c r="AE396" i="5"/>
  <c r="AD396" i="5"/>
  <c r="AA396" i="5"/>
  <c r="Z396" i="5"/>
  <c r="BN395" i="5"/>
  <c r="BK395" i="5"/>
  <c r="AY395" i="5"/>
  <c r="AX395" i="5"/>
  <c r="AU395" i="5"/>
  <c r="AT395" i="5"/>
  <c r="AQ395" i="5"/>
  <c r="AP395" i="5"/>
  <c r="AM395" i="5"/>
  <c r="AL395" i="5"/>
  <c r="AI395" i="5"/>
  <c r="AH395" i="5"/>
  <c r="AE395" i="5"/>
  <c r="AD395" i="5"/>
  <c r="AA395" i="5"/>
  <c r="Z395" i="5"/>
  <c r="BN394" i="5"/>
  <c r="BK394" i="5"/>
  <c r="AY394" i="5"/>
  <c r="AX394" i="5"/>
  <c r="AU394" i="5"/>
  <c r="AT394" i="5"/>
  <c r="AQ394" i="5"/>
  <c r="AP394" i="5"/>
  <c r="AM394" i="5"/>
  <c r="AL394" i="5"/>
  <c r="AI394" i="5"/>
  <c r="AH394" i="5"/>
  <c r="AE394" i="5"/>
  <c r="AD394" i="5"/>
  <c r="AA394" i="5"/>
  <c r="Z394" i="5"/>
  <c r="BN393" i="5"/>
  <c r="BK393" i="5"/>
  <c r="AY393" i="5"/>
  <c r="AX393" i="5"/>
  <c r="AU393" i="5"/>
  <c r="AT393" i="5"/>
  <c r="AQ393" i="5"/>
  <c r="AP393" i="5"/>
  <c r="AM393" i="5"/>
  <c r="AL393" i="5"/>
  <c r="AI393" i="5"/>
  <c r="AH393" i="5"/>
  <c r="AE393" i="5"/>
  <c r="AD393" i="5"/>
  <c r="AA393" i="5"/>
  <c r="Z393" i="5"/>
  <c r="BN392" i="5"/>
  <c r="BK392" i="5"/>
  <c r="AY392" i="5"/>
  <c r="AX392" i="5"/>
  <c r="AU392" i="5"/>
  <c r="AT392" i="5"/>
  <c r="AQ392" i="5"/>
  <c r="AP392" i="5"/>
  <c r="AM392" i="5"/>
  <c r="AL392" i="5"/>
  <c r="AI392" i="5"/>
  <c r="AH392" i="5"/>
  <c r="AE392" i="5"/>
  <c r="AD392" i="5"/>
  <c r="AA392" i="5"/>
  <c r="Z392" i="5"/>
  <c r="BN391" i="5"/>
  <c r="BK391" i="5"/>
  <c r="AY391" i="5"/>
  <c r="AX391" i="5"/>
  <c r="AU391" i="5"/>
  <c r="AT391" i="5"/>
  <c r="AQ391" i="5"/>
  <c r="AP391" i="5"/>
  <c r="AM391" i="5"/>
  <c r="AL391" i="5"/>
  <c r="AI391" i="5"/>
  <c r="AH391" i="5"/>
  <c r="AE391" i="5"/>
  <c r="AD391" i="5"/>
  <c r="AA391" i="5"/>
  <c r="Z391" i="5"/>
  <c r="BN390" i="5"/>
  <c r="BK390" i="5"/>
  <c r="AY390" i="5"/>
  <c r="AX390" i="5"/>
  <c r="AU390" i="5"/>
  <c r="AT390" i="5"/>
  <c r="AQ390" i="5"/>
  <c r="AP390" i="5"/>
  <c r="AM390" i="5"/>
  <c r="AL390" i="5"/>
  <c r="AI390" i="5"/>
  <c r="AH390" i="5"/>
  <c r="AE390" i="5"/>
  <c r="AD390" i="5"/>
  <c r="AA390" i="5"/>
  <c r="Z390" i="5"/>
  <c r="BN389" i="5"/>
  <c r="BK389" i="5"/>
  <c r="AY389" i="5"/>
  <c r="AX389" i="5"/>
  <c r="AU389" i="5"/>
  <c r="AT389" i="5"/>
  <c r="AQ389" i="5"/>
  <c r="AP389" i="5"/>
  <c r="AM389" i="5"/>
  <c r="AL389" i="5"/>
  <c r="AI389" i="5"/>
  <c r="AH389" i="5"/>
  <c r="AE389" i="5"/>
  <c r="AD389" i="5"/>
  <c r="AA389" i="5"/>
  <c r="Z389" i="5"/>
  <c r="BN388" i="5"/>
  <c r="BK388" i="5"/>
  <c r="AY388" i="5"/>
  <c r="AX388" i="5"/>
  <c r="AU388" i="5"/>
  <c r="AT388" i="5"/>
  <c r="AQ388" i="5"/>
  <c r="AP388" i="5"/>
  <c r="AM388" i="5"/>
  <c r="AL388" i="5"/>
  <c r="AI388" i="5"/>
  <c r="AH388" i="5"/>
  <c r="AE388" i="5"/>
  <c r="AD388" i="5"/>
  <c r="AA388" i="5"/>
  <c r="Z388" i="5"/>
  <c r="BN387" i="5"/>
  <c r="BK387" i="5"/>
  <c r="AY387" i="5"/>
  <c r="AX387" i="5"/>
  <c r="AU387" i="5"/>
  <c r="AT387" i="5"/>
  <c r="AQ387" i="5"/>
  <c r="AP387" i="5"/>
  <c r="AM387" i="5"/>
  <c r="AL387" i="5"/>
  <c r="AI387" i="5"/>
  <c r="AH387" i="5"/>
  <c r="AE387" i="5"/>
  <c r="AD387" i="5"/>
  <c r="AA387" i="5"/>
  <c r="Z387" i="5"/>
  <c r="BN386" i="5"/>
  <c r="BK386" i="5"/>
  <c r="AY386" i="5"/>
  <c r="AX386" i="5"/>
  <c r="AU386" i="5"/>
  <c r="AT386" i="5"/>
  <c r="AQ386" i="5"/>
  <c r="AP386" i="5"/>
  <c r="AM386" i="5"/>
  <c r="AL386" i="5"/>
  <c r="AI386" i="5"/>
  <c r="AH386" i="5"/>
  <c r="AE386" i="5"/>
  <c r="AD386" i="5"/>
  <c r="AA386" i="5"/>
  <c r="Z386" i="5"/>
  <c r="BN385" i="5"/>
  <c r="BK385" i="5"/>
  <c r="AY385" i="5"/>
  <c r="AX385" i="5"/>
  <c r="AU385" i="5"/>
  <c r="AT385" i="5"/>
  <c r="AQ385" i="5"/>
  <c r="AP385" i="5"/>
  <c r="AM385" i="5"/>
  <c r="AL385" i="5"/>
  <c r="AI385" i="5"/>
  <c r="AH385" i="5"/>
  <c r="AE385" i="5"/>
  <c r="AD385" i="5"/>
  <c r="AA385" i="5"/>
  <c r="Z385" i="5"/>
  <c r="BN384" i="5"/>
  <c r="BK384" i="5"/>
  <c r="AY384" i="5"/>
  <c r="AX384" i="5"/>
  <c r="AU384" i="5"/>
  <c r="AT384" i="5"/>
  <c r="AQ384" i="5"/>
  <c r="AP384" i="5"/>
  <c r="AM384" i="5"/>
  <c r="AL384" i="5"/>
  <c r="AI384" i="5"/>
  <c r="AH384" i="5"/>
  <c r="AE384" i="5"/>
  <c r="AD384" i="5"/>
  <c r="AA384" i="5"/>
  <c r="Z384" i="5"/>
  <c r="BN383" i="5"/>
  <c r="BK383" i="5"/>
  <c r="AY383" i="5"/>
  <c r="AX383" i="5"/>
  <c r="AU383" i="5"/>
  <c r="AT383" i="5"/>
  <c r="AQ383" i="5"/>
  <c r="AP383" i="5"/>
  <c r="AM383" i="5"/>
  <c r="AL383" i="5"/>
  <c r="AI383" i="5"/>
  <c r="AH383" i="5"/>
  <c r="AE383" i="5"/>
  <c r="AD383" i="5"/>
  <c r="AA383" i="5"/>
  <c r="Z383" i="5"/>
  <c r="BN382" i="5"/>
  <c r="BK382" i="5"/>
  <c r="AY382" i="5"/>
  <c r="AX382" i="5"/>
  <c r="AU382" i="5"/>
  <c r="AT382" i="5"/>
  <c r="AQ382" i="5"/>
  <c r="AP382" i="5"/>
  <c r="AM382" i="5"/>
  <c r="AL382" i="5"/>
  <c r="AI382" i="5"/>
  <c r="AH382" i="5"/>
  <c r="AE382" i="5"/>
  <c r="AD382" i="5"/>
  <c r="AA382" i="5"/>
  <c r="Z382" i="5"/>
  <c r="BN381" i="5"/>
  <c r="BK381" i="5"/>
  <c r="AY381" i="5"/>
  <c r="AX381" i="5"/>
  <c r="AU381" i="5"/>
  <c r="AT381" i="5"/>
  <c r="AQ381" i="5"/>
  <c r="AP381" i="5"/>
  <c r="AM381" i="5"/>
  <c r="AL381" i="5"/>
  <c r="AI381" i="5"/>
  <c r="AH381" i="5"/>
  <c r="AE381" i="5"/>
  <c r="AD381" i="5"/>
  <c r="AA381" i="5"/>
  <c r="Z381" i="5"/>
  <c r="BN380" i="5"/>
  <c r="BK380" i="5"/>
  <c r="AY380" i="5"/>
  <c r="AX380" i="5"/>
  <c r="AU380" i="5"/>
  <c r="AT380" i="5"/>
  <c r="AQ380" i="5"/>
  <c r="AP380" i="5"/>
  <c r="AM380" i="5"/>
  <c r="AL380" i="5"/>
  <c r="AI380" i="5"/>
  <c r="AH380" i="5"/>
  <c r="AE380" i="5"/>
  <c r="AD380" i="5"/>
  <c r="AA380" i="5"/>
  <c r="Z380" i="5"/>
  <c r="BN379" i="5"/>
  <c r="BK379" i="5"/>
  <c r="AY379" i="5"/>
  <c r="AX379" i="5"/>
  <c r="AU379" i="5"/>
  <c r="AT379" i="5"/>
  <c r="AQ379" i="5"/>
  <c r="AP379" i="5"/>
  <c r="AM379" i="5"/>
  <c r="AL379" i="5"/>
  <c r="AI379" i="5"/>
  <c r="AH379" i="5"/>
  <c r="AE379" i="5"/>
  <c r="AD379" i="5"/>
  <c r="AA379" i="5"/>
  <c r="Z379" i="5"/>
  <c r="BN378" i="5"/>
  <c r="BK378" i="5"/>
  <c r="AY378" i="5"/>
  <c r="AX378" i="5"/>
  <c r="AU378" i="5"/>
  <c r="AT378" i="5"/>
  <c r="AQ378" i="5"/>
  <c r="AP378" i="5"/>
  <c r="AM378" i="5"/>
  <c r="AL378" i="5"/>
  <c r="AI378" i="5"/>
  <c r="AH378" i="5"/>
  <c r="AE378" i="5"/>
  <c r="AD378" i="5"/>
  <c r="AA378" i="5"/>
  <c r="Z378" i="5"/>
  <c r="BN377" i="5"/>
  <c r="BK377" i="5"/>
  <c r="AY377" i="5"/>
  <c r="AX377" i="5"/>
  <c r="AU377" i="5"/>
  <c r="AT377" i="5"/>
  <c r="AQ377" i="5"/>
  <c r="AP377" i="5"/>
  <c r="AM377" i="5"/>
  <c r="AL377" i="5"/>
  <c r="AI377" i="5"/>
  <c r="AH377" i="5"/>
  <c r="AE377" i="5"/>
  <c r="AD377" i="5"/>
  <c r="AA377" i="5"/>
  <c r="Z377" i="5"/>
  <c r="AY376" i="5"/>
  <c r="AX376" i="5"/>
  <c r="AU376" i="5"/>
  <c r="AT376" i="5"/>
  <c r="AM376" i="5"/>
  <c r="AL376" i="5"/>
  <c r="AI376" i="5"/>
  <c r="AH376" i="5"/>
  <c r="AE376" i="5"/>
  <c r="AD376" i="5"/>
  <c r="AA376" i="5"/>
  <c r="Z376" i="5"/>
  <c r="BN375" i="5"/>
  <c r="BK375" i="5"/>
  <c r="AY375" i="5"/>
  <c r="AX375" i="5"/>
  <c r="AU375" i="5"/>
  <c r="AT375" i="5"/>
  <c r="AQ375" i="5"/>
  <c r="AP375" i="5"/>
  <c r="AM375" i="5"/>
  <c r="AL375" i="5"/>
  <c r="AI375" i="5"/>
  <c r="AH375" i="5"/>
  <c r="AE375" i="5"/>
  <c r="AD375" i="5"/>
  <c r="AA375" i="5"/>
  <c r="Z375" i="5"/>
  <c r="BN374" i="5"/>
  <c r="BK374" i="5"/>
  <c r="AY374" i="5"/>
  <c r="AX374" i="5"/>
  <c r="AU374" i="5"/>
  <c r="AT374" i="5"/>
  <c r="AQ374" i="5"/>
  <c r="AP374" i="5"/>
  <c r="AM374" i="5"/>
  <c r="AL374" i="5"/>
  <c r="AI374" i="5"/>
  <c r="AH374" i="5"/>
  <c r="AE374" i="5"/>
  <c r="AD374" i="5"/>
  <c r="AA374" i="5"/>
  <c r="Z374" i="5"/>
  <c r="BN373" i="5"/>
  <c r="BK373" i="5"/>
  <c r="AY373" i="5"/>
  <c r="AX373" i="5"/>
  <c r="AU373" i="5"/>
  <c r="AT373" i="5"/>
  <c r="AQ373" i="5"/>
  <c r="AP373" i="5"/>
  <c r="AM373" i="5"/>
  <c r="AL373" i="5"/>
  <c r="AI373" i="5"/>
  <c r="AH373" i="5"/>
  <c r="AE373" i="5"/>
  <c r="AD373" i="5"/>
  <c r="AA373" i="5"/>
  <c r="Z373" i="5"/>
  <c r="BN372" i="5"/>
  <c r="BK372" i="5"/>
  <c r="AY372" i="5"/>
  <c r="AX372" i="5"/>
  <c r="AU372" i="5"/>
  <c r="AT372" i="5"/>
  <c r="AQ372" i="5"/>
  <c r="AP372" i="5"/>
  <c r="AM372" i="5"/>
  <c r="AL372" i="5"/>
  <c r="AI372" i="5"/>
  <c r="AH372" i="5"/>
  <c r="AE372" i="5"/>
  <c r="AD372" i="5"/>
  <c r="AA372" i="5"/>
  <c r="Z372" i="5"/>
  <c r="BN371" i="5"/>
  <c r="BK371" i="5"/>
  <c r="AY371" i="5"/>
  <c r="AX371" i="5"/>
  <c r="AU371" i="5"/>
  <c r="AT371" i="5"/>
  <c r="AQ371" i="5"/>
  <c r="AP371" i="5"/>
  <c r="AM371" i="5"/>
  <c r="AL371" i="5"/>
  <c r="AI371" i="5"/>
  <c r="AH371" i="5"/>
  <c r="AE371" i="5"/>
  <c r="AD371" i="5"/>
  <c r="AA371" i="5"/>
  <c r="Z371" i="5"/>
  <c r="BN370" i="5"/>
  <c r="BK370" i="5"/>
  <c r="AY370" i="5"/>
  <c r="AX370" i="5"/>
  <c r="AU370" i="5"/>
  <c r="AT370" i="5"/>
  <c r="AQ370" i="5"/>
  <c r="AP370" i="5"/>
  <c r="AM370" i="5"/>
  <c r="AL370" i="5"/>
  <c r="AI370" i="5"/>
  <c r="AH370" i="5"/>
  <c r="AE370" i="5"/>
  <c r="AD370" i="5"/>
  <c r="AA370" i="5"/>
  <c r="Z370" i="5"/>
  <c r="BN369" i="5"/>
  <c r="BK369" i="5"/>
  <c r="AY369" i="5"/>
  <c r="AX369" i="5"/>
  <c r="AU369" i="5"/>
  <c r="AT369" i="5"/>
  <c r="AQ369" i="5"/>
  <c r="AP369" i="5"/>
  <c r="AM369" i="5"/>
  <c r="AL369" i="5"/>
  <c r="AI369" i="5"/>
  <c r="AH369" i="5"/>
  <c r="AE369" i="5"/>
  <c r="AD369" i="5"/>
  <c r="AA369" i="5"/>
  <c r="Z369" i="5"/>
  <c r="BN368" i="5"/>
  <c r="BK368" i="5"/>
  <c r="AY368" i="5"/>
  <c r="AX368" i="5"/>
  <c r="AU368" i="5"/>
  <c r="AT368" i="5"/>
  <c r="AQ368" i="5"/>
  <c r="AP368" i="5"/>
  <c r="AM368" i="5"/>
  <c r="AL368" i="5"/>
  <c r="AI368" i="5"/>
  <c r="AH368" i="5"/>
  <c r="AE368" i="5"/>
  <c r="AD368" i="5"/>
  <c r="AA368" i="5"/>
  <c r="Z368" i="5"/>
  <c r="BN367" i="5"/>
  <c r="BK367" i="5"/>
  <c r="AY367" i="5"/>
  <c r="AX367" i="5"/>
  <c r="AU367" i="5"/>
  <c r="AT367" i="5"/>
  <c r="AQ367" i="5"/>
  <c r="AP367" i="5"/>
  <c r="AM367" i="5"/>
  <c r="AL367" i="5"/>
  <c r="AI367" i="5"/>
  <c r="AH367" i="5"/>
  <c r="AE367" i="5"/>
  <c r="AD367" i="5"/>
  <c r="AA367" i="5"/>
  <c r="Z367" i="5"/>
  <c r="BN366" i="5"/>
  <c r="BK366" i="5"/>
  <c r="AY366" i="5"/>
  <c r="AX366" i="5"/>
  <c r="AU366" i="5"/>
  <c r="AT366" i="5"/>
  <c r="AQ366" i="5"/>
  <c r="AP366" i="5"/>
  <c r="AM366" i="5"/>
  <c r="AL366" i="5"/>
  <c r="AI366" i="5"/>
  <c r="AH366" i="5"/>
  <c r="AE366" i="5"/>
  <c r="AD366" i="5"/>
  <c r="AA366" i="5"/>
  <c r="Z366" i="5"/>
  <c r="BN365" i="5"/>
  <c r="BK365" i="5"/>
  <c r="AY365" i="5"/>
  <c r="AX365" i="5"/>
  <c r="AU365" i="5"/>
  <c r="AT365" i="5"/>
  <c r="AQ365" i="5"/>
  <c r="AP365" i="5"/>
  <c r="AM365" i="5"/>
  <c r="AL365" i="5"/>
  <c r="AI365" i="5"/>
  <c r="AH365" i="5"/>
  <c r="AE365" i="5"/>
  <c r="AD365" i="5"/>
  <c r="AA365" i="5"/>
  <c r="Z365" i="5"/>
  <c r="BN364" i="5"/>
  <c r="BK364" i="5"/>
  <c r="AY364" i="5"/>
  <c r="AX364" i="5"/>
  <c r="AU364" i="5"/>
  <c r="AT364" i="5"/>
  <c r="AQ364" i="5"/>
  <c r="AP364" i="5"/>
  <c r="AM364" i="5"/>
  <c r="AL364" i="5"/>
  <c r="AI364" i="5"/>
  <c r="AH364" i="5"/>
  <c r="AE364" i="5"/>
  <c r="AD364" i="5"/>
  <c r="AA364" i="5"/>
  <c r="Z364" i="5"/>
  <c r="BN363" i="5"/>
  <c r="BK363" i="5"/>
  <c r="AY363" i="5"/>
  <c r="AX363" i="5"/>
  <c r="AU363" i="5"/>
  <c r="AT363" i="5"/>
  <c r="AQ363" i="5"/>
  <c r="AP363" i="5"/>
  <c r="AM363" i="5"/>
  <c r="AL363" i="5"/>
  <c r="AI363" i="5"/>
  <c r="AH363" i="5"/>
  <c r="AE363" i="5"/>
  <c r="AD363" i="5"/>
  <c r="AA363" i="5"/>
  <c r="Z363" i="5"/>
  <c r="BN362" i="5"/>
  <c r="BK362" i="5"/>
  <c r="AY362" i="5"/>
  <c r="AX362" i="5"/>
  <c r="AU362" i="5"/>
  <c r="AT362" i="5"/>
  <c r="AQ362" i="5"/>
  <c r="AP362" i="5"/>
  <c r="AM362" i="5"/>
  <c r="AL362" i="5"/>
  <c r="AI362" i="5"/>
  <c r="AH362" i="5"/>
  <c r="AE362" i="5"/>
  <c r="AD362" i="5"/>
  <c r="AA362" i="5"/>
  <c r="Z362" i="5"/>
  <c r="BN361" i="5"/>
  <c r="BK361" i="5"/>
  <c r="AY361" i="5"/>
  <c r="AX361" i="5"/>
  <c r="AU361" i="5"/>
  <c r="AT361" i="5"/>
  <c r="AQ361" i="5"/>
  <c r="AP361" i="5"/>
  <c r="AM361" i="5"/>
  <c r="AL361" i="5"/>
  <c r="AI361" i="5"/>
  <c r="AH361" i="5"/>
  <c r="AE361" i="5"/>
  <c r="AD361" i="5"/>
  <c r="AA361" i="5"/>
  <c r="Z361" i="5"/>
  <c r="BN360" i="5"/>
  <c r="BK360" i="5"/>
  <c r="AY360" i="5"/>
  <c r="AX360" i="5"/>
  <c r="AU360" i="5"/>
  <c r="AT360" i="5"/>
  <c r="AQ360" i="5"/>
  <c r="AP360" i="5"/>
  <c r="AM360" i="5"/>
  <c r="AL360" i="5"/>
  <c r="AI360" i="5"/>
  <c r="AH360" i="5"/>
  <c r="AE360" i="5"/>
  <c r="AD360" i="5"/>
  <c r="AA360" i="5"/>
  <c r="Z360" i="5"/>
  <c r="BN359" i="5"/>
  <c r="BK359" i="5"/>
  <c r="AY359" i="5"/>
  <c r="AX359" i="5"/>
  <c r="AU359" i="5"/>
  <c r="AT359" i="5"/>
  <c r="AQ359" i="5"/>
  <c r="AP359" i="5"/>
  <c r="AM359" i="5"/>
  <c r="AL359" i="5"/>
  <c r="AI359" i="5"/>
  <c r="AH359" i="5"/>
  <c r="AE359" i="5"/>
  <c r="AD359" i="5"/>
  <c r="AA359" i="5"/>
  <c r="Z359" i="5"/>
  <c r="BN358" i="5"/>
  <c r="BK358" i="5"/>
  <c r="AY358" i="5"/>
  <c r="AX358" i="5"/>
  <c r="AU358" i="5"/>
  <c r="AT358" i="5"/>
  <c r="AQ358" i="5"/>
  <c r="AP358" i="5"/>
  <c r="AM358" i="5"/>
  <c r="AL358" i="5"/>
  <c r="AI358" i="5"/>
  <c r="AH358" i="5"/>
  <c r="AE358" i="5"/>
  <c r="AD358" i="5"/>
  <c r="AA358" i="5"/>
  <c r="Z358" i="5"/>
  <c r="BN357" i="5"/>
  <c r="BK357" i="5"/>
  <c r="AY357" i="5"/>
  <c r="AX357" i="5"/>
  <c r="AU357" i="5"/>
  <c r="AT357" i="5"/>
  <c r="AQ357" i="5"/>
  <c r="AP357" i="5"/>
  <c r="AM357" i="5"/>
  <c r="AL357" i="5"/>
  <c r="AI357" i="5"/>
  <c r="AH357" i="5"/>
  <c r="AE357" i="5"/>
  <c r="AD357" i="5"/>
  <c r="AA357" i="5"/>
  <c r="Z357" i="5"/>
  <c r="BN356" i="5"/>
  <c r="BK356" i="5"/>
  <c r="AU356" i="5"/>
  <c r="AT356" i="5"/>
  <c r="AQ356" i="5"/>
  <c r="AP356" i="5"/>
  <c r="AM356" i="5"/>
  <c r="AL356" i="5"/>
  <c r="AI356" i="5"/>
  <c r="AH356" i="5"/>
  <c r="AE356" i="5"/>
  <c r="AD356" i="5"/>
  <c r="AA356" i="5"/>
  <c r="Z356" i="5"/>
  <c r="BN355" i="5"/>
  <c r="BK355" i="5"/>
  <c r="AU355" i="5"/>
  <c r="AT355" i="5"/>
  <c r="AQ355" i="5"/>
  <c r="AP355" i="5"/>
  <c r="AM355" i="5"/>
  <c r="AL355" i="5"/>
  <c r="AI355" i="5"/>
  <c r="AH355" i="5"/>
  <c r="AE355" i="5"/>
  <c r="AD355" i="5"/>
  <c r="AA355" i="5"/>
  <c r="Z355" i="5"/>
  <c r="BN354" i="5"/>
  <c r="BK354" i="5"/>
  <c r="AU354" i="5"/>
  <c r="AT354" i="5"/>
  <c r="AQ354" i="5"/>
  <c r="AP354" i="5"/>
  <c r="AM354" i="5"/>
  <c r="AL354" i="5"/>
  <c r="AI354" i="5"/>
  <c r="AH354" i="5"/>
  <c r="AE354" i="5"/>
  <c r="AD354" i="5"/>
  <c r="AA354" i="5"/>
  <c r="Z354" i="5"/>
  <c r="BN353" i="5"/>
  <c r="BK353" i="5"/>
  <c r="AU353" i="5"/>
  <c r="AT353" i="5"/>
  <c r="AQ353" i="5"/>
  <c r="AP353" i="5"/>
  <c r="AM353" i="5"/>
  <c r="AL353" i="5"/>
  <c r="AI353" i="5"/>
  <c r="AH353" i="5"/>
  <c r="AE353" i="5"/>
  <c r="AD353" i="5"/>
  <c r="AA353" i="5"/>
  <c r="Z353" i="5"/>
  <c r="BN352" i="5"/>
  <c r="BK352" i="5"/>
  <c r="AU352" i="5"/>
  <c r="AT352" i="5"/>
  <c r="AQ352" i="5"/>
  <c r="AP352" i="5"/>
  <c r="AM352" i="5"/>
  <c r="AL352" i="5"/>
  <c r="AI352" i="5"/>
  <c r="AH352" i="5"/>
  <c r="AE352" i="5"/>
  <c r="AD352" i="5"/>
  <c r="AA352" i="5"/>
  <c r="Z352" i="5"/>
  <c r="BN351" i="5"/>
  <c r="BK351" i="5"/>
  <c r="AU351" i="5"/>
  <c r="AT351" i="5"/>
  <c r="AQ351" i="5"/>
  <c r="AP351" i="5"/>
  <c r="AM351" i="5"/>
  <c r="AL351" i="5"/>
  <c r="AI351" i="5"/>
  <c r="AH351" i="5"/>
  <c r="AE351" i="5"/>
  <c r="AD351" i="5"/>
  <c r="AA351" i="5"/>
  <c r="Z351" i="5"/>
  <c r="BN350" i="5"/>
  <c r="BK350" i="5"/>
  <c r="AU350" i="5"/>
  <c r="AT350" i="5"/>
  <c r="AQ350" i="5"/>
  <c r="AP350" i="5"/>
  <c r="AM350" i="5"/>
  <c r="AL350" i="5"/>
  <c r="AI350" i="5"/>
  <c r="AH350" i="5"/>
  <c r="AE350" i="5"/>
  <c r="AD350" i="5"/>
  <c r="AA350" i="5"/>
  <c r="Z350" i="5"/>
  <c r="BN349" i="5"/>
  <c r="BK349" i="5"/>
  <c r="AU349" i="5"/>
  <c r="AT349" i="5"/>
  <c r="AQ349" i="5"/>
  <c r="AP349" i="5"/>
  <c r="AM349" i="5"/>
  <c r="AL349" i="5"/>
  <c r="AI349" i="5"/>
  <c r="AH349" i="5"/>
  <c r="AE349" i="5"/>
  <c r="AD349" i="5"/>
  <c r="AA349" i="5"/>
  <c r="Z349" i="5"/>
  <c r="BN348" i="5"/>
  <c r="BK348" i="5"/>
  <c r="AU348" i="5"/>
  <c r="AT348" i="5"/>
  <c r="AQ348" i="5"/>
  <c r="AP348" i="5"/>
  <c r="AM348" i="5"/>
  <c r="AL348" i="5"/>
  <c r="AI348" i="5"/>
  <c r="AH348" i="5"/>
  <c r="AE348" i="5"/>
  <c r="AD348" i="5"/>
  <c r="AA348" i="5"/>
  <c r="Z348" i="5"/>
  <c r="BN347" i="5"/>
  <c r="BK347" i="5"/>
  <c r="AU347" i="5"/>
  <c r="AT347" i="5"/>
  <c r="AQ347" i="5"/>
  <c r="AP347" i="5"/>
  <c r="AM347" i="5"/>
  <c r="AL347" i="5"/>
  <c r="AI347" i="5"/>
  <c r="AH347" i="5"/>
  <c r="AE347" i="5"/>
  <c r="AD347" i="5"/>
  <c r="AA347" i="5"/>
  <c r="Z347" i="5"/>
  <c r="BN346" i="5"/>
  <c r="BK346" i="5"/>
  <c r="AU346" i="5"/>
  <c r="AT346" i="5"/>
  <c r="AQ346" i="5"/>
  <c r="AP346" i="5"/>
  <c r="AM346" i="5"/>
  <c r="AL346" i="5"/>
  <c r="AI346" i="5"/>
  <c r="AH346" i="5"/>
  <c r="AE346" i="5"/>
  <c r="AD346" i="5"/>
  <c r="AA346" i="5"/>
  <c r="Z346" i="5"/>
  <c r="BN345" i="5"/>
  <c r="BK345" i="5"/>
  <c r="AU345" i="5"/>
  <c r="AT345" i="5"/>
  <c r="AQ345" i="5"/>
  <c r="AP345" i="5"/>
  <c r="AM345" i="5"/>
  <c r="AL345" i="5"/>
  <c r="AI345" i="5"/>
  <c r="AH345" i="5"/>
  <c r="AE345" i="5"/>
  <c r="AD345" i="5"/>
  <c r="AA345" i="5"/>
  <c r="Z345" i="5"/>
  <c r="BN344" i="5"/>
  <c r="BK344" i="5"/>
  <c r="AU344" i="5"/>
  <c r="AT344" i="5"/>
  <c r="AQ344" i="5"/>
  <c r="AP344" i="5"/>
  <c r="AM344" i="5"/>
  <c r="AL344" i="5"/>
  <c r="AI344" i="5"/>
  <c r="AH344" i="5"/>
  <c r="AE344" i="5"/>
  <c r="AD344" i="5"/>
  <c r="AA344" i="5"/>
  <c r="Z344" i="5"/>
  <c r="BN343" i="5"/>
  <c r="BK343" i="5"/>
  <c r="AU343" i="5"/>
  <c r="AT343" i="5"/>
  <c r="AQ343" i="5"/>
  <c r="AP343" i="5"/>
  <c r="AM343" i="5"/>
  <c r="AL343" i="5"/>
  <c r="AI343" i="5"/>
  <c r="AH343" i="5"/>
  <c r="AE343" i="5"/>
  <c r="AD343" i="5"/>
  <c r="AA343" i="5"/>
  <c r="Z343" i="5"/>
  <c r="BN342" i="5"/>
  <c r="BK342" i="5"/>
  <c r="AU342" i="5"/>
  <c r="AT342" i="5"/>
  <c r="AQ342" i="5"/>
  <c r="AP342" i="5"/>
  <c r="AM342" i="5"/>
  <c r="AL342" i="5"/>
  <c r="AI342" i="5"/>
  <c r="AH342" i="5"/>
  <c r="AE342" i="5"/>
  <c r="AD342" i="5"/>
  <c r="AA342" i="5"/>
  <c r="Z342" i="5"/>
  <c r="BN341" i="5"/>
  <c r="BK341" i="5"/>
  <c r="AU341" i="5"/>
  <c r="AT341" i="5"/>
  <c r="AQ341" i="5"/>
  <c r="AP341" i="5"/>
  <c r="AM341" i="5"/>
  <c r="AL341" i="5"/>
  <c r="AI341" i="5"/>
  <c r="AH341" i="5"/>
  <c r="AE341" i="5"/>
  <c r="AD341" i="5"/>
  <c r="AA341" i="5"/>
  <c r="Z341" i="5"/>
  <c r="BN340" i="5"/>
  <c r="BK340" i="5"/>
  <c r="AU340" i="5"/>
  <c r="AT340" i="5"/>
  <c r="AQ340" i="5"/>
  <c r="AP340" i="5"/>
  <c r="AM340" i="5"/>
  <c r="AL340" i="5"/>
  <c r="AI340" i="5"/>
  <c r="AH340" i="5"/>
  <c r="AE340" i="5"/>
  <c r="AD340" i="5"/>
  <c r="AA340" i="5"/>
  <c r="Z340" i="5"/>
  <c r="BN339" i="5"/>
  <c r="BK339" i="5"/>
  <c r="AU339" i="5"/>
  <c r="AT339" i="5"/>
  <c r="AQ339" i="5"/>
  <c r="AP339" i="5"/>
  <c r="AM339" i="5"/>
  <c r="AL339" i="5"/>
  <c r="AI339" i="5"/>
  <c r="AH339" i="5"/>
  <c r="AE339" i="5"/>
  <c r="AD339" i="5"/>
  <c r="AA339" i="5"/>
  <c r="Z339" i="5"/>
  <c r="BN338" i="5"/>
  <c r="BK338" i="5"/>
  <c r="AU338" i="5"/>
  <c r="AT338" i="5"/>
  <c r="AQ338" i="5"/>
  <c r="AP338" i="5"/>
  <c r="AM338" i="5"/>
  <c r="AL338" i="5"/>
  <c r="AI338" i="5"/>
  <c r="AH338" i="5"/>
  <c r="AE338" i="5"/>
  <c r="AD338" i="5"/>
  <c r="AA338" i="5"/>
  <c r="Z338" i="5"/>
  <c r="BN337" i="5"/>
  <c r="BK337" i="5"/>
  <c r="AU337" i="5"/>
  <c r="AT337" i="5"/>
  <c r="AQ337" i="5"/>
  <c r="AP337" i="5"/>
  <c r="AM337" i="5"/>
  <c r="AL337" i="5"/>
  <c r="AI337" i="5"/>
  <c r="AH337" i="5"/>
  <c r="AE337" i="5"/>
  <c r="AD337" i="5"/>
  <c r="AA337" i="5"/>
  <c r="Z337" i="5"/>
  <c r="BN336" i="5"/>
  <c r="BK336" i="5"/>
  <c r="AU336" i="5"/>
  <c r="AT336" i="5"/>
  <c r="AQ336" i="5"/>
  <c r="AP336" i="5"/>
  <c r="AM336" i="5"/>
  <c r="AL336" i="5"/>
  <c r="AI336" i="5"/>
  <c r="AH336" i="5"/>
  <c r="AE336" i="5"/>
  <c r="AD336" i="5"/>
  <c r="AA336" i="5"/>
  <c r="Z336" i="5"/>
  <c r="BN335" i="5"/>
  <c r="BK335" i="5"/>
  <c r="AU335" i="5"/>
  <c r="AT335" i="5"/>
  <c r="AQ335" i="5"/>
  <c r="AP335" i="5"/>
  <c r="AM335" i="5"/>
  <c r="AL335" i="5"/>
  <c r="AI335" i="5"/>
  <c r="AH335" i="5"/>
  <c r="AE335" i="5"/>
  <c r="AD335" i="5"/>
  <c r="AA335" i="5"/>
  <c r="Z335" i="5"/>
  <c r="BN334" i="5"/>
  <c r="BK334" i="5"/>
  <c r="AU334" i="5"/>
  <c r="AT334" i="5"/>
  <c r="AQ334" i="5"/>
  <c r="AP334" i="5"/>
  <c r="AM334" i="5"/>
  <c r="AL334" i="5"/>
  <c r="AI334" i="5"/>
  <c r="AH334" i="5"/>
  <c r="AE334" i="5"/>
  <c r="AD334" i="5"/>
  <c r="AA334" i="5"/>
  <c r="Z334" i="5"/>
  <c r="BN333" i="5"/>
  <c r="BK333" i="5"/>
  <c r="AU333" i="5"/>
  <c r="AT333" i="5"/>
  <c r="AQ333" i="5"/>
  <c r="AP333" i="5"/>
  <c r="AM333" i="5"/>
  <c r="AL333" i="5"/>
  <c r="AI333" i="5"/>
  <c r="AH333" i="5"/>
  <c r="AE333" i="5"/>
  <c r="AD333" i="5"/>
  <c r="AA333" i="5"/>
  <c r="Z333" i="5"/>
  <c r="BN332" i="5"/>
  <c r="BK332" i="5"/>
  <c r="AU332" i="5"/>
  <c r="AT332" i="5"/>
  <c r="AQ332" i="5"/>
  <c r="AP332" i="5"/>
  <c r="AM332" i="5"/>
  <c r="AL332" i="5"/>
  <c r="AI332" i="5"/>
  <c r="AH332" i="5"/>
  <c r="AE332" i="5"/>
  <c r="AD332" i="5"/>
  <c r="AA332" i="5"/>
  <c r="Z332" i="5"/>
  <c r="BN331" i="5"/>
  <c r="BK331" i="5"/>
  <c r="AU331" i="5"/>
  <c r="AT331" i="5"/>
  <c r="AQ331" i="5"/>
  <c r="AP331" i="5"/>
  <c r="AM331" i="5"/>
  <c r="AL331" i="5"/>
  <c r="AI331" i="5"/>
  <c r="AH331" i="5"/>
  <c r="AE331" i="5"/>
  <c r="AD331" i="5"/>
  <c r="AA331" i="5"/>
  <c r="Z331" i="5"/>
  <c r="BN330" i="5"/>
  <c r="BK330" i="5"/>
  <c r="AU330" i="5"/>
  <c r="AT330" i="5"/>
  <c r="AQ330" i="5"/>
  <c r="AP330" i="5"/>
  <c r="AM330" i="5"/>
  <c r="AL330" i="5"/>
  <c r="AI330" i="5"/>
  <c r="AH330" i="5"/>
  <c r="AE330" i="5"/>
  <c r="AD330" i="5"/>
  <c r="AA330" i="5"/>
  <c r="Z330" i="5"/>
  <c r="BN329" i="5"/>
  <c r="BK329" i="5"/>
  <c r="AU329" i="5"/>
  <c r="AT329" i="5"/>
  <c r="AQ329" i="5"/>
  <c r="AP329" i="5"/>
  <c r="AM329" i="5"/>
  <c r="AL329" i="5"/>
  <c r="AI329" i="5"/>
  <c r="AH329" i="5"/>
  <c r="AE329" i="5"/>
  <c r="AD329" i="5"/>
  <c r="AA329" i="5"/>
  <c r="Z329" i="5"/>
  <c r="BN328" i="5"/>
  <c r="BK328" i="5"/>
  <c r="AU328" i="5"/>
  <c r="AT328" i="5"/>
  <c r="AQ328" i="5"/>
  <c r="AP328" i="5"/>
  <c r="AM328" i="5"/>
  <c r="AL328" i="5"/>
  <c r="AI328" i="5"/>
  <c r="AH328" i="5"/>
  <c r="AE328" i="5"/>
  <c r="AD328" i="5"/>
  <c r="AA328" i="5"/>
  <c r="Z328" i="5"/>
  <c r="BN327" i="5"/>
  <c r="BK327" i="5"/>
  <c r="AU327" i="5"/>
  <c r="AT327" i="5"/>
  <c r="AQ327" i="5"/>
  <c r="AP327" i="5"/>
  <c r="AM327" i="5"/>
  <c r="AL327" i="5"/>
  <c r="AI327" i="5"/>
  <c r="AH327" i="5"/>
  <c r="AE327" i="5"/>
  <c r="AD327" i="5"/>
  <c r="AA327" i="5"/>
  <c r="Z327" i="5"/>
  <c r="BN326" i="5"/>
  <c r="BK326" i="5"/>
  <c r="AU326" i="5"/>
  <c r="AT326" i="5"/>
  <c r="AQ326" i="5"/>
  <c r="AP326" i="5"/>
  <c r="AM326" i="5"/>
  <c r="AL326" i="5"/>
  <c r="AI326" i="5"/>
  <c r="AH326" i="5"/>
  <c r="AE326" i="5"/>
  <c r="AD326" i="5"/>
  <c r="AA326" i="5"/>
  <c r="Z326" i="5"/>
  <c r="BN325" i="5"/>
  <c r="BK325" i="5"/>
  <c r="AU325" i="5"/>
  <c r="AT325" i="5"/>
  <c r="AQ325" i="5"/>
  <c r="AP325" i="5"/>
  <c r="AM325" i="5"/>
  <c r="AL325" i="5"/>
  <c r="AI325" i="5"/>
  <c r="AH325" i="5"/>
  <c r="AE325" i="5"/>
  <c r="AD325" i="5"/>
  <c r="AA325" i="5"/>
  <c r="Z325" i="5"/>
  <c r="BN324" i="5"/>
  <c r="BK324" i="5"/>
  <c r="AU324" i="5"/>
  <c r="AT324" i="5"/>
  <c r="AQ324" i="5"/>
  <c r="AP324" i="5"/>
  <c r="AM324" i="5"/>
  <c r="AL324" i="5"/>
  <c r="AI324" i="5"/>
  <c r="AH324" i="5"/>
  <c r="AE324" i="5"/>
  <c r="AD324" i="5"/>
  <c r="AA324" i="5"/>
  <c r="Z324" i="5"/>
  <c r="BN323" i="5"/>
  <c r="BK323" i="5"/>
  <c r="AU323" i="5"/>
  <c r="AT323" i="5"/>
  <c r="AQ323" i="5"/>
  <c r="AP323" i="5"/>
  <c r="AM323" i="5"/>
  <c r="AL323" i="5"/>
  <c r="AI323" i="5"/>
  <c r="AH323" i="5"/>
  <c r="AE323" i="5"/>
  <c r="AD323" i="5"/>
  <c r="AA323" i="5"/>
  <c r="Z323" i="5"/>
  <c r="BN322" i="5"/>
  <c r="BK322" i="5"/>
  <c r="AU322" i="5"/>
  <c r="AT322" i="5"/>
  <c r="AQ322" i="5"/>
  <c r="AP322" i="5"/>
  <c r="AM322" i="5"/>
  <c r="AL322" i="5"/>
  <c r="AI322" i="5"/>
  <c r="AH322" i="5"/>
  <c r="AE322" i="5"/>
  <c r="AD322" i="5"/>
  <c r="AA322" i="5"/>
  <c r="Z322" i="5"/>
  <c r="BN321" i="5"/>
  <c r="BK321" i="5"/>
  <c r="AU321" i="5"/>
  <c r="AT321" i="5"/>
  <c r="AQ321" i="5"/>
  <c r="AP321" i="5"/>
  <c r="AM321" i="5"/>
  <c r="AL321" i="5"/>
  <c r="AI321" i="5"/>
  <c r="AH321" i="5"/>
  <c r="AE321" i="5"/>
  <c r="AD321" i="5"/>
  <c r="AA321" i="5"/>
  <c r="Z321" i="5"/>
  <c r="BN320" i="5"/>
  <c r="BK320" i="5"/>
  <c r="AU320" i="5"/>
  <c r="AT320" i="5"/>
  <c r="AQ320" i="5"/>
  <c r="AP320" i="5"/>
  <c r="AM320" i="5"/>
  <c r="AL320" i="5"/>
  <c r="AI320" i="5"/>
  <c r="AH320" i="5"/>
  <c r="AE320" i="5"/>
  <c r="AD320" i="5"/>
  <c r="AA320" i="5"/>
  <c r="Z320" i="5"/>
  <c r="BN319" i="5"/>
  <c r="BK319" i="5"/>
  <c r="BN318" i="5"/>
  <c r="BK318" i="5"/>
  <c r="AU318" i="5"/>
  <c r="AT318" i="5"/>
  <c r="AQ318" i="5"/>
  <c r="AP318" i="5"/>
  <c r="AM318" i="5"/>
  <c r="AL318" i="5"/>
  <c r="AI318" i="5"/>
  <c r="AH318" i="5"/>
  <c r="AE318" i="5"/>
  <c r="AD318" i="5"/>
  <c r="AA318" i="5"/>
  <c r="Z318" i="5"/>
  <c r="BN317" i="5"/>
  <c r="BK317" i="5"/>
  <c r="AU317" i="5"/>
  <c r="AT317" i="5"/>
  <c r="AQ317" i="5"/>
  <c r="AP317" i="5"/>
  <c r="AM317" i="5"/>
  <c r="AL317" i="5"/>
  <c r="AI317" i="5"/>
  <c r="AH317" i="5"/>
  <c r="AE317" i="5"/>
  <c r="AD317" i="5"/>
  <c r="AA317" i="5"/>
  <c r="Z317" i="5"/>
  <c r="BN316" i="5"/>
  <c r="BK316" i="5"/>
  <c r="AY316" i="5"/>
  <c r="AX316" i="5"/>
  <c r="AU316" i="5"/>
  <c r="AT316" i="5"/>
  <c r="AQ316" i="5"/>
  <c r="AP316" i="5"/>
  <c r="AM316" i="5"/>
  <c r="AL316" i="5"/>
  <c r="AI316" i="5"/>
  <c r="AH316" i="5"/>
  <c r="AE316" i="5"/>
  <c r="AD316" i="5"/>
  <c r="AA316" i="5"/>
  <c r="Z316" i="5"/>
  <c r="BN315" i="5"/>
  <c r="BK315" i="5"/>
  <c r="AU315" i="5"/>
  <c r="AT315" i="5"/>
  <c r="AQ315" i="5"/>
  <c r="AP315" i="5"/>
  <c r="AM315" i="5"/>
  <c r="AL315" i="5"/>
  <c r="AI315" i="5"/>
  <c r="AH315" i="5"/>
  <c r="AE315" i="5"/>
  <c r="AD315" i="5"/>
  <c r="AA315" i="5"/>
  <c r="Z315" i="5"/>
  <c r="BN314" i="5"/>
  <c r="BK314" i="5"/>
  <c r="AU314" i="5"/>
  <c r="AT314" i="5"/>
  <c r="AQ314" i="5"/>
  <c r="AP314" i="5"/>
  <c r="AM314" i="5"/>
  <c r="AL314" i="5"/>
  <c r="AI314" i="5"/>
  <c r="AH314" i="5"/>
  <c r="AE314" i="5"/>
  <c r="AD314" i="5"/>
  <c r="Z314" i="5"/>
  <c r="BN313" i="5"/>
  <c r="BK313" i="5"/>
  <c r="AU313" i="5"/>
  <c r="AT313" i="5"/>
  <c r="AQ313" i="5"/>
  <c r="AP313" i="5"/>
  <c r="AM313" i="5"/>
  <c r="AL313" i="5"/>
  <c r="AI313" i="5"/>
  <c r="AH313" i="5"/>
  <c r="AE313" i="5"/>
  <c r="AD313" i="5"/>
  <c r="AA313" i="5"/>
  <c r="Z313" i="5"/>
  <c r="BN312" i="5"/>
  <c r="BK312" i="5"/>
  <c r="AU312" i="5"/>
  <c r="AT312" i="5"/>
  <c r="AQ312" i="5"/>
  <c r="AP312" i="5"/>
  <c r="AM312" i="5"/>
  <c r="AL312" i="5"/>
  <c r="AI312" i="5"/>
  <c r="AH312" i="5"/>
  <c r="AE312" i="5"/>
  <c r="AD312" i="5"/>
  <c r="AA312" i="5"/>
  <c r="Z312" i="5"/>
  <c r="BN311" i="5"/>
  <c r="BK311" i="5"/>
  <c r="AU311" i="5"/>
  <c r="AT311" i="5"/>
  <c r="AQ311" i="5"/>
  <c r="AP311" i="5"/>
  <c r="AM311" i="5"/>
  <c r="AL311" i="5"/>
  <c r="AI311" i="5"/>
  <c r="AH311" i="5"/>
  <c r="AE311" i="5"/>
  <c r="AD311" i="5"/>
  <c r="AA311" i="5"/>
  <c r="Z311" i="5"/>
  <c r="BN310" i="5"/>
  <c r="BK310" i="5"/>
  <c r="AU310" i="5"/>
  <c r="AT310" i="5"/>
  <c r="AQ310" i="5"/>
  <c r="AP310" i="5"/>
  <c r="AM310" i="5"/>
  <c r="AL310" i="5"/>
  <c r="AI310" i="5"/>
  <c r="AH310" i="5"/>
  <c r="AE310" i="5"/>
  <c r="AD310" i="5"/>
  <c r="AA310" i="5"/>
  <c r="Z310" i="5"/>
  <c r="BN309" i="5"/>
  <c r="BK309" i="5"/>
  <c r="AU309" i="5"/>
  <c r="AT309" i="5"/>
  <c r="AQ309" i="5"/>
  <c r="AP309" i="5"/>
  <c r="AM309" i="5"/>
  <c r="AL309" i="5"/>
  <c r="AI309" i="5"/>
  <c r="AH309" i="5"/>
  <c r="AE309" i="5"/>
  <c r="AD309" i="5"/>
  <c r="AA309" i="5"/>
  <c r="Z309" i="5"/>
  <c r="BN308" i="5"/>
  <c r="BK308" i="5"/>
  <c r="AU308" i="5"/>
  <c r="AT308" i="5"/>
  <c r="AQ308" i="5"/>
  <c r="AP308" i="5"/>
  <c r="AM308" i="5"/>
  <c r="AL308" i="5"/>
  <c r="AI308" i="5"/>
  <c r="AH308" i="5"/>
  <c r="AE308" i="5"/>
  <c r="AD308" i="5"/>
  <c r="AA308" i="5"/>
  <c r="Z308" i="5"/>
  <c r="BN307" i="5"/>
  <c r="BK307" i="5"/>
  <c r="AU307" i="5"/>
  <c r="AT307" i="5"/>
  <c r="AQ307" i="5"/>
  <c r="AP307" i="5"/>
  <c r="AM307" i="5"/>
  <c r="AL307" i="5"/>
  <c r="AI307" i="5"/>
  <c r="AH307" i="5"/>
  <c r="AE307" i="5"/>
  <c r="AD307" i="5"/>
  <c r="AA307" i="5"/>
  <c r="Z307" i="5"/>
  <c r="AU306" i="5"/>
  <c r="AT306" i="5"/>
  <c r="AM306" i="5"/>
  <c r="AL306" i="5"/>
  <c r="AI306" i="5"/>
  <c r="AH306" i="5"/>
  <c r="AE306" i="5"/>
  <c r="AD306" i="5"/>
  <c r="AA306" i="5"/>
  <c r="Z306" i="5"/>
  <c r="BN305" i="5"/>
  <c r="BK305" i="5"/>
  <c r="AU305" i="5"/>
  <c r="AT305" i="5"/>
  <c r="AM305" i="5"/>
  <c r="AL305" i="5"/>
  <c r="AE305" i="5"/>
  <c r="AD305" i="5"/>
  <c r="AA305" i="5"/>
  <c r="Z305" i="5"/>
  <c r="BN304" i="5"/>
  <c r="BK304" i="5"/>
  <c r="AU304" i="5"/>
  <c r="AT304" i="5"/>
  <c r="AM304" i="5"/>
  <c r="AL304" i="5"/>
  <c r="AE304" i="5"/>
  <c r="AD304" i="5"/>
  <c r="AA304" i="5"/>
  <c r="Z304" i="5"/>
  <c r="BN303" i="5"/>
  <c r="BK303" i="5"/>
  <c r="AU303" i="5"/>
  <c r="AT303" i="5"/>
  <c r="AM303" i="5"/>
  <c r="AL303" i="5"/>
  <c r="AE303" i="5"/>
  <c r="AD303" i="5"/>
  <c r="AA303" i="5"/>
  <c r="Z303" i="5"/>
  <c r="BN302" i="5"/>
  <c r="BK302" i="5"/>
  <c r="AU302" i="5"/>
  <c r="AT302" i="5"/>
  <c r="AQ302" i="5"/>
  <c r="AP302" i="5"/>
  <c r="AM302" i="5"/>
  <c r="AL302" i="5"/>
  <c r="AI302" i="5"/>
  <c r="AH302" i="5"/>
  <c r="AE302" i="5"/>
  <c r="AD302" i="5"/>
  <c r="AA302" i="5"/>
  <c r="Z302" i="5"/>
  <c r="BN301" i="5"/>
  <c r="BK301" i="5"/>
  <c r="AU301" i="5"/>
  <c r="AT301" i="5"/>
  <c r="AQ301" i="5"/>
  <c r="AP301" i="5"/>
  <c r="AM301" i="5"/>
  <c r="AL301" i="5"/>
  <c r="AI301" i="5"/>
  <c r="AH301" i="5"/>
  <c r="AE301" i="5"/>
  <c r="AD301" i="5"/>
  <c r="AA301" i="5"/>
  <c r="Z301" i="5"/>
  <c r="BN300" i="5"/>
  <c r="BK300" i="5"/>
  <c r="AU300" i="5"/>
  <c r="AT300" i="5"/>
  <c r="AQ300" i="5"/>
  <c r="AP300" i="5"/>
  <c r="AM300" i="5"/>
  <c r="AL300" i="5"/>
  <c r="AI300" i="5"/>
  <c r="AH300" i="5"/>
  <c r="AE300" i="5"/>
  <c r="AD300" i="5"/>
  <c r="AA300" i="5"/>
  <c r="Z300" i="5"/>
  <c r="BN299" i="5"/>
  <c r="BK299" i="5"/>
  <c r="AU299" i="5"/>
  <c r="AT299" i="5"/>
  <c r="AQ299" i="5"/>
  <c r="AP299" i="5"/>
  <c r="AM299" i="5"/>
  <c r="AL299" i="5"/>
  <c r="AI299" i="5"/>
  <c r="AH299" i="5"/>
  <c r="AE299" i="5"/>
  <c r="AD299" i="5"/>
  <c r="Z299" i="5"/>
  <c r="BN298" i="5"/>
  <c r="BK298" i="5"/>
  <c r="AU298" i="5"/>
  <c r="AT298" i="5"/>
  <c r="AQ298" i="5"/>
  <c r="AP298" i="5"/>
  <c r="AM298" i="5"/>
  <c r="AL298" i="5"/>
  <c r="AI298" i="5"/>
  <c r="AH298" i="5"/>
  <c r="AE298" i="5"/>
  <c r="AD298" i="5"/>
  <c r="AA298" i="5"/>
  <c r="Z298" i="5"/>
  <c r="AU297" i="5"/>
  <c r="AT297" i="5"/>
  <c r="AM297" i="5"/>
  <c r="AL297" i="5"/>
  <c r="AI297" i="5"/>
  <c r="AH297" i="5"/>
  <c r="AE297" i="5"/>
  <c r="AD297" i="5"/>
  <c r="AA297" i="5"/>
  <c r="Z297" i="5"/>
  <c r="BN296" i="5"/>
  <c r="BK296" i="5"/>
  <c r="AU296" i="5"/>
  <c r="AT296" i="5"/>
  <c r="AQ296" i="5"/>
  <c r="AP296" i="5"/>
  <c r="AM296" i="5"/>
  <c r="AL296" i="5"/>
  <c r="AI296" i="5"/>
  <c r="AH296" i="5"/>
  <c r="AE296" i="5"/>
  <c r="AD296" i="5"/>
  <c r="AA296" i="5"/>
  <c r="Z296" i="5"/>
  <c r="BN295" i="5"/>
  <c r="BK295" i="5"/>
  <c r="AU295" i="5"/>
  <c r="AT295" i="5"/>
  <c r="AQ295" i="5"/>
  <c r="AP295" i="5"/>
  <c r="AM295" i="5"/>
  <c r="AL295" i="5"/>
  <c r="AI295" i="5"/>
  <c r="AH295" i="5"/>
  <c r="AE295" i="5"/>
  <c r="AD295" i="5"/>
  <c r="AA295" i="5"/>
  <c r="Z295" i="5"/>
  <c r="BN294" i="5"/>
  <c r="BK294" i="5"/>
  <c r="AU294" i="5"/>
  <c r="AT294" i="5"/>
  <c r="AQ294" i="5"/>
  <c r="AP294" i="5"/>
  <c r="AM294" i="5"/>
  <c r="AL294" i="5"/>
  <c r="AI294" i="5"/>
  <c r="AH294" i="5"/>
  <c r="AE294" i="5"/>
  <c r="AD294" i="5"/>
  <c r="AA294" i="5"/>
  <c r="Z294" i="5"/>
  <c r="BN293" i="5"/>
  <c r="BK293" i="5"/>
  <c r="AU293" i="5"/>
  <c r="AT293" i="5"/>
  <c r="AQ293" i="5"/>
  <c r="AP293" i="5"/>
  <c r="AM293" i="5"/>
  <c r="AL293" i="5"/>
  <c r="AI293" i="5"/>
  <c r="AH293" i="5"/>
  <c r="AE293" i="5"/>
  <c r="AD293" i="5"/>
  <c r="AA293" i="5"/>
  <c r="Z293" i="5"/>
  <c r="BN292" i="5"/>
  <c r="BK292" i="5"/>
  <c r="AU292" i="5"/>
  <c r="AT292" i="5"/>
  <c r="AQ292" i="5"/>
  <c r="AP292" i="5"/>
  <c r="AM292" i="5"/>
  <c r="AL292" i="5"/>
  <c r="AI292" i="5"/>
  <c r="AH292" i="5"/>
  <c r="AE292" i="5"/>
  <c r="AD292" i="5"/>
  <c r="AA292" i="5"/>
  <c r="Z292" i="5"/>
  <c r="BN291" i="5"/>
  <c r="BK291" i="5"/>
  <c r="AU291" i="5"/>
  <c r="AT291" i="5"/>
  <c r="AQ291" i="5"/>
  <c r="AP291" i="5"/>
  <c r="AM291" i="5"/>
  <c r="AL291" i="5"/>
  <c r="AI291" i="5"/>
  <c r="AH291" i="5"/>
  <c r="AE291" i="5"/>
  <c r="AD291" i="5"/>
  <c r="AA291" i="5"/>
  <c r="Z291" i="5"/>
  <c r="BN290" i="5"/>
  <c r="BK290" i="5"/>
  <c r="AU290" i="5"/>
  <c r="AT290" i="5"/>
  <c r="AQ290" i="5"/>
  <c r="AP290" i="5"/>
  <c r="AM290" i="5"/>
  <c r="AL290" i="5"/>
  <c r="AI290" i="5"/>
  <c r="AH290" i="5"/>
  <c r="AE290" i="5"/>
  <c r="AD290" i="5"/>
  <c r="AA290" i="5"/>
  <c r="Z290" i="5"/>
  <c r="BN289" i="5"/>
  <c r="BK289" i="5"/>
  <c r="AU289" i="5"/>
  <c r="AT289" i="5"/>
  <c r="AQ289" i="5"/>
  <c r="AP289" i="5"/>
  <c r="AM289" i="5"/>
  <c r="AL289" i="5"/>
  <c r="AI289" i="5"/>
  <c r="AH289" i="5"/>
  <c r="AE289" i="5"/>
  <c r="AD289" i="5"/>
  <c r="AA289" i="5"/>
  <c r="Z289" i="5"/>
  <c r="BN288" i="5"/>
  <c r="BK288" i="5"/>
  <c r="AU288" i="5"/>
  <c r="AT288" i="5"/>
  <c r="AQ288" i="5"/>
  <c r="AP288" i="5"/>
  <c r="AM288" i="5"/>
  <c r="AL288" i="5"/>
  <c r="AI288" i="5"/>
  <c r="AH288" i="5"/>
  <c r="AE288" i="5"/>
  <c r="AD288" i="5"/>
  <c r="AA288" i="5"/>
  <c r="Z288" i="5"/>
  <c r="BN287" i="5"/>
  <c r="BK287" i="5"/>
  <c r="AU287" i="5"/>
  <c r="AT287" i="5"/>
  <c r="AQ287" i="5"/>
  <c r="AP287" i="5"/>
  <c r="AM287" i="5"/>
  <c r="AL287" i="5"/>
  <c r="AI287" i="5"/>
  <c r="AH287" i="5"/>
  <c r="AE287" i="5"/>
  <c r="AD287" i="5"/>
  <c r="Z287" i="5"/>
  <c r="BN286" i="5"/>
  <c r="BK286" i="5"/>
  <c r="AU286" i="5"/>
  <c r="AT286" i="5"/>
  <c r="AM286" i="5"/>
  <c r="AL286" i="5"/>
  <c r="AE286" i="5"/>
  <c r="AD286" i="5"/>
  <c r="AA286" i="5"/>
  <c r="Z286" i="5"/>
  <c r="BN285" i="5"/>
  <c r="BK285" i="5"/>
  <c r="AU285" i="5"/>
  <c r="AT285" i="5"/>
  <c r="AQ285" i="5"/>
  <c r="AP285" i="5"/>
  <c r="AM285" i="5"/>
  <c r="AL285" i="5"/>
  <c r="AI285" i="5"/>
  <c r="AH285" i="5"/>
  <c r="AE285" i="5"/>
  <c r="AD285" i="5"/>
  <c r="AA285" i="5"/>
  <c r="Z285" i="5"/>
  <c r="AU284" i="5"/>
  <c r="AT284" i="5"/>
  <c r="AM284" i="5"/>
  <c r="AL284" i="5"/>
  <c r="AI284" i="5"/>
  <c r="AH284" i="5"/>
  <c r="AE284" i="5"/>
  <c r="AD284" i="5"/>
  <c r="AA284" i="5"/>
  <c r="Z284" i="5"/>
  <c r="BN283" i="5"/>
  <c r="BK283" i="5"/>
  <c r="AU283" i="5"/>
  <c r="AT283" i="5"/>
  <c r="AQ283" i="5"/>
  <c r="AP283" i="5"/>
  <c r="AM283" i="5"/>
  <c r="AL283" i="5"/>
  <c r="AI283" i="5"/>
  <c r="AH283" i="5"/>
  <c r="AE283" i="5"/>
  <c r="AD283" i="5"/>
  <c r="AA283" i="5"/>
  <c r="Z283" i="5"/>
  <c r="BN282" i="5"/>
  <c r="BK282" i="5"/>
  <c r="AU282" i="5"/>
  <c r="AT282" i="5"/>
  <c r="AQ282" i="5"/>
  <c r="AP282" i="5"/>
  <c r="AM282" i="5"/>
  <c r="AL282" i="5"/>
  <c r="AI282" i="5"/>
  <c r="AH282" i="5"/>
  <c r="AE282" i="5"/>
  <c r="AD282" i="5"/>
  <c r="AA282" i="5"/>
  <c r="Z282" i="5"/>
  <c r="BN281" i="5"/>
  <c r="BK281" i="5"/>
  <c r="AU281" i="5"/>
  <c r="AT281" i="5"/>
  <c r="AQ281" i="5"/>
  <c r="AP281" i="5"/>
  <c r="AM281" i="5"/>
  <c r="AL281" i="5"/>
  <c r="AI281" i="5"/>
  <c r="AH281" i="5"/>
  <c r="AE281" i="5"/>
  <c r="AD281" i="5"/>
  <c r="AA281" i="5"/>
  <c r="Z281" i="5"/>
  <c r="BN280" i="5"/>
  <c r="BK280" i="5"/>
  <c r="AY280" i="5"/>
  <c r="AX280" i="5"/>
  <c r="AU280" i="5"/>
  <c r="AT280" i="5"/>
  <c r="AQ280" i="5"/>
  <c r="AP280" i="5"/>
  <c r="AM280" i="5"/>
  <c r="AL280" i="5"/>
  <c r="AI280" i="5"/>
  <c r="AH280" i="5"/>
  <c r="AE280" i="5"/>
  <c r="AD280" i="5"/>
  <c r="AA280" i="5"/>
  <c r="Z280" i="5"/>
  <c r="BN279" i="5"/>
  <c r="BK279" i="5"/>
  <c r="AU279" i="5"/>
  <c r="AT279" i="5"/>
  <c r="AQ279" i="5"/>
  <c r="AP279" i="5"/>
  <c r="AM279" i="5"/>
  <c r="AL279" i="5"/>
  <c r="AI279" i="5"/>
  <c r="AH279" i="5"/>
  <c r="AE279" i="5"/>
  <c r="AD279" i="5"/>
  <c r="AA279" i="5"/>
  <c r="Z279" i="5"/>
  <c r="BN278" i="5"/>
  <c r="BK278" i="5"/>
  <c r="AU278" i="5"/>
  <c r="AT278" i="5"/>
  <c r="AQ278" i="5"/>
  <c r="AP278" i="5"/>
  <c r="AM278" i="5"/>
  <c r="AL278" i="5"/>
  <c r="AI278" i="5"/>
  <c r="AH278" i="5"/>
  <c r="AE278" i="5"/>
  <c r="AD278" i="5"/>
  <c r="AA278" i="5"/>
  <c r="Z278" i="5"/>
  <c r="BN277" i="5"/>
  <c r="BK277" i="5"/>
  <c r="AU277" i="5"/>
  <c r="AT277" i="5"/>
  <c r="AQ277" i="5"/>
  <c r="AP277" i="5"/>
  <c r="AM277" i="5"/>
  <c r="AL277" i="5"/>
  <c r="AI277" i="5"/>
  <c r="AH277" i="5"/>
  <c r="AE277" i="5"/>
  <c r="AD277" i="5"/>
  <c r="AA277" i="5"/>
  <c r="Z277" i="5"/>
  <c r="BN276" i="5"/>
  <c r="BK276" i="5"/>
  <c r="AU276" i="5"/>
  <c r="AT276" i="5"/>
  <c r="AQ276" i="5"/>
  <c r="AP276" i="5"/>
  <c r="AM276" i="5"/>
  <c r="AL276" i="5"/>
  <c r="AI276" i="5"/>
  <c r="AH276" i="5"/>
  <c r="AE276" i="5"/>
  <c r="AD276" i="5"/>
  <c r="AA276" i="5"/>
  <c r="Z276" i="5"/>
  <c r="BN275" i="5"/>
  <c r="BK275" i="5"/>
  <c r="AU275" i="5"/>
  <c r="AT275" i="5"/>
  <c r="AQ275" i="5"/>
  <c r="AP275" i="5"/>
  <c r="AM275" i="5"/>
  <c r="AL275" i="5"/>
  <c r="AI275" i="5"/>
  <c r="AH275" i="5"/>
  <c r="AE275" i="5"/>
  <c r="AD275" i="5"/>
  <c r="AA275" i="5"/>
  <c r="Z275" i="5"/>
  <c r="BN274" i="5"/>
  <c r="BK274" i="5"/>
  <c r="AU274" i="5"/>
  <c r="AT274" i="5"/>
  <c r="AQ274" i="5"/>
  <c r="AP274" i="5"/>
  <c r="AM274" i="5"/>
  <c r="AL274" i="5"/>
  <c r="AI274" i="5"/>
  <c r="AH274" i="5"/>
  <c r="AE274" i="5"/>
  <c r="AD274" i="5"/>
  <c r="AA274" i="5"/>
  <c r="Z274" i="5"/>
  <c r="BN273" i="5"/>
  <c r="BK273" i="5"/>
  <c r="AU273" i="5"/>
  <c r="AT273" i="5"/>
  <c r="AQ273" i="5"/>
  <c r="AP273" i="5"/>
  <c r="AM273" i="5"/>
  <c r="AL273" i="5"/>
  <c r="AI273" i="5"/>
  <c r="AH273" i="5"/>
  <c r="AE273" i="5"/>
  <c r="AD273" i="5"/>
  <c r="AA273" i="5"/>
  <c r="Z273" i="5"/>
  <c r="BN272" i="5"/>
  <c r="BK272" i="5"/>
  <c r="AU272" i="5"/>
  <c r="AT272" i="5"/>
  <c r="AQ272" i="5"/>
  <c r="AP272" i="5"/>
  <c r="AM272" i="5"/>
  <c r="AL272" i="5"/>
  <c r="AI272" i="5"/>
  <c r="AH272" i="5"/>
  <c r="AE272" i="5"/>
  <c r="AD272" i="5"/>
  <c r="AA272" i="5"/>
  <c r="Z272" i="5"/>
  <c r="BN271" i="5"/>
  <c r="BK271" i="5"/>
  <c r="AU271" i="5"/>
  <c r="AT271" i="5"/>
  <c r="AQ271" i="5"/>
  <c r="AP271" i="5"/>
  <c r="AM271" i="5"/>
  <c r="AL271" i="5"/>
  <c r="AI271" i="5"/>
  <c r="AH271" i="5"/>
  <c r="AE271" i="5"/>
  <c r="AD271" i="5"/>
  <c r="AA271" i="5"/>
  <c r="Z271" i="5"/>
  <c r="BN270" i="5"/>
  <c r="BK270" i="5"/>
  <c r="AU270" i="5"/>
  <c r="AT270" i="5"/>
  <c r="AQ270" i="5"/>
  <c r="AP270" i="5"/>
  <c r="AM270" i="5"/>
  <c r="AL270" i="5"/>
  <c r="AI270" i="5"/>
  <c r="AH270" i="5"/>
  <c r="AE270" i="5"/>
  <c r="AD270" i="5"/>
  <c r="AA270" i="5"/>
  <c r="Z270" i="5"/>
  <c r="BN269" i="5"/>
  <c r="BK269" i="5"/>
  <c r="AU269" i="5"/>
  <c r="AT269" i="5"/>
  <c r="AQ269" i="5"/>
  <c r="AP269" i="5"/>
  <c r="AM269" i="5"/>
  <c r="AL269" i="5"/>
  <c r="AI269" i="5"/>
  <c r="AH269" i="5"/>
  <c r="AE269" i="5"/>
  <c r="AD269" i="5"/>
  <c r="AA269" i="5"/>
  <c r="Z269" i="5"/>
  <c r="BN268" i="5"/>
  <c r="BK268" i="5"/>
  <c r="AU268" i="5"/>
  <c r="AT268" i="5"/>
  <c r="AQ268" i="5"/>
  <c r="AP268" i="5"/>
  <c r="AM268" i="5"/>
  <c r="AL268" i="5"/>
  <c r="AI268" i="5"/>
  <c r="AH268" i="5"/>
  <c r="AE268" i="5"/>
  <c r="AD268" i="5"/>
  <c r="AA268" i="5"/>
  <c r="Z268" i="5"/>
  <c r="BN267" i="5"/>
  <c r="BK267" i="5"/>
  <c r="AU267" i="5"/>
  <c r="AT267" i="5"/>
  <c r="AQ267" i="5"/>
  <c r="AP267" i="5"/>
  <c r="AM267" i="5"/>
  <c r="AL267" i="5"/>
  <c r="AI267" i="5"/>
  <c r="AH267" i="5"/>
  <c r="AE267" i="5"/>
  <c r="AD267" i="5"/>
  <c r="AA267" i="5"/>
  <c r="Z267" i="5"/>
  <c r="BN266" i="5"/>
  <c r="BK266" i="5"/>
  <c r="AU266" i="5"/>
  <c r="AT266" i="5"/>
  <c r="AQ266" i="5"/>
  <c r="AP266" i="5"/>
  <c r="AM266" i="5"/>
  <c r="AL266" i="5"/>
  <c r="AI266" i="5"/>
  <c r="AH266" i="5"/>
  <c r="AE266" i="5"/>
  <c r="AD266" i="5"/>
  <c r="AA266" i="5"/>
  <c r="Z266" i="5"/>
  <c r="BN265" i="5"/>
  <c r="BK265" i="5"/>
  <c r="AU265" i="5"/>
  <c r="AT265" i="5"/>
  <c r="AQ265" i="5"/>
  <c r="AP265" i="5"/>
  <c r="AM265" i="5"/>
  <c r="AL265" i="5"/>
  <c r="AI265" i="5"/>
  <c r="AH265" i="5"/>
  <c r="AE265" i="5"/>
  <c r="AD265" i="5"/>
  <c r="AA265" i="5"/>
  <c r="Z265" i="5"/>
  <c r="BN264" i="5"/>
  <c r="BK264" i="5"/>
  <c r="AU264" i="5"/>
  <c r="AT264" i="5"/>
  <c r="AQ264" i="5"/>
  <c r="AP264" i="5"/>
  <c r="AM264" i="5"/>
  <c r="AL264" i="5"/>
  <c r="AI264" i="5"/>
  <c r="AH264" i="5"/>
  <c r="AE264" i="5"/>
  <c r="AD264" i="5"/>
  <c r="AA264" i="5"/>
  <c r="Z264" i="5"/>
  <c r="BN263" i="5"/>
  <c r="BK263" i="5"/>
  <c r="AU263" i="5"/>
  <c r="AT263" i="5"/>
  <c r="AQ263" i="5"/>
  <c r="AP263" i="5"/>
  <c r="AM263" i="5"/>
  <c r="AL263" i="5"/>
  <c r="AI263" i="5"/>
  <c r="AH263" i="5"/>
  <c r="AE263" i="5"/>
  <c r="AD263" i="5"/>
  <c r="AA263" i="5"/>
  <c r="Z263" i="5"/>
  <c r="BN262" i="5"/>
  <c r="BK262" i="5"/>
  <c r="AU262" i="5"/>
  <c r="AT262" i="5"/>
  <c r="AQ262" i="5"/>
  <c r="AP262" i="5"/>
  <c r="AM262" i="5"/>
  <c r="AL262" i="5"/>
  <c r="AI262" i="5"/>
  <c r="AH262" i="5"/>
  <c r="AE262" i="5"/>
  <c r="AD262" i="5"/>
  <c r="AA262" i="5"/>
  <c r="Z262" i="5"/>
  <c r="BN261" i="5"/>
  <c r="BK261" i="5"/>
  <c r="AU261" i="5"/>
  <c r="AT261" i="5"/>
  <c r="AQ261" i="5"/>
  <c r="AP261" i="5"/>
  <c r="AM261" i="5"/>
  <c r="AL261" i="5"/>
  <c r="AI261" i="5"/>
  <c r="AH261" i="5"/>
  <c r="AE261" i="5"/>
  <c r="AD261" i="5"/>
  <c r="AA261" i="5"/>
  <c r="Z261" i="5"/>
  <c r="BN260" i="5"/>
  <c r="BK260" i="5"/>
  <c r="AU260" i="5"/>
  <c r="AT260" i="5"/>
  <c r="AQ260" i="5"/>
  <c r="AP260" i="5"/>
  <c r="AM260" i="5"/>
  <c r="AL260" i="5"/>
  <c r="AI260" i="5"/>
  <c r="AH260" i="5"/>
  <c r="AE260" i="5"/>
  <c r="AD260" i="5"/>
  <c r="AA260" i="5"/>
  <c r="Z260" i="5"/>
  <c r="BN259" i="5"/>
  <c r="BK259" i="5"/>
  <c r="AU259" i="5"/>
  <c r="AT259" i="5"/>
  <c r="AQ259" i="5"/>
  <c r="AP259" i="5"/>
  <c r="AM259" i="5"/>
  <c r="AL259" i="5"/>
  <c r="AI259" i="5"/>
  <c r="AH259" i="5"/>
  <c r="AE259" i="5"/>
  <c r="AD259" i="5"/>
  <c r="AA259" i="5"/>
  <c r="Z259" i="5"/>
  <c r="BN258" i="5"/>
  <c r="BK258" i="5"/>
  <c r="AX258" i="5"/>
  <c r="AU258" i="5"/>
  <c r="AT258" i="5"/>
  <c r="AQ258" i="5"/>
  <c r="AP258" i="5"/>
  <c r="AM258" i="5"/>
  <c r="AL258" i="5"/>
  <c r="AI258" i="5"/>
  <c r="AH258" i="5"/>
  <c r="AE258" i="5"/>
  <c r="AD258" i="5"/>
  <c r="AA258" i="5"/>
  <c r="Z258" i="5"/>
  <c r="BN257" i="5"/>
  <c r="BK257" i="5"/>
  <c r="AU257" i="5"/>
  <c r="AT257" i="5"/>
  <c r="AQ257" i="5"/>
  <c r="AP257" i="5"/>
  <c r="AM257" i="5"/>
  <c r="AL257" i="5"/>
  <c r="AI257" i="5"/>
  <c r="AH257" i="5"/>
  <c r="AE257" i="5"/>
  <c r="AD257" i="5"/>
  <c r="AA257" i="5"/>
  <c r="Z257" i="5"/>
  <c r="BN256" i="5"/>
  <c r="BK256" i="5"/>
  <c r="AU256" i="5"/>
  <c r="AT256" i="5"/>
  <c r="AQ256" i="5"/>
  <c r="AP256" i="5"/>
  <c r="AM256" i="5"/>
  <c r="AL256" i="5"/>
  <c r="AI256" i="5"/>
  <c r="AH256" i="5"/>
  <c r="AE256" i="5"/>
  <c r="AD256" i="5"/>
  <c r="AA256" i="5"/>
  <c r="Z256" i="5"/>
  <c r="BN255" i="5"/>
  <c r="BK255" i="5"/>
  <c r="AU255" i="5"/>
  <c r="AT255" i="5"/>
  <c r="AQ255" i="5"/>
  <c r="AP255" i="5"/>
  <c r="AM255" i="5"/>
  <c r="AL255" i="5"/>
  <c r="AI255" i="5"/>
  <c r="AH255" i="5"/>
  <c r="AE255" i="5"/>
  <c r="AD255" i="5"/>
  <c r="AA255" i="5"/>
  <c r="Z255" i="5"/>
  <c r="AU254" i="5"/>
  <c r="AT254" i="5"/>
  <c r="AM254" i="5"/>
  <c r="AL254" i="5"/>
  <c r="AI254" i="5"/>
  <c r="AH254" i="5"/>
  <c r="AE254" i="5"/>
  <c r="AD254" i="5"/>
  <c r="AA254" i="5"/>
  <c r="Z254" i="5"/>
  <c r="AU253" i="5"/>
  <c r="AT253" i="5"/>
  <c r="AM253" i="5"/>
  <c r="AL253" i="5"/>
  <c r="AI253" i="5"/>
  <c r="AH253" i="5"/>
  <c r="AE253" i="5"/>
  <c r="AD253" i="5"/>
  <c r="AA253" i="5"/>
  <c r="Z253" i="5"/>
  <c r="BN252" i="5"/>
  <c r="BK252" i="5"/>
  <c r="AU252" i="5"/>
  <c r="AT252" i="5"/>
  <c r="AQ252" i="5"/>
  <c r="AP252" i="5"/>
  <c r="AM252" i="5"/>
  <c r="AL252" i="5"/>
  <c r="AI252" i="5"/>
  <c r="AH252" i="5"/>
  <c r="AE252" i="5"/>
  <c r="AD252" i="5"/>
  <c r="AA252" i="5"/>
  <c r="Z252" i="5"/>
  <c r="BN251" i="5"/>
  <c r="BK251" i="5"/>
  <c r="AU251" i="5"/>
  <c r="AT251" i="5"/>
  <c r="AQ251" i="5"/>
  <c r="AP251" i="5"/>
  <c r="AM251" i="5"/>
  <c r="AL251" i="5"/>
  <c r="AI251" i="5"/>
  <c r="AH251" i="5"/>
  <c r="AE251" i="5"/>
  <c r="AD251" i="5"/>
  <c r="AA251" i="5"/>
  <c r="Z251" i="5"/>
  <c r="BN250" i="5"/>
  <c r="BK250" i="5"/>
  <c r="AU250" i="5"/>
  <c r="AT250" i="5"/>
  <c r="AQ250" i="5"/>
  <c r="AP250" i="5"/>
  <c r="AM250" i="5"/>
  <c r="AL250" i="5"/>
  <c r="AI250" i="5"/>
  <c r="AH250" i="5"/>
  <c r="AE250" i="5"/>
  <c r="AD250" i="5"/>
  <c r="AA250" i="5"/>
  <c r="Z250" i="5"/>
  <c r="BN249" i="5"/>
  <c r="BK249" i="5"/>
  <c r="AU249" i="5"/>
  <c r="AT249" i="5"/>
  <c r="AQ249" i="5"/>
  <c r="AP249" i="5"/>
  <c r="AM249" i="5"/>
  <c r="AL249" i="5"/>
  <c r="AI249" i="5"/>
  <c r="AH249" i="5"/>
  <c r="AE249" i="5"/>
  <c r="AD249" i="5"/>
  <c r="AA249" i="5"/>
  <c r="Z249" i="5"/>
  <c r="BN248" i="5"/>
  <c r="BK248" i="5"/>
  <c r="AU248" i="5"/>
  <c r="AT248" i="5"/>
  <c r="AQ248" i="5"/>
  <c r="AP248" i="5"/>
  <c r="AM248" i="5"/>
  <c r="AL248" i="5"/>
  <c r="AI248" i="5"/>
  <c r="AH248" i="5"/>
  <c r="AE248" i="5"/>
  <c r="AD248" i="5"/>
  <c r="AA248" i="5"/>
  <c r="Z248" i="5"/>
  <c r="BN247" i="5"/>
  <c r="BK247" i="5"/>
  <c r="AU247" i="5"/>
  <c r="AT247" i="5"/>
  <c r="AQ247" i="5"/>
  <c r="AP247" i="5"/>
  <c r="AM247" i="5"/>
  <c r="AL247" i="5"/>
  <c r="AI247" i="5"/>
  <c r="AH247" i="5"/>
  <c r="AE247" i="5"/>
  <c r="AD247" i="5"/>
  <c r="AA247" i="5"/>
  <c r="Z247" i="5"/>
  <c r="BN246" i="5"/>
  <c r="BK246" i="5"/>
  <c r="AU246" i="5"/>
  <c r="AT246" i="5"/>
  <c r="AQ246" i="5"/>
  <c r="AP246" i="5"/>
  <c r="AM246" i="5"/>
  <c r="AL246" i="5"/>
  <c r="AI246" i="5"/>
  <c r="AH246" i="5"/>
  <c r="AE246" i="5"/>
  <c r="AD246" i="5"/>
  <c r="AA246" i="5"/>
  <c r="Z246" i="5"/>
  <c r="BN245" i="5"/>
  <c r="BK245" i="5"/>
  <c r="AU245" i="5"/>
  <c r="AT245" i="5"/>
  <c r="AQ245" i="5"/>
  <c r="AP245" i="5"/>
  <c r="AM245" i="5"/>
  <c r="AL245" i="5"/>
  <c r="AI245" i="5"/>
  <c r="AH245" i="5"/>
  <c r="AE245" i="5"/>
  <c r="AD245" i="5"/>
  <c r="AA245" i="5"/>
  <c r="Z245" i="5"/>
  <c r="BN244" i="5"/>
  <c r="BK244" i="5"/>
  <c r="AU244" i="5"/>
  <c r="AT244" i="5"/>
  <c r="AQ244" i="5"/>
  <c r="AP244" i="5"/>
  <c r="AM244" i="5"/>
  <c r="AL244" i="5"/>
  <c r="AI244" i="5"/>
  <c r="AH244" i="5"/>
  <c r="AE244" i="5"/>
  <c r="AD244" i="5"/>
  <c r="AA244" i="5"/>
  <c r="Z244" i="5"/>
  <c r="BN243" i="5"/>
  <c r="BK243" i="5"/>
  <c r="AU243" i="5"/>
  <c r="AT243" i="5"/>
  <c r="AQ243" i="5"/>
  <c r="AP243" i="5"/>
  <c r="AM243" i="5"/>
  <c r="AL243" i="5"/>
  <c r="AI243" i="5"/>
  <c r="AH243" i="5"/>
  <c r="AE243" i="5"/>
  <c r="AD243" i="5"/>
  <c r="AA243" i="5"/>
  <c r="Z243" i="5"/>
  <c r="BN242" i="5"/>
  <c r="BK242" i="5"/>
  <c r="AU242" i="5"/>
  <c r="AT242" i="5"/>
  <c r="AQ242" i="5"/>
  <c r="AP242" i="5"/>
  <c r="AM242" i="5"/>
  <c r="AL242" i="5"/>
  <c r="AI242" i="5"/>
  <c r="AH242" i="5"/>
  <c r="AD242" i="5"/>
  <c r="Z242" i="5"/>
  <c r="BN241" i="5"/>
  <c r="BK241" i="5"/>
  <c r="AU241" i="5"/>
  <c r="AT241" i="5"/>
  <c r="AQ241" i="5"/>
  <c r="AP241" i="5"/>
  <c r="AM241" i="5"/>
  <c r="AL241" i="5"/>
  <c r="AI241" i="5"/>
  <c r="AH241" i="5"/>
  <c r="AE241" i="5"/>
  <c r="AD241" i="5"/>
  <c r="AA241" i="5"/>
  <c r="Z241" i="5"/>
  <c r="BN240" i="5"/>
  <c r="BK240" i="5"/>
  <c r="AU240" i="5"/>
  <c r="AT240" i="5"/>
  <c r="AQ240" i="5"/>
  <c r="AP240" i="5"/>
  <c r="AM240" i="5"/>
  <c r="AL240" i="5"/>
  <c r="AI240" i="5"/>
  <c r="AH240" i="5"/>
  <c r="AE240" i="5"/>
  <c r="AD240" i="5"/>
  <c r="AA240" i="5"/>
  <c r="Z240" i="5"/>
  <c r="BN239" i="5"/>
  <c r="BK239" i="5"/>
  <c r="AU239" i="5"/>
  <c r="AT239" i="5"/>
  <c r="AQ239" i="5"/>
  <c r="AP239" i="5"/>
  <c r="AM239" i="5"/>
  <c r="AL239" i="5"/>
  <c r="AI239" i="5"/>
  <c r="AH239" i="5"/>
  <c r="AE239" i="5"/>
  <c r="AD239" i="5"/>
  <c r="AA239" i="5"/>
  <c r="Z239" i="5"/>
  <c r="BN238" i="5"/>
  <c r="BK238" i="5"/>
  <c r="AU238" i="5"/>
  <c r="AT238" i="5"/>
  <c r="AQ238" i="5"/>
  <c r="AP238" i="5"/>
  <c r="AM238" i="5"/>
  <c r="AL238" i="5"/>
  <c r="AI238" i="5"/>
  <c r="AH238" i="5"/>
  <c r="AE238" i="5"/>
  <c r="AD238" i="5"/>
  <c r="AA238" i="5"/>
  <c r="Z238" i="5"/>
  <c r="BN237" i="5"/>
  <c r="BK237" i="5"/>
  <c r="AU237" i="5"/>
  <c r="AT237" i="5"/>
  <c r="AQ237" i="5"/>
  <c r="AP237" i="5"/>
  <c r="AM237" i="5"/>
  <c r="AL237" i="5"/>
  <c r="AI237" i="5"/>
  <c r="AH237" i="5"/>
  <c r="AE237" i="5"/>
  <c r="AD237" i="5"/>
  <c r="AA237" i="5"/>
  <c r="Z237" i="5"/>
  <c r="BN236" i="5"/>
  <c r="BK236" i="5"/>
  <c r="BN235" i="5"/>
  <c r="BK235" i="5"/>
  <c r="AU235" i="5"/>
  <c r="AT235" i="5"/>
  <c r="AQ235" i="5"/>
  <c r="AP235" i="5"/>
  <c r="AM235" i="5"/>
  <c r="AL235" i="5"/>
  <c r="AH235" i="5"/>
  <c r="AD235" i="5"/>
  <c r="AA235" i="5"/>
  <c r="Z235" i="5"/>
  <c r="BN234" i="5"/>
  <c r="BK234" i="5"/>
  <c r="AU234" i="5"/>
  <c r="AT234" i="5"/>
  <c r="AQ234" i="5"/>
  <c r="AP234" i="5"/>
  <c r="AM234" i="5"/>
  <c r="AL234" i="5"/>
  <c r="AI234" i="5"/>
  <c r="AH234" i="5"/>
  <c r="AE234" i="5"/>
  <c r="AD234" i="5"/>
  <c r="AA234" i="5"/>
  <c r="Z234" i="5"/>
  <c r="BN233" i="5"/>
  <c r="BK233" i="5"/>
  <c r="AU233" i="5"/>
  <c r="AT233" i="5"/>
  <c r="AQ233" i="5"/>
  <c r="AP233" i="5"/>
  <c r="AM233" i="5"/>
  <c r="AL233" i="5"/>
  <c r="AI233" i="5"/>
  <c r="AH233" i="5"/>
  <c r="AE233" i="5"/>
  <c r="AD233" i="5"/>
  <c r="Z233" i="5"/>
  <c r="BN232" i="5"/>
  <c r="BK232" i="5"/>
  <c r="AU232" i="5"/>
  <c r="AT232" i="5"/>
  <c r="AQ232" i="5"/>
  <c r="AP232" i="5"/>
  <c r="AM232" i="5"/>
  <c r="AL232" i="5"/>
  <c r="AI232" i="5"/>
  <c r="AH232" i="5"/>
  <c r="AE232" i="5"/>
  <c r="AD232" i="5"/>
  <c r="AA232" i="5"/>
  <c r="Z232" i="5"/>
  <c r="BN231" i="5"/>
  <c r="BK231" i="5"/>
  <c r="AU231" i="5"/>
  <c r="AT231" i="5"/>
  <c r="AQ231" i="5"/>
  <c r="AP231" i="5"/>
  <c r="AM231" i="5"/>
  <c r="AL231" i="5"/>
  <c r="AI231" i="5"/>
  <c r="AH231" i="5"/>
  <c r="AE231" i="5"/>
  <c r="AD231" i="5"/>
  <c r="AA231" i="5"/>
  <c r="Z231" i="5"/>
  <c r="BN230" i="5"/>
  <c r="BK230" i="5"/>
  <c r="AU230" i="5"/>
  <c r="AT230" i="5"/>
  <c r="AQ230" i="5"/>
  <c r="AP230" i="5"/>
  <c r="AM230" i="5"/>
  <c r="AL230" i="5"/>
  <c r="AI230" i="5"/>
  <c r="AH230" i="5"/>
  <c r="AE230" i="5"/>
  <c r="AD230" i="5"/>
  <c r="AA230" i="5"/>
  <c r="Z230" i="5"/>
  <c r="BN229" i="5"/>
  <c r="BK229" i="5"/>
  <c r="AU229" i="5"/>
  <c r="AT229" i="5"/>
  <c r="AQ229" i="5"/>
  <c r="AP229" i="5"/>
  <c r="AM229" i="5"/>
  <c r="AL229" i="5"/>
  <c r="AI229" i="5"/>
  <c r="AH229" i="5"/>
  <c r="AE229" i="5"/>
  <c r="AD229" i="5"/>
  <c r="AA229" i="5"/>
  <c r="Z229" i="5"/>
  <c r="BN228" i="5"/>
  <c r="BK228" i="5"/>
  <c r="AU228" i="5"/>
  <c r="AT228" i="5"/>
  <c r="AQ228" i="5"/>
  <c r="AP228" i="5"/>
  <c r="AM228" i="5"/>
  <c r="AL228" i="5"/>
  <c r="AI228" i="5"/>
  <c r="AH228" i="5"/>
  <c r="AE228" i="5"/>
  <c r="AD228" i="5"/>
  <c r="AA228" i="5"/>
  <c r="Z228" i="5"/>
  <c r="BN227" i="5"/>
  <c r="BK227" i="5"/>
  <c r="AU227" i="5"/>
  <c r="AT227" i="5"/>
  <c r="AQ227" i="5"/>
  <c r="AP227" i="5"/>
  <c r="AM227" i="5"/>
  <c r="AL227" i="5"/>
  <c r="AI227" i="5"/>
  <c r="AH227" i="5"/>
  <c r="AE227" i="5"/>
  <c r="AD227" i="5"/>
  <c r="AA227" i="5"/>
  <c r="Z227" i="5"/>
  <c r="BN226" i="5"/>
  <c r="BK226" i="5"/>
  <c r="AU226" i="5"/>
  <c r="AT226" i="5"/>
  <c r="AQ226" i="5"/>
  <c r="AP226" i="5"/>
  <c r="AM226" i="5"/>
  <c r="AL226" i="5"/>
  <c r="AI226" i="5"/>
  <c r="AH226" i="5"/>
  <c r="AE226" i="5"/>
  <c r="AD226" i="5"/>
  <c r="AA226" i="5"/>
  <c r="Z226" i="5"/>
  <c r="BN225" i="5"/>
  <c r="BK225" i="5"/>
  <c r="AU225" i="5"/>
  <c r="AT225" i="5"/>
  <c r="AQ225" i="5"/>
  <c r="AP225" i="5"/>
  <c r="AM225" i="5"/>
  <c r="AL225" i="5"/>
  <c r="AI225" i="5"/>
  <c r="AH225" i="5"/>
  <c r="AE225" i="5"/>
  <c r="AD225" i="5"/>
  <c r="Z225" i="5"/>
  <c r="BN224" i="5"/>
  <c r="BK224" i="5"/>
  <c r="BN223" i="5"/>
  <c r="BK223" i="5"/>
  <c r="AU222" i="5"/>
  <c r="AT222" i="5"/>
  <c r="AM222" i="5"/>
  <c r="AL222" i="5"/>
  <c r="AI222" i="5"/>
  <c r="AH222" i="5"/>
  <c r="AE222" i="5"/>
  <c r="AD222" i="5"/>
  <c r="AA222" i="5"/>
  <c r="Z222" i="5"/>
  <c r="AU221" i="5"/>
  <c r="AT221" i="5"/>
  <c r="AM221" i="5"/>
  <c r="AL221" i="5"/>
  <c r="AI221" i="5"/>
  <c r="AH221" i="5"/>
  <c r="AE221" i="5"/>
  <c r="AD221" i="5"/>
  <c r="AA221" i="5"/>
  <c r="Z221" i="5"/>
  <c r="BN220" i="5"/>
  <c r="BK220" i="5"/>
  <c r="AU220" i="5"/>
  <c r="AT220" i="5"/>
  <c r="AQ220" i="5"/>
  <c r="AP220" i="5"/>
  <c r="AM220" i="5"/>
  <c r="AL220" i="5"/>
  <c r="AI220" i="5"/>
  <c r="AH220" i="5"/>
  <c r="AE220" i="5"/>
  <c r="AD220" i="5"/>
  <c r="AA220" i="5"/>
  <c r="Z220" i="5"/>
  <c r="BN219" i="5"/>
  <c r="BK219" i="5"/>
  <c r="AU219" i="5"/>
  <c r="AT219" i="5"/>
  <c r="AQ219" i="5"/>
  <c r="AP219" i="5"/>
  <c r="AM219" i="5"/>
  <c r="AL219" i="5"/>
  <c r="AI219" i="5"/>
  <c r="AH219" i="5"/>
  <c r="AE219" i="5"/>
  <c r="AD219" i="5"/>
  <c r="AA219" i="5"/>
  <c r="Z219" i="5"/>
  <c r="BN218" i="5"/>
  <c r="BK218" i="5"/>
  <c r="AU218" i="5"/>
  <c r="AT218" i="5"/>
  <c r="AQ218" i="5"/>
  <c r="AP218" i="5"/>
  <c r="AM218" i="5"/>
  <c r="AL218" i="5"/>
  <c r="AI218" i="5"/>
  <c r="AH218" i="5"/>
  <c r="AE218" i="5"/>
  <c r="AD218" i="5"/>
  <c r="AA218" i="5"/>
  <c r="Z218" i="5"/>
  <c r="BN217" i="5"/>
  <c r="BK217" i="5"/>
  <c r="AU217" i="5"/>
  <c r="AT217" i="5"/>
  <c r="AQ217" i="5"/>
  <c r="AP217" i="5"/>
  <c r="AM217" i="5"/>
  <c r="AL217" i="5"/>
  <c r="AI217" i="5"/>
  <c r="AH217" i="5"/>
  <c r="AE217" i="5"/>
  <c r="AD217" i="5"/>
  <c r="AA217" i="5"/>
  <c r="Z217" i="5"/>
  <c r="BN216" i="5"/>
  <c r="BK216" i="5"/>
  <c r="AU216" i="5"/>
  <c r="AT216" i="5"/>
  <c r="AQ216" i="5"/>
  <c r="AP216" i="5"/>
  <c r="AM216" i="5"/>
  <c r="AL216" i="5"/>
  <c r="AI216" i="5"/>
  <c r="AH216" i="5"/>
  <c r="AE216" i="5"/>
  <c r="AD216" i="5"/>
  <c r="AA216" i="5"/>
  <c r="Z216" i="5"/>
  <c r="BN215" i="5"/>
  <c r="BK215" i="5"/>
  <c r="AU215" i="5"/>
  <c r="AT215" i="5"/>
  <c r="AQ215" i="5"/>
  <c r="AP215" i="5"/>
  <c r="AM215" i="5"/>
  <c r="AL215" i="5"/>
  <c r="AI215" i="5"/>
  <c r="AH215" i="5"/>
  <c r="AE215" i="5"/>
  <c r="AD215" i="5"/>
  <c r="AA215" i="5"/>
  <c r="Z215" i="5"/>
  <c r="BN214" i="5"/>
  <c r="BK214" i="5"/>
  <c r="AU214" i="5"/>
  <c r="AT214" i="5"/>
  <c r="AQ214" i="5"/>
  <c r="AP214" i="5"/>
  <c r="AM214" i="5"/>
  <c r="AL214" i="5"/>
  <c r="AI214" i="5"/>
  <c r="AH214" i="5"/>
  <c r="AE214" i="5"/>
  <c r="AD214" i="5"/>
  <c r="AA214" i="5"/>
  <c r="Z214" i="5"/>
  <c r="BN213" i="5"/>
  <c r="BK213" i="5"/>
  <c r="AU213" i="5"/>
  <c r="AT213" i="5"/>
  <c r="AQ213" i="5"/>
  <c r="AP213" i="5"/>
  <c r="AM213" i="5"/>
  <c r="AL213" i="5"/>
  <c r="AI213" i="5"/>
  <c r="AH213" i="5"/>
  <c r="AE213" i="5"/>
  <c r="AD213" i="5"/>
  <c r="AA213" i="5"/>
  <c r="Z213" i="5"/>
  <c r="BN212" i="5"/>
  <c r="BK212" i="5"/>
  <c r="AU212" i="5"/>
  <c r="AT212" i="5"/>
  <c r="AQ212" i="5"/>
  <c r="AP212" i="5"/>
  <c r="AM212" i="5"/>
  <c r="AL212" i="5"/>
  <c r="AI212" i="5"/>
  <c r="AH212" i="5"/>
  <c r="AE212" i="5"/>
  <c r="AD212" i="5"/>
  <c r="AA212" i="5"/>
  <c r="Z212" i="5"/>
  <c r="BN211" i="5"/>
  <c r="BK211" i="5"/>
  <c r="AU211" i="5"/>
  <c r="AT211" i="5"/>
  <c r="AQ211" i="5"/>
  <c r="AP211" i="5"/>
  <c r="AM211" i="5"/>
  <c r="AL211" i="5"/>
  <c r="AI211" i="5"/>
  <c r="AH211" i="5"/>
  <c r="AE211" i="5"/>
  <c r="AD211" i="5"/>
  <c r="AA211" i="5"/>
  <c r="Z211" i="5"/>
  <c r="BN210" i="5"/>
  <c r="BK210" i="5"/>
  <c r="AU210" i="5"/>
  <c r="AT210" i="5"/>
  <c r="AQ210" i="5"/>
  <c r="AP210" i="5"/>
  <c r="AM210" i="5"/>
  <c r="AL210" i="5"/>
  <c r="AI210" i="5"/>
  <c r="AH210" i="5"/>
  <c r="AE210" i="5"/>
  <c r="AD210" i="5"/>
  <c r="AA210" i="5"/>
  <c r="Z210" i="5"/>
  <c r="BN209" i="5"/>
  <c r="BK209" i="5"/>
  <c r="AU209" i="5"/>
  <c r="AT209" i="5"/>
  <c r="AQ209" i="5"/>
  <c r="AP209" i="5"/>
  <c r="AM209" i="5"/>
  <c r="AL209" i="5"/>
  <c r="AI209" i="5"/>
  <c r="AH209" i="5"/>
  <c r="AE209" i="5"/>
  <c r="AD209" i="5"/>
  <c r="AA209" i="5"/>
  <c r="Z209" i="5"/>
  <c r="BN208" i="5"/>
  <c r="BK208" i="5"/>
  <c r="AU208" i="5"/>
  <c r="AT208" i="5"/>
  <c r="AQ208" i="5"/>
  <c r="AP208" i="5"/>
  <c r="AM208" i="5"/>
  <c r="AL208" i="5"/>
  <c r="AI208" i="5"/>
  <c r="AH208" i="5"/>
  <c r="AE208" i="5"/>
  <c r="AD208" i="5"/>
  <c r="AA208" i="5"/>
  <c r="Z208" i="5"/>
  <c r="BN207" i="5"/>
  <c r="BK207" i="5"/>
  <c r="BN206" i="5"/>
  <c r="BK206" i="5"/>
  <c r="BN205" i="5"/>
  <c r="BK205" i="5"/>
  <c r="BN204" i="5"/>
  <c r="BK204" i="5"/>
  <c r="BN203" i="5"/>
  <c r="BK203" i="5"/>
  <c r="BN202" i="5"/>
  <c r="BK202" i="5"/>
  <c r="AU202" i="5"/>
  <c r="AT202" i="5"/>
  <c r="AQ202" i="5"/>
  <c r="AP202" i="5"/>
  <c r="AM202" i="5"/>
  <c r="AL202" i="5"/>
  <c r="AI202" i="5"/>
  <c r="AH202" i="5"/>
  <c r="AE202" i="5"/>
  <c r="AD202" i="5"/>
  <c r="AA202" i="5"/>
  <c r="Z202" i="5"/>
  <c r="BN201" i="5"/>
  <c r="BK201" i="5"/>
  <c r="AU201" i="5"/>
  <c r="AT201" i="5"/>
  <c r="AQ201" i="5"/>
  <c r="AP201" i="5"/>
  <c r="AM201" i="5"/>
  <c r="AL201" i="5"/>
  <c r="AE201" i="5"/>
  <c r="AD201" i="5"/>
  <c r="AA201" i="5"/>
  <c r="Z201" i="5"/>
  <c r="BN200" i="5"/>
  <c r="BK200" i="5"/>
  <c r="AU200" i="5"/>
  <c r="AT200" i="5"/>
  <c r="AQ200" i="5"/>
  <c r="AP200" i="5"/>
  <c r="AM200" i="5"/>
  <c r="AL200" i="5"/>
  <c r="AI200" i="5"/>
  <c r="AH200" i="5"/>
  <c r="AE200" i="5"/>
  <c r="AD200" i="5"/>
  <c r="AA200" i="5"/>
  <c r="Z200" i="5"/>
  <c r="BN199" i="5"/>
  <c r="BK199" i="5"/>
  <c r="AU199" i="5"/>
  <c r="AT199" i="5"/>
  <c r="AQ199" i="5"/>
  <c r="AP199" i="5"/>
  <c r="AM199" i="5"/>
  <c r="AL199" i="5"/>
  <c r="AI199" i="5"/>
  <c r="AH199" i="5"/>
  <c r="AE199" i="5"/>
  <c r="AD199" i="5"/>
  <c r="AA199" i="5"/>
  <c r="Z199" i="5"/>
  <c r="BN198" i="5"/>
  <c r="BK198" i="5"/>
  <c r="AU198" i="5"/>
  <c r="AT198" i="5"/>
  <c r="AQ198" i="5"/>
  <c r="AP198" i="5"/>
  <c r="AM198" i="5"/>
  <c r="AL198" i="5"/>
  <c r="AI198" i="5"/>
  <c r="AH198" i="5"/>
  <c r="AE198" i="5"/>
  <c r="AD198" i="5"/>
  <c r="AA198" i="5"/>
  <c r="Z198" i="5"/>
  <c r="BN197" i="5"/>
  <c r="BK197" i="5"/>
  <c r="AU197" i="5"/>
  <c r="AT197" i="5"/>
  <c r="AQ197" i="5"/>
  <c r="AP197" i="5"/>
  <c r="AM197" i="5"/>
  <c r="AL197" i="5"/>
  <c r="AI197" i="5"/>
  <c r="AH197" i="5"/>
  <c r="AE197" i="5"/>
  <c r="AD197" i="5"/>
  <c r="AA197" i="5"/>
  <c r="Z197" i="5"/>
  <c r="BN196" i="5"/>
  <c r="BK196" i="5"/>
  <c r="AU196" i="5"/>
  <c r="AT196" i="5"/>
  <c r="AQ196" i="5"/>
  <c r="AP196" i="5"/>
  <c r="AM196" i="5"/>
  <c r="AL196" i="5"/>
  <c r="AI196" i="5"/>
  <c r="AH196" i="5"/>
  <c r="AE196" i="5"/>
  <c r="AD196" i="5"/>
  <c r="AA196" i="5"/>
  <c r="Z196" i="5"/>
  <c r="BN195" i="5"/>
  <c r="BK195" i="5"/>
  <c r="AU195" i="5"/>
  <c r="AT195" i="5"/>
  <c r="AQ195" i="5"/>
  <c r="AP195" i="5"/>
  <c r="AM195" i="5"/>
  <c r="AL195" i="5"/>
  <c r="AI195" i="5"/>
  <c r="AH195" i="5"/>
  <c r="AE195" i="5"/>
  <c r="AD195" i="5"/>
  <c r="AA195" i="5"/>
  <c r="Z195" i="5"/>
  <c r="BN194" i="5"/>
  <c r="BK194" i="5"/>
  <c r="AU194" i="5"/>
  <c r="AT194" i="5"/>
  <c r="AQ194" i="5"/>
  <c r="AP194" i="5"/>
  <c r="AM194" i="5"/>
  <c r="AL194" i="5"/>
  <c r="AI194" i="5"/>
  <c r="AH194" i="5"/>
  <c r="AE194" i="5"/>
  <c r="AD194" i="5"/>
  <c r="AA194" i="5"/>
  <c r="Z194" i="5"/>
  <c r="BN193" i="5"/>
  <c r="BK193" i="5"/>
  <c r="AU193" i="5"/>
  <c r="AT193" i="5"/>
  <c r="AQ193" i="5"/>
  <c r="AP193" i="5"/>
  <c r="AM193" i="5"/>
  <c r="AL193" i="5"/>
  <c r="AI193" i="5"/>
  <c r="AH193" i="5"/>
  <c r="AE193" i="5"/>
  <c r="AD193" i="5"/>
  <c r="AA193" i="5"/>
  <c r="Z193" i="5"/>
  <c r="BN192" i="5"/>
  <c r="BK192" i="5"/>
  <c r="AU192" i="5"/>
  <c r="AT192" i="5"/>
  <c r="AQ192" i="5"/>
  <c r="AP192" i="5"/>
  <c r="AM192" i="5"/>
  <c r="AL192" i="5"/>
  <c r="AI192" i="5"/>
  <c r="AH192" i="5"/>
  <c r="AE192" i="5"/>
  <c r="AD192" i="5"/>
  <c r="Z192" i="5"/>
  <c r="BN191" i="5"/>
  <c r="BK191" i="5"/>
  <c r="AU191" i="5"/>
  <c r="AT191" i="5"/>
  <c r="AQ191" i="5"/>
  <c r="AP191" i="5"/>
  <c r="AM191" i="5"/>
  <c r="AL191" i="5"/>
  <c r="AI191" i="5"/>
  <c r="AH191" i="5"/>
  <c r="AE191" i="5"/>
  <c r="AD191" i="5"/>
  <c r="AA191" i="5"/>
  <c r="Z191" i="5"/>
  <c r="BN190" i="5"/>
  <c r="BK190" i="5"/>
  <c r="AU190" i="5"/>
  <c r="AT190" i="5"/>
  <c r="AQ190" i="5"/>
  <c r="AP190" i="5"/>
  <c r="AM190" i="5"/>
  <c r="AL190" i="5"/>
  <c r="AI190" i="5"/>
  <c r="AH190" i="5"/>
  <c r="AE190" i="5"/>
  <c r="AD190" i="5"/>
  <c r="AA190" i="5"/>
  <c r="Z190" i="5"/>
  <c r="BN189" i="5"/>
  <c r="BK189" i="5"/>
  <c r="AU189" i="5"/>
  <c r="AT189" i="5"/>
  <c r="AQ189" i="5"/>
  <c r="AP189" i="5"/>
  <c r="AM189" i="5"/>
  <c r="AL189" i="5"/>
  <c r="AI189" i="5"/>
  <c r="AH189" i="5"/>
  <c r="AE189" i="5"/>
  <c r="AD189" i="5"/>
  <c r="AA189" i="5"/>
  <c r="Z189" i="5"/>
  <c r="BN188" i="5"/>
  <c r="BK188" i="5"/>
  <c r="BN187" i="5"/>
  <c r="BK187" i="5"/>
  <c r="AU187" i="5"/>
  <c r="AT187" i="5"/>
  <c r="AQ187" i="5"/>
  <c r="AP187" i="5"/>
  <c r="AM187" i="5"/>
  <c r="AL187" i="5"/>
  <c r="AI187" i="5"/>
  <c r="AH187" i="5"/>
  <c r="AE187" i="5"/>
  <c r="AD187" i="5"/>
  <c r="AA187" i="5"/>
  <c r="Z187" i="5"/>
  <c r="BN186" i="5"/>
  <c r="BK186" i="5"/>
  <c r="AU186" i="5"/>
  <c r="AT186" i="5"/>
  <c r="AQ186" i="5"/>
  <c r="AP186" i="5"/>
  <c r="AM186" i="5"/>
  <c r="AL186" i="5"/>
  <c r="AI186" i="5"/>
  <c r="AH186" i="5"/>
  <c r="AE186" i="5"/>
  <c r="AD186" i="5"/>
  <c r="AA186" i="5"/>
  <c r="Z186" i="5"/>
  <c r="BN185" i="5"/>
  <c r="BK185" i="5"/>
  <c r="AU185" i="5"/>
  <c r="AT185" i="5"/>
  <c r="AQ185" i="5"/>
  <c r="AP185" i="5"/>
  <c r="AM185" i="5"/>
  <c r="AL185" i="5"/>
  <c r="AI185" i="5"/>
  <c r="AH185" i="5"/>
  <c r="AE185" i="5"/>
  <c r="AD185" i="5"/>
  <c r="AA185" i="5"/>
  <c r="Z185" i="5"/>
  <c r="BN184" i="5"/>
  <c r="BK184" i="5"/>
  <c r="AU184" i="5"/>
  <c r="AT184" i="5"/>
  <c r="AQ184" i="5"/>
  <c r="AP184" i="5"/>
  <c r="AM184" i="5"/>
  <c r="AL184" i="5"/>
  <c r="AI184" i="5"/>
  <c r="AH184" i="5"/>
  <c r="AE184" i="5"/>
  <c r="AD184" i="5"/>
  <c r="AA184" i="5"/>
  <c r="Z184" i="5"/>
  <c r="BN183" i="5"/>
  <c r="BK183" i="5"/>
  <c r="AU183" i="5"/>
  <c r="AT183" i="5"/>
  <c r="AQ183" i="5"/>
  <c r="AP183" i="5"/>
  <c r="AM183" i="5"/>
  <c r="AL183" i="5"/>
  <c r="AI183" i="5"/>
  <c r="AH183" i="5"/>
  <c r="AE183" i="5"/>
  <c r="AD183" i="5"/>
  <c r="AA183" i="5"/>
  <c r="Z183" i="5"/>
  <c r="BN182" i="5"/>
  <c r="BK182" i="5"/>
  <c r="AU182" i="5"/>
  <c r="AT182" i="5"/>
  <c r="AQ182" i="5"/>
  <c r="AP182" i="5"/>
  <c r="AM182" i="5"/>
  <c r="AL182" i="5"/>
  <c r="AI182" i="5"/>
  <c r="AH182" i="5"/>
  <c r="AE182" i="5"/>
  <c r="AD182" i="5"/>
  <c r="AA182" i="5"/>
  <c r="Z182" i="5"/>
  <c r="BN181" i="5"/>
  <c r="BK181" i="5"/>
  <c r="AU181" i="5"/>
  <c r="AT181" i="5"/>
  <c r="AQ181" i="5"/>
  <c r="AP181" i="5"/>
  <c r="AM181" i="5"/>
  <c r="AL181" i="5"/>
  <c r="AI181" i="5"/>
  <c r="AH181" i="5"/>
  <c r="AE181" i="5"/>
  <c r="AD181" i="5"/>
  <c r="AA181" i="5"/>
  <c r="Z181" i="5"/>
  <c r="BN180" i="5"/>
  <c r="BK180" i="5"/>
  <c r="AU180" i="5"/>
  <c r="AT180" i="5"/>
  <c r="AQ180" i="5"/>
  <c r="AP180" i="5"/>
  <c r="AM180" i="5"/>
  <c r="AL180" i="5"/>
  <c r="AI180" i="5"/>
  <c r="AH180" i="5"/>
  <c r="AE180" i="5"/>
  <c r="AD180" i="5"/>
  <c r="AA180" i="5"/>
  <c r="Z180" i="5"/>
  <c r="BN179" i="5"/>
  <c r="BK179" i="5"/>
  <c r="BN178" i="5"/>
  <c r="BK178" i="5"/>
  <c r="BN177" i="5"/>
  <c r="BK177" i="5"/>
  <c r="BN176" i="5"/>
  <c r="BK176" i="5"/>
  <c r="BN175" i="5"/>
  <c r="BK175" i="5"/>
  <c r="BN174" i="5"/>
  <c r="BK174" i="5"/>
  <c r="BN173" i="5"/>
  <c r="BK173" i="5"/>
  <c r="AU173" i="5"/>
  <c r="AT173" i="5"/>
  <c r="AQ173" i="5"/>
  <c r="AP173" i="5"/>
  <c r="AM173" i="5"/>
  <c r="AL173" i="5"/>
  <c r="AI173" i="5"/>
  <c r="AH173" i="5"/>
  <c r="AE173" i="5"/>
  <c r="AD173" i="5"/>
  <c r="AA173" i="5"/>
  <c r="Z173" i="5"/>
  <c r="BN172" i="5"/>
  <c r="BK172" i="5"/>
  <c r="AU172" i="5"/>
  <c r="AT172" i="5"/>
  <c r="AQ172" i="5"/>
  <c r="AP172" i="5"/>
  <c r="AM172" i="5"/>
  <c r="AL172" i="5"/>
  <c r="AI172" i="5"/>
  <c r="AH172" i="5"/>
  <c r="AE172" i="5"/>
  <c r="AD172" i="5"/>
  <c r="AA172" i="5"/>
  <c r="Z172" i="5"/>
  <c r="BN171" i="5"/>
  <c r="BK171" i="5"/>
  <c r="AU171" i="5"/>
  <c r="AT171" i="5"/>
  <c r="AQ171" i="5"/>
  <c r="AP171" i="5"/>
  <c r="AM171" i="5"/>
  <c r="AL171" i="5"/>
  <c r="AI171" i="5"/>
  <c r="AH171" i="5"/>
  <c r="AE171" i="5"/>
  <c r="AD171" i="5"/>
  <c r="AA171" i="5"/>
  <c r="Z171" i="5"/>
  <c r="BN170" i="5"/>
  <c r="BK170" i="5"/>
  <c r="AU170" i="5"/>
  <c r="AT170" i="5"/>
  <c r="AQ170" i="5"/>
  <c r="AP170" i="5"/>
  <c r="AM170" i="5"/>
  <c r="AL170" i="5"/>
  <c r="AI170" i="5"/>
  <c r="AH170" i="5"/>
  <c r="AE170" i="5"/>
  <c r="AD170" i="5"/>
  <c r="AA170" i="5"/>
  <c r="Z170" i="5"/>
  <c r="BN169" i="5"/>
  <c r="BK169" i="5"/>
  <c r="AU169" i="5"/>
  <c r="AT169" i="5"/>
  <c r="AQ169" i="5"/>
  <c r="AP169" i="5"/>
  <c r="AM169" i="5"/>
  <c r="AL169" i="5"/>
  <c r="AI169" i="5"/>
  <c r="AH169" i="5"/>
  <c r="AE169" i="5"/>
  <c r="AD169" i="5"/>
  <c r="AA169" i="5"/>
  <c r="Z169" i="5"/>
  <c r="BN168" i="5"/>
  <c r="BK168" i="5"/>
  <c r="BN167" i="5"/>
  <c r="BK167" i="5"/>
  <c r="BN166" i="5"/>
  <c r="BK166" i="5"/>
  <c r="AU166" i="5"/>
  <c r="AT166" i="5"/>
  <c r="AQ166" i="5"/>
  <c r="AP166" i="5"/>
  <c r="AM166" i="5"/>
  <c r="AL166" i="5"/>
  <c r="AI166" i="5"/>
  <c r="AH166" i="5"/>
  <c r="AE166" i="5"/>
  <c r="AD166" i="5"/>
  <c r="AA166" i="5"/>
  <c r="Z166" i="5"/>
  <c r="BN165" i="5"/>
  <c r="BK165" i="5"/>
  <c r="AU165" i="5"/>
  <c r="AT165" i="5"/>
  <c r="AQ165" i="5"/>
  <c r="AP165" i="5"/>
  <c r="AM165" i="5"/>
  <c r="AL165" i="5"/>
  <c r="AE165" i="5"/>
  <c r="AD165" i="5"/>
  <c r="AA165" i="5"/>
  <c r="Z165" i="5"/>
  <c r="BN164" i="5"/>
  <c r="BK164" i="5"/>
  <c r="AU164" i="5"/>
  <c r="AT164" i="5"/>
  <c r="AQ164" i="5"/>
  <c r="AP164" i="5"/>
  <c r="AM164" i="5"/>
  <c r="AL164" i="5"/>
  <c r="AE164" i="5"/>
  <c r="AD164" i="5"/>
  <c r="AA164" i="5"/>
  <c r="Z164" i="5"/>
  <c r="BN163" i="5"/>
  <c r="BK163" i="5"/>
  <c r="AU163" i="5"/>
  <c r="AT163" i="5"/>
  <c r="AQ163" i="5"/>
  <c r="AP163" i="5"/>
  <c r="AM163" i="5"/>
  <c r="AL163" i="5"/>
  <c r="AI163" i="5"/>
  <c r="AH163" i="5"/>
  <c r="AE163" i="5"/>
  <c r="AD163" i="5"/>
  <c r="AA163" i="5"/>
  <c r="Z163" i="5"/>
  <c r="BN162" i="5"/>
  <c r="BK162" i="5"/>
  <c r="AU162" i="5"/>
  <c r="AT162" i="5"/>
  <c r="AQ162" i="5"/>
  <c r="AP162" i="5"/>
  <c r="AM162" i="5"/>
  <c r="AL162" i="5"/>
  <c r="AI162" i="5"/>
  <c r="AH162" i="5"/>
  <c r="AE162" i="5"/>
  <c r="AD162" i="5"/>
  <c r="AA162" i="5"/>
  <c r="Z162" i="5"/>
  <c r="BN161" i="5"/>
  <c r="BK161" i="5"/>
  <c r="AU161" i="5"/>
  <c r="AT161" i="5"/>
  <c r="AQ161" i="5"/>
  <c r="AP161" i="5"/>
  <c r="AM161" i="5"/>
  <c r="AL161" i="5"/>
  <c r="AI161" i="5"/>
  <c r="AH161" i="5"/>
  <c r="AE161" i="5"/>
  <c r="AD161" i="5"/>
  <c r="AA161" i="5"/>
  <c r="Z161" i="5"/>
  <c r="BN160" i="5"/>
  <c r="BK160" i="5"/>
  <c r="AU160" i="5"/>
  <c r="AT160" i="5"/>
  <c r="AQ160" i="5"/>
  <c r="AP160" i="5"/>
  <c r="AM160" i="5"/>
  <c r="AL160" i="5"/>
  <c r="AI160" i="5"/>
  <c r="AH160" i="5"/>
  <c r="AE160" i="5"/>
  <c r="AD160" i="5"/>
  <c r="AA160" i="5"/>
  <c r="Z160" i="5"/>
  <c r="BN159" i="5"/>
  <c r="BK159" i="5"/>
  <c r="AU159" i="5"/>
  <c r="AT159" i="5"/>
  <c r="AQ159" i="5"/>
  <c r="AP159" i="5"/>
  <c r="AM159" i="5"/>
  <c r="AL159" i="5"/>
  <c r="AI159" i="5"/>
  <c r="AH159" i="5"/>
  <c r="AE159" i="5"/>
  <c r="AD159" i="5"/>
  <c r="AA159" i="5"/>
  <c r="Z159" i="5"/>
  <c r="BN158" i="5"/>
  <c r="BK158" i="5"/>
  <c r="AU158" i="5"/>
  <c r="AT158" i="5"/>
  <c r="AQ158" i="5"/>
  <c r="AP158" i="5"/>
  <c r="AM158" i="5"/>
  <c r="AL158" i="5"/>
  <c r="AI158" i="5"/>
  <c r="AH158" i="5"/>
  <c r="AE158" i="5"/>
  <c r="AD158" i="5"/>
  <c r="AA158" i="5"/>
  <c r="Z158" i="5"/>
  <c r="BN157" i="5"/>
  <c r="BK157" i="5"/>
  <c r="AU157" i="5"/>
  <c r="AT157" i="5"/>
  <c r="AQ157" i="5"/>
  <c r="AP157" i="5"/>
  <c r="AM157" i="5"/>
  <c r="AL157" i="5"/>
  <c r="AI157" i="5"/>
  <c r="AH157" i="5"/>
  <c r="AE157" i="5"/>
  <c r="AD157" i="5"/>
  <c r="AA157" i="5"/>
  <c r="Z157" i="5"/>
  <c r="BN156" i="5"/>
  <c r="BK156" i="5"/>
  <c r="AU156" i="5"/>
  <c r="AT156" i="5"/>
  <c r="AQ156" i="5"/>
  <c r="AP156" i="5"/>
  <c r="AM156" i="5"/>
  <c r="AL156" i="5"/>
  <c r="AI156" i="5"/>
  <c r="AH156" i="5"/>
  <c r="AE156" i="5"/>
  <c r="AD156" i="5"/>
  <c r="AA156" i="5"/>
  <c r="Z156" i="5"/>
  <c r="BN155" i="5"/>
  <c r="BK155" i="5"/>
  <c r="BN154" i="5"/>
  <c r="BK154" i="5"/>
  <c r="BN153" i="5"/>
  <c r="BK153" i="5"/>
  <c r="BN152" i="5"/>
  <c r="BK152" i="5"/>
  <c r="BN151" i="5"/>
  <c r="BK151" i="5"/>
  <c r="AU151" i="5"/>
  <c r="AT151" i="5"/>
  <c r="AQ151" i="5"/>
  <c r="AP151" i="5"/>
  <c r="AM151" i="5"/>
  <c r="AL151" i="5"/>
  <c r="AI151" i="5"/>
  <c r="AH151" i="5"/>
  <c r="AE151" i="5"/>
  <c r="AD151" i="5"/>
  <c r="AA151" i="5"/>
  <c r="Z151" i="5"/>
  <c r="BN150" i="5"/>
  <c r="BK150" i="5"/>
  <c r="AU150" i="5"/>
  <c r="AT150" i="5"/>
  <c r="AQ150" i="5"/>
  <c r="AP150" i="5"/>
  <c r="AM150" i="5"/>
  <c r="AL150" i="5"/>
  <c r="AI150" i="5"/>
  <c r="AH150" i="5"/>
  <c r="AE150" i="5"/>
  <c r="AD150" i="5"/>
  <c r="AA150" i="5"/>
  <c r="Z150" i="5"/>
  <c r="BN149" i="5"/>
  <c r="BK149" i="5"/>
  <c r="AU149" i="5"/>
  <c r="AT149" i="5"/>
  <c r="AQ149" i="5"/>
  <c r="AP149" i="5"/>
  <c r="AM149" i="5"/>
  <c r="AL149" i="5"/>
  <c r="AI149" i="5"/>
  <c r="AH149" i="5"/>
  <c r="AE149" i="5"/>
  <c r="AD149" i="5"/>
  <c r="AA149" i="5"/>
  <c r="Z149" i="5"/>
  <c r="BN148" i="5"/>
  <c r="BK148" i="5"/>
  <c r="BB148" i="5"/>
  <c r="AU148" i="5"/>
  <c r="AT148" i="5"/>
  <c r="AQ148" i="5"/>
  <c r="AP148" i="5"/>
  <c r="AM148" i="5"/>
  <c r="AL148" i="5"/>
  <c r="AI148" i="5"/>
  <c r="AH148" i="5"/>
  <c r="AE148" i="5"/>
  <c r="AD148" i="5"/>
  <c r="AA148" i="5"/>
  <c r="Z148" i="5"/>
  <c r="BN147" i="5"/>
  <c r="BK147" i="5"/>
  <c r="BB147" i="5"/>
  <c r="AU147" i="5"/>
  <c r="AT147" i="5"/>
  <c r="AQ147" i="5"/>
  <c r="AP147" i="5"/>
  <c r="AM147" i="5"/>
  <c r="AL147" i="5"/>
  <c r="AI147" i="5"/>
  <c r="AH147" i="5"/>
  <c r="AE147" i="5"/>
  <c r="AD147" i="5"/>
  <c r="AA147" i="5"/>
  <c r="Z147" i="5"/>
  <c r="AU146" i="5"/>
  <c r="AT146" i="5"/>
  <c r="AM146" i="5"/>
  <c r="AL146" i="5"/>
  <c r="AE146" i="5"/>
  <c r="AD146" i="5"/>
  <c r="AA146" i="5"/>
  <c r="Z146" i="5"/>
  <c r="BN145" i="5"/>
  <c r="BK145" i="5"/>
  <c r="BN144" i="5"/>
  <c r="BK144" i="5"/>
  <c r="BN143" i="5"/>
  <c r="BK143" i="5"/>
  <c r="BB143" i="5"/>
  <c r="AU143" i="5"/>
  <c r="AT143" i="5"/>
  <c r="AQ143" i="5"/>
  <c r="AP143" i="5"/>
  <c r="AM143" i="5"/>
  <c r="AL143" i="5"/>
  <c r="AI143" i="5"/>
  <c r="AH143" i="5"/>
  <c r="AE143" i="5"/>
  <c r="AD143" i="5"/>
  <c r="AA143" i="5"/>
  <c r="Z143" i="5"/>
  <c r="BN142" i="5"/>
  <c r="BK142" i="5"/>
  <c r="BB142" i="5"/>
  <c r="AU142" i="5"/>
  <c r="AT142" i="5"/>
  <c r="AQ142" i="5"/>
  <c r="AP142" i="5"/>
  <c r="AM142" i="5"/>
  <c r="AL142" i="5"/>
  <c r="AI142" i="5"/>
  <c r="AH142" i="5"/>
  <c r="AE142" i="5"/>
  <c r="AD142" i="5"/>
  <c r="AA142" i="5"/>
  <c r="Z142" i="5"/>
  <c r="BN141" i="5"/>
  <c r="BK141" i="5"/>
  <c r="BB141" i="5"/>
  <c r="AU141" i="5"/>
  <c r="AT141" i="5"/>
  <c r="AQ141" i="5"/>
  <c r="AP141" i="5"/>
  <c r="AM141" i="5"/>
  <c r="AL141" i="5"/>
  <c r="AI141" i="5"/>
  <c r="AH141" i="5"/>
  <c r="AE141" i="5"/>
  <c r="AD141" i="5"/>
  <c r="AA141" i="5"/>
  <c r="Z141" i="5"/>
  <c r="BN140" i="5"/>
  <c r="BK140" i="5"/>
  <c r="BB140" i="5"/>
  <c r="AU140" i="5"/>
  <c r="AT140" i="5"/>
  <c r="AQ140" i="5"/>
  <c r="AP140" i="5"/>
  <c r="AM140" i="5"/>
  <c r="AL140" i="5"/>
  <c r="AI140" i="5"/>
  <c r="AH140" i="5"/>
  <c r="AE140" i="5"/>
  <c r="AD140" i="5"/>
  <c r="AA140" i="5"/>
  <c r="Z140" i="5"/>
  <c r="BN139" i="5"/>
  <c r="BK139" i="5"/>
  <c r="BN138" i="5"/>
  <c r="BK138" i="5"/>
  <c r="BN137" i="5"/>
  <c r="BK137" i="5"/>
  <c r="BN136" i="5"/>
  <c r="BK136" i="5"/>
  <c r="BN135" i="5"/>
  <c r="BK135" i="5"/>
  <c r="BN134" i="5"/>
  <c r="BK134" i="5"/>
  <c r="BB134" i="5"/>
  <c r="AU134" i="5"/>
  <c r="AT134" i="5"/>
  <c r="AQ134" i="5"/>
  <c r="AP134" i="5"/>
  <c r="AM134" i="5"/>
  <c r="AL134" i="5"/>
  <c r="AI134" i="5"/>
  <c r="AH134" i="5"/>
  <c r="AE134" i="5"/>
  <c r="AD134" i="5"/>
  <c r="AA134" i="5"/>
  <c r="Z134" i="5"/>
  <c r="BN133" i="5"/>
  <c r="BK133" i="5"/>
  <c r="BB133" i="5"/>
  <c r="AU133" i="5"/>
  <c r="AT133" i="5"/>
  <c r="AQ133" i="5"/>
  <c r="AP133" i="5"/>
  <c r="AM133" i="5"/>
  <c r="AL133" i="5"/>
  <c r="AI133" i="5"/>
  <c r="AH133" i="5"/>
  <c r="AE133" i="5"/>
  <c r="AD133" i="5"/>
  <c r="AA133" i="5"/>
  <c r="Z133" i="5"/>
  <c r="BN132" i="5"/>
  <c r="BK132" i="5"/>
  <c r="BB132" i="5"/>
  <c r="AU132" i="5"/>
  <c r="AT132" i="5"/>
  <c r="AQ132" i="5"/>
  <c r="AP132" i="5"/>
  <c r="AM132" i="5"/>
  <c r="AL132" i="5"/>
  <c r="AI132" i="5"/>
  <c r="AH132" i="5"/>
  <c r="AE132" i="5"/>
  <c r="AD132" i="5"/>
  <c r="AA132" i="5"/>
  <c r="Z132" i="5"/>
  <c r="BN131" i="5"/>
  <c r="BK131" i="5"/>
  <c r="BB131" i="5"/>
  <c r="AU131" i="5"/>
  <c r="AT131" i="5"/>
  <c r="AQ131" i="5"/>
  <c r="AP131" i="5"/>
  <c r="AM131" i="5"/>
  <c r="AL131" i="5"/>
  <c r="AI131" i="5"/>
  <c r="AH131" i="5"/>
  <c r="AE131" i="5"/>
  <c r="AD131" i="5"/>
  <c r="AA131" i="5"/>
  <c r="Z131" i="5"/>
  <c r="BN130" i="5"/>
  <c r="BK130" i="5"/>
  <c r="BB130" i="5"/>
  <c r="AU130" i="5"/>
  <c r="AT130" i="5"/>
  <c r="AQ130" i="5"/>
  <c r="AP130" i="5"/>
  <c r="AM130" i="5"/>
  <c r="AL130" i="5"/>
  <c r="AE130" i="5"/>
  <c r="AD130" i="5"/>
  <c r="AA130" i="5"/>
  <c r="Z130" i="5"/>
  <c r="BN129" i="5"/>
  <c r="BK129" i="5"/>
  <c r="BB129" i="5"/>
  <c r="AU129" i="5"/>
  <c r="AT129" i="5"/>
  <c r="AQ129" i="5"/>
  <c r="AP129" i="5"/>
  <c r="AM129" i="5"/>
  <c r="AL129" i="5"/>
  <c r="AI129" i="5"/>
  <c r="AH129" i="5"/>
  <c r="AE129" i="5"/>
  <c r="AD129" i="5"/>
  <c r="AA129" i="5"/>
  <c r="Z129" i="5"/>
  <c r="BN128" i="5"/>
  <c r="BK128" i="5"/>
  <c r="BB128" i="5"/>
  <c r="AU128" i="5"/>
  <c r="AT128" i="5"/>
  <c r="AQ128" i="5"/>
  <c r="AP128" i="5"/>
  <c r="AM128" i="5"/>
  <c r="AL128" i="5"/>
  <c r="AI128" i="5"/>
  <c r="AH128" i="5"/>
  <c r="AE128" i="5"/>
  <c r="AD128" i="5"/>
  <c r="AA128" i="5"/>
  <c r="Z128" i="5"/>
  <c r="BN127" i="5"/>
  <c r="BK127" i="5"/>
  <c r="BB127" i="5"/>
  <c r="AU127" i="5"/>
  <c r="AT127" i="5"/>
  <c r="AQ127" i="5"/>
  <c r="AP127" i="5"/>
  <c r="AM127" i="5"/>
  <c r="AL127" i="5"/>
  <c r="AI127" i="5"/>
  <c r="AH127" i="5"/>
  <c r="AE127" i="5"/>
  <c r="AD127" i="5"/>
  <c r="AA127" i="5"/>
  <c r="Z127" i="5"/>
  <c r="BN126" i="5"/>
  <c r="BK126" i="5"/>
  <c r="BB126" i="5"/>
  <c r="AU126" i="5"/>
  <c r="AT126" i="5"/>
  <c r="AQ126" i="5"/>
  <c r="AP126" i="5"/>
  <c r="AM126" i="5"/>
  <c r="AL126" i="5"/>
  <c r="AI126" i="5"/>
  <c r="AH126" i="5"/>
  <c r="AE126" i="5"/>
  <c r="AD126" i="5"/>
  <c r="AA126" i="5"/>
  <c r="Z126" i="5"/>
  <c r="BN125" i="5"/>
  <c r="BK125" i="5"/>
  <c r="BB125" i="5"/>
  <c r="AU125" i="5"/>
  <c r="AT125" i="5"/>
  <c r="AQ125" i="5"/>
  <c r="AP125" i="5"/>
  <c r="AM125" i="5"/>
  <c r="AL125" i="5"/>
  <c r="AI125" i="5"/>
  <c r="AH125" i="5"/>
  <c r="AE125" i="5"/>
  <c r="AD125" i="5"/>
  <c r="AA125" i="5"/>
  <c r="Z125" i="5"/>
  <c r="BN124" i="5"/>
  <c r="BK124" i="5"/>
  <c r="BB124" i="5"/>
  <c r="AU124" i="5"/>
  <c r="AT124" i="5"/>
  <c r="AQ124" i="5"/>
  <c r="AP124" i="5"/>
  <c r="AM124" i="5"/>
  <c r="AL124" i="5"/>
  <c r="AI124" i="5"/>
  <c r="AH124" i="5"/>
  <c r="AE124" i="5"/>
  <c r="AD124" i="5"/>
  <c r="AA124" i="5"/>
  <c r="Z124" i="5"/>
  <c r="BN123" i="5"/>
  <c r="BK123" i="5"/>
  <c r="BB123" i="5"/>
  <c r="AU123" i="5"/>
  <c r="AT123" i="5"/>
  <c r="AQ123" i="5"/>
  <c r="AP123" i="5"/>
  <c r="AM123" i="5"/>
  <c r="AL123" i="5"/>
  <c r="AI123" i="5"/>
  <c r="AH123" i="5"/>
  <c r="AE123" i="5"/>
  <c r="AD123" i="5"/>
  <c r="AA123" i="5"/>
  <c r="Z123" i="5"/>
  <c r="BN122" i="5"/>
  <c r="BK122" i="5"/>
  <c r="BB122" i="5"/>
  <c r="AU122" i="5"/>
  <c r="AT122" i="5"/>
  <c r="AQ122" i="5"/>
  <c r="AP122" i="5"/>
  <c r="AM122" i="5"/>
  <c r="AL122" i="5"/>
  <c r="AI122" i="5"/>
  <c r="AH122" i="5"/>
  <c r="AE122" i="5"/>
  <c r="AD122" i="5"/>
  <c r="AA122" i="5"/>
  <c r="Z122" i="5"/>
  <c r="BN121" i="5"/>
  <c r="AU120" i="5"/>
  <c r="AT120" i="5"/>
  <c r="AM120" i="5"/>
  <c r="AL120" i="5"/>
  <c r="AI120" i="5"/>
  <c r="AH120" i="5"/>
  <c r="AE120" i="5"/>
  <c r="AD120" i="5"/>
  <c r="AA120" i="5"/>
  <c r="Z120" i="5"/>
  <c r="BN119" i="5"/>
  <c r="BB119" i="5"/>
  <c r="AU119" i="5"/>
  <c r="AT119" i="5"/>
  <c r="AQ119" i="5"/>
  <c r="AP119" i="5"/>
  <c r="AM119" i="5"/>
  <c r="AL119" i="5"/>
  <c r="AI119" i="5"/>
  <c r="AH119" i="5"/>
  <c r="AE119" i="5"/>
  <c r="AD119" i="5"/>
  <c r="AA119" i="5"/>
  <c r="Z119" i="5"/>
  <c r="BN118" i="5"/>
  <c r="BK118" i="5"/>
  <c r="BB118" i="5"/>
  <c r="AU118" i="5"/>
  <c r="AT118" i="5"/>
  <c r="AQ118" i="5"/>
  <c r="AP118" i="5"/>
  <c r="AM118" i="5"/>
  <c r="AL118" i="5"/>
  <c r="AI118" i="5"/>
  <c r="AH118" i="5"/>
  <c r="AE118" i="5"/>
  <c r="AD118" i="5"/>
  <c r="AA118" i="5"/>
  <c r="Z118" i="5"/>
  <c r="BN117" i="5"/>
  <c r="BB117" i="5"/>
  <c r="AU117" i="5"/>
  <c r="AT117" i="5"/>
  <c r="AQ117" i="5"/>
  <c r="AP117" i="5"/>
  <c r="AM117" i="5"/>
  <c r="AL117" i="5"/>
  <c r="AI117" i="5"/>
  <c r="AH117" i="5"/>
  <c r="AE117" i="5"/>
  <c r="AD117" i="5"/>
  <c r="AA117" i="5"/>
  <c r="Z117" i="5"/>
  <c r="BN116" i="5"/>
  <c r="BB116" i="5"/>
  <c r="AU116" i="5"/>
  <c r="AT116" i="5"/>
  <c r="AQ116" i="5"/>
  <c r="AP116" i="5"/>
  <c r="AM116" i="5"/>
  <c r="AL116" i="5"/>
  <c r="AI116" i="5"/>
  <c r="AH116" i="5"/>
  <c r="AE116" i="5"/>
  <c r="AD116" i="5"/>
  <c r="AA116" i="5"/>
  <c r="Z116" i="5"/>
  <c r="BN115" i="5"/>
  <c r="BN114" i="5"/>
  <c r="BK114" i="5"/>
  <c r="BN113" i="5"/>
  <c r="BK113" i="5"/>
  <c r="BB113" i="5"/>
  <c r="AU113" i="5"/>
  <c r="AT113" i="5"/>
  <c r="AQ113" i="5"/>
  <c r="AP113" i="5"/>
  <c r="AM113" i="5"/>
  <c r="AL113" i="5"/>
  <c r="AI113" i="5"/>
  <c r="AH113" i="5"/>
  <c r="AE113" i="5"/>
  <c r="AD113" i="5"/>
  <c r="AA113" i="5"/>
  <c r="Z113" i="5"/>
  <c r="BN112" i="5"/>
  <c r="BB112" i="5"/>
  <c r="AU112" i="5"/>
  <c r="AT112" i="5"/>
  <c r="AQ112" i="5"/>
  <c r="AP112" i="5"/>
  <c r="AM112" i="5"/>
  <c r="AL112" i="5"/>
  <c r="AI112" i="5"/>
  <c r="AH112" i="5"/>
  <c r="AE112" i="5"/>
  <c r="AD112" i="5"/>
  <c r="AA112" i="5"/>
  <c r="Z112" i="5"/>
  <c r="BN111" i="5"/>
  <c r="BN110" i="5"/>
  <c r="BB110" i="5"/>
  <c r="AU110" i="5"/>
  <c r="AT110" i="5"/>
  <c r="AQ110" i="5"/>
  <c r="AP110" i="5"/>
  <c r="AM110" i="5"/>
  <c r="AL110" i="5"/>
  <c r="AI110" i="5"/>
  <c r="AH110" i="5"/>
  <c r="AE110" i="5"/>
  <c r="AD110" i="5"/>
  <c r="AA110" i="5"/>
  <c r="Z110" i="5"/>
  <c r="BN109" i="5"/>
  <c r="BB109" i="5"/>
  <c r="AU109" i="5"/>
  <c r="AT109" i="5"/>
  <c r="AQ109" i="5"/>
  <c r="AP109" i="5"/>
  <c r="AM109" i="5"/>
  <c r="AL109" i="5"/>
  <c r="AI109" i="5"/>
  <c r="AH109" i="5"/>
  <c r="AE109" i="5"/>
  <c r="AD109" i="5"/>
  <c r="AA109" i="5"/>
  <c r="Z109" i="5"/>
  <c r="BN108" i="5"/>
  <c r="BK108" i="5"/>
  <c r="BB108" i="5"/>
  <c r="AU108" i="5"/>
  <c r="AT108" i="5"/>
  <c r="AQ108" i="5"/>
  <c r="AP108" i="5"/>
  <c r="AM108" i="5"/>
  <c r="AL108" i="5"/>
  <c r="AI108" i="5"/>
  <c r="AH108" i="5"/>
  <c r="AE108" i="5"/>
  <c r="AD108" i="5"/>
  <c r="AA108" i="5"/>
  <c r="Z108" i="5"/>
  <c r="BN107" i="5"/>
  <c r="BB107" i="5"/>
  <c r="AU107" i="5"/>
  <c r="AT107" i="5"/>
  <c r="AQ107" i="5"/>
  <c r="AP107" i="5"/>
  <c r="AM107" i="5"/>
  <c r="AL107" i="5"/>
  <c r="AI107" i="5"/>
  <c r="AH107" i="5"/>
  <c r="AE107" i="5"/>
  <c r="AD107" i="5"/>
  <c r="AA107" i="5"/>
  <c r="Z107" i="5"/>
  <c r="BN106" i="5"/>
  <c r="BB106" i="5"/>
  <c r="AU106" i="5"/>
  <c r="AT106" i="5"/>
  <c r="AQ106" i="5"/>
  <c r="AP106" i="5"/>
  <c r="AM106" i="5"/>
  <c r="AL106" i="5"/>
  <c r="AI106" i="5"/>
  <c r="AH106" i="5"/>
  <c r="AE106" i="5"/>
  <c r="AD106" i="5"/>
  <c r="AA106" i="5"/>
  <c r="Z106" i="5"/>
  <c r="BN105" i="5"/>
  <c r="BB105" i="5"/>
  <c r="AU105" i="5"/>
  <c r="AT105" i="5"/>
  <c r="AQ105" i="5"/>
  <c r="AP105" i="5"/>
  <c r="AM105" i="5"/>
  <c r="AL105" i="5"/>
  <c r="AI105" i="5"/>
  <c r="AH105" i="5"/>
  <c r="AE105" i="5"/>
  <c r="AD105" i="5"/>
  <c r="AA105" i="5"/>
  <c r="Z105" i="5"/>
  <c r="BN104" i="5"/>
  <c r="BB104" i="5"/>
  <c r="AU104" i="5"/>
  <c r="AT104" i="5"/>
  <c r="AQ104" i="5"/>
  <c r="AP104" i="5"/>
  <c r="AL104" i="5"/>
  <c r="AI104" i="5"/>
  <c r="AE104" i="5"/>
  <c r="AD104" i="5"/>
  <c r="AA104" i="5"/>
  <c r="Z104" i="5"/>
  <c r="BN103" i="5"/>
  <c r="BB103" i="5"/>
  <c r="AU103" i="5"/>
  <c r="AT103" i="5"/>
  <c r="AQ103" i="5"/>
  <c r="AP103" i="5"/>
  <c r="AM103" i="5"/>
  <c r="AL103" i="5"/>
  <c r="AI103" i="5"/>
  <c r="AH103" i="5"/>
  <c r="AE103" i="5"/>
  <c r="AD103" i="5"/>
  <c r="AA103" i="5"/>
  <c r="Z103" i="5"/>
  <c r="BN102" i="5"/>
  <c r="BK102" i="5"/>
  <c r="BB102" i="5"/>
  <c r="AU102" i="5"/>
  <c r="AT102" i="5"/>
  <c r="AQ102" i="5"/>
  <c r="AP102" i="5"/>
  <c r="AM102" i="5"/>
  <c r="AL102" i="5"/>
  <c r="AI102" i="5"/>
  <c r="AH102" i="5"/>
  <c r="AE102" i="5"/>
  <c r="AD102" i="5"/>
  <c r="AA102" i="5"/>
  <c r="Z102" i="5"/>
  <c r="BN101" i="5"/>
  <c r="BK101" i="5"/>
  <c r="BB101" i="5"/>
  <c r="AU101" i="5"/>
  <c r="AT101" i="5"/>
  <c r="AQ101" i="5"/>
  <c r="AP101" i="5"/>
  <c r="AM101" i="5"/>
  <c r="AL101" i="5"/>
  <c r="AI101" i="5"/>
  <c r="AH101" i="5"/>
  <c r="AE101" i="5"/>
  <c r="AD101" i="5"/>
  <c r="AA101" i="5"/>
  <c r="Z101" i="5"/>
  <c r="BN100" i="5"/>
  <c r="BK100" i="5"/>
  <c r="BB100" i="5"/>
  <c r="AU100" i="5"/>
  <c r="AT100" i="5"/>
  <c r="AQ100" i="5"/>
  <c r="AP100" i="5"/>
  <c r="AM100" i="5"/>
  <c r="AL100" i="5"/>
  <c r="AI100" i="5"/>
  <c r="AH100" i="5"/>
  <c r="AE100" i="5"/>
  <c r="AD100" i="5"/>
  <c r="AA100" i="5"/>
  <c r="Z100" i="5"/>
  <c r="BN99" i="5"/>
  <c r="BK99" i="5"/>
  <c r="BB99" i="5"/>
  <c r="AU99" i="5"/>
  <c r="AT99" i="5"/>
  <c r="AQ99" i="5"/>
  <c r="AP99" i="5"/>
  <c r="AM99" i="5"/>
  <c r="AL99" i="5"/>
  <c r="AI99" i="5"/>
  <c r="AH99" i="5"/>
  <c r="AE99" i="5"/>
  <c r="AD99" i="5"/>
  <c r="AA99" i="5"/>
  <c r="Z99" i="5"/>
  <c r="BN98" i="5"/>
  <c r="BK98" i="5"/>
  <c r="BB98" i="5"/>
  <c r="AU98" i="5"/>
  <c r="AT98" i="5"/>
  <c r="AQ98" i="5"/>
  <c r="AP98" i="5"/>
  <c r="AM98" i="5"/>
  <c r="AL98" i="5"/>
  <c r="AI98" i="5"/>
  <c r="AH98" i="5"/>
  <c r="AE98" i="5"/>
  <c r="AD98" i="5"/>
  <c r="AA98" i="5"/>
  <c r="Z98" i="5"/>
  <c r="BN97" i="5"/>
  <c r="BK97" i="5"/>
  <c r="BB97" i="5"/>
  <c r="AU97" i="5"/>
  <c r="AT97" i="5"/>
  <c r="AQ97" i="5"/>
  <c r="AP97" i="5"/>
  <c r="AM97" i="5"/>
  <c r="AL97" i="5"/>
  <c r="AI97" i="5"/>
  <c r="AH97" i="5"/>
  <c r="AE97" i="5"/>
  <c r="AD97" i="5"/>
  <c r="AA97" i="5"/>
  <c r="Z97" i="5"/>
  <c r="BN96" i="5"/>
  <c r="BK96" i="5"/>
  <c r="BB96" i="5"/>
  <c r="AU96" i="5"/>
  <c r="AT96" i="5"/>
  <c r="AQ96" i="5"/>
  <c r="AP96" i="5"/>
  <c r="AM96" i="5"/>
  <c r="AL96" i="5"/>
  <c r="AI96" i="5"/>
  <c r="AH96" i="5"/>
  <c r="AE96" i="5"/>
  <c r="AD96" i="5"/>
  <c r="AA96" i="5"/>
  <c r="Z96" i="5"/>
  <c r="BN95" i="5"/>
  <c r="BK95" i="5"/>
  <c r="BB95" i="5"/>
  <c r="AU95" i="5"/>
  <c r="AT95" i="5"/>
  <c r="AQ95" i="5"/>
  <c r="AP95" i="5"/>
  <c r="AM95" i="5"/>
  <c r="AL95" i="5"/>
  <c r="AI95" i="5"/>
  <c r="AH95" i="5"/>
  <c r="AE95" i="5"/>
  <c r="AD95" i="5"/>
  <c r="AA95" i="5"/>
  <c r="Z95" i="5"/>
  <c r="BN94" i="5"/>
  <c r="BK94" i="5"/>
  <c r="BB94" i="5"/>
  <c r="AU94" i="5"/>
  <c r="AT94" i="5"/>
  <c r="AQ94" i="5"/>
  <c r="AP94" i="5"/>
  <c r="AM94" i="5"/>
  <c r="AL94" i="5"/>
  <c r="AI94" i="5"/>
  <c r="AH94" i="5"/>
  <c r="AE94" i="5"/>
  <c r="AD94" i="5"/>
  <c r="AA94" i="5"/>
  <c r="Z94" i="5"/>
  <c r="BN93" i="5"/>
  <c r="BK93" i="5"/>
  <c r="BB93" i="5"/>
  <c r="AU93" i="5"/>
  <c r="AT93" i="5"/>
  <c r="AQ93" i="5"/>
  <c r="AP93" i="5"/>
  <c r="AM93" i="5"/>
  <c r="AL93" i="5"/>
  <c r="AI93" i="5"/>
  <c r="AH93" i="5"/>
  <c r="AE93" i="5"/>
  <c r="AD93" i="5"/>
  <c r="AA93" i="5"/>
  <c r="Z93" i="5"/>
  <c r="BN92" i="5"/>
  <c r="BK92" i="5"/>
  <c r="BN91" i="5"/>
  <c r="BK91" i="5"/>
  <c r="BN90" i="5"/>
  <c r="BK90" i="5"/>
  <c r="BB90" i="5"/>
  <c r="AU90" i="5"/>
  <c r="AT90" i="5"/>
  <c r="AQ90" i="5"/>
  <c r="AP90" i="5"/>
  <c r="AM90" i="5"/>
  <c r="AL90" i="5"/>
  <c r="AI90" i="5"/>
  <c r="AH90" i="5"/>
  <c r="AE90" i="5"/>
  <c r="AD90" i="5"/>
  <c r="AA90" i="5"/>
  <c r="Z90" i="5"/>
  <c r="BN89" i="5"/>
  <c r="BK89" i="5"/>
  <c r="BN88" i="5"/>
  <c r="BK88" i="5"/>
  <c r="BB88" i="5"/>
  <c r="AU88" i="5"/>
  <c r="AT88" i="5"/>
  <c r="AQ88" i="5"/>
  <c r="AP88" i="5"/>
  <c r="AM88" i="5"/>
  <c r="AL88" i="5"/>
  <c r="AI88" i="5"/>
  <c r="AH88" i="5"/>
  <c r="AE88" i="5"/>
  <c r="AD88" i="5"/>
  <c r="AA88" i="5"/>
  <c r="Z88" i="5"/>
  <c r="BN87" i="5"/>
  <c r="BK87" i="5"/>
  <c r="BB87" i="5"/>
  <c r="AU87" i="5"/>
  <c r="AT87" i="5"/>
  <c r="AQ87" i="5"/>
  <c r="AP87" i="5"/>
  <c r="AM87" i="5"/>
  <c r="AL87" i="5"/>
  <c r="AI87" i="5"/>
  <c r="AH87" i="5"/>
  <c r="AE87" i="5"/>
  <c r="AD87" i="5"/>
  <c r="AA87" i="5"/>
  <c r="Z87" i="5"/>
  <c r="BN86" i="5"/>
  <c r="BK86" i="5"/>
  <c r="BB86" i="5"/>
  <c r="AU86" i="5"/>
  <c r="AT86" i="5"/>
  <c r="AQ86" i="5"/>
  <c r="AP86" i="5"/>
  <c r="AM86" i="5"/>
  <c r="AL86" i="5"/>
  <c r="AI86" i="5"/>
  <c r="AH86" i="5"/>
  <c r="AE86" i="5"/>
  <c r="AD86" i="5"/>
  <c r="AA86" i="5"/>
  <c r="Z86" i="5"/>
  <c r="BN85" i="5"/>
  <c r="BK85" i="5"/>
  <c r="BN84" i="5"/>
  <c r="BK84" i="5"/>
  <c r="BB84" i="5"/>
  <c r="AU84" i="5"/>
  <c r="AT84" i="5"/>
  <c r="AQ84" i="5"/>
  <c r="AP84" i="5"/>
  <c r="AM84" i="5"/>
  <c r="AL84" i="5"/>
  <c r="AI84" i="5"/>
  <c r="AH84" i="5"/>
  <c r="AE84" i="5"/>
  <c r="AD84" i="5"/>
  <c r="AA84" i="5"/>
  <c r="Z84" i="5"/>
  <c r="BN83" i="5"/>
  <c r="BK83" i="5"/>
  <c r="BB83" i="5"/>
  <c r="AU83" i="5"/>
  <c r="AT83" i="5"/>
  <c r="AQ83" i="5"/>
  <c r="AP83" i="5"/>
  <c r="AM83" i="5"/>
  <c r="AL83" i="5"/>
  <c r="AI83" i="5"/>
  <c r="AH83" i="5"/>
  <c r="AE83" i="5"/>
  <c r="AD83" i="5"/>
  <c r="AA83" i="5"/>
  <c r="Z83" i="5"/>
  <c r="BN82" i="5"/>
  <c r="BK82" i="5"/>
  <c r="BB82" i="5"/>
  <c r="AU82" i="5"/>
  <c r="AT82" i="5"/>
  <c r="AQ82" i="5"/>
  <c r="AP82" i="5"/>
  <c r="AM82" i="5"/>
  <c r="AL82" i="5"/>
  <c r="AI82" i="5"/>
  <c r="AH82" i="5"/>
  <c r="AE82" i="5"/>
  <c r="AD82" i="5"/>
  <c r="AA82" i="5"/>
  <c r="Z82" i="5"/>
  <c r="BN81" i="5"/>
  <c r="BK81" i="5"/>
  <c r="BB81" i="5"/>
  <c r="AU81" i="5"/>
  <c r="AT81" i="5"/>
  <c r="AQ81" i="5"/>
  <c r="AP81" i="5"/>
  <c r="AM81" i="5"/>
  <c r="AL81" i="5"/>
  <c r="AI81" i="5"/>
  <c r="AH81" i="5"/>
  <c r="AE81" i="5"/>
  <c r="AD81" i="5"/>
  <c r="AA81" i="5"/>
  <c r="Z81" i="5"/>
  <c r="BN80" i="5"/>
  <c r="BK80" i="5"/>
  <c r="BN79" i="5"/>
  <c r="BK79" i="5"/>
  <c r="BB79" i="5"/>
  <c r="AU79" i="5"/>
  <c r="AT79" i="5"/>
  <c r="AQ79" i="5"/>
  <c r="AP79" i="5"/>
  <c r="AL79" i="5"/>
  <c r="AI79" i="5"/>
  <c r="AH79" i="5"/>
  <c r="AE79" i="5"/>
  <c r="AD79" i="5"/>
  <c r="AA79" i="5"/>
  <c r="Z79" i="5"/>
  <c r="BN78" i="5"/>
  <c r="BK78" i="5"/>
  <c r="BN77" i="5"/>
  <c r="BK77" i="5"/>
  <c r="BB77" i="5"/>
  <c r="AU77" i="5"/>
  <c r="AT77" i="5"/>
  <c r="AQ77" i="5"/>
  <c r="AP77" i="5"/>
  <c r="AL77" i="5"/>
  <c r="AI77" i="5"/>
  <c r="AH77" i="5"/>
  <c r="AE77" i="5"/>
  <c r="AD77" i="5"/>
  <c r="AA77" i="5"/>
  <c r="Z77" i="5"/>
  <c r="BN76" i="5"/>
  <c r="BK76" i="5"/>
  <c r="BB76" i="5"/>
  <c r="AU76" i="5"/>
  <c r="AT76" i="5"/>
  <c r="AQ76" i="5"/>
  <c r="AP76" i="5"/>
  <c r="AM76" i="5"/>
  <c r="AL76" i="5"/>
  <c r="AI76" i="5"/>
  <c r="AH76" i="5"/>
  <c r="AE76" i="5"/>
  <c r="AD76" i="5"/>
  <c r="AA76" i="5"/>
  <c r="Z76" i="5"/>
  <c r="BN75" i="5"/>
  <c r="BK75" i="5"/>
  <c r="BB75" i="5"/>
  <c r="AU75" i="5"/>
  <c r="AT75" i="5"/>
  <c r="AQ75" i="5"/>
  <c r="AP75" i="5"/>
  <c r="AM75" i="5"/>
  <c r="AL75" i="5"/>
  <c r="AI75" i="5"/>
  <c r="AH75" i="5"/>
  <c r="AE75" i="5"/>
  <c r="AD75" i="5"/>
  <c r="AA75" i="5"/>
  <c r="Z75" i="5"/>
  <c r="BN74" i="5"/>
  <c r="BK74" i="5"/>
  <c r="BB74" i="5"/>
  <c r="AU74" i="5"/>
  <c r="AT74" i="5"/>
  <c r="AQ74" i="5"/>
  <c r="AP74" i="5"/>
  <c r="AM74" i="5"/>
  <c r="AL74" i="5"/>
  <c r="AI74" i="5"/>
  <c r="AH74" i="5"/>
  <c r="AE74" i="5"/>
  <c r="AD74" i="5"/>
  <c r="AA74" i="5"/>
  <c r="Z74" i="5"/>
  <c r="BN73" i="5"/>
  <c r="BK73" i="5"/>
  <c r="BB73" i="5"/>
  <c r="AU73" i="5"/>
  <c r="AT73" i="5"/>
  <c r="AQ73" i="5"/>
  <c r="AP73" i="5"/>
  <c r="AM73" i="5"/>
  <c r="AL73" i="5"/>
  <c r="AI73" i="5"/>
  <c r="AH73" i="5"/>
  <c r="AE73" i="5"/>
  <c r="AD73" i="5"/>
  <c r="AA73" i="5"/>
  <c r="Z73" i="5"/>
  <c r="BN72" i="5"/>
  <c r="BK72" i="5"/>
  <c r="BB72" i="5"/>
  <c r="AU72" i="5"/>
  <c r="AT72" i="5"/>
  <c r="AQ72" i="5"/>
  <c r="AP72" i="5"/>
  <c r="AM72" i="5"/>
  <c r="AL72" i="5"/>
  <c r="AI72" i="5"/>
  <c r="AH72" i="5"/>
  <c r="AE72" i="5"/>
  <c r="AD72" i="5"/>
  <c r="AA72" i="5"/>
  <c r="Z72" i="5"/>
  <c r="BN71" i="5"/>
  <c r="BK71" i="5"/>
  <c r="BB71" i="5"/>
  <c r="AU71" i="5"/>
  <c r="AT71" i="5"/>
  <c r="AQ71" i="5"/>
  <c r="AP71" i="5"/>
  <c r="AM71" i="5"/>
  <c r="AL71" i="5"/>
  <c r="AI71" i="5"/>
  <c r="AH71" i="5"/>
  <c r="AE71" i="5"/>
  <c r="AD71" i="5"/>
  <c r="AA71" i="5"/>
  <c r="Z71" i="5"/>
  <c r="BN70" i="5"/>
  <c r="BK70" i="5"/>
  <c r="BB70" i="5"/>
  <c r="AU70" i="5"/>
  <c r="AT70" i="5"/>
  <c r="AQ70" i="5"/>
  <c r="AP70" i="5"/>
  <c r="AM70" i="5"/>
  <c r="AL70" i="5"/>
  <c r="AI70" i="5"/>
  <c r="AH70" i="5"/>
  <c r="AE70" i="5"/>
  <c r="AD70" i="5"/>
  <c r="AA70" i="5"/>
  <c r="Z70" i="5"/>
  <c r="BN69" i="5"/>
  <c r="BK69" i="5"/>
  <c r="BN68" i="5"/>
  <c r="BK68" i="5"/>
  <c r="BN67" i="5"/>
  <c r="BK67" i="5"/>
  <c r="BB67" i="5"/>
  <c r="AU67" i="5"/>
  <c r="AT67" i="5"/>
  <c r="AQ67" i="5"/>
  <c r="AP67" i="5"/>
  <c r="AM67" i="5"/>
  <c r="AL67" i="5"/>
  <c r="AI67" i="5"/>
  <c r="AH67" i="5"/>
  <c r="AE67" i="5"/>
  <c r="AD67" i="5"/>
  <c r="AA67" i="5"/>
  <c r="Z67" i="5"/>
  <c r="BN66" i="5"/>
  <c r="BK66" i="5"/>
  <c r="BN65" i="5"/>
  <c r="BK65" i="5"/>
  <c r="BB65" i="5"/>
  <c r="AU65" i="5"/>
  <c r="AT65" i="5"/>
  <c r="AQ65" i="5"/>
  <c r="AP65" i="5"/>
  <c r="AM65" i="5"/>
  <c r="AL65" i="5"/>
  <c r="AI65" i="5"/>
  <c r="AH65" i="5"/>
  <c r="AE65" i="5"/>
  <c r="AD65" i="5"/>
  <c r="AA65" i="5"/>
  <c r="Z65" i="5"/>
  <c r="BN64" i="5"/>
  <c r="BK64" i="5"/>
  <c r="BB64" i="5"/>
  <c r="AU64" i="5"/>
  <c r="AT64" i="5"/>
  <c r="AQ64" i="5"/>
  <c r="AP64" i="5"/>
  <c r="AM64" i="5"/>
  <c r="AL64" i="5"/>
  <c r="AI64" i="5"/>
  <c r="AH64" i="5"/>
  <c r="AE64" i="5"/>
  <c r="AD64" i="5"/>
  <c r="AA64" i="5"/>
  <c r="Z64" i="5"/>
  <c r="BN63" i="5"/>
  <c r="BK63" i="5"/>
  <c r="BB63" i="5"/>
  <c r="AU63" i="5"/>
  <c r="AT63" i="5"/>
  <c r="AQ63" i="5"/>
  <c r="AP63" i="5"/>
  <c r="AM63" i="5"/>
  <c r="AL63" i="5"/>
  <c r="AI63" i="5"/>
  <c r="AH63" i="5"/>
  <c r="AE63" i="5"/>
  <c r="AD63" i="5"/>
  <c r="AA63" i="5"/>
  <c r="Z63" i="5"/>
  <c r="BN62" i="5"/>
  <c r="BK62" i="5"/>
  <c r="BN61" i="5"/>
  <c r="BK61" i="5"/>
  <c r="BN60" i="5"/>
  <c r="BK60" i="5"/>
  <c r="BB60" i="5"/>
  <c r="AU60" i="5"/>
  <c r="AT60" i="5"/>
  <c r="AQ60" i="5"/>
  <c r="AP60" i="5"/>
  <c r="AM60" i="5"/>
  <c r="AL60" i="5"/>
  <c r="AI60" i="5"/>
  <c r="AH60" i="5"/>
  <c r="AE60" i="5"/>
  <c r="AD60" i="5"/>
  <c r="AA60" i="5"/>
  <c r="Z60" i="5"/>
  <c r="BN59" i="5"/>
  <c r="BK59" i="5"/>
  <c r="BB59" i="5"/>
  <c r="AU59" i="5"/>
  <c r="AT59" i="5"/>
  <c r="AQ59" i="5"/>
  <c r="AP59" i="5"/>
  <c r="AM59" i="5"/>
  <c r="AL59" i="5"/>
  <c r="AI59" i="5"/>
  <c r="AH59" i="5"/>
  <c r="AE59" i="5"/>
  <c r="AD59" i="5"/>
  <c r="AA59" i="5"/>
  <c r="Z59" i="5"/>
  <c r="BN58" i="5"/>
  <c r="BK58" i="5"/>
  <c r="BN57" i="5"/>
  <c r="BK57" i="5"/>
  <c r="BB57" i="5"/>
  <c r="AU57" i="5"/>
  <c r="AT57" i="5"/>
  <c r="AQ57" i="5"/>
  <c r="AP57" i="5"/>
  <c r="AM57" i="5"/>
  <c r="AL57" i="5"/>
  <c r="AI57" i="5"/>
  <c r="AH57" i="5"/>
  <c r="AE57" i="5"/>
  <c r="AD57" i="5"/>
  <c r="AA57" i="5"/>
  <c r="Z57" i="5"/>
  <c r="BN56" i="5"/>
  <c r="BK56" i="5"/>
  <c r="BN55" i="5"/>
  <c r="BK55" i="5"/>
  <c r="BB55" i="5"/>
  <c r="AU55" i="5"/>
  <c r="AT55" i="5"/>
  <c r="AQ55" i="5"/>
  <c r="AP55" i="5"/>
  <c r="AM55" i="5"/>
  <c r="AL55" i="5"/>
  <c r="AI55" i="5"/>
  <c r="AH55" i="5"/>
  <c r="AE55" i="5"/>
  <c r="AD55" i="5"/>
  <c r="AA55" i="5"/>
  <c r="Z55" i="5"/>
  <c r="BN54" i="5"/>
  <c r="BK54" i="5"/>
  <c r="BB54" i="5"/>
  <c r="AU54" i="5"/>
  <c r="AT54" i="5"/>
  <c r="AQ54" i="5"/>
  <c r="AP54" i="5"/>
  <c r="AM54" i="5"/>
  <c r="AL54" i="5"/>
  <c r="AI54" i="5"/>
  <c r="AH54" i="5"/>
  <c r="AE54" i="5"/>
  <c r="AD54" i="5"/>
  <c r="AA54" i="5"/>
  <c r="Z54" i="5"/>
  <c r="BN53" i="5"/>
  <c r="BK53" i="5"/>
  <c r="BN52" i="5"/>
  <c r="BK52" i="5"/>
  <c r="BB52" i="5"/>
  <c r="AU52" i="5"/>
  <c r="AT52" i="5"/>
  <c r="AQ52" i="5"/>
  <c r="AP52" i="5"/>
  <c r="AM52" i="5"/>
  <c r="AL52" i="5"/>
  <c r="AI52" i="5"/>
  <c r="AH52" i="5"/>
  <c r="AE52" i="5"/>
  <c r="AD52" i="5"/>
  <c r="AA52" i="5"/>
  <c r="Z52" i="5"/>
  <c r="BN51" i="5"/>
  <c r="BK51" i="5"/>
  <c r="BN50" i="5"/>
  <c r="BK50" i="5"/>
  <c r="BB50" i="5"/>
  <c r="AU50" i="5"/>
  <c r="AT50" i="5"/>
  <c r="AQ50" i="5"/>
  <c r="AP50" i="5"/>
  <c r="AM50" i="5"/>
  <c r="AL50" i="5"/>
  <c r="AI50" i="5"/>
  <c r="AH50" i="5"/>
  <c r="AE50" i="5"/>
  <c r="AD50" i="5"/>
  <c r="AA50" i="5"/>
  <c r="Z50" i="5"/>
  <c r="BN49" i="5"/>
  <c r="BK49" i="5"/>
  <c r="BB49" i="5"/>
  <c r="AU49" i="5"/>
  <c r="AT49" i="5"/>
  <c r="AQ49" i="5"/>
  <c r="AP49" i="5"/>
  <c r="AM49" i="5"/>
  <c r="AL49" i="5"/>
  <c r="AI49" i="5"/>
  <c r="AH49" i="5"/>
  <c r="AE49" i="5"/>
  <c r="AD49" i="5"/>
  <c r="AA49" i="5"/>
  <c r="Z49" i="5"/>
  <c r="BN48" i="5"/>
  <c r="BK48" i="5"/>
  <c r="BB48" i="5"/>
  <c r="AU48" i="5"/>
  <c r="AT48" i="5"/>
  <c r="AQ48" i="5"/>
  <c r="AP48" i="5"/>
  <c r="AM48" i="5"/>
  <c r="AL48" i="5"/>
  <c r="AI48" i="5"/>
  <c r="AH48" i="5"/>
  <c r="AE48" i="5"/>
  <c r="AD48" i="5"/>
  <c r="AA48" i="5"/>
  <c r="Z48" i="5"/>
  <c r="BN47" i="5"/>
  <c r="BK47" i="5"/>
  <c r="BN46" i="5"/>
  <c r="BK46" i="5"/>
  <c r="BB46" i="5"/>
  <c r="AU46" i="5"/>
  <c r="AT46" i="5"/>
  <c r="AQ46" i="5"/>
  <c r="AP46" i="5"/>
  <c r="AM46" i="5"/>
  <c r="AL46" i="5"/>
  <c r="AI46" i="5"/>
  <c r="AH46" i="5"/>
  <c r="AE46" i="5"/>
  <c r="AD46" i="5"/>
  <c r="AA46" i="5"/>
  <c r="Z46" i="5"/>
  <c r="BN43" i="5"/>
  <c r="BK43" i="5"/>
  <c r="BN42" i="5"/>
  <c r="BK42" i="5"/>
  <c r="BB42" i="5"/>
  <c r="AU42" i="5"/>
  <c r="AT42" i="5"/>
  <c r="AQ42" i="5"/>
  <c r="AP42" i="5"/>
  <c r="AM42" i="5"/>
  <c r="AL42" i="5"/>
  <c r="AI42" i="5"/>
  <c r="AH42" i="5"/>
  <c r="AE42" i="5"/>
  <c r="AD42" i="5"/>
  <c r="AA42" i="5"/>
  <c r="Z42" i="5"/>
  <c r="BN41" i="5"/>
  <c r="BK41" i="5"/>
  <c r="BB41" i="5"/>
  <c r="AU41" i="5"/>
  <c r="AT41" i="5"/>
  <c r="AQ41" i="5"/>
  <c r="AP41" i="5"/>
  <c r="AM41" i="5"/>
  <c r="AL41" i="5"/>
  <c r="AI41" i="5"/>
  <c r="AH41" i="5"/>
  <c r="AE41" i="5"/>
  <c r="AD41" i="5"/>
  <c r="AA41" i="5"/>
  <c r="Z41" i="5"/>
  <c r="BN40" i="5"/>
  <c r="BK40" i="5"/>
  <c r="BN39" i="5"/>
  <c r="BK39" i="5"/>
  <c r="BB39" i="5"/>
  <c r="AU39" i="5"/>
  <c r="AT39" i="5"/>
  <c r="AQ39" i="5"/>
  <c r="AP39" i="5"/>
  <c r="AM39" i="5"/>
  <c r="AL39" i="5"/>
  <c r="AI39" i="5"/>
  <c r="AH39" i="5"/>
  <c r="AE39" i="5"/>
  <c r="AD39" i="5"/>
  <c r="AA39" i="5"/>
  <c r="Z39" i="5"/>
  <c r="BN38" i="5"/>
  <c r="BK38" i="5"/>
  <c r="BB38" i="5"/>
  <c r="AU38" i="5"/>
  <c r="AT38" i="5"/>
  <c r="AQ38" i="5"/>
  <c r="AP38" i="5"/>
  <c r="AM38" i="5"/>
  <c r="AL38" i="5"/>
  <c r="AI38" i="5"/>
  <c r="AH38" i="5"/>
  <c r="AE38" i="5"/>
  <c r="AD38" i="5"/>
  <c r="AA38" i="5"/>
  <c r="Z38" i="5"/>
  <c r="BN37" i="5"/>
  <c r="BK37" i="5"/>
  <c r="BB37" i="5"/>
  <c r="AU37" i="5"/>
  <c r="AT37" i="5"/>
  <c r="AQ37" i="5"/>
  <c r="AP37" i="5"/>
  <c r="AM37" i="5"/>
  <c r="AL37" i="5"/>
  <c r="AI37" i="5"/>
  <c r="AH37" i="5"/>
  <c r="AE37" i="5"/>
  <c r="AD37" i="5"/>
  <c r="AA37" i="5"/>
  <c r="Z37" i="5"/>
  <c r="BN36" i="5"/>
  <c r="BK36" i="5"/>
  <c r="BB36" i="5"/>
  <c r="AT36" i="5"/>
  <c r="AL36" i="5"/>
  <c r="AH36" i="5"/>
  <c r="AD36" i="5"/>
  <c r="Z36" i="5"/>
  <c r="BN34" i="5"/>
  <c r="BK34" i="5"/>
  <c r="BN33" i="5"/>
  <c r="BK33" i="5"/>
  <c r="BN32" i="5"/>
  <c r="BK32" i="5"/>
  <c r="BN31" i="5"/>
  <c r="BK31" i="5"/>
  <c r="BB31" i="5"/>
  <c r="AU31" i="5"/>
  <c r="AT31" i="5"/>
  <c r="AQ31" i="5"/>
  <c r="AP31" i="5"/>
  <c r="AM31" i="5"/>
  <c r="AL31" i="5"/>
  <c r="AI31" i="5"/>
  <c r="AH31" i="5"/>
  <c r="AE31" i="5"/>
  <c r="AD31" i="5"/>
  <c r="AA31" i="5"/>
  <c r="Z31" i="5"/>
  <c r="BN30" i="5"/>
  <c r="BK30" i="5"/>
  <c r="BN29" i="5"/>
  <c r="BK29" i="5"/>
  <c r="BB29" i="5"/>
  <c r="AU29" i="5"/>
  <c r="AT29" i="5"/>
  <c r="AQ29" i="5"/>
  <c r="AP29" i="5"/>
  <c r="AM29" i="5"/>
  <c r="AL29" i="5"/>
  <c r="AI29" i="5"/>
  <c r="AH29" i="5"/>
  <c r="AE29" i="5"/>
  <c r="AD29" i="5"/>
  <c r="AA29" i="5"/>
  <c r="Z29" i="5"/>
  <c r="BN28" i="5"/>
  <c r="BK28" i="5"/>
  <c r="BB28" i="5"/>
  <c r="AU28" i="5"/>
  <c r="AT28" i="5"/>
  <c r="AQ28" i="5"/>
  <c r="AP28" i="5"/>
  <c r="AM28" i="5"/>
  <c r="AL28" i="5"/>
  <c r="AI28" i="5"/>
  <c r="AH28" i="5"/>
  <c r="AE28" i="5"/>
  <c r="AD28" i="5"/>
  <c r="AA28" i="5"/>
  <c r="Z28" i="5"/>
  <c r="BN27" i="5"/>
  <c r="BK27" i="5"/>
  <c r="BB27" i="5"/>
  <c r="AU27" i="5"/>
  <c r="AT27" i="5"/>
  <c r="AQ27" i="5"/>
  <c r="AP27" i="5"/>
  <c r="AM27" i="5"/>
  <c r="AL27" i="5"/>
  <c r="AI27" i="5"/>
  <c r="AH27" i="5"/>
  <c r="AE27" i="5"/>
  <c r="AD27" i="5"/>
  <c r="AA27" i="5"/>
  <c r="Z27" i="5"/>
  <c r="BN26" i="5"/>
  <c r="BK26" i="5"/>
  <c r="BB26" i="5"/>
  <c r="AU26" i="5"/>
  <c r="AT26" i="5"/>
  <c r="AQ26" i="5"/>
  <c r="AP26" i="5"/>
  <c r="AM26" i="5"/>
  <c r="AL26" i="5"/>
  <c r="AI26" i="5"/>
  <c r="AH26" i="5"/>
  <c r="AE26" i="5"/>
  <c r="AD26" i="5"/>
  <c r="AA26" i="5"/>
  <c r="Z26" i="5"/>
  <c r="BN25" i="5"/>
  <c r="BK25" i="5"/>
  <c r="BN24" i="5"/>
  <c r="BK24" i="5"/>
  <c r="BB24" i="5"/>
  <c r="AU24" i="5"/>
  <c r="AT24" i="5"/>
  <c r="AQ24" i="5"/>
  <c r="AP24" i="5"/>
  <c r="AM24" i="5"/>
  <c r="AL24" i="5"/>
  <c r="AI24" i="5"/>
  <c r="AH24" i="5"/>
  <c r="AE24" i="5"/>
  <c r="AD24" i="5"/>
  <c r="AA24" i="5"/>
  <c r="Z24" i="5"/>
  <c r="BN23" i="5"/>
  <c r="BK23" i="5"/>
  <c r="BB23" i="5"/>
  <c r="AU23" i="5"/>
  <c r="AT23" i="5"/>
  <c r="AQ23" i="5"/>
  <c r="AP23" i="5"/>
  <c r="AL23" i="5"/>
  <c r="AI23" i="5"/>
  <c r="AH23" i="5"/>
  <c r="AE23" i="5"/>
  <c r="AD23" i="5"/>
  <c r="AA23" i="5"/>
  <c r="Z23" i="5"/>
  <c r="BN22" i="5"/>
  <c r="BK22" i="5"/>
  <c r="BN21" i="5"/>
  <c r="BK21" i="5"/>
  <c r="BB21" i="5"/>
  <c r="AU21" i="5"/>
  <c r="AT21" i="5"/>
  <c r="AQ21" i="5"/>
  <c r="AP21" i="5"/>
  <c r="AM21" i="5"/>
  <c r="AL21" i="5"/>
  <c r="AI21" i="5"/>
  <c r="AH21" i="5"/>
  <c r="AE21" i="5"/>
  <c r="AD21" i="5"/>
  <c r="AA21" i="5"/>
  <c r="Z21" i="5"/>
  <c r="BN20" i="5"/>
  <c r="BK20" i="5"/>
  <c r="BB20" i="5"/>
  <c r="AU20" i="5"/>
  <c r="AT20" i="5"/>
  <c r="AQ20" i="5"/>
  <c r="AP20" i="5"/>
  <c r="AL20" i="5"/>
  <c r="AI20" i="5"/>
  <c r="AH20" i="5"/>
  <c r="AE20" i="5"/>
  <c r="AD20" i="5"/>
  <c r="AA20" i="5"/>
  <c r="Z20" i="5"/>
  <c r="BN19" i="5"/>
  <c r="BK19" i="5"/>
  <c r="BB19" i="5"/>
  <c r="AU19" i="5"/>
  <c r="AT19" i="5"/>
  <c r="AQ19" i="5"/>
  <c r="AP19" i="5"/>
  <c r="AM19" i="5"/>
  <c r="AL19" i="5"/>
  <c r="AI19" i="5"/>
  <c r="AH19" i="5"/>
  <c r="AE19" i="5"/>
  <c r="AD19" i="5"/>
  <c r="AA19" i="5"/>
  <c r="Z19" i="5"/>
  <c r="BN18" i="5"/>
  <c r="BK18" i="5"/>
  <c r="BB18" i="5"/>
  <c r="AU18" i="5"/>
  <c r="AT18" i="5"/>
  <c r="AQ18" i="5"/>
  <c r="AP18" i="5"/>
  <c r="AM18" i="5"/>
  <c r="AL18" i="5"/>
  <c r="AI18" i="5"/>
  <c r="AH18" i="5"/>
  <c r="AE18" i="5"/>
  <c r="AD18" i="5"/>
  <c r="AA18" i="5"/>
  <c r="Z18" i="5"/>
  <c r="BN17" i="5"/>
  <c r="BK17" i="5"/>
  <c r="BB17" i="5"/>
  <c r="AU17" i="5"/>
  <c r="AT17" i="5"/>
  <c r="AQ17" i="5"/>
  <c r="AP17" i="5"/>
  <c r="AM17" i="5"/>
  <c r="AL17" i="5"/>
  <c r="AI17" i="5"/>
  <c r="AH17" i="5"/>
  <c r="AE17" i="5"/>
  <c r="AD17" i="5"/>
  <c r="AA17" i="5"/>
  <c r="Z17" i="5"/>
  <c r="BN16" i="5"/>
  <c r="BK16" i="5"/>
  <c r="BB16" i="5"/>
  <c r="AU16" i="5"/>
  <c r="AT16" i="5"/>
  <c r="AQ16" i="5"/>
  <c r="AP16" i="5"/>
  <c r="AM16" i="5"/>
  <c r="AL16" i="5"/>
  <c r="AI16" i="5"/>
  <c r="AH16" i="5"/>
  <c r="AE16" i="5"/>
  <c r="AD16" i="5"/>
  <c r="AA16" i="5"/>
  <c r="Z16" i="5"/>
  <c r="BN15" i="5"/>
  <c r="BK15" i="5"/>
  <c r="BN14" i="5"/>
  <c r="BK14" i="5"/>
  <c r="BB14" i="5"/>
  <c r="AU14" i="5"/>
  <c r="AT14" i="5"/>
  <c r="AQ14" i="5"/>
  <c r="AP14" i="5"/>
  <c r="AM14" i="5"/>
  <c r="AL14" i="5"/>
  <c r="AI14" i="5"/>
  <c r="AH14" i="5"/>
  <c r="AE14" i="5"/>
  <c r="AD14" i="5"/>
  <c r="AA14" i="5"/>
  <c r="Z14" i="5"/>
  <c r="BN13" i="5"/>
  <c r="BK13" i="5"/>
  <c r="BB13" i="5"/>
  <c r="AU13" i="5"/>
  <c r="AT13" i="5"/>
  <c r="AQ13" i="5"/>
  <c r="AP13" i="5"/>
  <c r="AM13" i="5"/>
  <c r="AL13" i="5"/>
  <c r="AI13" i="5"/>
  <c r="AH13" i="5"/>
  <c r="AE13" i="5"/>
  <c r="AD13" i="5"/>
  <c r="AA13" i="5"/>
  <c r="Z13" i="5"/>
  <c r="BN12" i="5"/>
  <c r="BK12" i="5"/>
  <c r="BB12" i="5"/>
  <c r="AU12" i="5"/>
  <c r="AT12" i="5"/>
  <c r="AQ12" i="5"/>
  <c r="AP12" i="5"/>
  <c r="AM12" i="5"/>
  <c r="AL12" i="5"/>
  <c r="AI12" i="5"/>
  <c r="AH12" i="5"/>
  <c r="AE12" i="5"/>
  <c r="AD12" i="5"/>
  <c r="AA12" i="5"/>
  <c r="Z12" i="5"/>
  <c r="BN11" i="5"/>
  <c r="BK11" i="5"/>
  <c r="BB11" i="5"/>
  <c r="AU11" i="5"/>
  <c r="AT11" i="5"/>
  <c r="AQ11" i="5"/>
  <c r="AP11" i="5"/>
  <c r="AM11" i="5"/>
  <c r="AL11" i="5"/>
  <c r="AI11" i="5"/>
  <c r="AH11" i="5"/>
  <c r="AE11" i="5"/>
  <c r="AD11" i="5"/>
  <c r="AA11" i="5"/>
  <c r="Z11" i="5"/>
  <c r="BN10" i="5"/>
  <c r="BK10" i="5"/>
  <c r="BB10" i="5"/>
  <c r="AU10" i="5"/>
  <c r="AT10" i="5"/>
  <c r="AQ10" i="5"/>
  <c r="AP10" i="5"/>
  <c r="AM10" i="5"/>
  <c r="AL10" i="5"/>
  <c r="AI10" i="5"/>
  <c r="AH10" i="5"/>
  <c r="AE10" i="5"/>
  <c r="AD10" i="5"/>
  <c r="AA10" i="5"/>
  <c r="Z10" i="5"/>
  <c r="BN9" i="5"/>
  <c r="BK9" i="5"/>
  <c r="BB9" i="5"/>
  <c r="AU9" i="5"/>
  <c r="AT9" i="5"/>
  <c r="AQ9" i="5"/>
  <c r="AP9" i="5"/>
  <c r="AM9" i="5"/>
  <c r="AL9" i="5"/>
  <c r="AI9" i="5"/>
  <c r="AH9" i="5"/>
  <c r="AE9" i="5"/>
  <c r="AD9" i="5"/>
  <c r="AA9" i="5"/>
  <c r="Z9" i="5"/>
  <c r="BN8" i="5"/>
  <c r="BK8" i="5"/>
  <c r="BB8" i="5"/>
  <c r="AU8" i="5"/>
  <c r="AT8" i="5"/>
  <c r="AQ8" i="5"/>
  <c r="AP8" i="5"/>
  <c r="AM8" i="5"/>
  <c r="AL8" i="5"/>
  <c r="AI8" i="5"/>
  <c r="AH8" i="5"/>
  <c r="AE8" i="5"/>
  <c r="AD8" i="5"/>
  <c r="AA8" i="5"/>
  <c r="Z8" i="5"/>
  <c r="BN7" i="5"/>
  <c r="BK7" i="5"/>
  <c r="BB7" i="5"/>
  <c r="BN6" i="5"/>
  <c r="BK6" i="5"/>
  <c r="BB6" i="5"/>
  <c r="AU6" i="5"/>
  <c r="AT6" i="5"/>
  <c r="AQ6" i="5"/>
  <c r="AP6" i="5"/>
  <c r="AM6" i="5"/>
  <c r="AL6" i="5"/>
  <c r="AI6" i="5"/>
  <c r="AH6" i="5"/>
  <c r="AE6" i="5"/>
  <c r="AD6" i="5"/>
  <c r="AA6" i="5"/>
  <c r="Z6" i="5"/>
  <c r="BN5" i="5"/>
  <c r="BK5" i="5"/>
  <c r="BB5" i="5"/>
  <c r="AU5" i="5"/>
  <c r="AT5" i="5"/>
  <c r="AQ5" i="5"/>
  <c r="AP5" i="5"/>
  <c r="AM5" i="5"/>
  <c r="AL5" i="5"/>
  <c r="AI5" i="5"/>
  <c r="AH5" i="5"/>
  <c r="AE5" i="5"/>
  <c r="AD5" i="5"/>
  <c r="AA5" i="5"/>
  <c r="Z5" i="5"/>
  <c r="BN4" i="5"/>
  <c r="BK4" i="5"/>
  <c r="BB4" i="5"/>
  <c r="AU4" i="5"/>
  <c r="AT4" i="5"/>
  <c r="AQ4" i="5"/>
  <c r="AP4" i="5"/>
  <c r="AM4" i="5"/>
  <c r="AL4" i="5"/>
  <c r="AI4" i="5"/>
  <c r="AH4" i="5"/>
  <c r="AE4" i="5"/>
  <c r="AD4" i="5"/>
  <c r="AA4" i="5"/>
  <c r="Z4" i="5"/>
  <c r="BN3" i="5"/>
  <c r="BK3" i="5"/>
  <c r="AZ57" i="4"/>
  <c r="BA57" i="4" s="1"/>
  <c r="AV57" i="4"/>
  <c r="AW57" i="4" s="1"/>
  <c r="AR57" i="4"/>
  <c r="AS57" i="4" s="1"/>
  <c r="AO57" i="4"/>
  <c r="AN57" i="4"/>
  <c r="AJ57" i="4"/>
  <c r="AK57" i="4" s="1"/>
  <c r="AF57" i="4"/>
  <c r="AG57" i="4" s="1"/>
  <c r="AB57" i="4"/>
  <c r="AC57" i="4" s="1"/>
  <c r="BA56" i="4"/>
  <c r="AZ56" i="4"/>
  <c r="AV56" i="4"/>
  <c r="AW56" i="4" s="1"/>
  <c r="AR56" i="4"/>
  <c r="AS56" i="4" s="1"/>
  <c r="AN56" i="4"/>
  <c r="AO56" i="4" s="1"/>
  <c r="AK56" i="4"/>
  <c r="AJ56" i="4"/>
  <c r="AF56" i="4"/>
  <c r="AG56" i="4" s="1"/>
  <c r="AB56" i="4"/>
  <c r="AC56" i="4" s="1"/>
  <c r="AZ55" i="4"/>
  <c r="BA55" i="4" s="1"/>
  <c r="AW55" i="4"/>
  <c r="AV55" i="4"/>
  <c r="AR55" i="4"/>
  <c r="AS55" i="4" s="1"/>
  <c r="AN55" i="4"/>
  <c r="AO55" i="4" s="1"/>
  <c r="AJ55" i="4"/>
  <c r="AK55" i="4" s="1"/>
  <c r="AG55" i="4"/>
  <c r="AF55" i="4"/>
  <c r="AB55" i="4"/>
  <c r="AC55" i="4" s="1"/>
  <c r="AZ54" i="4"/>
  <c r="BA54" i="4" s="1"/>
  <c r="AV54" i="4"/>
  <c r="AW54" i="4" s="1"/>
  <c r="AS54" i="4"/>
  <c r="AR54" i="4"/>
  <c r="AN54" i="4"/>
  <c r="AO54" i="4" s="1"/>
  <c r="AJ54" i="4"/>
  <c r="AK54" i="4" s="1"/>
  <c r="AF54" i="4"/>
  <c r="AG54" i="4" s="1"/>
  <c r="AC54" i="4"/>
  <c r="AB54" i="4"/>
  <c r="AZ53" i="4"/>
  <c r="BA53" i="4" s="1"/>
  <c r="AV53" i="4"/>
  <c r="AW53" i="4" s="1"/>
  <c r="AR53" i="4"/>
  <c r="AS53" i="4" s="1"/>
  <c r="AO53" i="4"/>
  <c r="AN53" i="4"/>
  <c r="AJ53" i="4"/>
  <c r="AK53" i="4" s="1"/>
  <c r="AF53" i="4"/>
  <c r="AG53" i="4" s="1"/>
  <c r="AB53" i="4"/>
  <c r="AC53" i="4" s="1"/>
  <c r="BA52" i="4"/>
  <c r="AZ52" i="4"/>
  <c r="AV52" i="4"/>
  <c r="AW52" i="4" s="1"/>
  <c r="AR52" i="4"/>
  <c r="AS52" i="4" s="1"/>
  <c r="AN52" i="4"/>
  <c r="AO52" i="4" s="1"/>
  <c r="AK52" i="4"/>
  <c r="AJ52" i="4"/>
  <c r="AF52" i="4"/>
  <c r="AG52" i="4" s="1"/>
  <c r="AB52" i="4"/>
  <c r="AC52" i="4" s="1"/>
  <c r="AZ51" i="4"/>
  <c r="BA51" i="4" s="1"/>
  <c r="AW51" i="4"/>
  <c r="AV51" i="4"/>
  <c r="AR51" i="4"/>
  <c r="AS51" i="4" s="1"/>
  <c r="AN51" i="4"/>
  <c r="AO51" i="4" s="1"/>
  <c r="AJ51" i="4"/>
  <c r="AK51" i="4" s="1"/>
  <c r="AG51" i="4"/>
  <c r="AF51" i="4"/>
  <c r="AB51" i="4"/>
  <c r="AC51" i="4" s="1"/>
  <c r="AZ50" i="4"/>
  <c r="BA50" i="4" s="1"/>
  <c r="AV50" i="4"/>
  <c r="AW50" i="4" s="1"/>
  <c r="AS50" i="4"/>
  <c r="AR50" i="4"/>
  <c r="AN50" i="4"/>
  <c r="AO50" i="4" s="1"/>
  <c r="AJ50" i="4"/>
  <c r="AK50" i="4" s="1"/>
  <c r="AF50" i="4"/>
  <c r="AG50" i="4" s="1"/>
  <c r="AC50" i="4"/>
  <c r="AB50" i="4"/>
  <c r="AZ49" i="4"/>
  <c r="BA49" i="4" s="1"/>
  <c r="AW49" i="4"/>
  <c r="AO49" i="4"/>
  <c r="AK49" i="4"/>
  <c r="AG49" i="4"/>
  <c r="AC49" i="4"/>
  <c r="AZ48" i="4"/>
  <c r="BA48" i="4" s="1"/>
  <c r="AW48" i="4"/>
  <c r="AO48" i="4"/>
  <c r="AK48" i="4"/>
  <c r="AG48" i="4"/>
  <c r="AC48" i="4"/>
  <c r="BA47" i="4"/>
  <c r="AZ47" i="4"/>
  <c r="AV47" i="4"/>
  <c r="AW47" i="4" s="1"/>
  <c r="AN47" i="4"/>
  <c r="AO47" i="4" s="1"/>
  <c r="AJ47" i="4"/>
  <c r="AK47" i="4" s="1"/>
  <c r="AG47" i="4"/>
  <c r="AF47" i="4"/>
  <c r="AB47" i="4"/>
  <c r="AC47" i="4" s="1"/>
  <c r="AZ46" i="4"/>
  <c r="BA46" i="4" s="1"/>
  <c r="AV46" i="4"/>
  <c r="AW46" i="4" s="1"/>
  <c r="AO46" i="4"/>
  <c r="AN46" i="4"/>
  <c r="AJ46" i="4"/>
  <c r="AK46" i="4" s="1"/>
  <c r="AF46" i="4"/>
  <c r="AG46" i="4" s="1"/>
  <c r="AB46" i="4"/>
  <c r="AC46" i="4" s="1"/>
  <c r="BA45" i="4"/>
  <c r="AZ45" i="4"/>
  <c r="AV45" i="4"/>
  <c r="AW45" i="4" s="1"/>
  <c r="AN45" i="4"/>
  <c r="AO45" i="4" s="1"/>
  <c r="AJ45" i="4"/>
  <c r="AK45" i="4" s="1"/>
  <c r="AG45" i="4"/>
  <c r="AF45" i="4"/>
  <c r="AB45" i="4"/>
  <c r="AC45" i="4" s="1"/>
  <c r="AZ44" i="4"/>
  <c r="BA44" i="4" s="1"/>
  <c r="AV44" i="4"/>
  <c r="AW44" i="4" s="1"/>
  <c r="AS44" i="4"/>
  <c r="AR44" i="4"/>
  <c r="AN44" i="4"/>
  <c r="AO44" i="4" s="1"/>
  <c r="AJ44" i="4"/>
  <c r="AK44" i="4" s="1"/>
  <c r="AF44" i="4"/>
  <c r="AG44" i="4" s="1"/>
  <c r="AC44" i="4"/>
  <c r="AB44" i="4"/>
  <c r="AW43" i="4"/>
  <c r="AS43" i="4"/>
  <c r="AO43" i="4"/>
  <c r="AK43" i="4"/>
  <c r="AG43" i="4"/>
  <c r="AC43" i="4"/>
  <c r="AW42" i="4"/>
  <c r="AS42" i="4"/>
  <c r="AO42" i="4"/>
  <c r="AK42" i="4"/>
  <c r="AG42" i="4"/>
  <c r="AC42" i="4"/>
  <c r="AW41" i="4"/>
  <c r="AS41" i="4"/>
  <c r="AO41" i="4"/>
  <c r="AK41" i="4"/>
  <c r="AG41" i="4"/>
  <c r="AC41" i="4"/>
  <c r="AW40" i="4"/>
  <c r="AS40" i="4"/>
  <c r="AO40" i="4"/>
  <c r="AK40" i="4"/>
  <c r="AW39" i="4"/>
  <c r="AS39" i="4"/>
  <c r="AK39" i="4"/>
  <c r="AG39" i="4"/>
  <c r="AC39" i="4"/>
  <c r="AW38" i="4"/>
  <c r="AS38" i="4"/>
  <c r="AO38" i="4"/>
  <c r="AK38" i="4"/>
  <c r="AG38" i="4"/>
  <c r="AC38" i="4"/>
  <c r="AW36" i="4"/>
  <c r="AS36" i="4"/>
  <c r="AO36" i="4"/>
  <c r="AK36" i="4"/>
  <c r="AG36" i="4"/>
  <c r="AC36" i="4"/>
  <c r="BA35" i="4"/>
  <c r="AW35" i="4"/>
  <c r="AS35" i="4"/>
  <c r="AO35" i="4"/>
  <c r="AK35" i="4"/>
  <c r="AG35" i="4"/>
  <c r="AC35" i="4"/>
  <c r="BA34" i="4"/>
  <c r="AW34" i="4"/>
  <c r="AS34" i="4"/>
  <c r="AO34" i="4"/>
  <c r="AK34" i="4"/>
  <c r="AG34" i="4"/>
  <c r="AC34" i="4"/>
  <c r="BA33" i="4"/>
  <c r="AW33" i="4"/>
  <c r="AS33" i="4"/>
  <c r="AO33" i="4"/>
  <c r="AK33" i="4"/>
  <c r="AG33" i="4"/>
  <c r="AC33" i="4"/>
  <c r="DD31" i="4"/>
  <c r="AZ31" i="4"/>
  <c r="BA31" i="4" s="1"/>
  <c r="AW31" i="4"/>
  <c r="AS31" i="4"/>
  <c r="AO31" i="4"/>
  <c r="AK31" i="4"/>
  <c r="AG31" i="4"/>
  <c r="AC31" i="4"/>
  <c r="DD30" i="4"/>
  <c r="BA30" i="4"/>
  <c r="AZ30" i="4"/>
  <c r="AW30" i="4"/>
  <c r="AS30" i="4"/>
  <c r="AO30" i="4"/>
  <c r="AK30" i="4"/>
  <c r="AG30" i="4"/>
  <c r="AC30" i="4"/>
  <c r="DD29" i="4"/>
  <c r="AZ29" i="4"/>
  <c r="BA29" i="4" s="1"/>
  <c r="AW29" i="4"/>
  <c r="AS29" i="4"/>
  <c r="AO29" i="4"/>
  <c r="AK29" i="4"/>
  <c r="AG29" i="4"/>
  <c r="AC29" i="4"/>
  <c r="DD28" i="4"/>
  <c r="AZ28" i="4"/>
  <c r="BA28" i="4" s="1"/>
  <c r="AW28" i="4"/>
  <c r="AS28" i="4"/>
  <c r="AO28" i="4"/>
  <c r="AK28" i="4"/>
  <c r="AG28" i="4"/>
  <c r="AC28" i="4"/>
  <c r="DD27" i="4"/>
  <c r="BA27" i="4"/>
  <c r="AZ27" i="4"/>
  <c r="AW27" i="4"/>
  <c r="AS27" i="4"/>
  <c r="AO27" i="4"/>
  <c r="AK27" i="4"/>
  <c r="AG27" i="4"/>
  <c r="AC27" i="4"/>
  <c r="DD26" i="4"/>
  <c r="BA26" i="4"/>
  <c r="AW26" i="4"/>
  <c r="AS26" i="4"/>
  <c r="AO26" i="4"/>
  <c r="AK26" i="4"/>
  <c r="AG26" i="4"/>
  <c r="AC26" i="4"/>
  <c r="BA25" i="4"/>
  <c r="AW25" i="4"/>
  <c r="AS25" i="4"/>
  <c r="AO25" i="4"/>
  <c r="AK25" i="4"/>
  <c r="AG25" i="4"/>
  <c r="AC25" i="4"/>
  <c r="BA24" i="4"/>
  <c r="AW24" i="4"/>
  <c r="AV24" i="4"/>
  <c r="AR24" i="4"/>
  <c r="AS24" i="4" s="1"/>
  <c r="AN24" i="4"/>
  <c r="AO24" i="4" s="1"/>
  <c r="AJ24" i="4"/>
  <c r="AK24" i="4" s="1"/>
  <c r="AG24" i="4"/>
  <c r="AF24" i="4"/>
  <c r="AB24" i="4"/>
  <c r="AC24" i="4" s="1"/>
  <c r="BA23" i="4"/>
  <c r="AW23" i="4"/>
  <c r="AS23" i="4"/>
  <c r="AO23" i="4"/>
  <c r="AK23" i="4"/>
  <c r="AG23" i="4"/>
  <c r="AC23" i="4"/>
  <c r="BA22" i="4"/>
  <c r="AW22" i="4"/>
  <c r="AS22" i="4"/>
  <c r="AO22" i="4"/>
  <c r="AK22" i="4"/>
  <c r="AG22" i="4"/>
  <c r="AC22" i="4"/>
  <c r="BA21" i="4"/>
  <c r="AW21" i="4"/>
  <c r="AS21" i="4"/>
  <c r="AO21" i="4"/>
  <c r="AK21" i="4"/>
  <c r="AG21" i="4"/>
  <c r="AC21" i="4"/>
  <c r="BA19" i="4"/>
  <c r="AW19" i="4"/>
  <c r="AO19" i="4"/>
  <c r="AK19" i="4"/>
  <c r="AG19" i="4"/>
  <c r="AC19" i="4"/>
  <c r="BO18" i="4"/>
  <c r="BA18" i="4"/>
  <c r="AZ18" i="4"/>
  <c r="AW18" i="4"/>
  <c r="AV18" i="4"/>
  <c r="AS18" i="4"/>
  <c r="AR18" i="4"/>
  <c r="AO18" i="4"/>
  <c r="AN18" i="4"/>
  <c r="AK18" i="4"/>
  <c r="AJ18" i="4"/>
  <c r="AG18" i="4"/>
  <c r="AF18" i="4"/>
  <c r="AC18" i="4"/>
  <c r="AB18" i="4"/>
  <c r="AN104" i="1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U256" authorId="0" shapeId="0" xr:uid="{00000000-0006-0000-0400-000013000000}">
      <text>
        <r>
          <rPr>
            <sz val="10"/>
            <color rgb="FF000000"/>
            <rFont val="Calibri"/>
            <scheme val="minor"/>
          </rPr>
          <t>talks about purity that can help to protect and to restore balance. the messages are more into functional, but the visual seems more into emotional.
	-Aqila Salma
dragon is associated with purity (based on Alchemy and Hermeticism). it is also a symbol of protection (based on Japanese folklore). https://spiritualdesk.com/white-dragon-spiritual-meaning/
	-Aqila Salma
the TVC itself contained of dragon, which emphasized the branding of the product itself. this TVC is enriched with both powerful functional message and supported with meaningful association of some mythological contexts.
	-Aqila Salma</t>
        </r>
      </text>
    </comment>
    <comment ref="U258" authorId="0" shapeId="0" xr:uid="{00000000-0006-0000-0400-000011000000}">
      <text>
        <r>
          <rPr>
            <sz val="10"/>
            <color rgb="FF000000"/>
            <rFont val="Calibri"/>
            <scheme val="minor"/>
          </rPr>
          <t>Little girl has toothaches, then the product (toothpaste) showed up immediately.
	-Aqila Salma</t>
        </r>
      </text>
    </comment>
    <comment ref="W258" authorId="0" shapeId="0" xr:uid="{00000000-0006-0000-0400-000012000000}">
      <text>
        <r>
          <rPr>
            <sz val="10"/>
            <color rgb="FF000000"/>
            <rFont val="Calibri"/>
            <scheme val="minor"/>
          </rPr>
          <t>"10x Stronger Teeth"
	-Aqila Salma
"Free Dental Consultation"
	-Aqila Salma</t>
        </r>
      </text>
    </comment>
    <comment ref="U259" authorId="0" shapeId="0" xr:uid="{00000000-0006-0000-0400-00000F000000}">
      <text>
        <r>
          <rPr>
            <sz val="10"/>
            <color rgb="FF000000"/>
            <rFont val="Calibri"/>
            <scheme val="minor"/>
          </rPr>
          <t>Group of people who riding motorcycles to deliver packages.
	-Aqila Salma
Audio context: Musical tune for a lyrics based on the product's branding; fast and free delivery only in Lazada
	-Aqila Salma</t>
        </r>
      </text>
    </comment>
    <comment ref="W259" authorId="0" shapeId="0" xr:uid="{00000000-0006-0000-0400-000010000000}">
      <text>
        <r>
          <rPr>
            <sz val="10"/>
            <color rgb="FF000000"/>
            <rFont val="Calibri"/>
            <scheme val="minor"/>
          </rPr>
          <t>Fast and free delivery
	-Aqila Salma
No need to be confused whether to choose fast or free delivery cost. (Context: Consumer can choose both)
	-Aqila Salma
Local dialect: Sundanese
	-Aqila Salma</t>
        </r>
      </text>
    </comment>
    <comment ref="U260" authorId="0" shapeId="0" xr:uid="{00000000-0006-0000-0400-00000D000000}">
      <text>
        <r>
          <rPr>
            <sz val="10"/>
            <color rgb="FF000000"/>
            <rFont val="Calibri"/>
            <scheme val="minor"/>
          </rPr>
          <t>Same as previous campaign
	-Aqila Salma</t>
        </r>
      </text>
    </comment>
    <comment ref="W260" authorId="0" shapeId="0" xr:uid="{00000000-0006-0000-0400-00000E000000}">
      <text>
        <r>
          <rPr>
            <sz val="10"/>
            <color rgb="FF000000"/>
            <rFont val="Calibri"/>
            <scheme val="minor"/>
          </rPr>
          <t>See previous campaign
	-Aqila Salma</t>
        </r>
      </text>
    </comment>
    <comment ref="U261" authorId="0" shapeId="0" xr:uid="{00000000-0006-0000-0400-00000B000000}">
      <text>
        <r>
          <rPr>
            <sz val="10"/>
            <color rgb="FF000000"/>
            <rFont val="Calibri"/>
            <scheme val="minor"/>
          </rPr>
          <t>See previous campaign
	-Aqila Salma</t>
        </r>
      </text>
    </comment>
    <comment ref="W261" authorId="0" shapeId="0" xr:uid="{00000000-0006-0000-0400-00000C000000}">
      <text>
        <r>
          <rPr>
            <sz val="10"/>
            <color rgb="FF000000"/>
            <rFont val="Calibri"/>
            <scheme val="minor"/>
          </rPr>
          <t>See previous campaign
	-Aqila Salma</t>
        </r>
      </text>
    </comment>
    <comment ref="U262" authorId="0" shapeId="0" xr:uid="{00000000-0006-0000-0400-000009000000}">
      <text>
        <r>
          <rPr>
            <sz val="10"/>
            <color rgb="FF000000"/>
            <rFont val="Calibri"/>
            <scheme val="minor"/>
          </rPr>
          <t>Woman asked "Did you take shower?" the child nodded. She asks the child again, "Did you wash your hair?" and the child shakes her head. Later the woman explained the hair is still prone to dandruff even though it appears clean.
	-Aqila Salma
Then she showed the product (anti-dandruff shampoo).
	-Aqila Salma
Use lifebuoy to avoid dandruff. No more dandruff for the entire day.
	-Aqila Salma</t>
        </r>
      </text>
    </comment>
    <comment ref="W262" authorId="0" shapeId="0" xr:uid="{00000000-0006-0000-0400-00000A000000}">
      <text>
        <r>
          <rPr>
            <sz val="10"/>
            <color rgb="FF000000"/>
            <rFont val="Calibri"/>
            <scheme val="minor"/>
          </rPr>
          <t>New! Shampoo Lifebuoy Refresh and Cool
	-Aqila Salma</t>
        </r>
      </text>
    </comment>
    <comment ref="W263" authorId="0" shapeId="0" xr:uid="{00000000-0006-0000-0400-000008000000}">
      <text>
        <r>
          <rPr>
            <sz val="10"/>
            <color rgb="FF000000"/>
            <rFont val="Calibri"/>
            <scheme val="minor"/>
          </rPr>
          <t>See previous campaign
	-Aqila Salma</t>
        </r>
      </text>
    </comment>
    <comment ref="U264" authorId="0" shapeId="0" xr:uid="{00000000-0006-0000-0400-000006000000}">
      <text>
        <r>
          <rPr>
            <sz val="10"/>
            <color rgb="FF000000"/>
            <rFont val="Calibri"/>
            <scheme val="minor"/>
          </rPr>
          <t>Two women are cycling around and one of them started to complaining on the heat and spotted dark spots on her face. And the other woman showed the product and explained how the product (serum) can fix all the problems in her face.
	-Aqila Salma</t>
        </r>
      </text>
    </comment>
    <comment ref="W264" authorId="0" shapeId="0" xr:uid="{00000000-0006-0000-0400-000007000000}">
      <text>
        <r>
          <rPr>
            <sz val="10"/>
            <color rgb="FF000000"/>
            <rFont val="Calibri"/>
            <scheme val="minor"/>
          </rPr>
          <t>Two benefits in one
	-Aqila Salma
97% Protecting &amp; Glowing skin, more bright and even skin.
	-Aqila Salma</t>
        </r>
      </text>
    </comment>
    <comment ref="W265" authorId="0" shapeId="0" xr:uid="{00000000-0006-0000-0400-000005000000}">
      <text>
        <r>
          <rPr>
            <sz val="10"/>
            <color rgb="FF000000"/>
            <rFont val="Calibri"/>
            <scheme val="minor"/>
          </rPr>
          <t>Message in the Moment: Feeling hot? Just chill. (Feeling hot context: The weather is extremely hot).
	-Aqila Salma
The moment popped up right when the woman with a green shirt performing a gesture of someone who can't bear the heat and just moving her hands infront of her, fanning oneself to escape from the heat
	-Aqila Salma
But the next flip shows her co-actor who did a gesture of someone who acts as a woman hurted by a man "You're so mean, i'm hurt" said she while mimicking the expression of hurted person.
	-Aqila Salma
The functional message is; how the green-shirted woman feels hot and sprite will help her to calm the heat.
	-Aqila Salma
Meanwhile, the emotional message could also be found in her co-actor, as for her act as a hurted woman and sprite can help to cool down (calming) her emotional state.
	-Aqila Salma</t>
        </r>
      </text>
    </comment>
    <comment ref="U266" authorId="0" shapeId="0" xr:uid="{00000000-0006-0000-0400-000003000000}">
      <text>
        <r>
          <rPr>
            <sz val="10"/>
            <color rgb="FF000000"/>
            <rFont val="Calibri"/>
            <scheme val="minor"/>
          </rPr>
          <t>Child showed Tempeh (https://en.wikipedia.org/wiki/Tempeh) to her mother and they started to cook and add Royco to enhance the taste of tempeh.
	-Aqila Salma</t>
        </r>
      </text>
    </comment>
    <comment ref="W266" authorId="0" shapeId="0" xr:uid="{00000000-0006-0000-0400-000004000000}">
      <text>
        <r>
          <rPr>
            <sz val="10"/>
            <color rgb="FF000000"/>
            <rFont val="Calibri"/>
            <scheme val="minor"/>
          </rPr>
          <t>the DBI shows the product packshot with  its functional message (to enhance the taste of soup)
	-Aqila Salma</t>
        </r>
      </text>
    </comment>
    <comment ref="U267" authorId="0" shapeId="0" xr:uid="{00000000-0006-0000-0400-000001000000}">
      <text>
        <r>
          <rPr>
            <sz val="10"/>
            <color rgb="FF000000"/>
            <rFont val="Calibri"/>
            <scheme val="minor"/>
          </rPr>
          <t>See previous campaign
	-Aqila Salma</t>
        </r>
      </text>
    </comment>
    <comment ref="W267" authorId="0" shapeId="0" xr:uid="{00000000-0006-0000-0400-000002000000}">
      <text>
        <r>
          <rPr>
            <sz val="10"/>
            <color rgb="FF000000"/>
            <rFont val="Calibri"/>
            <scheme val="minor"/>
          </rPr>
          <t>See previous campaign
	-Aqila Salma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97" authorId="0" shapeId="0" xr:uid="{00000000-0006-0000-0900-000001000000}">
      <text>
        <r>
          <rPr>
            <sz val="10"/>
            <color rgb="FF000000"/>
            <rFont val="Calibri"/>
            <scheme val="minor"/>
          </rPr>
          <t>27 spots for Sunrise Fresh; 23 spots for Mystique
	-Sholihatun Nissa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ES4" authorId="0" shapeId="0" xr:uid="{00000000-0006-0000-0A00-000001000000}">
      <text>
        <r>
          <rPr>
            <sz val="10"/>
            <color rgb="FF000000"/>
            <rFont val="Calibri"/>
            <scheme val="minor"/>
          </rPr>
          <t>TVC Period: 4-25 September 2023
	-Sholihatun Nissa</t>
        </r>
      </text>
    </comment>
  </commentList>
</comments>
</file>

<file path=xl/sharedStrings.xml><?xml version="1.0" encoding="utf-8"?>
<sst xmlns="http://schemas.openxmlformats.org/spreadsheetml/2006/main" count="42114" uniqueCount="12129">
  <si>
    <t>TVC</t>
  </si>
  <si>
    <t>Functional</t>
  </si>
  <si>
    <t>F</t>
  </si>
  <si>
    <t>When the ad is focusing on a rational message/ trying to establish credibility/ focus on a clear rational benefit</t>
  </si>
  <si>
    <t>Emotional</t>
  </si>
  <si>
    <t>E</t>
  </si>
  <si>
    <t>When the ad is a story using an emotion - and the focus is not on the rational benefit of the product</t>
  </si>
  <si>
    <t>Mixed</t>
  </si>
  <si>
    <t>M</t>
  </si>
  <si>
    <t>When the ad is an emotional story and the product rational benefit is weaved in (often through a produc window)</t>
  </si>
  <si>
    <t>ICA</t>
  </si>
  <si>
    <t>When ICA is a reminder of the functional/ rational benefit shown in the TVC. LIke price point, RTB, benefit, new variant, fragrance/ flavour etc</t>
  </si>
  <si>
    <t>When ICA is a reminder of the emotion that the TVC evokes. Typically the shot of the character(s) laughing/crying/enjoying which reminds people of the TVC</t>
  </si>
  <si>
    <t>When its a combination of the two - the picture may remind people of the TVC evoking the same emotion while tagline would reinforce functional/ rational benefit</t>
  </si>
  <si>
    <t>Aashirwad Atta</t>
  </si>
  <si>
    <t>Lion Honey</t>
  </si>
  <si>
    <t>Vinod Pressure cooker</t>
  </si>
  <si>
    <t>Ramdev Hing</t>
  </si>
  <si>
    <t>Kesh King</t>
  </si>
  <si>
    <t>CAMPAIGN TYPE</t>
  </si>
  <si>
    <t>TYPE CAMPAIGN</t>
  </si>
  <si>
    <t>DBI DYNAMIC</t>
  </si>
  <si>
    <t>GEO</t>
  </si>
  <si>
    <t>National</t>
  </si>
  <si>
    <t>BRAND ASSOCIATION</t>
  </si>
  <si>
    <t>BRAND AWARENESS</t>
  </si>
  <si>
    <t>CALL TO ACTION</t>
  </si>
  <si>
    <t>NEW BRAND LAUNCHING</t>
  </si>
  <si>
    <t>PRICING PROMO COMMUNICATION</t>
  </si>
  <si>
    <t>India</t>
  </si>
  <si>
    <t>Malaysia</t>
  </si>
  <si>
    <t>YEAR</t>
  </si>
  <si>
    <t>BRAND/PRODUCT</t>
  </si>
  <si>
    <t>CREATIVE LABEL</t>
  </si>
  <si>
    <t>MARKET</t>
  </si>
  <si>
    <t>CREATIVE TYPE STATIC (S)/FLASH (F)</t>
  </si>
  <si>
    <t>% TOTAL ATTENTION</t>
  </si>
  <si>
    <t>% AUDIENCE VIEWED</t>
  </si>
  <si>
    <t>AUDIENCE FOCUS</t>
  </si>
  <si>
    <t>CLARITY OF THE CREATIVES</t>
  </si>
  <si>
    <t>COGNITIVE DEMAND</t>
  </si>
  <si>
    <t>AUDIENCE ENGAGEMENT</t>
  </si>
  <si>
    <t>ELEMENT AOI BRAND</t>
  </si>
  <si>
    <t>ELEMENT AOI MESSAGE</t>
  </si>
  <si>
    <t>ELEMENT AOI PRODUCT PACKSHOT</t>
  </si>
  <si>
    <t>LINK OF CREATIVE TESTED</t>
  </si>
  <si>
    <t>Ponds Body Lotion</t>
  </si>
  <si>
    <t>3D Wide</t>
  </si>
  <si>
    <t>S</t>
  </si>
  <si>
    <r>
      <rPr>
        <u/>
        <sz val="11"/>
        <color rgb="FF1155CC"/>
        <rFont val="Arial"/>
        <family val="2"/>
      </rPr>
      <t>https://drive.google.com/drive/folders/1kwkmowXKIDztjP46RekxT2akdgVN6F_T?usp=sharing</t>
    </r>
  </si>
  <si>
    <t>3D Horizontal</t>
  </si>
  <si>
    <t>Innovation 1</t>
  </si>
  <si>
    <t>N/A</t>
  </si>
  <si>
    <t>Innovation 2</t>
  </si>
  <si>
    <t>Innovation 3</t>
  </si>
  <si>
    <t>3D Horizontal 1</t>
  </si>
  <si>
    <t>3D Horizontal 2</t>
  </si>
  <si>
    <t>Innovation 1 V1</t>
  </si>
  <si>
    <t>Innovation 1 V2</t>
  </si>
  <si>
    <t>Vaseline Deep Moisture</t>
  </si>
  <si>
    <t>3D Wide 1</t>
  </si>
  <si>
    <t>https://drive.google.com/drive/folders/1RgVSih3lhly6TadeznCf9j3lZHXMUBPn?usp=sharing</t>
  </si>
  <si>
    <t>3D Wide 2</t>
  </si>
  <si>
    <t>Cutout</t>
  </si>
  <si>
    <t>Horizontal</t>
  </si>
  <si>
    <t>Innovation</t>
  </si>
  <si>
    <t>Tide Powder</t>
  </si>
  <si>
    <t>Vertical 7 secs</t>
  </si>
  <si>
    <t>https://drive.google.com/drive/folders/1nwWSHKn3rka0V2GWB72ar5dhrAz_qPdE</t>
  </si>
  <si>
    <t>Vertical 8 secs</t>
  </si>
  <si>
    <t>Horizontal 7 secs</t>
  </si>
  <si>
    <t>Horizontal 8 secs</t>
  </si>
  <si>
    <t>New-Vertical</t>
  </si>
  <si>
    <t>https://drive.google.com/drive/folders/1C31yrpOqs75UTvWc1_G2_d7Fm3BigOJU</t>
  </si>
  <si>
    <t>New-Vertical 7 secs</t>
  </si>
  <si>
    <t>New-Vertical 8 secs</t>
  </si>
  <si>
    <t>Ponds Bright Beauty</t>
  </si>
  <si>
    <t>https://drive.google.com/drive/folders/1YDAoIexf_VYgEEPOY52xLlrYEWCJqobP</t>
  </si>
  <si>
    <t>Neon</t>
  </si>
  <si>
    <t>Tide Matic Liquid</t>
  </si>
  <si>
    <t>Wide</t>
  </si>
  <si>
    <t>https://drive.google.com/drive/folders/1ff-rSzjoPD99sid-PoZ4Kk2lNODH2t8f</t>
  </si>
  <si>
    <t>Ultra-wide</t>
  </si>
  <si>
    <t>Comfort</t>
  </si>
  <si>
    <t>3D Horizontal Wide</t>
  </si>
  <si>
    <t>https://drive.google.com/drive/folders/15oGDSFltWifKMo4FqHGTn7sCG6SYqSt-</t>
  </si>
  <si>
    <t>3D Horizontal (rain)</t>
  </si>
  <si>
    <t>3D Horizontal (w/o rain)</t>
  </si>
  <si>
    <t>Bru</t>
  </si>
  <si>
    <t>3D Vertical</t>
  </si>
  <si>
    <t>https://drive.google.com/drive/folders/1LEuUtKarYcqxEFjok22Z1iC48tfwMsW0</t>
  </si>
  <si>
    <t>Max Kleen</t>
  </si>
  <si>
    <t>https://drive.google.com/drive/folders/1gsIpCB8thmhvydkJw7yiVuLSiRfvJId8?usp=sharing</t>
  </si>
  <si>
    <t>Cutout 1</t>
  </si>
  <si>
    <t>Taj Mahal</t>
  </si>
  <si>
    <t>https://drive.google.com/drive/folders/1Fvt_VlJIh3ctCEGAIDZUqbGR-dxHDejc</t>
  </si>
  <si>
    <t>Product Motion</t>
  </si>
  <si>
    <t>SFXL Bar</t>
  </si>
  <si>
    <t>Horizontal 2000-1200</t>
  </si>
  <si>
    <t>https://drive.google.com/drive/folders/1aW-DP_QjkD3TujZE5L7RSkXf-R1IIuIx</t>
  </si>
  <si>
    <t>Horizontal 2000-1500</t>
  </si>
  <si>
    <t>Horizontal 2000-2000</t>
  </si>
  <si>
    <t>Core Billboard 2000-1200</t>
  </si>
  <si>
    <t>Core Billboard 2000-1500</t>
  </si>
  <si>
    <t>Core Billboard 2000-2000</t>
  </si>
  <si>
    <t>La Shield</t>
  </si>
  <si>
    <t>https://drive.google.com/drive/folders/1RUDU3lGwe5XqQrB8hAxCODd39VRWpzV6</t>
  </si>
  <si>
    <t>Vertical</t>
  </si>
  <si>
    <t>Innovation 4</t>
  </si>
  <si>
    <t>Rin Matic Liquid</t>
  </si>
  <si>
    <t>https://drive.google.com/drive/folders/1e-N3vUqtKiTz6z2z7wpjKP-QX5WlPXum</t>
  </si>
  <si>
    <t>3D Horizontal Wide-Red</t>
  </si>
  <si>
    <t>3D Horizontal Wide-White</t>
  </si>
  <si>
    <t>Innovation-Red</t>
  </si>
  <si>
    <t>Innovation-White</t>
  </si>
  <si>
    <t>Quaker</t>
  </si>
  <si>
    <t>https://drive.google.com/drive/folders/1OJwViKpBXI7guIL620ofDaSy1W4bjo_o?usp=sharing</t>
  </si>
  <si>
    <t>Horizontal Wide</t>
  </si>
  <si>
    <t>Pepsi</t>
  </si>
  <si>
    <t>Vertical 1</t>
  </si>
  <si>
    <t>https://drive.google.com/drive/folders/1RG9Rp4Q1BJSNpoXB0yn7K7RSgHnScsE4</t>
  </si>
  <si>
    <t>Vertical 2</t>
  </si>
  <si>
    <t>Horizontal Ultra-Wide</t>
  </si>
  <si>
    <t>Mountain Dew</t>
  </si>
  <si>
    <t>https://drive.google.com/drive/folders/18eKqyLBsNZA2mXoi7A7rXgP_aUa-XGtH</t>
  </si>
  <si>
    <t>3D Horizontal Ultra-Wide</t>
  </si>
  <si>
    <t>3D Innovation</t>
  </si>
  <si>
    <t>7Up</t>
  </si>
  <si>
    <t>Horizontal 3d Wide</t>
  </si>
  <si>
    <t>https://drive.google.com/drive/folders/1CGLMUf6sRDd86X7oMP5fYZkFZtrH7QPk</t>
  </si>
  <si>
    <t>3D/Neon</t>
  </si>
  <si>
    <t>Kurkure</t>
  </si>
  <si>
    <t>https://drive.google.com/drive/folders/1mG1lMV-1lGlZGxSd5Kur2BXGtiyPv7Wf</t>
  </si>
  <si>
    <t>Lay's</t>
  </si>
  <si>
    <t>https://drive.google.com/drive/folders/17E1_ImuBrii60A9uaX7XnhffsU8UmCRH</t>
  </si>
  <si>
    <t>Sprite</t>
  </si>
  <si>
    <t>https://drive.google.com/drive/folders/1oKj3AYYfDfz2s8jKcEwXWhU32YdFIbGx?usp=sharing</t>
  </si>
  <si>
    <t>SFXL Easy Wash KAR</t>
  </si>
  <si>
    <t>Horizontal 2000x1500[Mock-up 1]</t>
  </si>
  <si>
    <t>https://drive.google.com/drive/folders/1GLoIQyq25sNg2meWGHtjYhBpvJt-s9CB</t>
  </si>
  <si>
    <t>Horizontal 2000x2000[Mock-up 1]</t>
  </si>
  <si>
    <t>3D Horizontal[Mock-up 3]</t>
  </si>
  <si>
    <t>Cutout 2000x2000[Mock-up 2]</t>
  </si>
  <si>
    <t>Cutout 2000x1500[Mock-up 2]</t>
  </si>
  <si>
    <t>Innovation[Mock-up 3]</t>
  </si>
  <si>
    <t>SFXL Easy Wash MAH</t>
  </si>
  <si>
    <t>Horizontal 2000x1200[Mock-up 1]</t>
  </si>
  <si>
    <t>Horizontal 2000x1200[Mock-up 2]</t>
  </si>
  <si>
    <t>Horizontal 2000x1200[Mock-up 3]</t>
  </si>
  <si>
    <t>Horizontal 2000x2000[Mock-up 2]</t>
  </si>
  <si>
    <t>Horizontal 2000x1500[Mock-up 3]</t>
  </si>
  <si>
    <t>Horizontal[Mock-up 3]</t>
  </si>
  <si>
    <t>Horizontal[Mock-up 1]</t>
  </si>
  <si>
    <t>Square[Mock-up 3]</t>
  </si>
  <si>
    <t>3D Square[Mock-up 1]</t>
  </si>
  <si>
    <t>CAMPAIGN EFFECTIVENESS STUDY</t>
  </si>
  <si>
    <t>DBI EFFECTIVENESS STUDY</t>
  </si>
  <si>
    <t>BRAND RECALL (Top Of Mind)</t>
  </si>
  <si>
    <t>BRAND RECALL (Spontaneous)</t>
  </si>
  <si>
    <t>BRAND RECALL (Total Awareness)</t>
  </si>
  <si>
    <t>MESSAGE RECALL</t>
  </si>
  <si>
    <t>FAVORABILITY</t>
  </si>
  <si>
    <t>PURCHASE INTENT</t>
  </si>
  <si>
    <t>ADS RECALL</t>
  </si>
  <si>
    <t>AD LIKEABILITY</t>
  </si>
  <si>
    <t>EYE TRACKING</t>
  </si>
  <si>
    <t>EYE TRACKING - DBI</t>
  </si>
  <si>
    <t>EYE TRACKING - TICKER</t>
  </si>
  <si>
    <t>VIEWERSHIP</t>
  </si>
  <si>
    <t>ADDITIONAL INFORMATION</t>
  </si>
  <si>
    <t>BRAND RECALL ( Top Of Mind ) - DBI Effectv</t>
  </si>
  <si>
    <t>BRAND RECALL ( Spontaneous ) - DBI Effectv</t>
  </si>
  <si>
    <t>BRAND RECALL ( Aided/Total Awareness ) - DBI Effectv</t>
  </si>
  <si>
    <t>MESSAGE RECALL - DBI Effectv</t>
  </si>
  <si>
    <t>ADS RECALL - DBI Effectv</t>
  </si>
  <si>
    <t>FAVORABILITY - DBI Effectv</t>
  </si>
  <si>
    <t>PURCHASE INTENT - DBI Effectv</t>
  </si>
  <si>
    <t>COUNTRY</t>
  </si>
  <si>
    <t>SECTOR</t>
  </si>
  <si>
    <t>CATEGORY</t>
  </si>
  <si>
    <t>UNILEVER CATEGORY</t>
  </si>
  <si>
    <t>SUB-CATEGORY</t>
  </si>
  <si>
    <t>ADVERTISER</t>
  </si>
  <si>
    <t>MASTER BRAND</t>
  </si>
  <si>
    <t>BRAND</t>
  </si>
  <si>
    <t>PRODUCT</t>
  </si>
  <si>
    <t>CAMPAIGN NAME (OLD)</t>
  </si>
  <si>
    <t>GEO DETAIL</t>
  </si>
  <si>
    <t>CAMPAIGN NAME</t>
  </si>
  <si>
    <t>TARGET AUDIENCE</t>
  </si>
  <si>
    <t>CAMPAIGN PERIOD</t>
  </si>
  <si>
    <t>#DBI_SPOTS</t>
  </si>
  <si>
    <t>PROGRAM</t>
  </si>
  <si>
    <t>#DBI_Spots / Seconds</t>
  </si>
  <si>
    <t>TVC GRPs All Channels</t>
  </si>
  <si>
    <t>DBI GRPs</t>
  </si>
  <si>
    <t>TVC ARTWORK LINK</t>
  </si>
  <si>
    <t>TYPE OF TVC (F/E/M)</t>
  </si>
  <si>
    <t>DBI ARTWORK LINK</t>
  </si>
  <si>
    <t>TYPE of DBI (F/E/M)</t>
  </si>
  <si>
    <t>BR TOM - TVC</t>
  </si>
  <si>
    <t>BR TOM - DBI</t>
  </si>
  <si>
    <t>BR TOM - INCREASE</t>
  </si>
  <si>
    <t>BR TOM - %INCREASE</t>
  </si>
  <si>
    <t>BR SPONT - TVC</t>
  </si>
  <si>
    <t>BR SPONT - DBI</t>
  </si>
  <si>
    <t>BR SPONT - INCREASE</t>
  </si>
  <si>
    <t>BR SPONT - %INCREASE</t>
  </si>
  <si>
    <t>BR TOTAL AWARENESS - TVC</t>
  </si>
  <si>
    <t>BR TOTAL AWARENESS - DBI</t>
  </si>
  <si>
    <t>BR TOTAL AWARENESS - INCREASE</t>
  </si>
  <si>
    <t>BR TOTAL AWARENESS - %INCREASE</t>
  </si>
  <si>
    <t>MR - TVC</t>
  </si>
  <si>
    <t>MR - DBI</t>
  </si>
  <si>
    <t>MR - INCREASE</t>
  </si>
  <si>
    <t>MR - %INCREASE</t>
  </si>
  <si>
    <t>BR FAV - TVC</t>
  </si>
  <si>
    <t>BR FAV - DBI</t>
  </si>
  <si>
    <t>BR FAV - INCREASE</t>
  </si>
  <si>
    <t>BR FAV - %INCREASE</t>
  </si>
  <si>
    <t>PI - TVC</t>
  </si>
  <si>
    <t>PI - DBI</t>
  </si>
  <si>
    <t>PI - INCREASE</t>
  </si>
  <si>
    <t>PI - %INCREASE</t>
  </si>
  <si>
    <t>ADS RECALL - TVC</t>
  </si>
  <si>
    <t>ADS RECALL - DBI</t>
  </si>
  <si>
    <t>ADS RECALL - INCREASE</t>
  </si>
  <si>
    <t>ADS RECALL - %INCREASE</t>
  </si>
  <si>
    <t>AL - TVC</t>
  </si>
  <si>
    <t>AL - DBI</t>
  </si>
  <si>
    <t>AL - %INCREASE</t>
  </si>
  <si>
    <t>ET - VISIT DURATION</t>
  </si>
  <si>
    <t>ET - % VIEWED</t>
  </si>
  <si>
    <t>TIME TO FIRST FIXATION DBI (Secs)</t>
  </si>
  <si>
    <t>VIEWABILITY DBI (%)</t>
  </si>
  <si>
    <t>TIMESPENT DBI (Secs)</t>
  </si>
  <si>
    <t>TIME TO FIRST FIXATION TICKER (Secs)</t>
  </si>
  <si>
    <t>VIEWABILITY TICKER (%)</t>
  </si>
  <si>
    <t>TIMESPENT TICKER (Secs)</t>
  </si>
  <si>
    <t>TOTAL GRPs</t>
  </si>
  <si>
    <t>Reach @1+</t>
  </si>
  <si>
    <t>BREAK TVR</t>
  </si>
  <si>
    <t>DBI TVR</t>
  </si>
  <si>
    <t>%INCREASE</t>
  </si>
  <si>
    <t>Demo reel</t>
  </si>
  <si>
    <t>Campaign execution Reel</t>
  </si>
  <si>
    <t>Post campaign report</t>
  </si>
  <si>
    <t>Whisper Brand Stories</t>
  </si>
  <si>
    <t>FLIP DBI</t>
  </si>
  <si>
    <t>FLIP TICKER</t>
  </si>
  <si>
    <t>DETAIL DBI TYPE</t>
  </si>
  <si>
    <t>DETAIL DBI 
 VIDEO RESEARCH</t>
  </si>
  <si>
    <t>DETAIL MOMENT</t>
  </si>
  <si>
    <t>PANEL 1</t>
  </si>
  <si>
    <t>PANEL 2</t>
  </si>
  <si>
    <t>TYPE OF STUDY</t>
  </si>
  <si>
    <t>SOURCE</t>
  </si>
  <si>
    <t>TOM - CONTROL</t>
  </si>
  <si>
    <t>TOM - DBI (DBI &amp; KEYLOGO)</t>
  </si>
  <si>
    <t>TOM - TVC</t>
  </si>
  <si>
    <t>TOM - TVC+DBI</t>
  </si>
  <si>
    <t>PPS INCREASE
 (TVC VS TVC+DBI)</t>
  </si>
  <si>
    <t>SP - CONTROL</t>
  </si>
  <si>
    <t>SP - DBI</t>
  </si>
  <si>
    <t>SP - TVC</t>
  </si>
  <si>
    <t>SP - TVC+DBI</t>
  </si>
  <si>
    <t>TA - CONTROL</t>
  </si>
  <si>
    <t>TA - DBI</t>
  </si>
  <si>
    <t>TA - TVC</t>
  </si>
  <si>
    <t>TA - TVC+DBI</t>
  </si>
  <si>
    <t>MR - CONTROL</t>
  </si>
  <si>
    <t>MR - TVC+DBI</t>
  </si>
  <si>
    <t>ADS - CONTROL</t>
  </si>
  <si>
    <t>ADS - DBI</t>
  </si>
  <si>
    <t>ADS - TVC</t>
  </si>
  <si>
    <t>ADS - TVC+DBI</t>
  </si>
  <si>
    <t>FV - CONTROL</t>
  </si>
  <si>
    <t>FV - DBI</t>
  </si>
  <si>
    <t>FV - TVC</t>
  </si>
  <si>
    <t>FV - TVC+DBI</t>
  </si>
  <si>
    <t>PI - CONTROL</t>
  </si>
  <si>
    <t>PI - TVC+DBI</t>
  </si>
  <si>
    <t>INDONESIA</t>
  </si>
  <si>
    <t>BEVERAGES</t>
  </si>
  <si>
    <t>CARBONATED/MIXED RANGE OF SOFT DRINKS</t>
  </si>
  <si>
    <t>SOFT DRINK</t>
  </si>
  <si>
    <t>COCA-COLA</t>
  </si>
  <si>
    <t>SPRITE</t>
  </si>
  <si>
    <t>SPRITE - SOFT DRINK</t>
  </si>
  <si>
    <t>GERAH? CHILL AJALAH</t>
  </si>
  <si>
    <t>SPRITE - SOFT DRINK-JAN-MAR-2023</t>
  </si>
  <si>
    <t>MF 15-29 UM</t>
  </si>
  <si>
    <t>AUG-OCT 2022
 JAN-FEB 2023</t>
  </si>
  <si>
    <t>SCTV &amp; IVM</t>
  </si>
  <si>
    <r>
      <rPr>
        <u/>
        <sz val="11"/>
        <color rgb="FF0563C1"/>
        <rFont val="Calibri, sans-serif"/>
      </rPr>
      <t>https://drive.google.com/drive/folders/1W166RnXEgbmFAviEDd1tOhktm-jA1Iq_?usp=drive_link</t>
    </r>
  </si>
  <si>
    <t>WHISPER MOMENT SUPER IMPOSE</t>
  </si>
  <si>
    <t>"GERAH/STIFLINGLY HOT" DUE TO WEATHER OR THE SITUATION</t>
  </si>
  <si>
    <t>PRE</t>
  </si>
  <si>
    <t>POST</t>
  </si>
  <si>
    <t>BLI+EY</t>
  </si>
  <si>
    <t>ORBIT</t>
  </si>
  <si>
    <t>TOILETRIES &amp; COSMETICS</t>
  </si>
  <si>
    <t>HAIR CARE PRODUCTS</t>
  </si>
  <si>
    <t>HAIR CARE</t>
  </si>
  <si>
    <t>PROCTER &amp; GAMBLE</t>
  </si>
  <si>
    <t>PANTENE</t>
  </si>
  <si>
    <t>PANTENE - HAIR CARE</t>
  </si>
  <si>
    <t>PANTENE HAIR FALL CONTROL</t>
  </si>
  <si>
    <t>PANTENE 3X LEBIH KUAT LAWAN RONTOK</t>
  </si>
  <si>
    <t>PANTENE - HAIR CARE-MAY-2023</t>
  </si>
  <si>
    <t>F 15+</t>
  </si>
  <si>
    <t>MAY</t>
  </si>
  <si>
    <t>CSC, BIDADARI SURGA</t>
  </si>
  <si>
    <r>
      <rPr>
        <u/>
        <sz val="11"/>
        <color rgb="FF0563C1"/>
        <rFont val="Calibri, sans-serif"/>
      </rPr>
      <t>https://drive.google.com/drive/folders/1DiOe8wcauG6T6AiKCbdHC-S_0U3Q0gQG?usp=drive_link</t>
    </r>
  </si>
  <si>
    <t>DBI REGULAR</t>
  </si>
  <si>
    <t>ACUMEN</t>
  </si>
  <si>
    <t>PANTENE MIRACLES</t>
  </si>
  <si>
    <t>PANTENE MIRACLES - HAIR CARE</t>
  </si>
  <si>
    <t>PANTENE MIRACLES CONDITIONER</t>
  </si>
  <si>
    <t>PANTENE MENUTRISI HINGGA 2X
  RAMBUT KE-CHARGED DALAM 1 LANGKAH EKSTRA</t>
  </si>
  <si>
    <t>PANTENE MIRACLES - HAIR CARE-JUN-2023</t>
  </si>
  <si>
    <t>JUN</t>
  </si>
  <si>
    <r>
      <rPr>
        <u/>
        <sz val="11"/>
        <color rgb="FF0563C1"/>
        <rFont val="Calibri, sans-serif"/>
      </rPr>
      <t>https://drive.google.com/drive/folders/1uA9MkYcMer9gfl_-w6JpX7C1Q9FNJ-Js?usp=drive_link</t>
    </r>
  </si>
  <si>
    <t>SHAMPOO</t>
  </si>
  <si>
    <t>REJOICE 3-IN-1 ANTI KETOMBE</t>
  </si>
  <si>
    <t>REJOICE 3-IN-1 ANTI KETOMBE - SHAMPOO</t>
  </si>
  <si>
    <t>REJOICE KOREAN LAVENDER BLOOM</t>
  </si>
  <si>
    <t>RAMBUT LEMBUT K-BEAUTY HINGGA 48 JAM</t>
  </si>
  <si>
    <t>REJOICE 3-IN-1 ANTI KETOMBE - SHAMPOO-JUN-JUL-2023</t>
  </si>
  <si>
    <t>F 18+</t>
  </si>
  <si>
    <t>JUN-JUL</t>
  </si>
  <si>
    <t>CSC, TC</t>
  </si>
  <si>
    <r>
      <rPr>
        <u/>
        <sz val="11"/>
        <color rgb="FF0563C1"/>
        <rFont val="Calibri, sans-serif"/>
      </rPr>
      <t>https://drive.google.com/drive/folders/1dD2hF7LFxhyNA6nxR0w648CVEAKBCTAK?usp=drive_link</t>
    </r>
  </si>
  <si>
    <t>BEAUTY &amp; WELLBEING</t>
  </si>
  <si>
    <t>UNILEVER</t>
  </si>
  <si>
    <t>SUNSILK BLACK SHINE</t>
  </si>
  <si>
    <t>SUNSILK BLACK SHINE - SHAMPOO</t>
  </si>
  <si>
    <t>ISI 20% LEBIH BANYAK</t>
  </si>
  <si>
    <t>SUNSILK BLACK SHINE - SHAMPOO-AUG-SEP-2023</t>
  </si>
  <si>
    <t>AUG-SEP</t>
  </si>
  <si>
    <t>BIDADARI SURGAMU, CSC, FTV, KNYATA, MAGIC 5, PB, TCYK</t>
  </si>
  <si>
    <r>
      <rPr>
        <u/>
        <sz val="11"/>
        <color rgb="FF1155CC"/>
        <rFont val="Calibri, sans-serif"/>
      </rPr>
      <t>https://drive.google.com/drive/folders/1wC54dGuKBixQQRkqSLCGxQF8AqIIdLac?usp=drive_link</t>
    </r>
  </si>
  <si>
    <t>WHISPER MOMENT SF</t>
  </si>
  <si>
    <t>BEAUTY, TALENT WITH GOOD HAIR, DATING AND GOING TO COLLEGE, OUTDOOR ACTIVITY</t>
  </si>
  <si>
    <t>SUNSILK SOFT&amp;SMOOTH</t>
  </si>
  <si>
    <t>SUNSILK SOFT&amp;SMOOTH - SHAMPOO</t>
  </si>
  <si>
    <t>SUNSILK SOFT&amp;SMOOTH - SHAMPOO-AUG-SEP-2023</t>
  </si>
  <si>
    <t>BIDADARI SURGAMU, CSC, FTV, KNYATA, MAGIC 5, TCYK</t>
  </si>
  <si>
    <r>
      <rPr>
        <u/>
        <sz val="11"/>
        <color rgb="FF1155CC"/>
        <rFont val="Calibri, sans-serif"/>
      </rPr>
      <t>https://drive.google.com/drive/folders/114MurNBVUQ2dvQ1UJ9LzFUzD8-TTU-i1?usp=drive_link</t>
    </r>
  </si>
  <si>
    <t>BEAUTY, TALENT WITH HIJAB, ALL REALTED WITH HIJAB, TALENT WITH GOOD HAIR, DATING, CAMPUS AREA, FRIENDS IN CAMPUS, OUTDOOR ACTIVITY</t>
  </si>
  <si>
    <t>SUNSILK ANTI KETOMBE</t>
  </si>
  <si>
    <t>SUNSILK ANTI KETOMBE - SHAMPOO</t>
  </si>
  <si>
    <t>BARU SUNSILK ANTI-KETOMBE
  KETOMBE HEMPAS + RAMBUT SEHAT TOTALITAS</t>
  </si>
  <si>
    <t>SUNSILK ANTI KETOMBE - SHAMPOO-AUG-SEP-2023</t>
  </si>
  <si>
    <r>
      <rPr>
        <u/>
        <sz val="11"/>
        <color rgb="FF1155CC"/>
        <rFont val="Calibri, sans-serif"/>
      </rPr>
      <t>https://drive.google.com/drive/folders/1f6lpKtV6_-vdLxpXeVCyOD5T_WJMfOKD?usp=drive_link</t>
    </r>
  </si>
  <si>
    <t>BEAUTY, TALENT WITH HIJAB, ALL RELATED WITH HIJAB, TALENT WITH GOOD HAIR, POSITIVE ACTIVITY, DATING, CAMPUS AREA, FRIENDS IN CAMPUS, OUTDOOR ACTIVITY</t>
  </si>
  <si>
    <t>BODY CARE, BODY LOTION</t>
  </si>
  <si>
    <t>HAND &amp; BODY LOTION</t>
  </si>
  <si>
    <t>VASELINE HEALTHY BRIGHT UV EXTRA BRIGHTE</t>
  </si>
  <si>
    <t>VASELINE HEALTHY BRIGHT UV EXTRA BRIGHTENING</t>
  </si>
  <si>
    <t>KULIT TUBUH HARUS GLOWING, KEMBALIKAN CERAHMU DENGAN VASELINE</t>
  </si>
  <si>
    <t>VASELINE HEALTHY BRIGHT UV EXTRA BRIGHTE-SEP-OCT-2023</t>
  </si>
  <si>
    <t>SEP-OCT</t>
  </si>
  <si>
    <t>BIDADARI SURGAMU, CSC, DI ANTARA DUA CINTA, FTV, GALA KELUARGA, KNYATA, MAGIC 5, PB, SATU CINTA DUA HATI</t>
  </si>
  <si>
    <r>
      <rPr>
        <u/>
        <sz val="11"/>
        <color rgb="FF1155CC"/>
        <rFont val="Calibri, sans-serif"/>
      </rPr>
      <t>https://drive.google.com/drive/folders/1eKAMJ2A6kor4MQJtbUS3F96DZLJdD0YD?usp=drive_link</t>
    </r>
  </si>
  <si>
    <t>WHISPER MOMENT U FRAME</t>
  </si>
  <si>
    <t>BEAUTY RITUAL : IN FRONT OF DRESSING TABLE, BEFORE TAKE A SHOWER, BEFORE LEAVE HOME.
 OUTDOOR ACTIVITY : MORNING RUN, MORNING CYCLING, BEFORE GOING OUT FROM HOME.
 TRAVEL : AIRPORT, TRAINS STATION, AVOID BUS STATION.
 SUN EXPOSURE : TRAVELING, OUTDOOR ACTIVITY, SUN EXPOSURE (WALKING UNDER THE SUN EXPOSURE, COMMUTING WITH MRT OR TRANSJAK.</t>
  </si>
  <si>
    <t>FOOD</t>
  </si>
  <si>
    <t>CONFECTIONARY - CHOCOLATE</t>
  </si>
  <si>
    <t>CHOCO SNACK</t>
  </si>
  <si>
    <t>FERRERO</t>
  </si>
  <si>
    <t>KINDER JOY</t>
  </si>
  <si>
    <t>KINDER JOY - CHOCO SNACK</t>
  </si>
  <si>
    <t>TEMUKAN MAINAN BARU BERSAMA ANAK-ANAK ANDA 
 PINDAI MAINAN INI DAN JELAJAHI LUAR ANGKASA
 PINDAI MAINAN INI DAN JELAJAHI BEBERAPA KOTA DI DUNIA
 DOWNLOAD APPLAYDU</t>
  </si>
  <si>
    <t>KINDER JOY - CHOCO SNACK-OCT-2023</t>
  </si>
  <si>
    <t>MWK&lt;10</t>
  </si>
  <si>
    <t>OCT</t>
  </si>
  <si>
    <t>FTV, TCYK, MAGIC 5</t>
  </si>
  <si>
    <r>
      <rPr>
        <u/>
        <sz val="11"/>
        <color rgb="FF0563C1"/>
        <rFont val="Calibri, sans-serif"/>
      </rPr>
      <t>https://drive.google.com/drive/folders/1vwIgVDtA32Br2QLogzF5D0Wm1XSBlgtB?usp=drive_link</t>
    </r>
  </si>
  <si>
    <t>HAPPY MOMENT WITH PARENTS &amp; FAMILY</t>
  </si>
  <si>
    <t>CLEAR ANTI KETOMBE</t>
  </si>
  <si>
    <t>CLEAR ANTI KETOMBE - SHAMPOO</t>
  </si>
  <si>
    <t>PANAS &amp; POLUSI BIKIN KETOMBE BASAH &amp; KERING
 PANAS &amp; LEMBAP BIKIN KETOMBE BASAH &amp; KERING
 PANAS &amp; KERINGAT BIKIN KETOMBE BASAH &amp; KERING
 CLEAR BARU SIKAT HABIS KETOMBE BASAH &amp; KERING
 DENGAN KEKUATAN 10X SUPER VITAMIN</t>
  </si>
  <si>
    <t>CLEAR ANTI KETOMBE - SHAMPOO-OCT-DEC-2023</t>
  </si>
  <si>
    <t>OCT-DEC</t>
  </si>
  <si>
    <t>BIDADARI SURGAMU, DI ANTARA DUA CINTA, FTV PAGI, FTV SIANG, KNYATA, PB, TCYK</t>
  </si>
  <si>
    <r>
      <rPr>
        <u/>
        <sz val="11"/>
        <color rgb="FF0563C1"/>
        <rFont val="Calibri, sans-serif"/>
      </rPr>
      <t>https://drive.google.com/drive/folders/1dm3FW5GnE8hoQNpdaHKngANE6GqO6rie?usp=drive_link</t>
    </r>
  </si>
  <si>
    <t>OUTDOOR SPORT, RIDE A BIKE, EXPOSED TO SUNLIGHT AND POLLUTION, WAITING FOR PUBLIC TRANSPORTATION, OUTDOOR ACTIVITY</t>
  </si>
  <si>
    <t>KINDER CREAMY</t>
  </si>
  <si>
    <t>KINDER CREAMY - CHOCO SNACK</t>
  </si>
  <si>
    <t>CAMILAN YUMMY PILIHAN MOMMY</t>
  </si>
  <si>
    <t>KINDER CREAMY - CHOCO SNACK-FEB-2024</t>
  </si>
  <si>
    <t>MWK 6-12</t>
  </si>
  <si>
    <t>FEB</t>
  </si>
  <si>
    <t>BIDADARI SURGAMU, FTV PAGI, KEABADIAN, KNYATA, KNYATA SORE</t>
  </si>
  <si>
    <r>
      <rPr>
        <u/>
        <sz val="11"/>
        <color rgb="FF0000FF"/>
        <rFont val="Calibri, sans-serif"/>
      </rPr>
      <t>https://drive.google.com/drive/folders/1p-6utKcPys3vEO-54Vxdizd1i3O8Y5XB?usp=drive_link</t>
    </r>
  </si>
  <si>
    <r>
      <rPr>
        <u/>
        <sz val="11"/>
        <color rgb="FF0000FF"/>
        <rFont val="Calibri, sans-serif"/>
      </rPr>
      <t>https://drive.google.com/drive/folders/1Mr7ytv2CLckyaM1TW2gd3POxtT07OTXw?usp=drive_link</t>
    </r>
  </si>
  <si>
    <t>1. Mothers/Fathers/parents &amp; Kids moments
 2. Children go to school accompanied with parents
 3. Family gathering moment
 4. Children study assisted by their parents
 5. Children doing activity accompanied by the parents)
 6. Snack/Shopping time with parents 7. As Mid morning snack
 8. Between Lunch &amp; evening snack, after school and classes
 10. Evening snack, after dinner</t>
  </si>
  <si>
    <t>BODY</t>
  </si>
  <si>
    <t>VASELINE HEALTHY BRIGHT SOFT+GLOW</t>
  </si>
  <si>
    <t>VASELINE HEALTHY BRIGHT SOFT+GLOW - BODY</t>
  </si>
  <si>
    <t>VASELINE HEALTHY BRIGHT SOFT+GLOW - BODY SERUM</t>
  </si>
  <si>
    <t>BARU, VASELINE GLUTAVITAMIN SOFT+GLOW SERUM DENGAN GLUTAGLOW &amp; MULTIVITAMIN
 10X KEKUATAN PENCERAH</t>
  </si>
  <si>
    <t>VASELINE HEALTHY BRIGHT SOFT+GLOW - BODY-FEB-APR-2024</t>
  </si>
  <si>
    <t>F 15+ TERRE</t>
  </si>
  <si>
    <t>FEB-APR</t>
  </si>
  <si>
    <t>BIDADARI SURGAMU, DI ANTARA DUA CINTA, DIA YANG KAU PILIH, FTV PAGI, FTV SIANG, IJABAH CINTA, MAGIC TUMBLER SEASON 3(R), TERTAWAN HATI</t>
  </si>
  <si>
    <r>
      <rPr>
        <u/>
        <sz val="11"/>
        <color rgb="FF0000FF"/>
        <rFont val="Calibri, sans-serif"/>
      </rPr>
      <t>https://drive.google.com/drive/folders/1UzcZXaIjnebAkIYBN6QzZKgAqf5pIxcp?usp=drive_link</t>
    </r>
  </si>
  <si>
    <t>Free to do outdoor activities amidst sun exposure without worry of hyperpigmentation
 - Beauty Ritual: Prepare to make up, Before taking shower, Before going out
 - Outdoor activities (avoid sports)
 - Mass middle class activity: office, malls (avoid too premium or too lower class activity)
 - Aggressor: sun exposure &gt; doing outdoor activities, 
 hot sun (scenes of walking under the hot sun, really hot OR commuting (MRT or Transjakarta) exposed to sunlight)</t>
  </si>
  <si>
    <t>BAGIKAN HADIAH KEBAIKAN DI BULAN RAMADAN</t>
  </si>
  <si>
    <t>KINDER JOY - CHOCO SNACK-MAR-2024</t>
  </si>
  <si>
    <t>MAR</t>
  </si>
  <si>
    <t>FTV PAGI, TERTAWAN HATI, BIDADARI SURGAMU, KNYATA, MAGIC 5</t>
  </si>
  <si>
    <r>
      <rPr>
        <u/>
        <sz val="11"/>
        <color rgb="FF0563C1"/>
        <rFont val="Calibri, sans-serif"/>
      </rPr>
      <t>https://drive.google.com/drive/folders/1g--L6kMv0e20QjoktfRPboV4jgKz7cZu?usp=drive_link</t>
    </r>
  </si>
  <si>
    <t>1. Mothers/Fathers/parents &amp; Kids moments
 2. Children go to school accompanied with parents
 3. Family gathering moment
 4. Children study assisted by their parents
 5. Children doing activity accompanied by the parents)
 6. Snack/Shopping time with parents
 7. Amalan baik (Good deed activity kids with parents/family)</t>
  </si>
  <si>
    <t>COSMETICS, MAKE UP</t>
  </si>
  <si>
    <t>COSMETIC</t>
  </si>
  <si>
    <t>PUSAKA TRADISI IBU/PARAGON TECHNOLOGY AND INNOVATION (10/2020)</t>
  </si>
  <si>
    <t>WARDAH LIGHTENING</t>
  </si>
  <si>
    <t>WARDAH LIGHTENING - COSMETIC</t>
  </si>
  <si>
    <t>NEW WARDAH LIGHTENING MAKEUP, MAKEUP YANG MENGANDUNG NIACINAMIDE SERUM</t>
  </si>
  <si>
    <t>WARDAH LIGHTENING - COSMETIC-MAR-AUG-2024</t>
  </si>
  <si>
    <t>F 20-44 UM TERRE</t>
  </si>
  <si>
    <t>MAR-AUG</t>
  </si>
  <si>
    <t>FTV PAGI, SALEHA, TERTAWAN HATI</t>
  </si>
  <si>
    <t>-</t>
  </si>
  <si>
    <r>
      <rPr>
        <u/>
        <sz val="11"/>
        <color rgb="FF0000FF"/>
        <rFont val="Calibri, sans-serif"/>
      </rPr>
      <t>https://drive.google.com/drive/folders/1jhFVSGbEGzkxdqRycZ-DZzYyow5kBDy1?usp=drive_link</t>
    </r>
  </si>
  <si>
    <t>DBI REGULAR &amp; DBI STILL</t>
  </si>
  <si>
    <t>PRE (NON PAYDAY WARDAH LIGHTENING)</t>
  </si>
  <si>
    <t>POST (PAYDAY WARDAH LIGHTENING)</t>
  </si>
  <si>
    <t>PERSONAL CARE</t>
  </si>
  <si>
    <t>DOVE</t>
  </si>
  <si>
    <t>DOVE - HAIR CARE</t>
  </si>
  <si>
    <t>DOVE - HAIR CARE PERAWATAN RAMBUT RONTOK</t>
  </si>
  <si>
    <t>RONTOK BERKURANG HINGGA 99% DENGAN NUTRI SERUM &amp; DYNAZINC #DOVEKUATDARIAKAR</t>
  </si>
  <si>
    <t>DOVE - HAIR CARE-JUL-SEP-2024</t>
  </si>
  <si>
    <t>JUL-SEP</t>
  </si>
  <si>
    <t>DI ANTARA DUA CINTA, FTV PAGI, LUKA CINTA, NAIK RANJANG, SALEHA, SINEMA LEGENDA</t>
  </si>
  <si>
    <t>https://drive.google.com/drive/folders/10kY_yeWSEKv5ChFzlqXTQpn1fbZ7Usfx?usp=drive_link</t>
  </si>
  <si>
    <t>https://drive.google.com/drive/folders/1_13mu21w4Z0tSuJjU4P6LYVUvpPLDU8J?usp=drive_link</t>
  </si>
  <si>
    <t xml:space="preserve">WHISPER MOMENTS U FRAME </t>
  </si>
  <si>
    <t>1. Daily activity of females showing self-care and self-love
2. Travel
3. Yoga
4. Pilates
5. Keramas /Washing hair
6. Journaling
6. Pegang rambut
7. Sisiran/Combing
8. All scenes must include females within the scene</t>
  </si>
  <si>
    <t>INDIA</t>
  </si>
  <si>
    <t>Household Product</t>
  </si>
  <si>
    <t>DETERGENT</t>
  </si>
  <si>
    <t>HINDUSTAN UNILEVER</t>
  </si>
  <si>
    <t>SURF EXCEL EASY WASH WITH TAM (2M RESULT)</t>
  </si>
  <si>
    <t>SURF EXCEL EASY WASH</t>
  </si>
  <si>
    <t>Rest of Maharashtra (w/o Mumbai, Pune)</t>
  </si>
  <si>
    <t>SURF EXCEL EASY WASH WITH TAM (2M RESULT) FEB - APR 2024</t>
  </si>
  <si>
    <t>F22+ BCD</t>
  </si>
  <si>
    <t>Star Pravah</t>
  </si>
  <si>
    <r>
      <rPr>
        <u/>
        <sz val="11"/>
        <color rgb="FF0000FF"/>
        <rFont val="Calibri, sans-serif"/>
      </rPr>
      <t>https://drive.google.com/drive/folders/155drRqDLqqTJpeut85nc_eUUvmL1iy63</t>
    </r>
  </si>
  <si>
    <r>
      <rPr>
        <u/>
        <sz val="11"/>
        <color rgb="FF0000FF"/>
        <rFont val="Calibri, sans-serif"/>
      </rPr>
      <t>https://drive.google.com/drive/folders/1Ze-QVKbv5_p0mN9joM0BlMz0IghfugVG</t>
    </r>
  </si>
  <si>
    <t>Brand Awareness</t>
  </si>
  <si>
    <t>TAM</t>
  </si>
  <si>
    <t>VIETNAM</t>
  </si>
  <si>
    <t>Dairy and Nutrition</t>
  </si>
  <si>
    <t>Chocolate milk ready to drink</t>
  </si>
  <si>
    <t>Nestle Vietnam Ltd</t>
  </si>
  <si>
    <t>Milo</t>
  </si>
  <si>
    <t>Milo Ready To Drink</t>
  </si>
  <si>
    <t>MILO CHOCOLATE MILK RTD JUL - AUG 2023</t>
  </si>
  <si>
    <t>Female, 30-44 ABC</t>
  </si>
  <si>
    <t>31 Jul - 29 Aug 2023</t>
  </si>
  <si>
    <t>VTC7 - TodayTV</t>
  </si>
  <si>
    <t>15s DBI + 10s Key Logo</t>
  </si>
  <si>
    <r>
      <rPr>
        <b/>
        <sz val="11"/>
        <rFont val="Calibri, sans-serif"/>
      </rPr>
      <t xml:space="preserve">North </t>
    </r>
    <r>
      <rPr>
        <b/>
        <sz val="11"/>
        <rFont val="Calibri, sans-serif"/>
      </rPr>
      <t>https://www.youtube.com/watch?v=pKWpfG_ntPQ</t>
    </r>
    <r>
      <rPr>
        <b/>
        <sz val="11"/>
        <rFont val="Calibri, sans-serif"/>
      </rPr>
      <t xml:space="preserve">
 Sout</t>
    </r>
    <r>
      <rPr>
        <b/>
        <u/>
        <sz val="11"/>
        <color rgb="FF1155CC"/>
        <rFont val="Calibri, sans-serif"/>
      </rPr>
      <t>h https://www.youtube.com/watch?v=kFet8ulMH</t>
    </r>
    <r>
      <rPr>
        <b/>
        <sz val="11"/>
        <rFont val="Calibri, sans-serif"/>
      </rPr>
      <t>YA</t>
    </r>
  </si>
  <si>
    <r>
      <rPr>
        <u/>
        <sz val="11"/>
        <color rgb="FF0000FF"/>
        <rFont val="Calibri, sans-serif"/>
      </rPr>
      <t>https://drive.google.com/drive/folders/1C2oAX6HlvkY-nhRJfvjU4mm-TPdygsgx?usp=drive_link</t>
    </r>
  </si>
  <si>
    <t>Hygiene &amp; Beauty</t>
  </si>
  <si>
    <t>Personal Hygiene</t>
  </si>
  <si>
    <t>Diana Unicharm JSC</t>
  </si>
  <si>
    <t>Diana</t>
  </si>
  <si>
    <t>Diana Sensi Cool Fresh</t>
  </si>
  <si>
    <t>DIANA SENSI COOL FRESH PERSONAL HYGIENE SEP - OCT 2023</t>
  </si>
  <si>
    <t>Female 15-40</t>
  </si>
  <si>
    <t>15 Sep - 6 Oct 2023</t>
  </si>
  <si>
    <t>VTV3</t>
  </si>
  <si>
    <t>10s DBI + 5 s Key Logo</t>
  </si>
  <si>
    <r>
      <rPr>
        <u/>
        <sz val="11"/>
        <color rgb="FF0000FF"/>
        <rFont val="Calibri, sans-serif"/>
      </rPr>
      <t>https://drive.google.com/drive/folders/1M7bdc-U0U_rGCpK7mOA583UGw9YzRTN0?usp=drive_link</t>
    </r>
  </si>
  <si>
    <r>
      <rPr>
        <u/>
        <sz val="11"/>
        <color rgb="FF0000FF"/>
        <rFont val="Calibri, sans-serif"/>
      </rPr>
      <t>https://drive.google.com/drive/folders/1QQUejyuyWtBewhcGzxOKd0TvcWu4sHwf?usp=drive_link</t>
    </r>
  </si>
  <si>
    <t>Fish Sauce</t>
  </si>
  <si>
    <t>Unilever Vietnam</t>
  </si>
  <si>
    <t>Knorr</t>
  </si>
  <si>
    <t>Knorr Fish Sauce</t>
  </si>
  <si>
    <t>KNORR FISH SAUCE SEP - OCT 2023</t>
  </si>
  <si>
    <t>Female 25 - 45 ABC</t>
  </si>
  <si>
    <t>25 Sep - 29 Oct 2023</t>
  </si>
  <si>
    <t>VTV3, VTC7 - TodayTV</t>
  </si>
  <si>
    <t>15s DBI + 10s Key Logo (TodayTV) | 10s DBI + 5s Key Logo (VTV3)</t>
  </si>
  <si>
    <r>
      <rPr>
        <u/>
        <sz val="11"/>
        <color rgb="FF0000FF"/>
        <rFont val="Calibri, sans-serif"/>
      </rPr>
      <t>https://drive.google.com/drive/folders/1zVwSurN5gqdPJgqD8ZZY6g68AIsQS3uq?usp=drive_link</t>
    </r>
  </si>
  <si>
    <r>
      <rPr>
        <u/>
        <sz val="11"/>
        <color rgb="FF0000FF"/>
        <rFont val="Calibri, sans-serif"/>
      </rPr>
      <t>https://drive.google.com/drive/folders/1D6zwq8cDFsGySq3ZgVlNsCZdrlROto54?usp=drive_link</t>
    </r>
  </si>
  <si>
    <t>Chocolate milk less sugar ready to drink</t>
  </si>
  <si>
    <t>Milo Less Sugar</t>
  </si>
  <si>
    <t>MILO LESS SUGAR CHOCOLATE MILK RTD OCT - NOV 2023</t>
  </si>
  <si>
    <t>Female 25-44 ABC</t>
  </si>
  <si>
    <t>17 Oct - 21 Nov 2023</t>
  </si>
  <si>
    <t>VTV1, VTV3, TodayTV</t>
  </si>
  <si>
    <t>15s DBI + 10s Key Logo (TodayTV) | 10s DBI + 5s Key Logo (VTV3 &amp; VTV1)</t>
  </si>
  <si>
    <r>
      <rPr>
        <u/>
        <sz val="11"/>
        <color rgb="FF0000FF"/>
        <rFont val="Calibri, sans-serif"/>
      </rPr>
      <t>https://drive.google.com/drive/folders/1F1NJ-GKlgJTjMmv0NeNCyU3IgIyHh4HE?usp=drive_link</t>
    </r>
  </si>
  <si>
    <r>
      <rPr>
        <u/>
        <sz val="11"/>
        <color rgb="FF0000FF"/>
        <rFont val="Calibri, sans-serif"/>
      </rPr>
      <t>https://drive.google.com/drive/folders/1HE9adq__LsDK2-EPMftVjPET9ResQq1v?usp=drive_link</t>
    </r>
  </si>
  <si>
    <t>Food</t>
  </si>
  <si>
    <t>Cookies/Biscuits</t>
  </si>
  <si>
    <t>Cong Ty Co Phan Mondelez Kinh Do Viet Nam</t>
  </si>
  <si>
    <t>LU</t>
  </si>
  <si>
    <t>LU French Butter Cookies</t>
  </si>
  <si>
    <t>LU FRENCH BUTTER COOKIES DEC 2023 - JAN 2024</t>
  </si>
  <si>
    <t>Male Female 25+</t>
  </si>
  <si>
    <t>4 Dec-31 Jan 2024</t>
  </si>
  <si>
    <t>TodayTV, VTV3, HTV7</t>
  </si>
  <si>
    <t>15s DBI + 10s Key Logo (TodayTV) | 10s DBI + 5s Key Logo (VTV3) } 15s DBI (HTV7)</t>
  </si>
  <si>
    <r>
      <rPr>
        <u/>
        <sz val="11"/>
        <color rgb="FF0000FF"/>
        <rFont val="Calibri, sans-serif"/>
      </rPr>
      <t>https://drive.google.com/drive/folders/1dQM29Gn_13H2dwmnifv2wqjbKILjBNdB?usp=drive_link</t>
    </r>
  </si>
  <si>
    <t>Beverage</t>
  </si>
  <si>
    <t>Instant Coffee</t>
  </si>
  <si>
    <t>Nescafe</t>
  </si>
  <si>
    <t>NESCAFE INSTANT COFFEE DEC 2023</t>
  </si>
  <si>
    <t>Male Female 25 - 45 ABCD</t>
  </si>
  <si>
    <t>14 Dec - 29 Dec 2023</t>
  </si>
  <si>
    <t>VTV1, VTV3</t>
  </si>
  <si>
    <t>10s DBI + 5s Key Logo</t>
  </si>
  <si>
    <r>
      <rPr>
        <u/>
        <sz val="11"/>
        <color rgb="FF000000"/>
        <rFont val="Calibri, sans-serif"/>
      </rPr>
      <t>https://www.youtube.com/watch?v=bET0zNbSXUs</t>
    </r>
  </si>
  <si>
    <r>
      <rPr>
        <u/>
        <sz val="11"/>
        <color rgb="FF000000"/>
        <rFont val="Calibri, sans-serif"/>
      </rPr>
      <t>https://drive.google.com/drive/folders/1nJ3i4APOUMTKzvi2Pbo2A9kE1rdZULOW?usp=drive_link</t>
    </r>
  </si>
  <si>
    <t>Growing Milk for Children</t>
  </si>
  <si>
    <t>Vinamilk Corporation</t>
  </si>
  <si>
    <t>Vinamilk</t>
  </si>
  <si>
    <t>Vinamilk Optimum Gold</t>
  </si>
  <si>
    <t>VINAMILK OPTIMUM GOLD GROWING MILK FOR CHILDREN NOV - DEC 2023</t>
  </si>
  <si>
    <t>F25-45 ABC</t>
  </si>
  <si>
    <t>29 Nov - 31 Dec 2023</t>
  </si>
  <si>
    <t>VTV3, TodayTV</t>
  </si>
  <si>
    <r>
      <rPr>
        <u/>
        <sz val="11"/>
        <color rgb="FF0000FF"/>
        <rFont val="Calibri, sans-serif"/>
      </rPr>
      <t>https://www.youtube.com/watch?v=-N9vn3YfnOc</t>
    </r>
  </si>
  <si>
    <r>
      <rPr>
        <u/>
        <sz val="11"/>
        <color rgb="FF0000FF"/>
        <rFont val="Calibri, sans-serif"/>
      </rPr>
      <t>https://drive.google.com/drive/folders/1o2Oo8W9u620mvVfK3lw-rMrAetbvBSV9?usp=drive_link</t>
    </r>
  </si>
  <si>
    <t>Ready to Cook Seasoning</t>
  </si>
  <si>
    <t>Granule</t>
  </si>
  <si>
    <t>Masan Consumer Group</t>
  </si>
  <si>
    <t>Chin-su</t>
  </si>
  <si>
    <t>Chin-su Shiitake Mushroom &amp; Kombu Granule</t>
  </si>
  <si>
    <t>CHIN-SU SHITAKE MUSHROOM &amp; KOMBU GRANULE DEC 2023 - FEB 2024</t>
  </si>
  <si>
    <t>18 Dec 2023-16 Feb 2024</t>
  </si>
  <si>
    <r>
      <rPr>
        <u/>
        <sz val="11"/>
        <color rgb="FF0000FF"/>
        <rFont val="Calibri, sans-serif"/>
      </rPr>
      <t>https://www.youtube.com/watch?v=r73AINZRy5c</t>
    </r>
  </si>
  <si>
    <r>
      <rPr>
        <u/>
        <sz val="11"/>
        <color rgb="FF0000FF"/>
        <rFont val="Calibri, sans-serif"/>
      </rPr>
      <t>https://drive.google.com/drive/folders/1WI_g0gt3qvOCTjvi8nZJ8_fsWmQtF_Mc?usp=drive_link</t>
    </r>
  </si>
  <si>
    <t>Washing Liquid Detergent</t>
  </si>
  <si>
    <t>Matic</t>
  </si>
  <si>
    <t>OMO</t>
  </si>
  <si>
    <t>OMO Matic</t>
  </si>
  <si>
    <t>OMO MATIC DEC 2023 - FEB 2024</t>
  </si>
  <si>
    <t>F 18-50 ABCD</t>
  </si>
  <si>
    <t>1 Dec 2023 - 28 Feb 2024</t>
  </si>
  <si>
    <t>VTV3 &amp; HTV7</t>
  </si>
  <si>
    <t>10s DBI + 5s Key Logo (VTV3) | 15s DBI (HTV7)</t>
  </si>
  <si>
    <r>
      <rPr>
        <u/>
        <sz val="11"/>
        <color rgb="FF0000FF"/>
        <rFont val="Calibri, sans-serif"/>
      </rPr>
      <t>https://drive.google.com/drive/folders/1Fp8QwaDVEeaTaviM0hVxtjF-KTVzfmZp?usp=drive_link</t>
    </r>
  </si>
  <si>
    <r>
      <rPr>
        <u/>
        <sz val="11"/>
        <color rgb="FF0000FF"/>
        <rFont val="Calibri, sans-serif"/>
      </rPr>
      <t>https://drive.google.com/drive/folders/17lZlCrqP6L-BmJHm7pB49X6ha54eDz63?usp=drive_link</t>
    </r>
  </si>
  <si>
    <t>Beverages</t>
  </si>
  <si>
    <t>Soft Drink</t>
  </si>
  <si>
    <t>Coca-Cola Vietnam Ltd</t>
  </si>
  <si>
    <t>Coca Cola</t>
  </si>
  <si>
    <t>COCA COLA SOFT DRINK JAN - FEB 2024</t>
  </si>
  <si>
    <t>F15-39</t>
  </si>
  <si>
    <t>2 January - 13 February 2024</t>
  </si>
  <si>
    <t>VTV3, HTV7, Today TV, VTV1</t>
  </si>
  <si>
    <t>10s DBI + 5s Key Logo (VTV3) | 15s DBI (HTV7) | 15s DBI + 10s Key Logo (TodayTV) | 10s DBI + 5s Key Logo (VTV3)</t>
  </si>
  <si>
    <r>
      <rPr>
        <u/>
        <sz val="11"/>
        <color rgb="FF0000FF"/>
        <rFont val="Calibri, sans-serif"/>
      </rPr>
      <t>https://www.youtube.com/watch?v=rG2SkBMlmOg</t>
    </r>
  </si>
  <si>
    <r>
      <rPr>
        <u/>
        <sz val="11"/>
        <color rgb="FF0000FF"/>
        <rFont val="Calibri, sans-serif"/>
      </rPr>
      <t>https://drive.google.com/drive/folders/1V6dejDX7CYoAdwrvvtJpvmj8QLbZZMt_?usp=drive_link</t>
    </r>
  </si>
  <si>
    <t>Milo Apollo</t>
  </si>
  <si>
    <t>MILO APOLLO CHOCOLATE MILK RTD MAR - APR 2024</t>
  </si>
  <si>
    <t>22 March 2024 – 12 April 2024</t>
  </si>
  <si>
    <t>VTV1, VTV3, HTV7, Today TV</t>
  </si>
  <si>
    <t>Seasoning</t>
  </si>
  <si>
    <t>Maggi</t>
  </si>
  <si>
    <t>Maggi Mushroom</t>
  </si>
  <si>
    <t>MAGGI MUSHROOM SEASONING APR - MAY 2024</t>
  </si>
  <si>
    <t>Female, 25-44 ABC</t>
  </si>
  <si>
    <t>01 April - 02 May 2024</t>
  </si>
  <si>
    <t>VTV1, VTV3, HTV7, THVL</t>
  </si>
  <si>
    <t>10s DBI + 5s Key Logo (VTV3) | 15s DBI (HTV7) | 10s DBI + 5s Key Logo (THVL1) | 10s DBI + 5s Key Logo (VTV3)</t>
  </si>
  <si>
    <t>Adult Milk</t>
  </si>
  <si>
    <t>Abbott</t>
  </si>
  <si>
    <t>Ensure</t>
  </si>
  <si>
    <t>Ensure Gold</t>
  </si>
  <si>
    <t>ENSURE GOLD ADULT MILK JUL - AUG 2024</t>
  </si>
  <si>
    <t>Male Female, 30-49 AB</t>
  </si>
  <si>
    <t>30 July - 16 August 2024</t>
  </si>
  <si>
    <t>15 secs DBI/PP</t>
  </si>
  <si>
    <r>
      <rPr>
        <u/>
        <sz val="11"/>
        <color rgb="FF0000FF"/>
        <rFont val="Calibri, sans-serif"/>
      </rPr>
      <t>https://drive.google.com/drive/folders/1aloC29mbJS9tyK9YkiNjZt0C1-SYXG1I</t>
    </r>
  </si>
  <si>
    <r>
      <rPr>
        <u/>
        <sz val="11"/>
        <color rgb="FF0000FF"/>
        <rFont val="Calibri, sans-serif"/>
      </rPr>
      <t>https://drive.google.com/drive/folders/1c1xdJjRNDAANcMxUyVsLXVHGwfNEUQmP?usp=drive_link</t>
    </r>
  </si>
  <si>
    <t>Fabric Softener</t>
  </si>
  <si>
    <t>Fabric Softener/Freshener</t>
  </si>
  <si>
    <t>Comfort Perfumistic</t>
  </si>
  <si>
    <t>COMFORT PERFUMISTIC FABRIC SOFTENER AUG 2024</t>
  </si>
  <si>
    <t>Female, 18-50 ABCD</t>
  </si>
  <si>
    <t>06 – 27 August 2024</t>
  </si>
  <si>
    <t>VTV3; THVL1</t>
  </si>
  <si>
    <t>OMO MATIC JUN - AUG 2024</t>
  </si>
  <si>
    <t>22 June – 28 August 2024</t>
  </si>
  <si>
    <t>VTV3; HTV7; THVL1</t>
  </si>
  <si>
    <t>Energy Drinks</t>
  </si>
  <si>
    <t>RTD Energy Drinks</t>
  </si>
  <si>
    <t>Suntory Pepsico Vietnam Beverage</t>
  </si>
  <si>
    <t>STING</t>
  </si>
  <si>
    <t>STING RTD ENERGY DRINKS JUN - SEP 2024</t>
  </si>
  <si>
    <t>Male Female, 18-44</t>
  </si>
  <si>
    <t>17 June – 12 September 2024</t>
  </si>
  <si>
    <t>THVL1</t>
  </si>
  <si>
    <t>15s DBI (in total 220s DBI)</t>
  </si>
  <si>
    <t>MALAYSIA</t>
  </si>
  <si>
    <t>HOUSEHOLD PRODUCTS</t>
  </si>
  <si>
    <t>PESTICIDES</t>
  </si>
  <si>
    <t>SC JOHNSON</t>
  </si>
  <si>
    <t>RIDSECT</t>
  </si>
  <si>
    <t>RIDSECT LIQUID</t>
  </si>
  <si>
    <t>RIDSECT LIQUID PESTICIDES DEC - FEB 2022</t>
  </si>
  <si>
    <t>Moms with Kids 0-14</t>
  </si>
  <si>
    <t>DEC-FEB</t>
  </si>
  <si>
    <t>ASTRO</t>
  </si>
  <si>
    <t>#N.A</t>
  </si>
  <si>
    <t>N.A</t>
  </si>
  <si>
    <t>WATER FILTER AND HOUSEHOLD FURNITURE</t>
  </si>
  <si>
    <t>CUCKOO INTERNATIONAL (MAL) S/B</t>
  </si>
  <si>
    <t>CUCKOO</t>
  </si>
  <si>
    <t>CUCKOO A SERIES MATTRESS AND CUCKOO WATER PURIFIERS</t>
  </si>
  <si>
    <t>CUCKOO WATER FILTER AND HOUSEHOLD FURNITURE JAN - MAR 2022</t>
  </si>
  <si>
    <t>MF 25+ Malay</t>
  </si>
  <si>
    <t>JAN-MAR</t>
  </si>
  <si>
    <t>PHARMACEUTICAL</t>
  </si>
  <si>
    <t>TONIC &amp; VITAMIN</t>
  </si>
  <si>
    <t>CCM PHARMACEUTICALS</t>
  </si>
  <si>
    <t>FLAVETTES</t>
  </si>
  <si>
    <t>FLAVETTES EFFERVESCENT GLOW</t>
  </si>
  <si>
    <t>FLAVETTES TONIC &amp; VITAMIN APR - MAY 2022</t>
  </si>
  <si>
    <t>Malay F 25-54</t>
  </si>
  <si>
    <t>APR-MAY</t>
  </si>
  <si>
    <t>TV3</t>
  </si>
  <si>
    <t>BEVERAGE-NON ALCOHOLIC</t>
  </si>
  <si>
    <t>SOFT DRINKS-CARBONATED</t>
  </si>
  <si>
    <t>THE COCA-COLA COMPANY</t>
  </si>
  <si>
    <t>COKE</t>
  </si>
  <si>
    <t>COCA COLA SOFT DRINK MAY - JUL 2022</t>
  </si>
  <si>
    <t>AA 15-44</t>
  </si>
  <si>
    <t>MAY-JUL</t>
  </si>
  <si>
    <t>TV3, TV9, 8TV</t>
  </si>
  <si>
    <t>TOILETRIES</t>
  </si>
  <si>
    <t>FRAGRANCE</t>
  </si>
  <si>
    <t>FRAGRANCE (MEN'S COLOGNE)</t>
  </si>
  <si>
    <t>COTY</t>
  </si>
  <si>
    <t>NAUTICA</t>
  </si>
  <si>
    <t>NAUTICA FRAGRANCE (BLUE, PURE BLUE, VOYAGE, VOYAGE SPORT)</t>
  </si>
  <si>
    <t>NAUTICA FRAGRANCE MAY - JUN 2024</t>
  </si>
  <si>
    <t>Viewership: M 18-44 Malay
 Research: Male, Priority Malay, Age 18-44 y.o</t>
  </si>
  <si>
    <t>MAY-JUN</t>
  </si>
  <si>
    <r>
      <rPr>
        <u/>
        <sz val="11"/>
        <color rgb="FF0000FF"/>
        <rFont val="Calibri, sans-serif"/>
      </rPr>
      <t>https://drive.google.com/file/d/1mt-A71FNqkOy7GCJSPZcX7fO5UiV7ros/view?usp=sharing</t>
    </r>
  </si>
  <si>
    <t>TOOTHPASTE, DENTAL CREAM, TOOTHBRUSH</t>
  </si>
  <si>
    <t>TOOTHPASTE</t>
  </si>
  <si>
    <t>HAWLEY &amp; HAZEL</t>
  </si>
  <si>
    <t>DARLIE</t>
  </si>
  <si>
    <t>DARLIE DOUBLE ACTION FRESH PROTECT</t>
  </si>
  <si>
    <t>DARLIE DOUBLE ACTIONFRESH PROTECT TOOTHPASTE JUL - AUG 2024</t>
  </si>
  <si>
    <t>Viewership: AA 20-54 Malay
 Research: Malay, Age 20-54, household product decision makers</t>
  </si>
  <si>
    <t>JUL-AUG</t>
  </si>
  <si>
    <t>MPTV</t>
  </si>
  <si>
    <r>
      <rPr>
        <u/>
        <sz val="11"/>
        <color rgb="FF0000FF"/>
        <rFont val="Calibri, sans-serif"/>
      </rPr>
      <t>https://drive.google.com/drive/folders/1kbXJEWn1mmeyXemcWWwRypin9i3LdBRU?usp=sharing</t>
    </r>
  </si>
  <si>
    <t>RIDSECT AEROSOL</t>
  </si>
  <si>
    <t>RIDSECT AEROSOL PESTICIDES JUL 2024</t>
  </si>
  <si>
    <t>MF 20-54 Malay</t>
  </si>
  <si>
    <t>JUL (1ST BURST)</t>
  </si>
  <si>
    <r>
      <rPr>
        <u/>
        <sz val="11"/>
        <color rgb="FF0000FF"/>
        <rFont val="Calibri, sans-serif"/>
      </rPr>
      <t>https://drive.google.com/drive/folders/1SmXIeNAxn_m2mzM8Y67P_7r5Ga8jYfNM?usp=sharing</t>
    </r>
  </si>
  <si>
    <t>RIDSECT AEROSOL PESTICIDES AUG - SEP 2024</t>
  </si>
  <si>
    <t>AUG-SEP (2ND BURST)</t>
  </si>
  <si>
    <r>
      <rPr>
        <u/>
        <sz val="11"/>
        <color rgb="FF0000FF"/>
        <rFont val="Calibri, sans-serif"/>
      </rPr>
      <t>https://drive.google.com/drive/folders/1SmXIeNAxn_m2mzM8Y67P_7r5Ga8jYfNM?usp=sharing</t>
    </r>
  </si>
  <si>
    <t>TEA</t>
  </si>
  <si>
    <t>BROOKEBOND 3 ROSES</t>
  </si>
  <si>
    <t>Tamil Nadu (Chennai vs Non Chennai)</t>
  </si>
  <si>
    <t>BROOKEBOND 3 ROSES JUL 2024</t>
  </si>
  <si>
    <t>F22+</t>
  </si>
  <si>
    <t>JUL</t>
  </si>
  <si>
    <t>STAR VIJAY, ZEE TAMIL</t>
  </si>
  <si>
    <t>https://drive.google.com/drive/folders/1Ivkb_KRP7o0ZXdSEfmL1u_jgJ1YKfChC</t>
  </si>
  <si>
    <t>Maharashtra</t>
  </si>
  <si>
    <t>SURF EXCEL EASY WASH-ACUMEN</t>
  </si>
  <si>
    <t>AUG-SEPT</t>
  </si>
  <si>
    <t>ZEE MARATHI, STAR PRAVAH</t>
  </si>
  <si>
    <t>https://drive.google.com/drive/folders/1B1JPN-WdFOggm2SIsQ2RiEsoQIuYGZX4</t>
  </si>
  <si>
    <t>Kerala</t>
  </si>
  <si>
    <t>ASIANET</t>
  </si>
  <si>
    <t>https://drive.google.com/drive/folders/1N2Ilfrv-oeBEJv1aloSwLQQgk1RG1dz3</t>
  </si>
  <si>
    <t>West Bengal</t>
  </si>
  <si>
    <t>ZEE BANGLA, STAR JALSHA</t>
  </si>
  <si>
    <t>https://drive.google.com/drive/folders/1glLCs47qXCu0ohsj4Fla9FIbssV-c5DF</t>
  </si>
  <si>
    <t>RIN MATIC</t>
  </si>
  <si>
    <t>Tamil Nadu</t>
  </si>
  <si>
    <t>F18+ AB</t>
  </si>
  <si>
    <t>JULY</t>
  </si>
  <si>
    <t>STAR VIJAY</t>
  </si>
  <si>
    <t>https://drive.google.com/drive/folders/18hGm58Rv6PKbOWGqtG_wCIdJkhN8R0qI</t>
  </si>
  <si>
    <t>Andhra Pradesh</t>
  </si>
  <si>
    <t>STAR MAA</t>
  </si>
  <si>
    <t>https://drive.google.com/drive/folders/1IxNyPw2XmKTqgmUE56cS1duyjkJykFD6</t>
  </si>
  <si>
    <t>SFXL BAR</t>
  </si>
  <si>
    <t>SURF EXCEL BAR DETERGEN SOAP</t>
  </si>
  <si>
    <t>F 18+ BCDE U+R</t>
  </si>
  <si>
    <t>AUG</t>
  </si>
  <si>
    <t>https://drive.google.com/drive/folders/189e1pbhkWIJN-ugpNinv4mCSIN_4ySN1</t>
  </si>
  <si>
    <t>BROOKEBOND TAJ MAHAL</t>
  </si>
  <si>
    <t>F 25+</t>
  </si>
  <si>
    <t>RED LABEL</t>
  </si>
  <si>
    <t>F 22-45</t>
  </si>
  <si>
    <t>https://drive.google.com/drive/folders/1fW7tcQq0p3rLEc52_2JLhB6KobjiGZB9</t>
  </si>
  <si>
    <t>BROOKEBOND 3 ROSES AUG 2024</t>
  </si>
  <si>
    <t>STAR MAA, ZEE TELUGU</t>
  </si>
  <si>
    <t xml:space="preserve"> https://drive.google.com/drive/folders/1yRS-NqNpyTTUzOgeMsGQx3tVG_O97Byj?usp=sharing</t>
  </si>
  <si>
    <t>JYOTHY LABS LTD</t>
  </si>
  <si>
    <t>HENKO MATIC LIQUID</t>
  </si>
  <si>
    <t>HENKO MATIC LIQUID AUG 2024</t>
  </si>
  <si>
    <t>F 22-40 A U</t>
  </si>
  <si>
    <t>https://drive.google.com/drive/folders/10mO5DVhM840oOXYfVkgPmcDgPexZy-f9</t>
  </si>
  <si>
    <t>COFFEE</t>
  </si>
  <si>
    <t>BRU</t>
  </si>
  <si>
    <t>BRU AUG 2024</t>
  </si>
  <si>
    <t>STAR MAA, ZEETELUGU</t>
  </si>
  <si>
    <t>https://drive.google.com/drive/folders/1HTyAFMUY5PvfeFqGD9U6Y9XC7X3lQXID</t>
  </si>
  <si>
    <t>Karnataka</t>
  </si>
  <si>
    <t>ZEE KANNADA</t>
  </si>
  <si>
    <t>https://drive.google.com/drive/folders/1NXU-0VtrIvcb-5rWqiw4Bj4LNUQ4zmDP</t>
  </si>
  <si>
    <t>https://drive.google.com/drive/folders/1u6dRUtwAekSifFC0QVY0oZpYHTmaJD--</t>
  </si>
  <si>
    <t>GRPs ONLY DE</t>
  </si>
  <si>
    <t>DETAIL DBI 
VIDEO RESEARCH</t>
  </si>
  <si>
    <t>CAMPAIGN FORMAT</t>
  </si>
  <si>
    <t>COFFEE, TEA</t>
  </si>
  <si>
    <t>BOTTLED COFFE</t>
  </si>
  <si>
    <t>SANTOS JAYA ABADI</t>
  </si>
  <si>
    <t>KAPAL API</t>
  </si>
  <si>
    <t>KAPAL API - COFFEE</t>
  </si>
  <si>
    <t>INSTANT FOOD, INSTANT NOODLES</t>
  </si>
  <si>
    <t>INDOFOOD INDONESIA</t>
  </si>
  <si>
    <t>INDOMIE</t>
  </si>
  <si>
    <t>INDOMIE - INSTANT NOODLE</t>
  </si>
  <si>
    <t>SNACKS, BISCUITS, COOKIES, CAKES</t>
  </si>
  <si>
    <t>ARNOTT'S INDONESIA</t>
  </si>
  <si>
    <t>GOOD TIME</t>
  </si>
  <si>
    <t>GOOD TIME - COOKIES</t>
  </si>
  <si>
    <t>DEC</t>
  </si>
  <si>
    <t>APPAREL/PERSONAL ACCESSORIES</t>
  </si>
  <si>
    <t>TEXTILE, TOWEL, BED SHEET, BED COVER</t>
  </si>
  <si>
    <t>BIGLAND</t>
  </si>
  <si>
    <t>NOV</t>
  </si>
  <si>
    <t>BABY &amp; MATERNITY PRODUCT</t>
  </si>
  <si>
    <t>BABY SOAP</t>
  </si>
  <si>
    <t>LIQUID BABY SOAP</t>
  </si>
  <si>
    <t>JOHNSON &amp; JOHNSON</t>
  </si>
  <si>
    <t>JOHNSON'S BABY</t>
  </si>
  <si>
    <t>JOHNSON'S BABY BATH MILK+RICE - LIQUID B</t>
  </si>
  <si>
    <t>JOHNSON'S COTTON TOUCH TOP TO TOE - HAIR</t>
  </si>
  <si>
    <t>SOAP</t>
  </si>
  <si>
    <t>PRODENTA/SARA LEE(01/2011)</t>
  </si>
  <si>
    <t>ZWITSAL</t>
  </si>
  <si>
    <t>ZWITSAL NATURAL BABY BATH HAIR &amp; BODY</t>
  </si>
  <si>
    <t>FRUIT &amp; VEGETABLE JUICE, SYRUP</t>
  </si>
  <si>
    <t>INDOFOOD SUKSES MAKMUR</t>
  </si>
  <si>
    <t>FREISS</t>
  </si>
  <si>
    <t>FREISS SIRUP MADU - SYRUP</t>
  </si>
  <si>
    <t>FRUITAMIN</t>
  </si>
  <si>
    <t>FRUITAMIN COCOBIT - FRUIT JUICE</t>
  </si>
  <si>
    <t>LIQUID MILK, EVAPORATED</t>
  </si>
  <si>
    <t>AIMI</t>
  </si>
  <si>
    <t>INDOMILK</t>
  </si>
  <si>
    <t>INDOMILK GOOD TO GO - LIQUID MILK</t>
  </si>
  <si>
    <t>SEP</t>
  </si>
  <si>
    <t>SWEETENED CONDENCED MILK</t>
  </si>
  <si>
    <t>INDOMILK - SWEETENED COND. MILK</t>
  </si>
  <si>
    <t>INDOFOOD</t>
  </si>
  <si>
    <t>CAFELA</t>
  </si>
  <si>
    <t>CAP ENAAK</t>
  </si>
  <si>
    <t>CAP ENAAK - SWEETENEND COND. MILK</t>
  </si>
  <si>
    <t>ABC COFFEE</t>
  </si>
  <si>
    <t>ABC EXO</t>
  </si>
  <si>
    <t>APR</t>
  </si>
  <si>
    <t>INSTANT COFFEE</t>
  </si>
  <si>
    <t>HEALTH DRINK</t>
  </si>
  <si>
    <t>KINOCARE ERA KOSMETINDO</t>
  </si>
  <si>
    <t>LARUTAN CAP KAKI TIGA</t>
  </si>
  <si>
    <t>LARUTAN CAP KAKI TIGA - REMEDY DRINK</t>
  </si>
  <si>
    <t>HEINZ ABC INDONESIA</t>
  </si>
  <si>
    <t>NU</t>
  </si>
  <si>
    <t>NU OCEANA</t>
  </si>
  <si>
    <t>MINERAL WATER</t>
  </si>
  <si>
    <t>MAYORA</t>
  </si>
  <si>
    <t>LE MINERALE</t>
  </si>
  <si>
    <t>LE MINERALE - MINERAL WATER</t>
  </si>
  <si>
    <t>NON-CARBONATED SOFT DRINKS</t>
  </si>
  <si>
    <t>TIRTA FRESINDO JAYA</t>
  </si>
  <si>
    <t>TEH PUCUK HARUM</t>
  </si>
  <si>
    <t>TEH PUCUK HARUM - BOTTLED TEA</t>
  </si>
  <si>
    <t>NESTLE</t>
  </si>
  <si>
    <t>BEARBRAND</t>
  </si>
  <si>
    <t>NESTLE BEARBRAND - LIQUID MILK</t>
  </si>
  <si>
    <t>SEASONING, CONDIMENTS (SAUCES/SPICES)</t>
  </si>
  <si>
    <t>NUTRITION</t>
  </si>
  <si>
    <t>SEASONING</t>
  </si>
  <si>
    <t>ROYCO</t>
  </si>
  <si>
    <t>ROYCO - SEASONING SALT</t>
  </si>
  <si>
    <t>JAN</t>
  </si>
  <si>
    <t>DESSERTS, DESSERT INGREDIENTS</t>
  </si>
  <si>
    <t>ICE CREAM</t>
  </si>
  <si>
    <t>WALL'S</t>
  </si>
  <si>
    <t>WALL'S - ICE CREAM</t>
  </si>
  <si>
    <t>POP MIE</t>
  </si>
  <si>
    <t>POP MIE - INSTANT NOODLE</t>
  </si>
  <si>
    <t>SUPERMI</t>
  </si>
  <si>
    <t>SUPERMI - INSTANT NOODLE</t>
  </si>
  <si>
    <t>SARIMI</t>
  </si>
  <si>
    <t>SARIMI 2 - INSTANT NOODLE</t>
  </si>
  <si>
    <t>INDOFOOD FRITOLAY MAKMUR</t>
  </si>
  <si>
    <t>QTELA</t>
  </si>
  <si>
    <t>QTELA - SNACK</t>
  </si>
  <si>
    <t>SNACK</t>
  </si>
  <si>
    <t>SNACKS</t>
  </si>
  <si>
    <t>CHITATO</t>
  </si>
  <si>
    <t>CHITATO - SNACK</t>
  </si>
  <si>
    <t>WONDERLAND</t>
  </si>
  <si>
    <t>WONDERLAND BUTTER COOKIES - COOKIES</t>
  </si>
  <si>
    <t>MARGARINE, DAIRY PRODUCTS</t>
  </si>
  <si>
    <t>PALMIA</t>
  </si>
  <si>
    <t>PALMIA - MARGARINE</t>
  </si>
  <si>
    <t>NESTLE INDOFOOD CITARASA INDONESIA</t>
  </si>
  <si>
    <t>MAGIC</t>
  </si>
  <si>
    <t>MAGIC LEZAT</t>
  </si>
  <si>
    <t>INTIBOGA SEJAHTERA</t>
  </si>
  <si>
    <t>ROYAL PALMIA</t>
  </si>
  <si>
    <t>ROYAL PALMIA - BUTTER MARGARINE</t>
  </si>
  <si>
    <t>HOUSEHOLD PRODUCTS/SUPPLIES</t>
  </si>
  <si>
    <t>LAUNDRY CLEANSER &amp; CARE, FABRIC SOFT'</t>
  </si>
  <si>
    <t>HOME CARE</t>
  </si>
  <si>
    <t>YUHAN INDOJAYA/UNILEVER</t>
  </si>
  <si>
    <t>MOLTO</t>
  </si>
  <si>
    <t>MOLTO ALL-IN-1 SEKALI BILAS - FABRIC SOF</t>
  </si>
  <si>
    <t>MOLTO EAU DE PARFUM - FABRIC SOFTENER</t>
  </si>
  <si>
    <t>DISHWASHING LIQUIDS</t>
  </si>
  <si>
    <t>SUNLIGHT</t>
  </si>
  <si>
    <t>SUNLIGHT - DISH WASHING LIQUID</t>
  </si>
  <si>
    <t>RECKITT &amp; COLMAN INDONESIA</t>
  </si>
  <si>
    <t>VANISH</t>
  </si>
  <si>
    <t>VANISH CAIR - LIQUID STAIN REMOVER</t>
  </si>
  <si>
    <t>MEDICINES/PHARMACEUTICALS</t>
  </si>
  <si>
    <t>EYE CARES/DROPS/LOTION</t>
  </si>
  <si>
    <t>DARYA VARIA LAB</t>
  </si>
  <si>
    <t>ROHTO</t>
  </si>
  <si>
    <t>ROHTO - EYE DROPS</t>
  </si>
  <si>
    <t>ANTISEPTIC</t>
  </si>
  <si>
    <t>RECKITT BENCKISER</t>
  </si>
  <si>
    <t>DETTOL</t>
  </si>
  <si>
    <t>DETTOL - ANTISEPTIC</t>
  </si>
  <si>
    <t>VITAMIN, TONIC, ESSENCES, SUPPLEMENTS</t>
  </si>
  <si>
    <t>SOHO INDUSTRI PHARMASI</t>
  </si>
  <si>
    <t>RENEWSKIN</t>
  </si>
  <si>
    <t>OFFICE EQP'T, COMPUTER, COMMUNICATIONS</t>
  </si>
  <si>
    <t>COMMUNICATION EQUIPMENT, SERVICES</t>
  </si>
  <si>
    <t>SAMSUNG</t>
  </si>
  <si>
    <t>SAMSUNG - GSM MULTI CARDS HANDPHONE</t>
  </si>
  <si>
    <t>OPPO</t>
  </si>
  <si>
    <t>OPPO - GSM MULTI CARDS HANDPHONE</t>
  </si>
  <si>
    <t>INDOSAT OOREDOO</t>
  </si>
  <si>
    <t>INDOSAT OOREDOO IM3 - SIM CARD</t>
  </si>
  <si>
    <t>HUAWEI TECHNOLOGIES</t>
  </si>
  <si>
    <t>HUAWEI</t>
  </si>
  <si>
    <t>HUAWEI - GSM MULTI CARDS HANDPHONE</t>
  </si>
  <si>
    <t>SERVICES - CORPORATE &amp; PUBLIC SERV ADV</t>
  </si>
  <si>
    <t>CORPORATE ADS, SOCIAL SERVICES</t>
  </si>
  <si>
    <t>CORPORATE ADS</t>
  </si>
  <si>
    <t>UNILEVER INDONESIA, PT</t>
  </si>
  <si>
    <t>SERVICES - TRANS'T, TRAVEL, RECREATION</t>
  </si>
  <si>
    <t>AIRLINES</t>
  </si>
  <si>
    <t>AIR ASIA</t>
  </si>
  <si>
    <t>AIR ASIA - AIRLINES</t>
  </si>
  <si>
    <t>SUNSILK</t>
  </si>
  <si>
    <t>SUNSILK CO-CREATIONS SOFT&amp;SMOOTH - HAIR</t>
  </si>
  <si>
    <t>LIFEBUOY</t>
  </si>
  <si>
    <t>LIFEBUOY STRONG &amp; SHINY - SHAMPOO</t>
  </si>
  <si>
    <t>CITRA</t>
  </si>
  <si>
    <t>CITRA PEARLY WHITE UV - HAND &amp; BODY LOTI</t>
  </si>
  <si>
    <t>DEODORANT, BODY ODOUR</t>
  </si>
  <si>
    <t>REXONA</t>
  </si>
  <si>
    <t>REXONA - ALL DEODORANT</t>
  </si>
  <si>
    <t>FACIAL CARE PRODUCTS</t>
  </si>
  <si>
    <t>FACIAL FOAM</t>
  </si>
  <si>
    <t>POND'S</t>
  </si>
  <si>
    <t>POND'S PURE WHITE - FACIAL FOAM</t>
  </si>
  <si>
    <t>MOISTURIZER</t>
  </si>
  <si>
    <t>CITRA PEARLY WHITE UV ESSENCE CREAM - MO</t>
  </si>
  <si>
    <t>SUNSILK CO-CREATIONS - ALL SHAMPOO</t>
  </si>
  <si>
    <t>RANGE OF TOILETRIES</t>
  </si>
  <si>
    <t>VASELINE</t>
  </si>
  <si>
    <t>VASELINE - ALL TOILETRIES</t>
  </si>
  <si>
    <t>PEPSODENT</t>
  </si>
  <si>
    <t>PEPSODENT HERBAL - TOOTHPASTE</t>
  </si>
  <si>
    <t>CLEAR</t>
  </si>
  <si>
    <t>TOILET SOAP, LIQUID SOAP</t>
  </si>
  <si>
    <t>LIFEBUOY TOTAL 10 - BATH SOAP</t>
  </si>
  <si>
    <t>TOOTHBRUSH</t>
  </si>
  <si>
    <t>PEPSODENT - TOOTHBRUSH</t>
  </si>
  <si>
    <t>LUX</t>
  </si>
  <si>
    <t>LUX - ALL SKIN CARE</t>
  </si>
  <si>
    <t>DOVE HAIRFALL SERUM - SHAMPOO</t>
  </si>
  <si>
    <t>FAIR &amp; LOVELY</t>
  </si>
  <si>
    <t>FAIR &amp; LOVELY - FACIAL FOAM</t>
  </si>
  <si>
    <t>PEPSODENT - ALL PRODUCT</t>
  </si>
  <si>
    <t>CLOSE UP</t>
  </si>
  <si>
    <t>CLOSE UP - TOOTHPASTE</t>
  </si>
  <si>
    <t>DOVE HAIRFALL SERUM - HAIR CARE</t>
  </si>
  <si>
    <t>LIQUID BATH SOAP</t>
  </si>
  <si>
    <t>CITRA LULUR NATURAL WHITE - LIQUID BATH</t>
  </si>
  <si>
    <t>MENTHOLATUM</t>
  </si>
  <si>
    <t>HADA LABO</t>
  </si>
  <si>
    <t>HADA LABO - FACE CARE</t>
  </si>
  <si>
    <t>DETTOL COOL - LIQUID BATH SOAP</t>
  </si>
  <si>
    <t>PERFUMES, COLOGNE</t>
  </si>
  <si>
    <t>PERFUME BODY</t>
  </si>
  <si>
    <t>CUSSONS</t>
  </si>
  <si>
    <t>CUSSONS IMPERIAL LEATHER</t>
  </si>
  <si>
    <t>CUSSONS IMPERIAL LEATHER - PERFUME BODY</t>
  </si>
  <si>
    <t>BODY CARE</t>
  </si>
  <si>
    <t>MOUTHWASH, ORAL HIGIENE</t>
  </si>
  <si>
    <t>WARNER LAMBERT/JOHNSON&amp;JOHNSON(06/2012)</t>
  </si>
  <si>
    <t>LISTERINE</t>
  </si>
  <si>
    <t>LISTERINE - MOUTHWASH</t>
  </si>
  <si>
    <t>GARNIER</t>
  </si>
  <si>
    <t>GARNIER SAKURA WHITE SERUM CREAM - WHITE</t>
  </si>
  <si>
    <t>ESKULIN</t>
  </si>
  <si>
    <t>ESKULIN - COLOGNE GEL</t>
  </si>
  <si>
    <t>SANITARY NAPKIN, ADULT DIAPERS</t>
  </si>
  <si>
    <t>KAO</t>
  </si>
  <si>
    <t>LAURIER</t>
  </si>
  <si>
    <t>LAURIER HEALTHY SKIN WING - SANITARY NAP</t>
  </si>
  <si>
    <t>AUTOMOTIVE &amp; ACCESSORIES</t>
  </si>
  <si>
    <t>PRIVATE VEHICLES</t>
  </si>
  <si>
    <t>MITSUBISHI CORP</t>
  </si>
  <si>
    <t>MITSUBISHI</t>
  </si>
  <si>
    <t>MITSUBISHI XPANDER - CAR</t>
  </si>
  <si>
    <t>BABY ACCESSORIES/UTILITIES</t>
  </si>
  <si>
    <t>BABY DIAPERS</t>
  </si>
  <si>
    <t>INDO OJI SUKSES PRATAMA</t>
  </si>
  <si>
    <t>MOKO MOKO</t>
  </si>
  <si>
    <t>GENKI! MOKO MOKO PANTS - BABY DIAPERS</t>
  </si>
  <si>
    <t>TEH SARIWANGI</t>
  </si>
  <si>
    <t>SARI MURNI</t>
  </si>
  <si>
    <t>TEH SARIWANGI SARI MURNI</t>
  </si>
  <si>
    <t>INDOFOOD ASAHI SUKSES BEVERAGE</t>
  </si>
  <si>
    <t>ICHI OCHA</t>
  </si>
  <si>
    <t>ICHI OCHA MINUMAN TEH MELATI - BOTTLED T</t>
  </si>
  <si>
    <t>KAPAL API SIGNATURE - LIQUID COFFEE</t>
  </si>
  <si>
    <t>OTHER DRINK</t>
  </si>
  <si>
    <t>INSTANT CHOCOLATE DRINK</t>
  </si>
  <si>
    <t>GARUDA FOOD</t>
  </si>
  <si>
    <t>CHOCOLATOS</t>
  </si>
  <si>
    <t>CHOCOLATOS - INSTANT CHOCOLATE DRINK</t>
  </si>
  <si>
    <t>OKKY</t>
  </si>
  <si>
    <t>OKKY SPLASH</t>
  </si>
  <si>
    <t>MOUNTEA</t>
  </si>
  <si>
    <t>MOUNTEA - FRUIT TEA</t>
  </si>
  <si>
    <t>SUNTORY</t>
  </si>
  <si>
    <t>MYTEA</t>
  </si>
  <si>
    <t>TEH OOLONG MYTEA - BOTTLED TEA</t>
  </si>
  <si>
    <t>MOUNTEA HOME - CUP TEA</t>
  </si>
  <si>
    <t>NUTRIFOOD INDONESIA</t>
  </si>
  <si>
    <t>HILO</t>
  </si>
  <si>
    <t>HILO TEEN - LIQUID MILK</t>
  </si>
  <si>
    <t>NUTRISARI</t>
  </si>
  <si>
    <t>NUTRISARI - FRUIT ESSENCE DRINK</t>
  </si>
  <si>
    <t>KALBE NUTRITIONALS</t>
  </si>
  <si>
    <t>DIVA</t>
  </si>
  <si>
    <t>DIVA - BEAUTY DRINK</t>
  </si>
  <si>
    <t>BINTANG TOEDJOE</t>
  </si>
  <si>
    <t>EXTRA JOSS</t>
  </si>
  <si>
    <t>EXTRA JOSS - ISOTONIC DRINK</t>
  </si>
  <si>
    <t>WALL'S CORNETTO - ICE CREAM</t>
  </si>
  <si>
    <t>MARGARINE</t>
  </si>
  <si>
    <t>BLUE BAND</t>
  </si>
  <si>
    <t>BLUE BAND - MARGARINE</t>
  </si>
  <si>
    <t>WALL'S MAGNUM - ICE CREAM</t>
  </si>
  <si>
    <t>WALL'S PADDLE POP - ICE CREAM</t>
  </si>
  <si>
    <t>CONFECTIONARY - CANDY, CHEWING GUMS</t>
  </si>
  <si>
    <t>AGEL LANGGENG</t>
  </si>
  <si>
    <t>RELAXA</t>
  </si>
  <si>
    <t>RELAXA - CANDY</t>
  </si>
  <si>
    <t>HOUSEHOLD EQUIPMENT &amp; APPLIANCES</t>
  </si>
  <si>
    <t>LAMPS, LIGHTING SUPPLIES</t>
  </si>
  <si>
    <t>PHILIPS</t>
  </si>
  <si>
    <t>PHILIPS - LED BULB</t>
  </si>
  <si>
    <t>MOLTO EAU DE PARFUM LUXURY ROSE - FABRIC</t>
  </si>
  <si>
    <t>OTHER CLEANSERS, POLISHERS, BLEACHERS</t>
  </si>
  <si>
    <t>DETTOL - FLOOR CLEANER</t>
  </si>
  <si>
    <t>FLOOR CLEANER</t>
  </si>
  <si>
    <t>INDUSTRIAL PRODUCTS</t>
  </si>
  <si>
    <t>BUILDING MATERIAL</t>
  </si>
  <si>
    <t>PAINT</t>
  </si>
  <si>
    <t>NIPSEA PAINT</t>
  </si>
  <si>
    <t>NIPPON</t>
  </si>
  <si>
    <t>NIPPON - PAINT</t>
  </si>
  <si>
    <t>VITAMIN - EFFERVESCENT</t>
  </si>
  <si>
    <t>AIRBORNE</t>
  </si>
  <si>
    <t>AIRBORNE - EFFERVESCENT VITAMIN</t>
  </si>
  <si>
    <t>COUGH MEDICINES</t>
  </si>
  <si>
    <t>KALBE FARMA</t>
  </si>
  <si>
    <t>KOMIX</t>
  </si>
  <si>
    <t>KOMIX HERBAL - COUGH SYRUP</t>
  </si>
  <si>
    <t>TRADITIONAL MEDICINE</t>
  </si>
  <si>
    <t>BINTANG TOEDJOE MASUK ANGIN</t>
  </si>
  <si>
    <t>BINTANG TOEDJOE MASUK ANGIN - LIQUID TRA</t>
  </si>
  <si>
    <t>ONLINE SERVICES</t>
  </si>
  <si>
    <t>OLX</t>
  </si>
  <si>
    <t>WEBSITE</t>
  </si>
  <si>
    <t>SMARTPHONE</t>
  </si>
  <si>
    <t>ADVAN INCORPORATED</t>
  </si>
  <si>
    <t>ADVAN</t>
  </si>
  <si>
    <t>ADVAN VANDROID - GSM MULTI CARDS HANDPHO</t>
  </si>
  <si>
    <t>SALE STOCK INDONESIA</t>
  </si>
  <si>
    <t>SALE STOCK</t>
  </si>
  <si>
    <t>SALE STOCK - ONLINE SHOP</t>
  </si>
  <si>
    <t>GOOGLE</t>
  </si>
  <si>
    <t>GOOGLE SEARCH - MOBILE APPLICATION</t>
  </si>
  <si>
    <t>SURABAYA</t>
  </si>
  <si>
    <t>SEMARANG</t>
  </si>
  <si>
    <t>E-COMMERCE</t>
  </si>
  <si>
    <t>BUKALAPAK.COM</t>
  </si>
  <si>
    <t>BUKALAPAK</t>
  </si>
  <si>
    <t>BUKALAPAK.COM - ONLINE SHOP</t>
  </si>
  <si>
    <t>SERVICES - FINANCIAL</t>
  </si>
  <si>
    <t>BANKING - CORPORATE</t>
  </si>
  <si>
    <t>BANK RAKYAT INDONESIA</t>
  </si>
  <si>
    <t>BANK RAKYAT IND - CORPORATE</t>
  </si>
  <si>
    <t>SERVICES - RETAIL</t>
  </si>
  <si>
    <t>FAST FOOD</t>
  </si>
  <si>
    <t>A &amp; W</t>
  </si>
  <si>
    <t>CLEAR - ALL HAIR CARE</t>
  </si>
  <si>
    <t>DOVE VOLUME NOURISHMENT - SHAMPOO</t>
  </si>
  <si>
    <t>VASELINE HEALTHY WHITE UV LIGHTENING</t>
  </si>
  <si>
    <t>ROLL ON DEODORANT</t>
  </si>
  <si>
    <t>DOVE ORIGINAL LIGHT&amp;SMOOTH - ROLL ON DEO</t>
  </si>
  <si>
    <t>DOVE NUTRITIVE SOLUTIONS TOTAL HAIR FALL</t>
  </si>
  <si>
    <t>PEPSODENT SILVER CHARCOAL - TOOTHBRUSH</t>
  </si>
  <si>
    <t>SUNSILK HIJAB RECHARGE PERFUME SELECTION</t>
  </si>
  <si>
    <t>CITRA SAKURA FAIR UV - HAND &amp; BODY LOTIO</t>
  </si>
  <si>
    <t>VASELINE REPAIRING JELLY - SKIN CARE</t>
  </si>
  <si>
    <t>DEODORANT</t>
  </si>
  <si>
    <t>LIFEBUOY - ALL LIQUID BATH SOAP</t>
  </si>
  <si>
    <t>CITRA GREEN TEA ANTI ACNE - FACIAL FOAM</t>
  </si>
  <si>
    <t>REXONA WOMEN ADVANCED WHITENING - ROLL O</t>
  </si>
  <si>
    <t>CLEAR MEN - HAIR CARE</t>
  </si>
  <si>
    <t>FACIAL WASH</t>
  </si>
  <si>
    <t>HIJAB FRESH</t>
  </si>
  <si>
    <t>PURELINE HIJAB FRESH - HAND &amp; BODY LOTI</t>
  </si>
  <si>
    <t>CITRA NATURAL GLOWING WHITE UV - HAND &amp;</t>
  </si>
  <si>
    <t>POND'S WHITE BEAUTY - FACIAL FOAM</t>
  </si>
  <si>
    <t>PUSAKA TRADISI IBU</t>
  </si>
  <si>
    <t>WARDAH</t>
  </si>
  <si>
    <t>WARDAH LIGHTENING TWO WAY CAKE - COMPACT</t>
  </si>
  <si>
    <t>WARDAH EXCLUSIVE MATTE LIP CREAM - LIPCO</t>
  </si>
  <si>
    <t>WARDAH LIGHTENING BB CAKE POWDER - COMPA</t>
  </si>
  <si>
    <t>KINTAKUN CO</t>
  </si>
  <si>
    <t>KINTAKUN</t>
  </si>
  <si>
    <t>KINTAKUN - BED SHEET</t>
  </si>
  <si>
    <t>MOTORCYCLES, SCOOTERS, BIKES</t>
  </si>
  <si>
    <t>HONDA</t>
  </si>
  <si>
    <t>HONDA BEAT STREET - MOTORCYLE</t>
  </si>
  <si>
    <t>HONDA CBR - MOTORCYCLE</t>
  </si>
  <si>
    <t>HONDA VARIO - MOTORCYCLE</t>
  </si>
  <si>
    <t>YAMAHA</t>
  </si>
  <si>
    <t>YAMAHA LEXI - MOTORCYCLE</t>
  </si>
  <si>
    <t>RANGE OF BABY PRODUCTS</t>
  </si>
  <si>
    <t>JOHNSON'S BABY - ALL BABY PRODUCT</t>
  </si>
  <si>
    <t>FRUIT JUICE</t>
  </si>
  <si>
    <t>ULTRA JAYA/UNILEVER(03/2013)</t>
  </si>
  <si>
    <t>BUAVITA</t>
  </si>
  <si>
    <t>FRESCO</t>
  </si>
  <si>
    <t>KAPAL API FRESCO - INSTANT COFFEE</t>
  </si>
  <si>
    <t>RANGE OF MILK PRODUCTS</t>
  </si>
  <si>
    <t>HILO SCHOOL - ALL NON FAT MILK</t>
  </si>
  <si>
    <t>W'DANK</t>
  </si>
  <si>
    <t>W'DANK LOKALATE - INSTANT COFFEE</t>
  </si>
  <si>
    <t>BUANA TIRTA ABADI</t>
  </si>
  <si>
    <t>VIT LEVITE</t>
  </si>
  <si>
    <t>VIT LEVITE - FRUIT DRINK</t>
  </si>
  <si>
    <t>HILO CHOCOLATE BANANA - LOW FAT LIQUID</t>
  </si>
  <si>
    <t>OKKY - JELLY DRINK</t>
  </si>
  <si>
    <t>GOOD DAY</t>
  </si>
  <si>
    <t>GOOD DAY - LIQUID COFFEE</t>
  </si>
  <si>
    <t>GOOD DAY - COFFEE</t>
  </si>
  <si>
    <t>WALL'S FEAST - ICE CREAM</t>
  </si>
  <si>
    <t>CHILI SAUCE</t>
  </si>
  <si>
    <t>SAMBAL JAWARA</t>
  </si>
  <si>
    <t>JAWARA - CHILI SAUCE</t>
  </si>
  <si>
    <t>WHH</t>
  </si>
  <si>
    <t>SUPERMI EXTRA - INSTANT NOODLE</t>
  </si>
  <si>
    <t>KONIMEX</t>
  </si>
  <si>
    <t>NANO-NANO</t>
  </si>
  <si>
    <t>NANO-NANO - CANDY</t>
  </si>
  <si>
    <t>ORANG TUA GROUP</t>
  </si>
  <si>
    <t>TANGO</t>
  </si>
  <si>
    <t>TANGO - WAFER</t>
  </si>
  <si>
    <t>WAFER</t>
  </si>
  <si>
    <t>UNICAN SURYA AGUNG</t>
  </si>
  <si>
    <t>SPLIT</t>
  </si>
  <si>
    <t>UNICAN SPLIT - CANDY</t>
  </si>
  <si>
    <t>MINTZ</t>
  </si>
  <si>
    <t>MINTZ MOJIZ - CANDY</t>
  </si>
  <si>
    <t>CHIZMILL</t>
  </si>
  <si>
    <t>CHIZMILL - WAFER</t>
  </si>
  <si>
    <t>MALINDO FOOD DELIGHT</t>
  </si>
  <si>
    <t>SUNNY</t>
  </si>
  <si>
    <t>SUNNY GOLD</t>
  </si>
  <si>
    <t>KLOP</t>
  </si>
  <si>
    <t>KLOP - CRACKERS</t>
  </si>
  <si>
    <t>PINO</t>
  </si>
  <si>
    <t>PINO - ICE CUP</t>
  </si>
  <si>
    <t>OKKY KOKO DRINK XTRA - NATA DE COCO DRIN</t>
  </si>
  <si>
    <t>LIQUID DETERGENT</t>
  </si>
  <si>
    <t>RINSO</t>
  </si>
  <si>
    <t>RINSO MOLTO - LIQUID DETERGENT</t>
  </si>
  <si>
    <t>MOLTO DETERJEN - POWDER DETERGENT</t>
  </si>
  <si>
    <t>SUPER PELL</t>
  </si>
  <si>
    <t>SUPER PELL - FLOOR CLEANER</t>
  </si>
  <si>
    <t>SUNLIGHT JERUK NIPIS 100 - DISH WASHING</t>
  </si>
  <si>
    <t>WIPOL</t>
  </si>
  <si>
    <t>WIPOL - FLOOR CLEANER</t>
  </si>
  <si>
    <t>PORCELAIN CLEANER</t>
  </si>
  <si>
    <t>VIXAL</t>
  </si>
  <si>
    <t>VIXAL - PORCELAIN CLEANER</t>
  </si>
  <si>
    <t>LIONINDO JAYA</t>
  </si>
  <si>
    <t>MAMA LEMON</t>
  </si>
  <si>
    <t>MAMA LEMON - DISH WASHING LIQUID</t>
  </si>
  <si>
    <t>NIPPON SPOT-LESS PLUS - PAINT</t>
  </si>
  <si>
    <t>NIPPON ELASTEX - COATING PAINT</t>
  </si>
  <si>
    <t>JESSCOOL</t>
  </si>
  <si>
    <t>SILADEX</t>
  </si>
  <si>
    <t>SILADEX - COUGH SYRUP</t>
  </si>
  <si>
    <t>OTHER MEDICAL/PHARMACEUTICAL PRODUCTS</t>
  </si>
  <si>
    <t>FUNGIDERM</t>
  </si>
  <si>
    <t>FUNGIDERM - ANTI JAMUR</t>
  </si>
  <si>
    <t>ANALGESICS, HEADACHE REMEDIES</t>
  </si>
  <si>
    <t>TERMOREX</t>
  </si>
  <si>
    <t>TERMOREX - COLD SYRUP</t>
  </si>
  <si>
    <t>PROTECAL</t>
  </si>
  <si>
    <t>PROTECAL - ALL VIT EFFERVESCENT</t>
  </si>
  <si>
    <t>PARKE DAVIS</t>
  </si>
  <si>
    <t>BENADRIL</t>
  </si>
  <si>
    <t>ANTHELMINTICS</t>
  </si>
  <si>
    <t>PFIZER</t>
  </si>
  <si>
    <t>COMBANTRIN</t>
  </si>
  <si>
    <t>COMBANTRIN - ANTHELMINTICS</t>
  </si>
  <si>
    <t>TELKOMSEL</t>
  </si>
  <si>
    <t>TELKOMSEL - ALL SIM CARD</t>
  </si>
  <si>
    <t>TELKOMSEL SIMPATI - SIM CARD</t>
  </si>
  <si>
    <t>XL AXIATA TBK</t>
  </si>
  <si>
    <t>XL</t>
  </si>
  <si>
    <t>XL HOME - INTERNET BROADBAND</t>
  </si>
  <si>
    <t>SMARTFREN</t>
  </si>
  <si>
    <t>SMARTFREN - ALL CDMA SIM CARD</t>
  </si>
  <si>
    <t>BANK MANDIRI</t>
  </si>
  <si>
    <t>BANK MANDIRI - CORPORATE</t>
  </si>
  <si>
    <t>BURGER KING</t>
  </si>
  <si>
    <t>BURGER KING - FAST FOOD</t>
  </si>
  <si>
    <t>MCDONALD'S INDONESIA</t>
  </si>
  <si>
    <t>MCDONALD'S</t>
  </si>
  <si>
    <t>MCDONALD'S - FAST FOOD</t>
  </si>
  <si>
    <t>SMOKING &amp; ACCESSORIES</t>
  </si>
  <si>
    <t>CLOVE CIGARETTES</t>
  </si>
  <si>
    <t>GUDANG GARAM</t>
  </si>
  <si>
    <t>GG MOVE - FILTER CLOVE CIGARETTE</t>
  </si>
  <si>
    <t>F 15+ UML</t>
  </si>
  <si>
    <t>FAIR &amp; LOVELY - SKIN LIGHTENING CREAM</t>
  </si>
  <si>
    <t>BALI</t>
  </si>
  <si>
    <t>PEPSODENT - TOOTHPASTE</t>
  </si>
  <si>
    <t>LIFEBUOY KASTURI MUSK - LIQUID BATH SOAP</t>
  </si>
  <si>
    <t>CLOSE UP WHITE ATTRACTION NATURAL SMILE</t>
  </si>
  <si>
    <t>SUNSILK HIJAB RECHARGE REFRESH &amp; ANTI-DA</t>
  </si>
  <si>
    <t>JAKARTA</t>
  </si>
  <si>
    <t>DOVE HAIR GROWTH RITUAL CREAMBATH - HAIR</t>
  </si>
  <si>
    <t>LUX VELVET JASMINE - BATH SOAP</t>
  </si>
  <si>
    <t>POWDER CREAM</t>
  </si>
  <si>
    <t>CITRA SAKURA FAIR UV - POWDER CREAM</t>
  </si>
  <si>
    <t>CITRA NOURISHING WHITE UV - HAND &amp; BODY</t>
  </si>
  <si>
    <t>POND'S WHITE BEAUTY SKIN PERFECTING CREA</t>
  </si>
  <si>
    <t>PEPSODENT SENSITIVE EXPERT - TOOTHPASTE</t>
  </si>
  <si>
    <t>DOVE INVISIBLE DRY - ALL DEODORANT</t>
  </si>
  <si>
    <t>CLEAR MEN COOL SPORT MENTHOL - ANTI DAND</t>
  </si>
  <si>
    <t>DEODORANT SPRAY</t>
  </si>
  <si>
    <t>AXE</t>
  </si>
  <si>
    <t>AXE - DEODORANT SPRAY</t>
  </si>
  <si>
    <t>FAIR &amp; LOVELY 2-IN-1 - POWDER CREAM</t>
  </si>
  <si>
    <t>GLAXO SMITHKLINE</t>
  </si>
  <si>
    <t>SENSODYNE</t>
  </si>
  <si>
    <t>SENSODYNE - TOOTHPASTE</t>
  </si>
  <si>
    <t>FORMULA</t>
  </si>
  <si>
    <t>FORMULA PROTEKSI - TOOTHPASTE</t>
  </si>
  <si>
    <t>REXONA MOTION SENSE ADVANCED WHITENING -</t>
  </si>
  <si>
    <t>WARDAH - ALL SHAMPOO</t>
  </si>
  <si>
    <t>ALLIANCE COSMETIC GROUP</t>
  </si>
  <si>
    <t>SILKY</t>
  </si>
  <si>
    <t>SILKY GIRL COOL CHIC - BLUSH STICK</t>
  </si>
  <si>
    <t>FORMULA - TOOTHBRUSH</t>
  </si>
  <si>
    <t>KIMIA FARMA</t>
  </si>
  <si>
    <t>MARKCS TEENS</t>
  </si>
  <si>
    <t>MARCKS TEENS - COMPACT POWDER</t>
  </si>
  <si>
    <t>OLAY</t>
  </si>
  <si>
    <t>OLAY NATURAL WHITE PINKISH FAIRNESS - WH</t>
  </si>
  <si>
    <t>EMINA</t>
  </si>
  <si>
    <t>EMINA BRIGHT STUFF - FACE WASH</t>
  </si>
  <si>
    <t>BABY TALC/POWDER</t>
  </si>
  <si>
    <t>BABY POWDER</t>
  </si>
  <si>
    <t>JOHNSON'S BLOSSOMS - BABY POWDER</t>
  </si>
  <si>
    <t>FTV</t>
  </si>
  <si>
    <t>KAPAL API SPECIAL MIX KOPI+GULA - COFFEE</t>
  </si>
  <si>
    <t>ABC WHITE INSTANT</t>
  </si>
  <si>
    <t>W'DANK - INSTANT COFFEE</t>
  </si>
  <si>
    <t>AQUA GOLDEN MISSISSIPPI</t>
  </si>
  <si>
    <t>AQUA</t>
  </si>
  <si>
    <t>AQUA - MINERAL WATER</t>
  </si>
  <si>
    <t>WINGSFOOD</t>
  </si>
  <si>
    <t>TEH JAVANA GULA BATU - BOTTLED TEA</t>
  </si>
  <si>
    <t>FRUIT CUP DRINK</t>
  </si>
  <si>
    <t>ALE-ALE</t>
  </si>
  <si>
    <t>ALE-ALE - FRUIT DRINK</t>
  </si>
  <si>
    <t>VELLUTO</t>
  </si>
  <si>
    <t>VELLUTO DRINK TANGO - LIQUID CHOCOLATE D</t>
  </si>
  <si>
    <t>WING'S</t>
  </si>
  <si>
    <t>NEO COFFEE</t>
  </si>
  <si>
    <t>NEO COFFEE - INSTANT COFFEE</t>
  </si>
  <si>
    <t>LEGIT KENTAL</t>
  </si>
  <si>
    <t>LEGIT KENTAL - BOTTLED TEA</t>
  </si>
  <si>
    <t>GOLDA COFFEE</t>
  </si>
  <si>
    <t>NUTRITION DRINK</t>
  </si>
  <si>
    <t>ABBOTT</t>
  </si>
  <si>
    <t>ENSURE</t>
  </si>
  <si>
    <t>ENSURE - NUTRITION DRINK</t>
  </si>
  <si>
    <t>BINTANG TOEDJOE PANAS DALAM</t>
  </si>
  <si>
    <t>BINTANG TOEDJOE PANAS DALAM - REMEDY DRI</t>
  </si>
  <si>
    <t>GROWING UP MILK, FOLLOW ON MILK</t>
  </si>
  <si>
    <t>NESTLE BATITA 1+ - GROWING UP MILK</t>
  </si>
  <si>
    <t>FRESTEA</t>
  </si>
  <si>
    <t>FRESTEA - BOTTLED TEA</t>
  </si>
  <si>
    <t>CHOCODRINK</t>
  </si>
  <si>
    <t>CHOCODRINK - INSTANT CHOCOLATE DRINK</t>
  </si>
  <si>
    <t>MF 15+ UML</t>
  </si>
  <si>
    <t>MF 15-24 UM</t>
  </si>
  <si>
    <t>MF 25+ ML</t>
  </si>
  <si>
    <t>LAYS</t>
  </si>
  <si>
    <t>LAYS - SNACK</t>
  </si>
  <si>
    <t>TUNAS GRAHA REJEKI</t>
  </si>
  <si>
    <t>SAMBAL INDOFOOD</t>
  </si>
  <si>
    <t>INDOFOOD - CHILI SAUCE</t>
  </si>
  <si>
    <t>CANDY</t>
  </si>
  <si>
    <t>KAPAL API COFFEE CANDY - CANDY</t>
  </si>
  <si>
    <t>BISCUITS</t>
  </si>
  <si>
    <t>MUNCHY INDONESIA</t>
  </si>
  <si>
    <t>BISKIES</t>
  </si>
  <si>
    <t>MI SEDAAP</t>
  </si>
  <si>
    <t>SEDAAP CUP - INSTANT NOODLE</t>
  </si>
  <si>
    <t>SUKSES'S</t>
  </si>
  <si>
    <t>SUKSES'S ISI 2 - INSTANT NOODLE</t>
  </si>
  <si>
    <t>SEDAAP - INSTANT NOODLE</t>
  </si>
  <si>
    <t>SEDAAP TASTY - INSTANT NOODLE</t>
  </si>
  <si>
    <t>CONFECTIONARY - COUGH DROPS</t>
  </si>
  <si>
    <t>NIRWANA LESTARI</t>
  </si>
  <si>
    <t>FISHERMAN'S FRIEND</t>
  </si>
  <si>
    <t>FISHERMAN'S FRIEND - COUGH DROP</t>
  </si>
  <si>
    <t>CALBEE</t>
  </si>
  <si>
    <t>JAPOTA</t>
  </si>
  <si>
    <t>JAPOTA - SNACK</t>
  </si>
  <si>
    <t>TANGO WALUT - WAFER</t>
  </si>
  <si>
    <t>KRIS BEE</t>
  </si>
  <si>
    <t>KRIS BEE - SNACK</t>
  </si>
  <si>
    <t>GLICO WINGS</t>
  </si>
  <si>
    <t>GLICO WINGS - ICE CREAM</t>
  </si>
  <si>
    <t>COOKING OIL</t>
  </si>
  <si>
    <t>BIMOLI</t>
  </si>
  <si>
    <t>BIMOLI - COOKING OIL</t>
  </si>
  <si>
    <t>WHH 25-45 UM</t>
  </si>
  <si>
    <t>SEDAAP SELECTION - INSTANT NOODLE</t>
  </si>
  <si>
    <t>CAP BANGO</t>
  </si>
  <si>
    <t>CAP BANGO BUMBU KULINER NUSANTARA - SEAS</t>
  </si>
  <si>
    <t>SEDAAP SELECTION CUP - INSTANT NOODLE</t>
  </si>
  <si>
    <t>DWI KELINCI</t>
  </si>
  <si>
    <t>SUKRO</t>
  </si>
  <si>
    <t>DUA KELINCI SUKRO OVEN - COATED PEANUT</t>
  </si>
  <si>
    <t>INSTAN NOODLE</t>
  </si>
  <si>
    <t>RINSO - POWDER DETERGENT</t>
  </si>
  <si>
    <t>MAMA LIME</t>
  </si>
  <si>
    <t>MAMA LIME - DISH WASHING LIQUID</t>
  </si>
  <si>
    <t>MOLTO EAU DE PARFUM K-ROMANCE - FABRIC S</t>
  </si>
  <si>
    <t>MOLTO DETERJEN - LIQUID DETERGENT</t>
  </si>
  <si>
    <t>RINSO ACTIVE FRESH - LIQUID DETERGENT</t>
  </si>
  <si>
    <t>PANADOL</t>
  </si>
  <si>
    <t>PANADOL EXTRA - ANALGESIC</t>
  </si>
  <si>
    <t>MF 25-44 UM</t>
  </si>
  <si>
    <t>KONIDIN OBH</t>
  </si>
  <si>
    <t>KONIDIN OBH - COUGH SYRUP</t>
  </si>
  <si>
    <t>KALPANAX</t>
  </si>
  <si>
    <t>KALPANAX - SALEP OBAT KULIT</t>
  </si>
  <si>
    <t>MEDIFARMA LAB</t>
  </si>
  <si>
    <t>ENERVON-C</t>
  </si>
  <si>
    <t>ENERVON C - VITAMIN</t>
  </si>
  <si>
    <t>WHH 20-34 UM</t>
  </si>
  <si>
    <t>MECCAYA PHARMACEUTICAL</t>
  </si>
  <si>
    <t>DELAPAN DELAPAN</t>
  </si>
  <si>
    <t>DELAPAN-DELAPAN 88 - SKIN OINTMENTS CREA</t>
  </si>
  <si>
    <t>SIDO MUNCUL</t>
  </si>
  <si>
    <t>TOLAK ANGIN</t>
  </si>
  <si>
    <t>JAMU TOLAK ANGIN SIDO MUNCUL</t>
  </si>
  <si>
    <t>MERCK</t>
  </si>
  <si>
    <t>NEUROBION</t>
  </si>
  <si>
    <t>NEUROBION FORTE - VITAMIN</t>
  </si>
  <si>
    <t>TELKOMSEL - INTERNET BROADBAND</t>
  </si>
  <si>
    <t>GO JEK</t>
  </si>
  <si>
    <t>GO JEK - MOBILE APPLICATION</t>
  </si>
  <si>
    <t>VIVO</t>
  </si>
  <si>
    <t>VIVO - GSM MULTICARDS HANDPHONE</t>
  </si>
  <si>
    <t>LAZADA INDONESIA</t>
  </si>
  <si>
    <t>LAZADA</t>
  </si>
  <si>
    <t>LAZADA.CO.ID - ONLINE SHOP</t>
  </si>
  <si>
    <t>OVO</t>
  </si>
  <si>
    <t>OVO - MOBILE APPLICATION</t>
  </si>
  <si>
    <t>GRAB</t>
  </si>
  <si>
    <t>GRAB - MOBILE APPLICATION</t>
  </si>
  <si>
    <t>FINANCIAL INSTITUTION</t>
  </si>
  <si>
    <t>ADIRA DINAMIKA MULTI FINANCE</t>
  </si>
  <si>
    <t>ADIRA FINANCE</t>
  </si>
  <si>
    <t>ADIRA DINAMIKA MULTI FINANCE - FINANCIAL</t>
  </si>
  <si>
    <t>BANKING - ECHANNEL</t>
  </si>
  <si>
    <t>BANK MANDIRI ONLINE - ECHANNEL</t>
  </si>
  <si>
    <t>REXONA MOTION SENSE FREE SPIRIT - ROLL O</t>
  </si>
  <si>
    <t>SUNSILK CO-CREATIONS THICK &amp; LONG - SHAM</t>
  </si>
  <si>
    <t>LIFEBUOY ANTI DANDRUFF - SHAMPOO</t>
  </si>
  <si>
    <t>DOVE ULTIMATE REPAIR - ROLL ON DEODORANT</t>
  </si>
  <si>
    <t>FAIR &amp; LOVELY - FACE CARE</t>
  </si>
  <si>
    <t>FACE WASH</t>
  </si>
  <si>
    <t>REXONA MEN MOTION SENSE - ROLL ON DEODOR</t>
  </si>
  <si>
    <t>POND'S MEN LIGHTNING OIL CLEAR - FACIAL</t>
  </si>
  <si>
    <t>M 15+</t>
  </si>
  <si>
    <t>LIFEBUOY - ALL SHAMPOO</t>
  </si>
  <si>
    <t>BODY WASH</t>
  </si>
  <si>
    <t>POND'S GLITTER GLOW - ALL TOILETRIES</t>
  </si>
  <si>
    <t>FAIR &amp; LOVELY BB CREAM - FACE CARE</t>
  </si>
  <si>
    <t>POND'S MEN WHITE BOOST - FACE WASH</t>
  </si>
  <si>
    <t>PEPSODENT ACTION 123 - TOOTHPASTE</t>
  </si>
  <si>
    <t>F 20-39 UM</t>
  </si>
  <si>
    <t>LISTERINE COOL MINT - MOUTHWASH</t>
  </si>
  <si>
    <t>WARDAH PERFECT BRIGHT TONE UP CREAM - MO</t>
  </si>
  <si>
    <t>WARDAH LONGLASTING - LIPSTICK</t>
  </si>
  <si>
    <t>MARCKS TEENS - ALL TOILETRIES</t>
  </si>
  <si>
    <t>MAYBELLINE INC</t>
  </si>
  <si>
    <t>MAYBELLINE</t>
  </si>
  <si>
    <t>MAYBELLINE COLOR SENSATIONAL CREAMY MATT</t>
  </si>
  <si>
    <t>EMINA BRIGHT STUFF - MOISTURIZER</t>
  </si>
  <si>
    <t>SAYAP MAS UTAMA</t>
  </si>
  <si>
    <t>FRES &amp; NATURAL</t>
  </si>
  <si>
    <t>FRES &amp; NATURAL HIJAB REFRESH - SPRAY COL</t>
  </si>
  <si>
    <t>LION WINGS</t>
  </si>
  <si>
    <t>POISE</t>
  </si>
  <si>
    <t>POISE LUMINOUS WHITE - FACE CARE</t>
  </si>
  <si>
    <t>F 15-34 UM</t>
  </si>
  <si>
    <t>WARDAH DAILY FRESH - SHAMPOO</t>
  </si>
  <si>
    <t>F 20-44 UM</t>
  </si>
  <si>
    <t>PEPSODENT ACTION 123 CHARCOAL - TOOTHPAS</t>
  </si>
  <si>
    <t>POND'S VITAMIN MICELLAR WATER - FACE CLE</t>
  </si>
  <si>
    <t>VASELINE SUPERFOOD SKIN SERUM - BODY LOT</t>
  </si>
  <si>
    <t>CITRA FRESH GLOW MULTIFUNCTION GEL - SKI</t>
  </si>
  <si>
    <t>REXONA DRY SERUM NATURAL WHITENING - ROL</t>
  </si>
  <si>
    <t>WARDAH VELVET MATTE LIP MOUSSE - LIPCOLO</t>
  </si>
  <si>
    <t>LIFEBUOY ANTI HAIRFALL - SHAMPOO</t>
  </si>
  <si>
    <t>CLEAR HIJAB PURE - ANTI DANDRUFF SHAMPOO</t>
  </si>
  <si>
    <t>LIFEBUOY HONEY &amp; HABBATUSSAUDA - LIQUID</t>
  </si>
  <si>
    <t>KOREA GLOW</t>
  </si>
  <si>
    <t>KOREA GLOW - BODY WASH</t>
  </si>
  <si>
    <t>LUX BY MAUDY AYUNDA - ALL SOAP</t>
  </si>
  <si>
    <t>POND'S MEN DIRT FADER - FACIAL FOAM</t>
  </si>
  <si>
    <t>ZINC</t>
  </si>
  <si>
    <t>ZINC CLEAN &amp; ACTIVE - SHAMPOO</t>
  </si>
  <si>
    <t>INSTANT NOODLE</t>
  </si>
  <si>
    <t>INDOFOOD RACIK - BUMBU INSTANT</t>
  </si>
  <si>
    <t>WHH 25-39 UM</t>
  </si>
  <si>
    <t>AUG - SEP</t>
  </si>
  <si>
    <t>SEP - OCT</t>
  </si>
  <si>
    <t>SARIMI 2</t>
  </si>
  <si>
    <t>INDOFOOD KECAP MANIS</t>
  </si>
  <si>
    <t>SOYA SAUCE</t>
  </si>
  <si>
    <t>INDOFOOD KECAP MANIS - SOYA SAUCE</t>
  </si>
  <si>
    <t>OCT - NOV</t>
  </si>
  <si>
    <t>NOV - DEC</t>
  </si>
  <si>
    <t>ISOPLUS</t>
  </si>
  <si>
    <t>ISOPLUS - THIRST QUENCHER</t>
  </si>
  <si>
    <t>LIQUID MILK</t>
  </si>
  <si>
    <t>DANCOW</t>
  </si>
  <si>
    <t>B3 FRUIT &amp; VEGETABLE JUICE, SYRUP</t>
  </si>
  <si>
    <t>FRUIT DRINK</t>
  </si>
  <si>
    <t>FLORIDINA</t>
  </si>
  <si>
    <t>FLORIDINA - FRUIT DRINK</t>
  </si>
  <si>
    <t>FLORIDINA DENGAN VITAMIN C BULIR LEBIH UTUH &amp; LEBIH BANYAK</t>
  </si>
  <si>
    <t>SHI</t>
  </si>
  <si>
    <t>THIRST QUENCHER</t>
  </si>
  <si>
    <t>MILO</t>
  </si>
  <si>
    <t>MILK</t>
  </si>
  <si>
    <t>MAR - APR</t>
  </si>
  <si>
    <t>GROWING UP MILK</t>
  </si>
  <si>
    <t>NUTRICIA</t>
  </si>
  <si>
    <t>BEBELAC</t>
  </si>
  <si>
    <t>AVENTIS PHARMA/BOEHRINGER INGELHEIM PHARMA(05/2017)</t>
  </si>
  <si>
    <t>DULCOLAX - STOMACH REMEDY</t>
  </si>
  <si>
    <t>PARAMEX - ANALGESIC</t>
  </si>
  <si>
    <t>LIPCOLOR</t>
  </si>
  <si>
    <t>LION JAPAN</t>
  </si>
  <si>
    <t>POSH - PERFUME BODY SPRAY</t>
  </si>
  <si>
    <t>F 15-24 UM</t>
  </si>
  <si>
    <t>INDOMIE REAL MEAT - INSTANT NOODLE</t>
  </si>
  <si>
    <t>JUL - AUG</t>
  </si>
  <si>
    <t>SO YUMIE</t>
  </si>
  <si>
    <t>SO YUMIE GELAS - INSTANT NOODLE</t>
  </si>
  <si>
    <t>BUMBU INSTANT</t>
  </si>
  <si>
    <t>JOIN AD</t>
  </si>
  <si>
    <t>INDOFOOD RACIK</t>
  </si>
  <si>
    <t>SEDAAP</t>
  </si>
  <si>
    <t>BARU! POP MIE PANAS PAKE NASI RASA SOTO AYAM, BERAS BENERAN, BENERAN TAMBAHS SERU!</t>
  </si>
  <si>
    <t>ELECTRICAL KITCHEN/H-HOLD APPLIANCES</t>
  </si>
  <si>
    <t>PHILIPS - ELECT IRON</t>
  </si>
  <si>
    <t>SUNLIGHT EXTRA PURE - DISH WASHING LIQUI</t>
  </si>
  <si>
    <t>OIL</t>
  </si>
  <si>
    <t>MINDSHARE INDOFOOD</t>
  </si>
  <si>
    <t>CIPTAKAN RASA YANG WOW DI SETIAP MASAKAN</t>
  </si>
  <si>
    <t>PHILIPS - RICE COOKER</t>
  </si>
  <si>
    <t>UNILEVERHOMEDELIVERY.COM - ONLINE SHOP</t>
  </si>
  <si>
    <t>INSECTICIDES, MOSQUITO COILS</t>
  </si>
  <si>
    <t>FUMAKINDO (FUMAKILLA INDONESIA</t>
  </si>
  <si>
    <t>FUMAKILLA VAPE - LIQUID ELECTRIC MATS</t>
  </si>
  <si>
    <t>MOBILE APPLICATION</t>
  </si>
  <si>
    <t>VIU</t>
  </si>
  <si>
    <t>VIU - WEBSITE</t>
  </si>
  <si>
    <t>KOMIX - COUGH SYRUP</t>
  </si>
  <si>
    <t>AVENTIS PHARMA</t>
  </si>
  <si>
    <t>MF 15+ UM</t>
  </si>
  <si>
    <t>ONLINE SHOP</t>
  </si>
  <si>
    <t>GOFOOD - MOBILE APPLICATION</t>
  </si>
  <si>
    <t>FEB - MAR</t>
  </si>
  <si>
    <t>LACTOGROW</t>
  </si>
  <si>
    <t>MWK &lt;5 20-34 UM</t>
  </si>
  <si>
    <t>WHISPER MOMENTS RUNNING TEXT</t>
  </si>
  <si>
    <t>FACE CARE</t>
  </si>
  <si>
    <t>FRES &amp; NATURAL - SPRAY COLOGNE</t>
  </si>
  <si>
    <t>DOVE PERAWATAN RAMBUT RONTOK - SHAMPOO</t>
  </si>
  <si>
    <t>HANDSOAP</t>
  </si>
  <si>
    <t>TRESEMME KERATIN SMOOTH - HAIR CARE</t>
  </si>
  <si>
    <t>DOVE DEEPLY NOURISHING - BODY WASH</t>
  </si>
  <si>
    <t>DOVE SUPER - SHAMPOO</t>
  </si>
  <si>
    <t>CITRA LULUR NATURAL WHITE</t>
  </si>
  <si>
    <t>PEPSODENT COMPLETE 8 ACTION</t>
  </si>
  <si>
    <t>PEPSODENT COMPLETE 8 ACTION - TOOTHPASTE</t>
  </si>
  <si>
    <t>EYETRACKING FLORIDINA - JAN - 2021</t>
  </si>
  <si>
    <t>BHSI, CM, CK,LSTS</t>
  </si>
  <si>
    <t>https://drive.google.com/drive/folders/1tEIsqHWRpjg2KaWmSxEqZ4aAkEWYZDxW?usp=drive_link</t>
  </si>
  <si>
    <t>EY ONLY</t>
  </si>
  <si>
    <t>ZWITSAL ANTIBACTERIAL HAIR &amp; BODY BATH, PRODUK 3-IN-1 EFEKTIF MELINDUNGI SI KECIL HINGGA 99% KUMAN</t>
  </si>
  <si>
    <t>ZWITSAL ANTIBACTERIAL BABY BATH - MAY - 2021</t>
  </si>
  <si>
    <t>KNYATA, BC, DJS, PB, SC, FTV, SHI, ZAHRA</t>
  </si>
  <si>
    <t>https://drive.google.com/drive/folders/1adEdXzajwDwApq5dGatFs1mrokkryPJT?usp=drive_link</t>
  </si>
  <si>
    <t>https://drive.google.com/drive/folders/13tIeKNS6wjQu52DG1P1Zwr-CaUbgQqPU?usp=drive_link</t>
  </si>
  <si>
    <t>TVC VS TVC+DBI</t>
  </si>
  <si>
    <t>TVC+DBI</t>
  </si>
  <si>
    <t>BARU ALE-ALE LECI. LECINYA FANTASTIS! MAKIN SEGER MAKIN TAK TERKALAHKAN</t>
  </si>
  <si>
    <t>ALE-ALE - JAN - 2021</t>
  </si>
  <si>
    <t>CK, LSTS, SC</t>
  </si>
  <si>
    <t>https://drive.google.com/drive/folders/1EsyRo3L8a-Kw4JAJbVMXZ55v7VXVa_hD?usp=drive_link</t>
  </si>
  <si>
    <t>https://drive.google.com/drive/folders/10baSHm4k__jz1UcmtCVgiUsccUHUhvrn?usp=drive_link</t>
  </si>
  <si>
    <t>LYEMPF</t>
  </si>
  <si>
    <t>BEBELAC 3</t>
  </si>
  <si>
    <t>BEBELAC 3 - GROWING UP MILK</t>
  </si>
  <si>
    <t>BERI NUTRISI TEPAT DUKUNG IA TUMBUH HEBAT, GROW THE GREAT</t>
  </si>
  <si>
    <t>BEBELAC - JAN - 2021</t>
  </si>
  <si>
    <t>KNYATA, LKDI, SHI</t>
  </si>
  <si>
    <t>https://drive.google.com/drive/folders/1H_pWGwKPNC6uA-zdRYxa3PKzNpb5VjyI?usp=drive_link</t>
  </si>
  <si>
    <t>https://drive.google.com/drive/folders/16GRdXPhM0GrfVwMMiRBS4mtOV3bASrdC?usp=drive_link</t>
  </si>
  <si>
    <t>LIQUID COFFEE</t>
  </si>
  <si>
    <t>NESCAFE</t>
  </si>
  <si>
    <t>NESCAFE - LIQUID COFFEE</t>
  </si>
  <si>
    <t>COBA DINGINNYA NESCAFE</t>
  </si>
  <si>
    <t>NESCAFE - FEB - 2021</t>
  </si>
  <si>
    <t>KNYATA, LSTS, FTV, SINEMA, SHI</t>
  </si>
  <si>
    <t>https://drive.google.com/drive/folders/1KiiCst9YHwzBOtlX74xwO8CPDVU4nfqi?usp=sharing</t>
  </si>
  <si>
    <t>NO DBI</t>
  </si>
  <si>
    <t>DBI</t>
  </si>
  <si>
    <t>TUBUH BEKERJA LEBIH KERAS DARI YANG KITA RASAKAN DENGAN 7ION LOVE YOUR BODY #TOPUPION ISOPLUS</t>
  </si>
  <si>
    <t>ISOPLUS - JAN - FEB - 2021</t>
  </si>
  <si>
    <t>JAN - FEB</t>
  </si>
  <si>
    <t>BHSI, CN, LSTS, SC</t>
  </si>
  <si>
    <t>https://drive.google.com/drive/folders/1HysUybAvc9vMy7Fj9zxsDHA_DLCN_Nro?usp=drive_link</t>
  </si>
  <si>
    <t>https://drive.google.com/drive/folders/1x4fusBhBuKyakaxrfVg82u5Wzvp50-fg?usp=drive_link</t>
  </si>
  <si>
    <t>ALL GROWING UP MILK</t>
  </si>
  <si>
    <t>LACTOGROW - ALL GROWING UP MILK</t>
  </si>
  <si>
    <t>KINI DENGAN FORMULA BARU : SERAT PANGAN 0G SUKROSA, GRO HAPPY DARI DALAM</t>
  </si>
  <si>
    <t>LACTOGROW - FEB - MAR - 2021</t>
  </si>
  <si>
    <t>BHSI, KNYATA, LSTS, FTV, SINEMA, SHI</t>
  </si>
  <si>
    <t>https://drive.google.com/drive/folders/1nqWlhTDSmHO3204jvnRSfQrC2GJRLdCH?usp=drive_link</t>
  </si>
  <si>
    <t>https://drive.google.com/drive/folders/13Leo1eRO5xGujCr2VJraKpN7Hm7J9QWz?usp=drive_link</t>
  </si>
  <si>
    <t>DANCOW - ALL GROWING UP MILK</t>
  </si>
  <si>
    <t>TODDLER 7 PRESCHOOL XPERT, #BUNDABANGGA BANTU LINDUNGI EKSPLORESI SI BUAH HATI</t>
  </si>
  <si>
    <t>DANCOW NUTRITODS GEO SURABAYA - FEB - 2021</t>
  </si>
  <si>
    <t>BHSI, FLL, KNYATA, LSTS,PH,FTV, SINEMA</t>
  </si>
  <si>
    <t>https://drive.google.com/drive/folders/1aornRO-oaGwrsyOYhN5ZOIzgYhuzgDXI?usp=drive_link</t>
  </si>
  <si>
    <t>https://drive.google.com/drive/folders/1NgyIdfPn-mid3nybIHC_VpsgFCK_kozO?usp=drive_link</t>
  </si>
  <si>
    <t>AIMI/INDOFOOD INDONESIA (09/2020)</t>
  </si>
  <si>
    <t>INDOMILK - LIQUID MILK</t>
  </si>
  <si>
    <t>BARU RASA BISKUIT MARIE COBAIN NOW!</t>
  </si>
  <si>
    <t>INDOMILK BISKUIT MARIE - FEB - 2021</t>
  </si>
  <si>
    <t>WHH 30-45 UM</t>
  </si>
  <si>
    <t>https://drive.google.com/drive/folders/1okYe7wVt6SRPuQ2MFUbrtHjWsMo1qufd?usp=sharing</t>
  </si>
  <si>
    <t>https://drive.google.com/drive/folders/1enNM7cZNfhIXf3DZkJVv38-tMsY-skp4?usp=drive_link</t>
  </si>
  <si>
    <t>FRUIT ESSENCE DRINK</t>
  </si>
  <si>
    <t>NUTRISARI TINGGI VIT-D, 100% AKG VIT-C, MINUM NUTRISARI JERUK PERAS, SEGAR DAN BERVITAMIN!</t>
  </si>
  <si>
    <t>NUTRISARI - MARCH - 2021</t>
  </si>
  <si>
    <t>BHSI, KNYATA, LSTS, PB, FTV</t>
  </si>
  <si>
    <t>https://drive.google.com/drive/folders/1Aj-xoO-VaPo_wWKxB49ekvfmzQLGpM5Q?usp=drive_link</t>
  </si>
  <si>
    <t>https://drive.google.com/drive/folders/1MmiwPbQKVQ6OFYoG9M10oDeLdgtgWDl_?usp=drive_link</t>
  </si>
  <si>
    <t>DBI 3D BILLBOARD</t>
  </si>
  <si>
    <t>NESTLE BATITA</t>
  </si>
  <si>
    <t>AYO, DHUKUNG SI CILIK DADI ANAK TANGGUH #ANAKBATITA</t>
  </si>
  <si>
    <t>NESTLE BATITA GEO SURABAYA - MAR - 2021</t>
  </si>
  <si>
    <t>BHSI, KNYATA, LSTS, PB, FTV, SINEMA</t>
  </si>
  <si>
    <t>https://drive.google.com/drive/folders/1ROhUhSwqN_9F6t4q8wDwdqHeHhoKdMRA?usp=drive_link</t>
  </si>
  <si>
    <t>https://drive.google.com/drive/folders/1WaYWSJF5sNpDxPwhgHd2X0cguyfAst07?usp=drive_link</t>
  </si>
  <si>
    <t>MILO 3 IN 1</t>
  </si>
  <si>
    <t>MILO (VERSI SAHUR)</t>
  </si>
  <si>
    <t>ENERGI AKTIF SEHARIAN DI BULAN RAMADHAN, LENGKAPI SAHURMU DENGAN SEGELAS MILO, KUAT PUASA DENGAN MILO</t>
  </si>
  <si>
    <t>MILO (VERSI SAHUR) - APR - MAY - 2021</t>
  </si>
  <si>
    <t>PPTJ14</t>
  </si>
  <si>
    <t>https://drive.google.com/drive/folders/16Yj9758BXSoHX2s_WsoZYFpLXitCqv0Y?usp=drive_link</t>
  </si>
  <si>
    <t>https://drive.google.com/drive/folders/1d_HH99CCatctP3SoP0fVEyuydiKcbCHP?usp=drive_link</t>
  </si>
  <si>
    <t>MILO (VERSI BERBUKA)</t>
  </si>
  <si>
    <t>ENERGI AKTIF SEHARIAN DI BULAN RAMDHAN, LENGKAPI BUKA PUASANYA DENGAN NUTRISI MILO!</t>
  </si>
  <si>
    <t>MILO (VERSI BERBUKA) - APR - MAY - 2021</t>
  </si>
  <si>
    <t>https://drive.google.com/drive/folders/1gwHo18hBylbEbmCZaU2wBog0Y2jmw4C7?usp=drive_link</t>
  </si>
  <si>
    <t>RASAKAN KEMURNIANNYA! 1 KALENG SAAT SAHUR</t>
  </si>
  <si>
    <t>BEAR BRAND - APR - MAY - 2021</t>
  </si>
  <si>
    <t>KNYATA, BC, BHSI, FTV</t>
  </si>
  <si>
    <t>https://drive.google.com/drive/folders/1x-HUuvTL647zQPyOFp8VWlOx7lrYavEh?usp=drive_link</t>
  </si>
  <si>
    <t>https://drive.google.com/drive/folders/1sW_4zrWZgskPKr9URED2ZEN8hyOPmF0Z?usp=drive_link</t>
  </si>
  <si>
    <t>GRO HAPPY KEMASAN LEBIH HEMAT 1KG, GRO HAPPY DARI DALAM</t>
  </si>
  <si>
    <t>LACTOGROW - APR - 2021</t>
  </si>
  <si>
    <t>KNYATA, BC, BHSI, LSTS, FTV</t>
  </si>
  <si>
    <t>https://drive.google.com/drive/folders/1br01u3Kal2HE5yKGJkq8NQypxfuwePMx?usp=drive_link</t>
  </si>
  <si>
    <t>https://drive.google.com/drive/folders/1KuAouxg_6KXPY9TEeKv66_tLRjZQtJK0?usp=drive_link</t>
  </si>
  <si>
    <t>SARI HUSADA</t>
  </si>
  <si>
    <t>SGM EKSPLOR</t>
  </si>
  <si>
    <t>SGM EKSPLOR 1 PLUS - GROWING UP MILK</t>
  </si>
  <si>
    <t>DUKUNG SI KECIL TUMBUH MAKSIMAL, ANAK SGM EKSPLOR ANAK GENERASI MAJU</t>
  </si>
  <si>
    <t>SGM EXPLORE - JUN - 2021</t>
  </si>
  <si>
    <t>BHSI</t>
  </si>
  <si>
    <t>https://drive.google.com/drive/folders/1w_Njl3fO4qb1zufB_SteZT8QPl9Kxcxe?usp=drive_link</t>
  </si>
  <si>
    <t>https://drive.google.com/drive/folders/16uI5yd1zSsT0AqSfb7M6SuDfp5Ql9X6R?usp=drive_link</t>
  </si>
  <si>
    <t>POWDER MILK</t>
  </si>
  <si>
    <t>INDOMILK - POWDER MILK</t>
  </si>
  <si>
    <t>SUSU BUBUK INDOMILK MARAI ANAK DADHI , 3T TINGGI TANGGUH TANGGAP</t>
  </si>
  <si>
    <t>EAST JAVA</t>
  </si>
  <si>
    <t>SUSU BUBUK INDOMILK GEO JAWA TIMUR - MAY - JUNE - 2021</t>
  </si>
  <si>
    <t>MAY - JUN</t>
  </si>
  <si>
    <t>BPB, BHSI, FTV</t>
  </si>
  <si>
    <t>https://drive.google.com/drive/folders/10tlxLn35J2UJ-ZuKxs2mrOnAMRqSewB0?usp=drive_link</t>
  </si>
  <si>
    <t>https://drive.google.com/drive/folders/1QB5LZGhxtwEP1sYnLbT-Y1RE9JC9tqbV?usp=drive_link</t>
  </si>
  <si>
    <t>GROWING UP MIL</t>
  </si>
  <si>
    <t>SGM EKSPLOR 3 PLUS MADU</t>
  </si>
  <si>
    <t>SGM EKSPLOR 3 PLUS MADU - GROWING UP MIL</t>
  </si>
  <si>
    <t>SGM EKSPLOR 3 PLUS PRO-GRESS MAXX TERUSKAN NUTRISINYA, SIAPKAN BELAJARNYA!</t>
  </si>
  <si>
    <t>SGM EKSPLOR - AUG - 2021</t>
  </si>
  <si>
    <t>PINTU BERKAH , SINEMA</t>
  </si>
  <si>
    <t>https://drive.google.com/drive/folders/1dX0WxbEa5jA9kvAm8_h1RooLbfxRMG9-?usp=drive_link</t>
  </si>
  <si>
    <t>CONTROL VS EXPOSED</t>
  </si>
  <si>
    <t>CONTROL</t>
  </si>
  <si>
    <t>EXPOSED</t>
  </si>
  <si>
    <t>MILO - LIQUID MILK</t>
  </si>
  <si>
    <t>NIKMATI MILO SELAGI DINGIN! NUUTRISI TUMBUH AKTIF &amp; BERENERGI!</t>
  </si>
  <si>
    <t>MILO - AUG - 2021</t>
  </si>
  <si>
    <t>ANJANI, BPB, BHSI, KNYATA, FTV, SINEMA</t>
  </si>
  <si>
    <t>https://drive.google.com/drive/folders/1dg1ewTIc5Cj25Z019rbOnmE89q_LEIpg?usp=drive_link</t>
  </si>
  <si>
    <t>https://drive.google.com/drive/folders/17DEaAHi8NcuFDYkZ-bZYMxbV4Vh9uO17?usp=drive_link</t>
  </si>
  <si>
    <t>MILKUAT</t>
  </si>
  <si>
    <t>MILKUAT - LIQUID MILK</t>
  </si>
  <si>
    <t>SUSU MILKUAT COKELAT MALT RP 2500 #KUATITUENAK</t>
  </si>
  <si>
    <t>MILKUAT - AUG - 2021</t>
  </si>
  <si>
    <t>BHSI, FTV, SINEMA</t>
  </si>
  <si>
    <t>https://drive.google.com/drive/folders/19Gn3p01IMlFfstI7Et7L8l5tYsJs8hCJ?usp=drive_link</t>
  </si>
  <si>
    <t>SGM EKSPLOR 3 PLUS PRO-GRESS MAXX, TERUSKAN NUTRISINYA, SIAPKAN BELAJARNYA!</t>
  </si>
  <si>
    <t>SGM EKSPLOR - SEP - 2021</t>
  </si>
  <si>
    <t>NYATA, PB, SINEMA, SHI</t>
  </si>
  <si>
    <t>https://drive.google.com/drive/folders/1E2ARYxhA9EUQNlMGxSOSZVt7W940kPOL?usp=drive_link</t>
  </si>
  <si>
    <t>NESCAFE BARU! CAPPUCINNO, LATTE, CARAMEL</t>
  </si>
  <si>
    <t>NESCAFE - SEP- 2021</t>
  </si>
  <si>
    <t>BHSI, DJS, FTV</t>
  </si>
  <si>
    <t>https://drive.google.com/drive/folders/1CRODUOsQtpFU9gq0gL21AxPRf5F-DxIq?usp=drive_link</t>
  </si>
  <si>
    <t>https://drive.google.com/drive/folders/1zlft2SGrDImsdNz6koRDKa7V2335G21I?usp=drive_link</t>
  </si>
  <si>
    <t>NIKMATI MILO SELAGI DINGIN! NUTRISI UNTUK TUMBUH AKTIF &amp; BERENERGI!</t>
  </si>
  <si>
    <t>MILO - SEP - 2021</t>
  </si>
  <si>
    <t>BHSI, FTV</t>
  </si>
  <si>
    <t>NESTLE BEARBRAND</t>
  </si>
  <si>
    <t>JANGAN KENDOR TETAP JAGA KONDISI, RASAKAN KEMURNIANNYA!</t>
  </si>
  <si>
    <t>BEAR BRAND - OKT - 2021</t>
  </si>
  <si>
    <t>OKT</t>
  </si>
  <si>
    <t>https://drive.google.com/drive/folders/1ouGgDztQyIJY1nQxeFWdVGST1OA-My2j?usp=drive_link</t>
  </si>
  <si>
    <t>https://drive.google.com/drive/folders/1u8MaaO9AEhigNrQLJA8SqVv2N_n_kG5B?usp=drive_link</t>
  </si>
  <si>
    <t>AYO BELI MILO SACHET SEKARANG! NIKMATI NUTRISINYA DENGAN HARGA TERJANGKAU! PROMO SPESIAL BEL 10 GRATIS 1</t>
  </si>
  <si>
    <t>MILO SACHET - OKT - 2021</t>
  </si>
  <si>
    <t>ANJANI, BHSI, ISTRI IMPIAN, PB, FTV, SINEMA, SHI, SDC</t>
  </si>
  <si>
    <t>https://drive.google.com/drive/folders/1qyukHNK_efLXS0tsoq01sUcIc4upfz1T?usp=drive_link</t>
  </si>
  <si>
    <t>https://drive.google.com/drive/folders/1sdOFP9a679qpjt4uQXYG5RzU6L-Mq_X7?usp=drive_link</t>
  </si>
  <si>
    <t>MILO RTD - OKT - 2021</t>
  </si>
  <si>
    <t>https://drive.google.com/drive/folders/1XSxiQ6biOYZYWzZETZsw7IshrkI1LbsO?usp=drive_link</t>
  </si>
  <si>
    <t>https://drive.google.com/drive/folders/1-F4KzCAUyWHBVwqk0JVa3-AJjq2QDIzh?usp=drive_link</t>
  </si>
  <si>
    <t>DBI PREMIUM</t>
  </si>
  <si>
    <t>RASAKAN KEMURNIANNYA! #YANGDIPERCAYA. APAPUN SITUASINYA, PILIH #YANGDIPERCAYA.</t>
  </si>
  <si>
    <t>BEAR BRAND - NOV - 2021</t>
  </si>
  <si>
    <t>BHSI, SDC</t>
  </si>
  <si>
    <t>https://drive.google.com/drive/folders/1L0gN3OW4_nR-7ymV75gV9EI_SQ77vQlR?usp=drive_link</t>
  </si>
  <si>
    <t>https://drive.google.com/drive/folders/1uuR9OZKcwBnNCtGFKVpnYEjBNJqqPlzj?usp=drive_link</t>
  </si>
  <si>
    <t>CAP ENAAK - SWEETENEND COND MILK</t>
  </si>
  <si>
    <t>CAP ENAAK BIKIN YANG ENAK TAMBAH ENAAK!</t>
  </si>
  <si>
    <t>CAP ENAAK - DEC - 2021 - EYETRACKING ONLY</t>
  </si>
  <si>
    <t>DJS, DEWI RINDU, FTV</t>
  </si>
  <si>
    <t>https://drive.google.com/drive/folders/1Ex5SBQ1jhKDLD3IgJLkbTnndX2_36G0X?usp=drive_link</t>
  </si>
  <si>
    <t>AYO LINDUNGI KESEHATANMU. IBU, LINDUNGI KESEHATAN IBU &amp; KELUARGA. MINUM AQUA DENGAN 3 PERLINDUNGAN TERLINDUNGI UNTUK MELINDUNGIMU</t>
  </si>
  <si>
    <t>AQUA - DEC - 2021</t>
  </si>
  <si>
    <t>WHH 25-44 UM</t>
  </si>
  <si>
    <t>DJS, DR, KNYATA, PB, SHI</t>
  </si>
  <si>
    <t>https://drive.google.com/drive/folders/1TNNBA23Igyt8cMi01BnZbtg_uuEY03es?usp=drive_link</t>
  </si>
  <si>
    <t>https://drive.google.com/drive/folders/1H3JdPR6reXYhfbmqZqUdFzcD-Yhyt2Jv?usp=drive_link</t>
  </si>
  <si>
    <t>RASAKAN KEMURNIAN! #YANG DIPERCAYA, APAPUN SITUASINYA, PILIH #YANG DIPERCAYA</t>
  </si>
  <si>
    <t>BEAR BRAND - DEC - 2021 - EYETRACKING ONLY</t>
  </si>
  <si>
    <t>BHSI, DJS, DR, MLME</t>
  </si>
  <si>
    <t>https://drive.google.com/drive/folders/1qWzjLKddYfZZD4Rqhsoy1Rf8qWl1mEiG?usp=drive_link</t>
  </si>
  <si>
    <t>EYETRACKING POPMIE - JAN - 2021</t>
  </si>
  <si>
    <t>BHSI, CN, LSTS, FTV</t>
  </si>
  <si>
    <t>https://drive.google.com/drive/folders/1mRbHxi6M3MGyjhBcqnTY9Vq6dvowoBwQ?usp=drive_link</t>
  </si>
  <si>
    <t>SARIMI - INSTANT NOODLE</t>
  </si>
  <si>
    <t>NIKMATNYA EMANG BIKIN GOYANG, AROMANYA MENGGODA, MIENYA KENYAL</t>
  </si>
  <si>
    <t>EYETRACKING SARIMI - JAN - 2021</t>
  </si>
  <si>
    <t>KNYATA, SC, FTV, SINEMA, SHI</t>
  </si>
  <si>
    <t>https://drive.google.com/drive/folders/1F5-p-8lgLvmCs79NlnnBVIkk9XD11tKB?usp=drive_link</t>
  </si>
  <si>
    <t>SO YUMIE GELAS BARU! RP. 1000, BELI 10 EXTRA 1</t>
  </si>
  <si>
    <t>EYETRACKING SO YUMIE - JAN - 2021</t>
  </si>
  <si>
    <t>BHSI, CN,LKDI, LSTS, SHI</t>
  </si>
  <si>
    <t>https://drive.google.com/drive/folders/1uOz5n3C1Uz6mtzbVdfd9wYeYwE7Jx6Rs?usp=drive_link</t>
  </si>
  <si>
    <t>WALL'S MAGNUM</t>
  </si>
  <si>
    <t>WALL'S MAGNUM - ICE CREAM - BALI</t>
  </si>
  <si>
    <t>BARU MAGNUM BALI-SERIES RASBERRY &amp; COCONUT TERSEDIA DI ALFAMIDI</t>
  </si>
  <si>
    <t>MAGNUM BALI SERIES - JAN - 2021</t>
  </si>
  <si>
    <t>DJS, KNYATA, LSTS, SC, FTV</t>
  </si>
  <si>
    <t>https://drive.google.com/drive/folders/1HFiecschkJnnuXzKvP3zu3VhHoKOBRWe?usp=drive_link</t>
  </si>
  <si>
    <t>WALL'S FEAST</t>
  </si>
  <si>
    <t>BELI 2 OISHI SNACK TAMBAH RP 2.000, DAPAT 2 PCS FEAST , 16 - 28 FEBRUARI 2021</t>
  </si>
  <si>
    <t>FEAST CORE - FEB - 2021</t>
  </si>
  <si>
    <t>BHSI, DJS, LSTS, SC, FTV, SHI</t>
  </si>
  <si>
    <t>https://drive.google.com/drive/folders/1mbzOMf488zOxrhlGA1mUnBrAa2QN-h4n?usp=drive_link</t>
  </si>
  <si>
    <t>https://drive.google.com/drive/folders/1hTo26Hw0EBmzjm7_OIMSb4VK43i4IGsi?usp=drive_link</t>
  </si>
  <si>
    <t>BIMOLI TERIMA KASIH IBU, ATAS SAJIAN KEBAHAGIAANYA 3ICOOKLIKETHIS</t>
  </si>
  <si>
    <t>BIMOLI - APRIL - 2021</t>
  </si>
  <si>
    <t>PPTJ, FTV</t>
  </si>
  <si>
    <t>https://drive.google.com/drive/folders/1XC7JcyjX9kxwQDmG9M3_y9G1HL4rLLA6?usp=drive_link</t>
  </si>
  <si>
    <t>https://drive.google.com/drive/folders/1DtWXd810o_McVdeg-0TEGjzxwymz1E9P?usp=drive_link</t>
  </si>
  <si>
    <t>SARIMI PUASS</t>
  </si>
  <si>
    <t>SARIMI PUASS - INSTANT NOODLE</t>
  </si>
  <si>
    <t>RASA FRIED CHICKEN-NYA PUASS, EKSTRA QRIUK KRISPINYA PUASS, PORSINYA PUASS</t>
  </si>
  <si>
    <t>SARIMI - APR - 2021</t>
  </si>
  <si>
    <t>BS,SC,FTV</t>
  </si>
  <si>
    <t>https://drive.google.com/drive/folders/1mpoWIT6HuYYbPy61-Rr95FhaT5y5zz0g?usp=drive_link</t>
  </si>
  <si>
    <t>https://drive.google.com/drive/folders/1j0XPkNz2XBM-KEhz3_e6DOZwdU76ecPK?usp=drive_link</t>
  </si>
  <si>
    <t>ADA MI. ADA SPAGHETTI, INI MIEGHETTI!</t>
  </si>
  <si>
    <t>EYETRACKING INDOMIE MIEGHETTI BOLOGNESE - APR - 2021</t>
  </si>
  <si>
    <t>LSTS, FTV</t>
  </si>
  <si>
    <t>https://drive.google.com/drive/folders/1n3EvxiXGtilx3MFu6Q2AwLrqYGoYP296?usp=drive_link</t>
  </si>
  <si>
    <t>ADA MI. ADA SPAGHETTI, INI MIEGHETTI!, RASA BARU YANG UUUNIKMAT!, BURUAN COBAIN!</t>
  </si>
  <si>
    <t>INDOMIE MIEGHETTI BOLOGNESE - MAR - 2021</t>
  </si>
  <si>
    <t>https://drive.google.com/drive/folders/1Fb0KT5GfJzixqJmyKxzBBNrcOiWYA59A?usp=drive_link</t>
  </si>
  <si>
    <t>WHISPER MOMENTS</t>
  </si>
  <si>
    <t>MOMENT</t>
  </si>
  <si>
    <t>NO MOMENT</t>
  </si>
  <si>
    <t>BISCUIT STICK</t>
  </si>
  <si>
    <t>GLICO</t>
  </si>
  <si>
    <t>POCKY</t>
  </si>
  <si>
    <t>POCKY - BISCUIT STICK</t>
  </si>
  <si>
    <t>NGEMIL HABIS TARAWEH? #BUKAPOCKYLAH, NGEMIL ENAK &amp; RINGAN HABIS TARAWIH?</t>
  </si>
  <si>
    <t>POCKY - APR - MAY - 2021</t>
  </si>
  <si>
    <t>https://drive.google.com/drive/folders/16ZKTKzP-ndUvGw_hi5aDXDpf_BKlIFNh?usp=drive_link</t>
  </si>
  <si>
    <t>https://drive.google.com/drive/folders/1mHCGsPu9LacXZQgEctex1L4jzO4DTHIb?usp=drive_link</t>
  </si>
  <si>
    <t>BUTTER MARGARINE</t>
  </si>
  <si>
    <t>ROYAL PALMIA CIPTAKAN RASA YANG WOW DI SETIAP HIDANGAN</t>
  </si>
  <si>
    <t>SIMAS PALMIA - APR - 2021</t>
  </si>
  <si>
    <t>BHSI, DJS, PPTH, FTV</t>
  </si>
  <si>
    <t>https://drive.google.com/drive/folders/1Vj0veib0Els65fKoiOyUVsZ75KpkmIv5?usp=drive_link</t>
  </si>
  <si>
    <t>KEMASAN EKONOMIS YANG MANIS GURIH ALAMI, SACHET 500 &amp; REFILL 2.000</t>
  </si>
  <si>
    <t>KECAP INDOFOOD - FEB - 2021</t>
  </si>
  <si>
    <t>https://drive.google.com/drive/folders/1Vardh599DVoutunlDEdznKDkiJzOb_6h?usp=drive_link</t>
  </si>
  <si>
    <t>MANIS GURIH ALAMI MERIAHKAN RASA, PROMO MERIAH KEMASAN REFILL BESAR 520ML, BERHADIAH 1 INDOMIE GORENG</t>
  </si>
  <si>
    <t>KECAP INDOFOOD X INDOMIE GORENG - MAR - 2021</t>
  </si>
  <si>
    <t>https://drive.google.com/drive/folders/1x1xqv9xDrtp9J2tnlQaWwBayz6z9NfQx?usp=drive_link</t>
  </si>
  <si>
    <t>CAP BANGO - SOYA SAUCE</t>
  </si>
  <si>
    <t>BANGO KUNCI KELEZATAN MASAKAN SEJAK 1928</t>
  </si>
  <si>
    <t>KECAP BANGO - MAY - 2021</t>
  </si>
  <si>
    <t>BC, LSTS, SC, FTV, ZAHRA</t>
  </si>
  <si>
    <t>https://drive.google.com/drive/folders/1qLtALrCIbn0geuo6Iy7fppuInH_St-VY?usp=drive_link</t>
  </si>
  <si>
    <t>https://drive.google.com/drive/folders/1pmLmVKm70eBLZ5-Lj4vk6g5bR_nvG7S0?usp=drive_link</t>
  </si>
  <si>
    <t>JUMBO PORSINYA, SEMANGATNYA! INDOMIE GORENG JUMBO</t>
  </si>
  <si>
    <t>INDOMIE GORENG JUMBO - MAY - 2021</t>
  </si>
  <si>
    <t>BPB, LSTS, FTV</t>
  </si>
  <si>
    <t>https://drive.google.com/drive/folders/17HVJbsU_s745KB58VXQKZq4YkCTfL5wh?usp=drive_link</t>
  </si>
  <si>
    <t>BARU BUMBU RACIK NASI GORENG SPESIAL SOSIS, DI RACIK IN, LENGKAP ADA SOSISNYA!</t>
  </si>
  <si>
    <t>RACIK NASI GORENG SPESIAL SOSIS - MAY - JUL - 2021</t>
  </si>
  <si>
    <t>MAY - JULY</t>
  </si>
  <si>
    <t>BPB, BHSI, DJS, MPH, FTV, TASBIH</t>
  </si>
  <si>
    <t>https://drive.google.com/drive/folders/1Dxz9eT2ojt2fqDbdGlwpZA0RDrKAw01L?usp=drive_link</t>
  </si>
  <si>
    <t>https://drive.google.com/drive/folders/1j70Wb9nb1WFFR-jH6lgIPvxKtrsS_mRs?usp=drive_link</t>
  </si>
  <si>
    <t>BARU! POP MIE PANAS PAKE NASI RASA SOTO AYAM, BERAS BENERAN BENERAN TAMBAH SERU!</t>
  </si>
  <si>
    <t>POP MIE - APR - JUN - 2021</t>
  </si>
  <si>
    <t>APR-JUN</t>
  </si>
  <si>
    <t>https://drive.google.com/drive/folders/1ghGklx4phUKsWV1MdqIVsMFQf5xKsreE?usp=drive_link</t>
  </si>
  <si>
    <t>https://drive.google.com/drive/folders/1YVOqLp_GlDJb015ThdXnFEMHfnVVkm7W?usp=drive_link</t>
  </si>
  <si>
    <t>ADA MI, ADA SPAHJETTI INI MIEGHETTI!</t>
  </si>
  <si>
    <t>INDOMIE MIEGHETTI BOLOGNESE - MAY - 2021</t>
  </si>
  <si>
    <t>https://drive.google.com/drive/folders/1rp349wIxuzWXaKDCv3_k5W-S9seOr7Xb?usp=drive_link</t>
  </si>
  <si>
    <t>https://drive.google.com/drive/folders/14dnyZxDr8g-rbcl1S5qWgmzKjDwWFL09?usp=drive_link</t>
  </si>
  <si>
    <t>RASA FRIED CHICKE-NYA PUASS, PORSINYA PUASS, RP.3000 PUASS DI KANTONG</t>
  </si>
  <si>
    <t>SARIMI - MAY - JULY - 2021</t>
  </si>
  <si>
    <t>ANJANI, BC, KC, SC, FTV, ZAHRA</t>
  </si>
  <si>
    <t>https://drive.google.com/drive/folders/1wXUbANIeiOT_SzMOsE7wMk8ud9UbQo6b?usp=drive_link</t>
  </si>
  <si>
    <t>QTELA KERITING BERGELOMBANG RASA BARUNYA NENDANG #QRASAINDONESIANYA</t>
  </si>
  <si>
    <t>QTELA - JULY - 2021</t>
  </si>
  <si>
    <t>WHH 25-34 UM</t>
  </si>
  <si>
    <t>https://drive.google.com/drive/folders/1060goeNL5lFCDeL82Dx4DXUYXAhDiXLD?usp=drive_link</t>
  </si>
  <si>
    <t>https://drive.google.com/drive/folders/1FoH41XlbTzlPoqzXmTlj7hxJ8y6OrSU5?usp=drive_link</t>
  </si>
  <si>
    <t>30 POPMIE BIKIN MOOD SERU TERUZZ</t>
  </si>
  <si>
    <t>POPMIE - JULY - 2021</t>
  </si>
  <si>
    <t>CK, BPB, LSTS, FTV, SINEMA</t>
  </si>
  <si>
    <t>https://drive.google.com/drive/folders/1DP6w8YooWGxzcek6PcFcpomggkR0bmrA?usp=drive_link</t>
  </si>
  <si>
    <t>BIKIN NYAMAN DI RUMAH, TARIK NAFAS…ENDEUS-KAN…, INDOMIE KUAH BIKIN #NYAMANDIRUMAH</t>
  </si>
  <si>
    <t>INDOMIE - JULY - 2021</t>
  </si>
  <si>
    <t>BPB, FTV</t>
  </si>
  <si>
    <t>https://drive.google.com/drive/folders/1g0yZuvNHoAEPBeJzGuvtkgpVix0nd5-E?usp=drive_link</t>
  </si>
  <si>
    <t>https://drive.google.com/drive/folders/1vMAa-csb6UTRr-jBAq75SqxzQVOel5Bi?usp=drive_link</t>
  </si>
  <si>
    <t>BABY FOOD, BABY CEREAL</t>
  </si>
  <si>
    <t>BABY CEREAL</t>
  </si>
  <si>
    <t>NESTLE CERELAC</t>
  </si>
  <si>
    <t>NESTLE CERELAC HOMESTYLE MEALS - BABY FO</t>
  </si>
  <si>
    <t>NESTLE CERELAC TEKSTUR PAS LEBIH GURIH NIKMAT, TERSEDIA DI ALFAMART</t>
  </si>
  <si>
    <t>CERELAC - JUN - AUG - 2021</t>
  </si>
  <si>
    <t>JUN - AUG</t>
  </si>
  <si>
    <t>https://drive.google.com/drive/folders/1lReIKD1X21g96NR_2kPm2uo_1mLOJeQ-?usp=drive_link</t>
  </si>
  <si>
    <t>https://drive.google.com/drive/folders/1k8JGeenDSzMopymPToIdh8oOPyHE52Ui?usp=drive_link</t>
  </si>
  <si>
    <t>POPMIE - AUG - 2021</t>
  </si>
  <si>
    <t>DJS, FTV, SINEMA</t>
  </si>
  <si>
    <t>POCKY WATERMELON DENGAN COOLING EFFECT, #POCKYNYEGERINHARI</t>
  </si>
  <si>
    <t>POCKY - AUG - 2021</t>
  </si>
  <si>
    <t>https://drive.google.com/drive/folders/1bS4L8PnY4gPxixJHDIT8RX83At_Wabsi?usp=drive_link</t>
  </si>
  <si>
    <t>https://drive.google.com/drive/folders/11k2eIxcfjT13PBYBAZvy0nuBmMfSHfvR?usp=drive_link</t>
  </si>
  <si>
    <t>DIRACIKIN LENGKAP ADA SOSISNYA! BARU! RACIK NASI GORENG SPESIAL SOSIS!</t>
  </si>
  <si>
    <t>BUMBU RACIK - AUG - 2021</t>
  </si>
  <si>
    <t>https://drive.google.com/drive/folders/10zZ4PRhGDk2YsBNXFmRR2vDtsAHCBBc5?usp=drive_link</t>
  </si>
  <si>
    <t>DI RACIK - IN, LENGKAP ADA SOSISNYA!, BARU! RACIK NASI GORENG SPESIAL SOSIS!</t>
  </si>
  <si>
    <t>BANGO KUNCI KELEZATAN MASAKAN SEJAK 1928, BANGO KEMASAN RP 3000 KINI EKSTRA ISI 10%. BELI SEKARANG</t>
  </si>
  <si>
    <t>KECAP BANGO - SEP - 2021</t>
  </si>
  <si>
    <t>BHSI, DJS, KNYATA, NALURI HATI, PB, FTV</t>
  </si>
  <si>
    <t>https://drive.google.com/drive/folders/1Mp0TQsyPeJi9Au7VHF8hSx_1i926utDO?usp=drive_link</t>
  </si>
  <si>
    <t>https://drive.google.com/drive/folders/1BgsgJNyEH4I8gEOxkSnypx2q4xLUTGFl?usp=drive_link</t>
  </si>
  <si>
    <t>MANIS GURIH ALAMI</t>
  </si>
  <si>
    <t>KECAP INDOFOOD - NOV - 2021 - EYERACKING</t>
  </si>
  <si>
    <t>DJS, FTV</t>
  </si>
  <si>
    <t>https://drive.google.com/drive/folders/1UgU_6cb0XAtP4DLZacLdUVTvrN8tR9kf?usp=drive_link</t>
  </si>
  <si>
    <t>BARU! DAHSYAT PEDASNYA POLL NAGIHNYA</t>
  </si>
  <si>
    <t>SAMBAL INDOFOOD - 0CT - NOV - 2021 - EYETRACKING</t>
  </si>
  <si>
    <t>BHSI, FTV, SDC</t>
  </si>
  <si>
    <t>https://drive.google.com/drive/folders/1Us1KPVhX0xefO4DkBXtOODFXYHvn8EfA?usp=drive_link</t>
  </si>
  <si>
    <t>SIAP ISI SEMANGATMU!, INDOMIE GEPREK PEDASNYA NGEGEPREK, INDOMIE ACEH REMPAHNYA RAME, INDOMIE RENDANG PEDASNYA NENDANG</t>
  </si>
  <si>
    <t>INDOMIE - OCT - NOV - 2021</t>
  </si>
  <si>
    <t>BHSI, DJS, NALURI HATI, FTV, SDC</t>
  </si>
  <si>
    <t>https://drive.google.com/drive/folders/1W8g3WOQVKADcjbaPxNJP8vywMpozuI0X?usp=drive_link</t>
  </si>
  <si>
    <t>https://drive.google.com/drive/folders/1huncLRlNLw1Mrq9RQwRPJZ8ehJ66zkiw?usp=drive_link</t>
  </si>
  <si>
    <t>SEASONING SALT</t>
  </si>
  <si>
    <t>AYO LINDUNGI KESEHATAN KELUARGA DAN SESAMA MELALUI BERKAH #KEBAIKANISIPIRINGKU</t>
  </si>
  <si>
    <t>ROYCO - NOV - 2021</t>
  </si>
  <si>
    <t>BHSI, PB, FTV, SINEMA</t>
  </si>
  <si>
    <t>https://drive.google.com/drive/folders/1QG76PYvF8yqAYL9wSCi9PQ8mGRxbOJWD?usp=drive_link</t>
  </si>
  <si>
    <t>https://drive.google.com/drive/folders/1UJGKZFeTtB0gHYLS1I0TIyBzfL7xu695?usp=drive_link</t>
  </si>
  <si>
    <t>DAHSYAT PEDASNYA POLL NAGIHNYA,</t>
  </si>
  <si>
    <t>SAMBAL INDOFOOD - OCT - DEC - 2021</t>
  </si>
  <si>
    <t>OCT - DEC</t>
  </si>
  <si>
    <t>BHSI, DJS, DR, MLME, FTV, SDC</t>
  </si>
  <si>
    <t>https://drive.google.com/drive/folders/1UIgsSfu2D2lj3hX5-o_euiWFpd_tmUzu?usp=drive_link</t>
  </si>
  <si>
    <t>https://drive.google.com/drive/folders/1BCkxwYbLNbExfWVWh-QlNZXR6wfnpXEk?usp=drive_link</t>
  </si>
  <si>
    <t>PAPER INSECT KILLE</t>
  </si>
  <si>
    <t>MEGASARI MAKMUR</t>
  </si>
  <si>
    <t>HIT EXPERT PIRAMIDA</t>
  </si>
  <si>
    <t>HIT EXPERT PIRAMIDA - PAPER INSECT KILLE</t>
  </si>
  <si>
    <t>HIT EXPERT PIRAMIDA 4X SEDIKIT ASAP, CEPAT BUNUH NYAMUK, TIDUR NYENYAK SEMALAMAN</t>
  </si>
  <si>
    <t>HIT EXPERT PIRAMIDA GEO JAWA TIMUR - MAY - 2021</t>
  </si>
  <si>
    <t>F 20-44 ML</t>
  </si>
  <si>
    <t>BPB, BC, BHSI, DJS, ZAHRA, SHI</t>
  </si>
  <si>
    <t>https://drive.google.com/drive/folders/15s2na0DzIBLZZ-45SVPFLXjy8fIFhVyi?usp=drive_link</t>
  </si>
  <si>
    <t>GSM MULTI CARDS HANDPHONE</t>
  </si>
  <si>
    <t>GALAXY A02 SEJUTA KESERUAN CUMA SEJUTA RP 1.499.000</t>
  </si>
  <si>
    <t>SAMSUNG GALAXY A02 - FEB - MAR - 2021</t>
  </si>
  <si>
    <t>BHSI, KNYATA, FTV, SINEMA,SHI</t>
  </si>
  <si>
    <t>https://drive.google.com/drive/folders/1dVN7wIstVDCZdfv21DwJzQId42YUYRc1?usp=drive_link</t>
  </si>
  <si>
    <t>https://drive.google.com/drive/folders/1l9ALKfF-ZF2UhR5CSQxx2ai9iODisyo5?usp=drive_link</t>
  </si>
  <si>
    <t>GOFOOD VERSI PAYDAY - MOBILE APPLICATION</t>
  </si>
  <si>
    <t>LEBIH HEPI HEMATNYA, GOFOOD PASTI ADA PROMO, PESTA GAJIAN HINGGA 95RB</t>
  </si>
  <si>
    <t>GOFOOD VERSI PAYDAY - FEB - MAR - 2021</t>
  </si>
  <si>
    <t>BHSI, DJS, GM,SP, FTV</t>
  </si>
  <si>
    <t>https://drive.google.com/drive/folders/16yg2PfyxHjHr3t7d8A3M24nKInRNQAj2?usp=drive_link</t>
  </si>
  <si>
    <t>GOFOOD VERSI LAUNCHING - MOBILE APPLICATION</t>
  </si>
  <si>
    <t>LEBIH HEPI HEMATNYA GOFOOD, PASTI ADA PROMO 110RB + 25% DISKON ONGKIR</t>
  </si>
  <si>
    <t>GOFOOD VERSI LAUNCHING - FEB - 2021</t>
  </si>
  <si>
    <t>BHSI, DJS, GM</t>
  </si>
  <si>
    <t>https://drive.google.com/drive/folders/1vgGvD1Jyg5wxXv0Fk2nP3ktjhPIKDurG?usp=drive_link</t>
  </si>
  <si>
    <t>NONTON DRAKOR THE PENTHOUSE II EKSLUSIF DI VIU</t>
  </si>
  <si>
    <t>VIU - FEB - MAR - 2021</t>
  </si>
  <si>
    <t>BHSI, DJS, KNYATA, LSTHS, PB</t>
  </si>
  <si>
    <t>https://drive.google.com/drive/folders/1ue64p0RgNU9-jsrZWrGRWjdzxKzid7y0?usp=drive_link</t>
  </si>
  <si>
    <t>https://drive.google.com/drive/folders/1tlm2Uz64IqI6KoJ17ojfMUNBKADEypoL?usp=drive_link</t>
  </si>
  <si>
    <t>GO FOOD - MOBILE APPLICATION</t>
  </si>
  <si>
    <t>GOFOOD PROMO BERMAKNA DISKON S.D 110RB, DISKON ONGKIR</t>
  </si>
  <si>
    <t>GOFOOD - APR - 2021</t>
  </si>
  <si>
    <t>BHSI, MT,MIL2D, PB, SHI</t>
  </si>
  <si>
    <t>https://drive.google.com/drive/folders/1XCBBvH-fSNYMaSbH_kXD5kWlQ0WabZEh?usp=drive_link</t>
  </si>
  <si>
    <t>https://drive.google.com/drive/folders/11FBpb7M370EKIbkUvnuuFv91GKC71aSR?usp=drive_link</t>
  </si>
  <si>
    <t>GOPAY FOOD &amp; BEVERAGE - MOBILE APPLICATION</t>
  </si>
  <si>
    <t>GOPAY PROMO TANGGAP CARA CEPAT BEBAS RIBET, BELI MAKANAN BUAT BERBUKA, GOPAY BEBAS TANGGAP CASHBACK S.D 90%</t>
  </si>
  <si>
    <t>GOPAY (VERSI FOOD &amp; BEVERAGE) - APR - 2021</t>
  </si>
  <si>
    <t>KNYATA RAMADHAN, BHSI, DJS</t>
  </si>
  <si>
    <t>https://drive.google.com/drive/folders/1tLN4kN92jqPjDSDvvDDgVRowVnNfpLIH?usp=drive_link</t>
  </si>
  <si>
    <t>https://drive.google.com/drive/folders/1GCqa3aT_QNs5ZBbhlQy5nefxt2FRHWeM?usp=drive_link</t>
  </si>
  <si>
    <t>GOPAY ECOMMERCE - MOBILE APPLICATION</t>
  </si>
  <si>
    <t>GOPAY PROMO TANGGAP CARA CEPAT BEBAS RIBET BAYAR KEBUTUHAN RUMAH, GOPAY PROMO TANGGAP CASHBACK S.D 90%</t>
  </si>
  <si>
    <t>GOPAY (VERSI ECOMMERCE) - APR - 2021</t>
  </si>
  <si>
    <t>KNYATA RAMADHAN, BS, BHSI</t>
  </si>
  <si>
    <t>https://drive.google.com/drive/folders/16I1w5HY-H7_Imesfp1KRSXj6zCA234_B?usp=drive_link</t>
  </si>
  <si>
    <t>https://drive.google.com/drive/folders/1G8zyePv4G9TOwo45TquqbB6dZS6teInZ?usp=drive_link</t>
  </si>
  <si>
    <t>JOYO TECHNOLOGY</t>
  </si>
  <si>
    <t>SNACKVIDEO</t>
  </si>
  <si>
    <t>SNACKVIDEO - MOBILE APPLICATION</t>
  </si>
  <si>
    <t>SNACKVIODEO UBAH SENYUMMU JADI SEDEKAH</t>
  </si>
  <si>
    <t>SNACKVIDEO - MAY - 2021</t>
  </si>
  <si>
    <t>LSTS</t>
  </si>
  <si>
    <t>https://drive.google.com/drive/folders/1tTxRLEH4Ml0BQ1t7BTSIx8v2wjCvXaZw?usp=drive_link</t>
  </si>
  <si>
    <t>https://drive.google.com/drive/folders/1AiVW09n7BHVb0j5hvWV0zUL2qZmRAJ2U?usp=drive_link</t>
  </si>
  <si>
    <t>GRABCAR #BISALAH DISKON 15RB UNTUK 4X JALAN, KODE PROMO : YUKGRAB</t>
  </si>
  <si>
    <t>GRAB TRANSPORT - JUN - 2021</t>
  </si>
  <si>
    <t>BPB, BHSI</t>
  </si>
  <si>
    <t>https://drive.google.com/drive/folders/1qSTbAQbCpQhzIv8yVLVVh2hWiZGtlfFW?usp=drive_link</t>
  </si>
  <si>
    <t>https://drive.google.com/drive/folders/1EhngmntSvnlBh757b9WymHs84XT1a0i1?usp=drive_link</t>
  </si>
  <si>
    <t>GRAB *BISALAH! GAJIAN AMAN JAYA HABIS HARI RAYA, PROMO GAJIAN GRAB SERBA DISKON RP 50RB</t>
  </si>
  <si>
    <t>ONEGRAB - MAY - JUN - 2021</t>
  </si>
  <si>
    <t>https://drive.google.com/drive/folders/1Kk_e8zG5LytDUNsaotgjSoKaoIyk8tFT?usp=drive_link</t>
  </si>
  <si>
    <t>https://drive.google.com/drive/folders/1YX4rZz6Pi-nzkzKJ1Bp8KROL1uxDC0kN?usp=drive_link</t>
  </si>
  <si>
    <t>GRABFOOD BISAGILA DISKON 150%, CFC, KOPI KENANGAN, SOLARIA, STREET BOBA, UNION, WING STOP, GRATIS ONGKIR SETIAP HARI KODE PROMO : COBAINGRATIS</t>
  </si>
  <si>
    <t>GRABFOOD - JUN - 2021</t>
  </si>
  <si>
    <t>ANJANI, BPB, BHSI, DJS, PB, SHI, ZAHRA</t>
  </si>
  <si>
    <t>https://drive.google.com/drive/folders/1HQv1hPCxQzvl_R4IHlBsP0lfAx4Y8l1t?usp=drive_link</t>
  </si>
  <si>
    <t>GOFOOD HARI KULINER NASIONAL JAJAN DARI YANG LOKAL, DISKON S.D. 110RB</t>
  </si>
  <si>
    <t>GOFOOD - MAY - 2021</t>
  </si>
  <si>
    <t>BHSI, MIL2D, PB, SHI</t>
  </si>
  <si>
    <t>https://drive.google.com/drive/folders/1ZwfQ58FDrRYJb1pDBg7wxaSrzJnMPdEj?usp=drive_link</t>
  </si>
  <si>
    <t>GRABFOOD BISA GILA DISKON 150% BURGER KING, GOKANA, KOPI KENANGAN, RICHEESE FACTORY, SHILIN, STREET BOBA</t>
  </si>
  <si>
    <t>GRABFOOD - MAY - JUNE - 2021</t>
  </si>
  <si>
    <t>MAY - JUNE</t>
  </si>
  <si>
    <t>ANJANI, BPB, BC, BHSI, DJS, LSTS, PPTJ, PB, FTV, SHI, ZAHRA</t>
  </si>
  <si>
    <t>https://drive.google.com/drive/folders/1uVDETS89_cvaQCSNLEcMkvoP7RO90yC_?usp=drive_link</t>
  </si>
  <si>
    <t>HALODOC</t>
  </si>
  <si>
    <t>HALODOC - MOBILE APPLICATION</t>
  </si>
  <si>
    <t>BUTUH DOKTER 24 JAM, BISA ? , BELI KEBUTUHAN BAYI LANGSUNG DIANTAR, BISA?  #TENANGADAHALODOC</t>
  </si>
  <si>
    <t>HALODOC - JULY - 2021</t>
  </si>
  <si>
    <t>BPB, BH</t>
  </si>
  <si>
    <t>https://drive.google.com/drive/folders/14aSsvXBx1F-txbLJlwtBTA3sAWl3XfWp?usp=drive_link</t>
  </si>
  <si>
    <t>GOFOOD PASTI ADA PROMO DISKON S.D 110RB &amp; ONGKIR, BISA PAKAI GOPAY, BAKMIE GM, BURGER KING, CHATIME, DOMINO PIZZA, HOKBEN, KFC, KOPI KENANGAN, STARBUCKS, PHD, PIZZA HUT</t>
  </si>
  <si>
    <t>GOFOOD - JULY - 2021</t>
  </si>
  <si>
    <t>ANJANI, BHSI, DJS, NUR, SHI</t>
  </si>
  <si>
    <t>https://drive.google.com/drive/folders/1cv6L7OR3nVuqHqNT6WcRJMYVehZkp4UB?usp=drive_link</t>
  </si>
  <si>
    <t>https://drive.google.com/drive/folders/11R4LFcI5COTfMhT9ATXWJ1J6Vb8sVuz2?usp=drive_link</t>
  </si>
  <si>
    <t>GRAB TRANSPORT - MOBILE APPLICATION</t>
  </si>
  <si>
    <t>DISKON S.D 60RB GRABBIKE &amp; GRABCAR, KODE PROMO : YUKGRAB</t>
  </si>
  <si>
    <t>GRAB TRANSPORT - JULY - 2021</t>
  </si>
  <si>
    <t>ANJANI, BPB, BHSI, LSTS</t>
  </si>
  <si>
    <t>https://drive.google.com/drive/folders/1p-g09GXJMpdxO57ocnhZz5aHZ2S59aeb?usp=drive_link</t>
  </si>
  <si>
    <t>https://drive.google.com/drive/folders/19alIvIAjCg9vhnkNQMgGkMYVbGir9xp_?usp=drive_link</t>
  </si>
  <si>
    <t>GRABFOOD BISAGILA DISKON 1500% BEBEK KALEYO, BREADTALK, JANJI JIWA, KOKUMI, MCDONALDS, SHIHLIN, KODE PROMO : COBAINGRATIS</t>
  </si>
  <si>
    <t>GRAB FOOD - JULY - 2021</t>
  </si>
  <si>
    <t>ANJANI, BPB, BHSI, LSTS, NUR</t>
  </si>
  <si>
    <t>https://drive.google.com/drive/folders/1dE0y4lIuh_li0rFbEQSEIhhW7inRd35i?usp=drive_link</t>
  </si>
  <si>
    <t>https://drive.google.com/drive/folders/1X1BWPk9MzWgA3sXaa_8nZOHwTK9FnQLl?usp=drive_link</t>
  </si>
  <si>
    <t>GRABFOOD - MOBILE APPLICATION</t>
  </si>
  <si>
    <t>GRABFOOD BERSATU MERDEKA NIKMATI MENU KESAYANGAN INDONESIA. BURGER KING, CHATIME, HOKBEN, KOPI KENANGAN, PHD, SOLARIA</t>
  </si>
  <si>
    <t>GRABFOOD - AUG - 2021</t>
  </si>
  <si>
    <t>ANJANI, BHSI, LSTS</t>
  </si>
  <si>
    <t>https://drive.google.com/drive/folders/1IoVQlESGjhLorchPyvg0NH7MsjmwycdM?usp=drive_link</t>
  </si>
  <si>
    <t>https://drive.google.com/drive/folders/1-PPp46CvmBI0voW9i2Bg4_hXvW7s2R6y?usp=drive_link</t>
  </si>
  <si>
    <t>GO JEK (GOFOOD) - MOBILE APPLICATION</t>
  </si>
  <si>
    <t>GOFOOD PROMO KULINERAN . DISKON S.D. 110RB + DISKON ONGKIR</t>
  </si>
  <si>
    <t>GOFOOD - AUG - 2021</t>
  </si>
  <si>
    <t>ANJANI, BHSI, DJS, NUR</t>
  </si>
  <si>
    <t>https://drive.google.com/drive/folders/1p7tmnvJ8fyKgHGP2gafSQR0XV-5d6a-D?usp=drive_link</t>
  </si>
  <si>
    <t>BELI KEBUTUHAN BAYI LANGSUNG DIANTAR, BISA? #TENANGADAHALODOC</t>
  </si>
  <si>
    <t>HALODOC - JUL - AUG - 2021</t>
  </si>
  <si>
    <t>https://drive.google.com/drive/folders/1k2OVvcxbQcEoTD3rtxkuBaSQye5Wet-2?usp=drive_link</t>
  </si>
  <si>
    <t>https://drive.google.com/drive/folders/1INt8AKiJ4wKKMQYlIY5A0E7y-3OoH8BA?usp=drive_link</t>
  </si>
  <si>
    <t>GALAXY A03S HARGA 1,7 JUTAAN. BYE BOSEN, HELLO AWESOME</t>
  </si>
  <si>
    <t>SAMSUNG GALAXY A03S - SEP - 2021</t>
  </si>
  <si>
    <t>ANJANI, BHSI, KNYATA,NH, FTV</t>
  </si>
  <si>
    <t>https://drive.google.com/drive/folders/1bB_u9QNUqsj8w_c9YTUFMIn7cNRbcowY?usp=drive_link</t>
  </si>
  <si>
    <t>https://drive.google.com/drive/folders/1eFI-OpnV-slg_Q8kIc3wsW__QmWLnAy-?usp=drive_link</t>
  </si>
  <si>
    <t>GOFOOD - AUG - SEP - 2021</t>
  </si>
  <si>
    <t>ANJANI, BHSI, DJS, KAYLA, NUR</t>
  </si>
  <si>
    <t>https://drive.google.com/drive/folders/1zpYyAijyJ8MCxryyWcEoKf1X-qZ44z3N?usp=drive_link</t>
  </si>
  <si>
    <t>https://drive.google.com/drive/folders/1ZPGGO2EYe82NF3Bpef5hL4NTw6GS676X?usp=drive_link</t>
  </si>
  <si>
    <t>GRAB (TRANSPORT) - MOBILE APPLICATION</t>
  </si>
  <si>
    <t>GRABBIKE DAN GRABCAR, PAKET 1RB UNLIMITED PASTI DISKON SETIAP JALAN</t>
  </si>
  <si>
    <t>GRAB TRANSPORT - AUG - 2021</t>
  </si>
  <si>
    <t>BHSI, LSTS</t>
  </si>
  <si>
    <t>https://drive.google.com/drive/folders/1l7WyOGV6ukLzTv6Cpb_Kf6vvDk_SSFUW?usp=drive_link</t>
  </si>
  <si>
    <t>GRAB FOOD - MOBILE APPLICATION</t>
  </si>
  <si>
    <t>PAKET CERIA UNLIMITED KINI BISA GABUNGIN SEMUA PROMO DI GRABFOOD. GRATIS ONGKIR S/D RP 600RB + DISKON S/D RP 80RB. BURGER KING, CHATIME, JIWA GROUP, MANGKOKKU, YOSHINOYA</t>
  </si>
  <si>
    <t>GRABFOOD - SEP - 2021</t>
  </si>
  <si>
    <t>ANJANI, BHSI, DJS, KAYLA, LSTS, NUR</t>
  </si>
  <si>
    <t>https://drive.google.com/drive/folders/1kKRICVlRU0StgrEvgpNwSAupeTEuOr69?usp=drive_link</t>
  </si>
  <si>
    <t>https://drive.google.com/drive/folders/173EuH7RZfKYrBlXK2CDY__A4rBpgdvTZ?usp=drive_link</t>
  </si>
  <si>
    <t>GRAB EXPRESS - MOBILE APPLICATION</t>
  </si>
  <si>
    <t>GRABEXPRESS ONGKIR RECEH MULAI RP 1RB</t>
  </si>
  <si>
    <t>GRAB EXPRESS - SEP - 2021</t>
  </si>
  <si>
    <t>BHSI, DJS</t>
  </si>
  <si>
    <t>https://drive.google.com/drive/folders/1JL3YlnR5kzCPQZqTplvj9q_9zrsK-uTf?usp=drive_link</t>
  </si>
  <si>
    <t>#TENANGADAHALODOC. ORANG DEKAT SAKIT? DOKTER TERPERCAYA 24 JAM</t>
  </si>
  <si>
    <t>HALODOC - SEP - 2021</t>
  </si>
  <si>
    <t>https://drive.google.com/drive/folders/1pJjafXY4rIFfE09RuSHekxGnu3vWEL8v?usp=drive_link</t>
  </si>
  <si>
    <t>HALODOC - SEP - OKT - 2021</t>
  </si>
  <si>
    <t>SEP - OKT</t>
  </si>
  <si>
    <t>https://drive.google.com/drive/folders/1513rBz90YKZFh_wq8FNy2xB1oXbsJ23g?usp=drive_link</t>
  </si>
  <si>
    <t>https://drive.google.com/drive/folders/1lnAPScTAlRfGIib1l5gfefJXE718Q1L3?usp=drive_link</t>
  </si>
  <si>
    <t>DISKON SAMPAI 110RB &amp; DISKON ONGKIR, PROMO KESEBELASAN GOFOOD</t>
  </si>
  <si>
    <t>GOFOOD - OKT - 2021</t>
  </si>
  <si>
    <t>ANJANI, BHSI, DJS, ISTRI IMPIAN, SHI,SDC</t>
  </si>
  <si>
    <t>https://drive.google.com/drive/folders/1rlQm61bjDjumwt6Au013U5huDdtrnxbh?usp=drive_link</t>
  </si>
  <si>
    <t>https://drive.google.com/drive/folders/1zsYP5bclnfd3o8VmnpAJqdiy0i6yeQrO?usp=drive_link</t>
  </si>
  <si>
    <t>GOFOOD DISKON SAMPAI 200RB &amp; DISKON ONGKIR. 7) Bakmie GM, Domino’s Pizza, Geprek Bensu, Hokben, Jinji Jiwa &amp; Jiwa Toast, Kopi Kenangan, Ta Wan, Teguk, Yoshinoya</t>
  </si>
  <si>
    <t>GOFOOD - NOV - 2021</t>
  </si>
  <si>
    <t>DJS,SI, SINEMA, SHI, SDC</t>
  </si>
  <si>
    <t>https://drive.google.com/drive/folders/1VolQhoFkLk5CpdywJVXvpxYIZNIQKcYu?usp=drive_link</t>
  </si>
  <si>
    <t>https://drive.google.com/drive/folders/1fIyYgg5-EJUCq6oPi_BMzFeWhBPitP8w?usp=drive_link</t>
  </si>
  <si>
    <t>SERVICES - MEDIA &amp; PROMOTION</t>
  </si>
  <si>
    <t>MEDIA, AD AGENCY, PRODUCTION HOUSE</t>
  </si>
  <si>
    <t>NESTLE INDONESIA</t>
  </si>
  <si>
    <t>DANCOW NUTRITODS</t>
  </si>
  <si>
    <t>BANTU LINDUNGI EKSPLORASI ANAK PRASEKOLAH INDONESIA. DANCOW 3+ &amp; 5+</t>
  </si>
  <si>
    <t>DANCOW NUTRITODS GEO SEMARANG - JULY - 2021</t>
  </si>
  <si>
    <t>ANJANI, BHSI, DJS, ITHMP, TJPLL, KNYATA, NUR, FTV,</t>
  </si>
  <si>
    <t>https://drive.google.com/drive/folders/18sAoIztVqwAaE3Dk2icn3ceC2F20u-K8?usp=drive_link</t>
  </si>
  <si>
    <t>https://drive.google.com/drive/folders/1Q6GOTcgUPx2WpybNpMfz0gYwuknmb7El?usp=drive_link</t>
  </si>
  <si>
    <t>LUX BOTANICALS</t>
  </si>
  <si>
    <t>LUX BOTANICALS - LIQUID BATH SOAP</t>
  </si>
  <si>
    <t>LUX KEMASAN HEMAT RP 5000, LEBIH HEMAT, LEBIH GLOWING, WANGI TAHAN LAMA</t>
  </si>
  <si>
    <t>LUX BOTANICAL BODY WASH - JAN - 2021</t>
  </si>
  <si>
    <t>BHSI, DJS, KNYATA, LKDI, FTV, SINEMA, SHI</t>
  </si>
  <si>
    <t>https://drive.google.com/drive/folders/1wGqM7Fr5jl5bXjs_utedJ2IDSXe_UOYI?usp=drive_link</t>
  </si>
  <si>
    <t>https://drive.google.com/drive/folders/1fBTKVqJdnJLR8zBv-Ct6iNyQ95RbOtcJ?usp=drive_link</t>
  </si>
  <si>
    <t>ALL TOILETRI</t>
  </si>
  <si>
    <t>CITRA LULUR NATURAL WHITE - ALL TOILETRI</t>
  </si>
  <si>
    <t>KULIT BERSIH CERAH BERCAHAYA, SABUN LULUR NATURAL WHITE, LULUR BADAN NATURAL WHITE</t>
  </si>
  <si>
    <t>CITRA SOAP - FEB - 2021</t>
  </si>
  <si>
    <t>https://drive.google.com/drive/folders/1izvwWxCxTnzGyvqPVsInR6ANY9tMRFnO?usp=drive_link</t>
  </si>
  <si>
    <t>https://drive.google.com/drive/folders/15rh-JbEUAR38Ay2SFJSgsgC6Pf_7IMhS?usp=drive_link</t>
  </si>
  <si>
    <t>BARU CLEAR FORMULA GEL CAIR, TEKNOLOGI ANTI KETOMBE TERBAIK, SIKAT HABIS KETOMBE, MELINDUNGI DARI KUMAN</t>
  </si>
  <si>
    <t>CLEAR SHAMPOO ICE COOL MENTHOL - FEB - 2021</t>
  </si>
  <si>
    <t>BHSI, KNYATA, PB, SHI</t>
  </si>
  <si>
    <t>https://drive.google.com/drive/folders/1zVIWsK6J1i8fuMrHA6yfLU_g6F1vXzff?usp=drive_link</t>
  </si>
  <si>
    <t>https://drive.google.com/drive/folders/1UT2GhDB8u-qx3t8VcxbpFN5hSnuWY3aj?usp=drive_link</t>
  </si>
  <si>
    <t>LIFEBUOY ANTI DANDRUFF</t>
  </si>
  <si>
    <t>HEMAT 35% DENGAN KEMASAN 900ML, KETOMBE HILANG, RAMBUT RONTOK BERKURANG, DAPATKAN DI TOKO DAN E-COMMERCE FAVORITEMU!</t>
  </si>
  <si>
    <t>LIFEBUOY SHAMPOO ANTI DANDRUFF - FEB - 2021</t>
  </si>
  <si>
    <t>DJS, FTV, SINEMA, SHI</t>
  </si>
  <si>
    <t>https://drive.google.com/drive/folders/1HY5TAMbiIvU7ReHZqoo-DstJGFpfus9Y?usp=drive_link</t>
  </si>
  <si>
    <t>DOVE SUPER</t>
  </si>
  <si>
    <t>BARU DOVE SUPER SHAMPOO #SUPERHAIR SUPERDAY, DOVE SUPER SHAMPOO 3IN1 SHAMPOO DENGAN SERUM</t>
  </si>
  <si>
    <t>DOVE SHAMPOO ANTI HAIRFALL - FEB - 2021</t>
  </si>
  <si>
    <t>BHSI, KNYATA, PB, SC, FTV, SHI</t>
  </si>
  <si>
    <t>https://drive.google.com/drive/folders/1qaHfuzH1zwrhXqKNq7KeLNvO0sSzM9X3?usp=drive_link</t>
  </si>
  <si>
    <t>DOVE DEEPLY NOURISHING</t>
  </si>
  <si>
    <t>KEMASAN HEMAT RP 5000, LEBIH TERAWAT, LEBIH GLOWING, WANGI TAHAN LAMA</t>
  </si>
  <si>
    <t>LUX BOTANICAL BODY WASH - FEB - 2021</t>
  </si>
  <si>
    <t>DJS, KNYATA, PB, SC, FTV, SINEMA, SHI</t>
  </si>
  <si>
    <t>https://drive.google.com/drive/folders/1d9sQzPsSwGrC2dOjZAWsNsEsSesH-nvW?usp=drive_link</t>
  </si>
  <si>
    <t>https://drive.google.com/drive/folders/1qY8QshUakZzQ3brON0yiKi5AQ783rZBo?usp=drive_link</t>
  </si>
  <si>
    <t>CLOSE UP EVER FRESH</t>
  </si>
  <si>
    <t>CLOSE UP EVER FRESH - TOOTHPASTE</t>
  </si>
  <si>
    <t>BARU TRIPLE FRESH FORMULA, MELAWAN BAKTERI HINGGA 99%</t>
  </si>
  <si>
    <t>CLOSEUP TRIPLE FRESH FORMULA - JAN - FEB - 2021</t>
  </si>
  <si>
    <t>BHSI, DJS, KNYATA, PH,PH,PB,FTV,SINEMA</t>
  </si>
  <si>
    <t>https://drive.google.com/drive/folders/1AU9aGEBBGYBpBpaKrbz1D6C2LUI61xDa</t>
  </si>
  <si>
    <t>https://drive.google.com/drive/folders/1YblxOkd8QnXC3ykHqjcrQ3d1b3_-eJ0a?usp=sharing</t>
  </si>
  <si>
    <t>ALL DEODORANT</t>
  </si>
  <si>
    <t>REXONA DEO LOTION</t>
  </si>
  <si>
    <t>REXONA DEO LOTION - ALL DEODORANT</t>
  </si>
  <si>
    <t>REXONA DEO-LOTION EDISI VIA VALLEN HANYA RP. 2, 000,- , CERAH &amp; SEGAR KETI CERAH DALAM 5 HARI</t>
  </si>
  <si>
    <t>REXONA WOMEN DEO LOTION - MAY - 2021</t>
  </si>
  <si>
    <t>BC, SC, FTV, SHI</t>
  </si>
  <si>
    <t>https://drive.google.com/drive/folders/1QoNWfRDemCQ8YpBiLKnw8OSJpK7yBn_S?usp=drive_link</t>
  </si>
  <si>
    <t>DOVE PERAWATAN RAMBUT RONTOK</t>
  </si>
  <si>
    <t>BARU! DOVE SERUM SAMPO, RONTOK BERKURANG HINGGA 99%, GA LEPEK, WANGI TAHAN LAMA</t>
  </si>
  <si>
    <t>DOVE SHAMPOO ANTI HAIRFALL - MAY - JUN - 2021</t>
  </si>
  <si>
    <t>BC, BHSI, KNYATA, SHI, ZAHRA</t>
  </si>
  <si>
    <t>https://drive.google.com/drive/folders/1weogkHrteFQi7D6CrG_ZLcvhJ3BxOeka?usp=drive_link</t>
  </si>
  <si>
    <t>https://drive.google.com/drive/folders/1exO9Lxs0TFTD9NCfXuupruruBLuZ6vBs?usp=drive_link</t>
  </si>
  <si>
    <t>FACE CLEANSER</t>
  </si>
  <si>
    <t>POND'S VITAMIN MICELLAR WATER</t>
  </si>
  <si>
    <t>PONDS VITAMIN MICELLAR WATER BERSIHKAN KOTORAN &amp; KUMAN, CERAH TERNUTRISI DENGAN VITAMIN, KEKUATAN 3 IN 1, ANGKAT 99% MAKE-UP</t>
  </si>
  <si>
    <t>PONDS GEO JAKARTA - FEB - MAR - 2021</t>
  </si>
  <si>
    <t>LKDI, SINEMA, SHI</t>
  </si>
  <si>
    <t>https://drive.google.com/drive/folders/1hyn0-Xo4JhqaW9S4Tl3BWNLyvZjAxlNb?usp=drive_link</t>
  </si>
  <si>
    <t>https://drive.google.com/drive/folders/1QGh4hHAPqGRSWMJakmPo3XI71woR9edE?usp=drive_link</t>
  </si>
  <si>
    <t>BARU! DOVE SERUM SAMPO. RONTOK BERKURANG HINGGA 99% GA LEPEK, WANGI BARU TAHAN LAMA</t>
  </si>
  <si>
    <t>DOVE SHAMPOO ANTI HAIRFALL - JULY - 2021</t>
  </si>
  <si>
    <t>ANJANI, BHSI, DJS</t>
  </si>
  <si>
    <t>https://drive.google.com/drive/folders/1OEFauZYqbjs9Ktd2ilYQVnAvDCf2eNgQ?usp=drive_link</t>
  </si>
  <si>
    <t>https://drive.google.com/drive/folders/1mFF-ho6_m2FQRaWOdFOnz8Dt63q_fMEp?usp=drive_link</t>
  </si>
  <si>
    <t>BARU LUX , NGAN RP 2.500, BUNGKUS EKONOMIS, PIKEUN KULIT ANU GLOWING JEUNG SEUNGIT</t>
  </si>
  <si>
    <t>WEST JAVA</t>
  </si>
  <si>
    <t>LUX BOTANICALS SHOWER GEO JAWA BARAT - AUG - 2021</t>
  </si>
  <si>
    <t>ANJANI, KNYATA, NUR, PB, SINEMA, SHI</t>
  </si>
  <si>
    <t>https://drive.google.com/drive/folders/1tMjngm0uK1YUfXSVi6dI2aIRB_mygdtZ?usp=drive_link</t>
  </si>
  <si>
    <t>https://drive.google.com/drive/folders/1kfx9vnztN62E93t1N16uPz5CRPqDm_rc?usp=drive_link</t>
  </si>
  <si>
    <t>PERFUME</t>
  </si>
  <si>
    <t>VITALIS COSMETIC</t>
  </si>
  <si>
    <t>VITALIS EAU DE GLAMOUR HIJAB</t>
  </si>
  <si>
    <t>VITALIS EAU DE GLAMOUR HIJAB - PERFUME</t>
  </si>
  <si>
    <t>VITALIS EAU DE GLAMOUR, LEBIH TAHAN LAMA DENGAN BODY ODOR CONTROL</t>
  </si>
  <si>
    <t>VITALIS - NOV - 2021</t>
  </si>
  <si>
    <t>F 20-34 UM1</t>
  </si>
  <si>
    <t>FTV, SDC</t>
  </si>
  <si>
    <t>https://drive.google.com/drive/folders/1UUvWFLx2-jfXO4iwSC6_TNrc36nLkXAU?usp=drive_link</t>
  </si>
  <si>
    <t>https://drive.google.com/drive/folders/1so9rTwfOSHl2XFUvMnj54abUX_I8DhAC?usp=drive_link</t>
  </si>
  <si>
    <t>HEBE BEAUTY STYLE</t>
  </si>
  <si>
    <t>Y.O.U GOLDEN AGE</t>
  </si>
  <si>
    <t>Y.O.U GOLDEN AGE REFINING SERUM - FACE C</t>
  </si>
  <si>
    <t>Y.O.U GOLDEN AGE REFINING SERUM BUY 1 GET 2 FREE</t>
  </si>
  <si>
    <t>GOLDEN AGE SERUM - NOV - 2021</t>
  </si>
  <si>
    <t>F 25-34 UM1</t>
  </si>
  <si>
    <t>https://drive.google.com/drive/folders/1t2fYQ451CrBCEVGwTy_ULyTolCA40YJf?usp=drive_link</t>
  </si>
  <si>
    <t>https://drive.google.com/drive/folders/1tuxuK1h_ZA0xEnSkqSIxQs8or0g3vgn_?usp=drive_link</t>
  </si>
  <si>
    <t>NUTRISI UNTUK TUMBUH AKTIF &amp; BERENERGI!</t>
  </si>
  <si>
    <t>MILO RTD - NOV - 2021 - EYETRACKING</t>
  </si>
  <si>
    <t>KNYATA, FTV, SINEMA, SHI, SDC</t>
  </si>
  <si>
    <t>https://drive.google.com/drive/folders/1zeuTok4VPovS5lD8sV4ZZBaM0_5aeZKL?usp=drive_link</t>
  </si>
  <si>
    <t>WALL'S POPULAIRE</t>
  </si>
  <si>
    <t>WALL'S POPULAIRE - ICE CREAM</t>
  </si>
  <si>
    <t>ES KRIM MILKY &amp; CREAMY YANG BAIK UNTUKMU!</t>
  </si>
  <si>
    <t>POPULARE CORE - NOV - 2021 - ACUMEN</t>
  </si>
  <si>
    <t>https://drive.google.com/drive/folders/135S8YFc9MM3Fn5VVK9rs4a4haAjVuPy2?usp=drive_link</t>
  </si>
  <si>
    <t>BANGO KUNCI KELEZATAN MASAKAN SEJAK 1928, BANGO KEMASAN RP 3000 KINI EKSTRA ISI 10%, BELI SEKARANG!</t>
  </si>
  <si>
    <t>KECAP BANGO - NOV - 2021</t>
  </si>
  <si>
    <t>https://drive.google.com/drive/folders/1-vLojInJ-cucQ0-n9TazHwD9qd6QNj0z?usp=drive_link</t>
  </si>
  <si>
    <t>https://drive.google.com/drive/folders/1Tqpt3U2Y9sz0JP3Z5KJFxSkKbZg7Zcyb?usp=drive_link</t>
  </si>
  <si>
    <t>SIAP ISI SEMANGATMU! INDOMIE GEPREK PEDASNYA NGEGEPREK, INDOMIE ACEH REMPAHNYA RAME, INDOMIE RENDANG PEDANYA NENDANG, AYO ISI SEMANGATMU!</t>
  </si>
  <si>
    <t>INDOMIE - DEC - 2021 - EYETRACKING ONLY</t>
  </si>
  <si>
    <t>DR, MLME, FTV</t>
  </si>
  <si>
    <t>https://drive.google.com/drive/folders/1f4tHF9719BnPCGFAeQLDVqSM8HUOPePa?usp=drive_link</t>
  </si>
  <si>
    <t>POP MIE SOBI PARTY. PEGANGAN SABI BUAT JADI SERU. MINGGU, 12 DECEMBER 2021 19.00 DI VIDEO.COM</t>
  </si>
  <si>
    <t>POP MIE - DEC - 2021 - EYETRACKING ONLY</t>
  </si>
  <si>
    <t>DJS, LSTS, FTV</t>
  </si>
  <si>
    <t>https://drive.google.com/drive/folders/15Xc53cAehz4dWpmZtrsUQkiU2VrDzgci?usp=drive_link</t>
  </si>
  <si>
    <t>SEDANG SIBUK? CEPETAN PESAN GOFOOD. CEPAT SAMPENYA, CEPAT UENAKNYA. PROMO GAJIAN PAKAI GOPAY DISKON S.D. 110RB</t>
  </si>
  <si>
    <t>GOFOOD - DEC - 2021</t>
  </si>
  <si>
    <t>DJS,DR, SI, KNYATA, LSTS, SINEMA, SHI</t>
  </si>
  <si>
    <t>https://drive.google.com/drive/folders/1J1hn0TLkfvVNZuvbJ7-TI38k96ZEoCDU?usp=sharing</t>
  </si>
  <si>
    <t>https://drive.google.com/drive/folders/1uBoHQDd_kWN421cKaQOYabUXWHDBn8E5?usp=drive_link</t>
  </si>
  <si>
    <t>GRAB MART - MOBILE APPLICATION</t>
  </si>
  <si>
    <t>GRABMART MAKANTHON DOBEL DISKONAN TIAP BELANJA APA AJA. BELANJA SEKARANG. DISKON S.D 30% + DISKON S.D 40%</t>
  </si>
  <si>
    <t>GRABMART - NOV - 2021</t>
  </si>
  <si>
    <t>BHSI, DJS, KNYATA, LSTS, FTV, SHI, SDC</t>
  </si>
  <si>
    <t>https://drive.google.com/drive/folders/1UvmWdSBN-i2oPmEhOQD4OtejFbts1a0I?usp=drive_link</t>
  </si>
  <si>
    <t>https://drive.google.com/drive/folders/1A0Zi3m58kRwTqOJU30bsOa9KtE6FZjcU?usp=drive_link</t>
  </si>
  <si>
    <t>KECAP INDOFOOD - NOV - DEC - 2021</t>
  </si>
  <si>
    <t>DJS, DR, MLME, FTV</t>
  </si>
  <si>
    <t>https://drive.google.com/drive/folders/1GkxGlQYK19_VvBvdGiBdvfvWzMOcoQur?usp=drive_link</t>
  </si>
  <si>
    <t>https://drive.google.com/drive/folders/1u_Ij7nNETu6LRB4N5lRjVD8li5-OOLsJ?usp=drive_link</t>
  </si>
  <si>
    <t>SARIMI ISI 2. HARGA HEMAT. ASIK BUAT BARENG - BARENG</t>
  </si>
  <si>
    <t>SARIMI - DEC - 2021</t>
  </si>
  <si>
    <t>https://drive.google.com/drive/folders/1-9tCeTGRVdWf2I45Fj83SDpaNvYa1ZF6?usp=drive_link</t>
  </si>
  <si>
    <t>https://drive.google.com/drive/folders/1UttztHSBJ2dRo-XGz_V9GSTh1KXgpSTw?usp=drive_link</t>
  </si>
  <si>
    <t>HEAVENLY BLUSH</t>
  </si>
  <si>
    <t>HEAVENLY BLUSH GREEK YOGHURT</t>
  </si>
  <si>
    <t>WELLNESS YOGHURT DRINK SPECIALIST</t>
  </si>
  <si>
    <t>DBI+</t>
  </si>
  <si>
    <t>VIDIO</t>
  </si>
  <si>
    <t>NIKMATI ENERGI BERNUTRISI, MILO SELAGI DINGIN</t>
  </si>
  <si>
    <t>MILO - DEC - 2021 - EYETRACKING ONLY</t>
  </si>
  <si>
    <t>DJS, KNYATA, MLME, FTV, SHI</t>
  </si>
  <si>
    <t>GRABBIKE/ GRABCAR YUK INDONESIA KITA KEMON. DISKON 10X PERJALANAN. KODE PROMO : YUKGRAB</t>
  </si>
  <si>
    <t>GRAB TRANSPORT - NOV - DES - 2021</t>
  </si>
  <si>
    <t>BHSI, DJS, DR, KNYATA, FTV, SHI, SDC</t>
  </si>
  <si>
    <t>https://drive.google.com/drive/folders/1EwD4TkkjT_DxJjndDHRRCr4XPvC7MKWf?usp=drive_link</t>
  </si>
  <si>
    <t>https://drive.google.com/drive/folders/1K3_2alRn8tol_BiJZVtumq_kWqza7ZdJ?usp=drive_link</t>
  </si>
  <si>
    <t>MENU MULAI RP 10RB + DISKON S.D 60% + GRATIS ONGKIR. GRABFOOD MAKANTHON KULINERAN SESUKA HATI COMBO DISKON TIAP HARI. HOKBEN, KOPI KENANGAN, MCD, PHD, PIZZA HUT, STARBUCKS</t>
  </si>
  <si>
    <t>GRABFOOD - NOV - DEC - 2021</t>
  </si>
  <si>
    <t>BHSI, DJS, DR, KNYATA, FTV, SINEMA, SHI</t>
  </si>
  <si>
    <t>https://drive.google.com/drive/folders/1KvPP9t-Xj-NTg23w2a2HXH8-zgRuOGCy?usp=drive_link</t>
  </si>
  <si>
    <t>https://drive.google.com/drive/folders/1inoASI6ugp35wGdw-Y7tixel5x8B6Nsz?usp=drive_link</t>
  </si>
  <si>
    <t>CHIKI TWIST</t>
  </si>
  <si>
    <t>CHIKI TWIST - SNACK</t>
  </si>
  <si>
    <t>INI TWIST JAGUNG BAKAR YANG DICARI-CARI!, CHIKI TWIST RASA JAGUNG BAKAR, BIKIN SERUMU GA ABIS-ABIS</t>
  </si>
  <si>
    <t>CHIKI TWIST - DEC - 2021</t>
  </si>
  <si>
    <t>FTV, LSTS</t>
  </si>
  <si>
    <t>https://drive.google.com/drive/folders/1UgWobLslRYjeexQfThFMPrlghMBvs64-?usp=drive_link</t>
  </si>
  <si>
    <t>https://drive.google.com/drive/folders/1ZIh9bzicI3uMDc_Ke_GVgB65cvo1UQTA?usp=drive_link</t>
  </si>
  <si>
    <t>TVC CHIKI TWIST</t>
  </si>
  <si>
    <t>TVC+DBI CHIKI TWIST</t>
  </si>
  <si>
    <t>WARDAH CRYSTAL SECRET - FACE CARE</t>
  </si>
  <si>
    <t>BARU! WARDAH CRYSTAL SECRET, DENGAN 2X EDELWEISS EXTRACT &amp; ALPHA ARBUTIN, KULIT CERAH BERCAHAYA SEBENING KRISTAL</t>
  </si>
  <si>
    <t>WARDAH CRYSTAL SECRET - DEC - 2021</t>
  </si>
  <si>
    <t>BHSI, DR, FTV</t>
  </si>
  <si>
    <t>https://drive.google.com/drive/folders/1I62LVFzGYz918dMD1d8IKCdzdUBWeSug?usp=drive_link</t>
  </si>
  <si>
    <t>https://drive.google.com/drive/folders/1QEQ4ZB9LRQxEXXgpgUo6321dLOsGvvp6?usp=drive_link</t>
  </si>
  <si>
    <t>TVC WARDAH</t>
  </si>
  <si>
    <t>TVC+DBI WARDAH</t>
  </si>
  <si>
    <t>ONE GRAB</t>
  </si>
  <si>
    <t>ONE GRAB - MOBILE APPLICATION</t>
  </si>
  <si>
    <t>GRAB KIRIM 100+ KOTA, SEJAM TIBA BETA, MAGNUM, OREO, CADBUDRRY DAIRY MILK, BARU! LAYANAN GRABFOOD &amp; GRABMART</t>
  </si>
  <si>
    <t>ONE GRAB - MOBILE APPLICATION -DEC-2021-JAN-2022</t>
  </si>
  <si>
    <t>DEC 2021 - JAN 2022</t>
  </si>
  <si>
    <t>BHSI, DR, FTV, LSTS, SHI</t>
  </si>
  <si>
    <t>https://drive.google.com/drive/folders/1J6GI2K--ed0tTc9vwgb_s-fO0gkIObz2?usp=drive_link</t>
  </si>
  <si>
    <t>https://drive.google.com/drive/folders/1OZOdO9uLK8cWTKUt18ONchj9t_m9vApz?usp=drive_link</t>
  </si>
  <si>
    <t>TVC GRAB</t>
  </si>
  <si>
    <t>TVC+DBI GRAB</t>
  </si>
  <si>
    <t>NIKMATI ENERGI BERNUTRISI, NUTRISI UNTUK TUMBUH AKTIF &amp; BERENERGI!</t>
  </si>
  <si>
    <t>MILO RTD - JAN - 2022</t>
  </si>
  <si>
    <t>DR, FTV, KNYATA, SEINEMA, SHI</t>
  </si>
  <si>
    <t>https://drive.google.com/drive/folders/1YEr9TK8aWORzj1G0O6j7kGF8-b4Ku_Mc?usp=drive_link</t>
  </si>
  <si>
    <t>https://drive.google.com/drive/folders/1CFuL-oEUhQGciLpqz2QWiPnNYY5fTf_3?usp=drive_link</t>
  </si>
  <si>
    <t>TVC MILO</t>
  </si>
  <si>
    <t>TVC+DBI MILO</t>
  </si>
  <si>
    <t>REXONA WOMEN</t>
  </si>
  <si>
    <t>REXONA BARU HANYA RP 2.500, KETI WANGI SEGAR SEHARIAN</t>
  </si>
  <si>
    <t>REXONA DEO LOTION - JAN - 2022</t>
  </si>
  <si>
    <t>DR, FTV, LSTS, PB</t>
  </si>
  <si>
    <t>https://drive.google.com/drive/folders/1-_sYsjaO9GriVmOogUem0K9F35Z4XrhQ?usp=drive_link</t>
  </si>
  <si>
    <t>https://drive.google.com/drive/folders/1P7y4VwrgHpjAh8NJjYurBnVH5yGbCw0A?usp=drive_link</t>
  </si>
  <si>
    <t>TVC REXONA</t>
  </si>
  <si>
    <t>TVC+DBI REXONA</t>
  </si>
  <si>
    <t>DAPATKAN 8 MANFAAT DALAM 1 PASTA GIGI, PERLINDUNGAN SELURUH GIGI DAN MULUT</t>
  </si>
  <si>
    <t>PEPSODENT COMPLETE8 - JAN - 2022</t>
  </si>
  <si>
    <t>3SMS, BHSI, CH, DR, FTV, GGS,KNYATA,LSTS,MT,SHI</t>
  </si>
  <si>
    <t>https://drive.google.com/drive/folders/1z4dyD8Fer-UIxClemceD5VyatQ5aaHVB?usp=drive_link</t>
  </si>
  <si>
    <t>https://drive.google.com/drive/folders/1kNkV8e0njWZsQiKTXrQdeOswbO1bp5Q2?usp=drive_link</t>
  </si>
  <si>
    <t>TVC PEPSODENT</t>
  </si>
  <si>
    <t>TVC+DBI PEPSODENT</t>
  </si>
  <si>
    <t>PEPSODENT SENSITIVE MINERAL EXPERT</t>
  </si>
  <si>
    <t>PEPSODENT SENSITIVE MINERAL EXPERT - TOO</t>
  </si>
  <si>
    <t>CEGAH NGILU DATANG KEMBALI, +ACTIVE REMIN COMPLEX, BANTU PERBAIKI GIGI SENSITIF UNTUK REDAKAN NGILU TEPAT PADA SUMBERNYA</t>
  </si>
  <si>
    <t>SENSITIVE MINERAL EXPERT BY PEPSODENT - JAN - 2022</t>
  </si>
  <si>
    <t>https://drive.google.com/drive/folders/1QAbYMTrO8UMFCwYyn4PYVrlC7BFpXiFu?usp=drive_link</t>
  </si>
  <si>
    <t>https://drive.google.com/drive/folders/1EQXQAToPLb3YVRcxhRAJCoHgI9r_fBGI?usp=drive_link</t>
  </si>
  <si>
    <t>JANGAN RAGU UNTUK LEBIH DEKAT #SPEAKUPFORLOVE, NAFAS SEGAR 12 JAM &amp; LEBIH PERCAYA DIRI</t>
  </si>
  <si>
    <t>CLOSEUP - JAN - 2022</t>
  </si>
  <si>
    <t>3SMS, BHSI, CH, DR, FTV, GGS,KNYATA,LSTS, MHTS, MT, A&amp;D, SHI</t>
  </si>
  <si>
    <t>https://drive.google.com/drive/folders/1k-h49xZSWoyzPbVSLm9rweooEZ3tpfdy?usp=drive_link</t>
  </si>
  <si>
    <t>https://drive.google.com/drive/folders/1WI2LgF30zRPFWGHXJ_xlYTvkbL1XCdPN?usp=drive_link</t>
  </si>
  <si>
    <t>TVC CLOSE UP</t>
  </si>
  <si>
    <t>TVC+DBI CLOSE UP</t>
  </si>
  <si>
    <t>SIKAT GIGI 2X SEHARI PAGI DAN MALAM, PERLINDUNGAN MAKSIMAL 10X DARI GIGI BERLUBANG</t>
  </si>
  <si>
    <t>PEPSODENT PENCEGAH BERLUBANG - JAN - 2022</t>
  </si>
  <si>
    <t>3SMS, BHSI, CH, CDS, DR, FTV, 5 MORE</t>
  </si>
  <si>
    <t>https://drive.google.com/drive/folders/1iLqf_JYQ1yo3IMwRVyrIbqeUD_ctZsOV?usp=drive_link</t>
  </si>
  <si>
    <t>https://drive.google.com/drive/folders/1P1RRoWp2LjgUGtvZbnOle94rpTSh-DX7?usp=drive_link</t>
  </si>
  <si>
    <t>TVC PEPSODENT PENCEGAH BERLUBANG</t>
  </si>
  <si>
    <t>TVC+DBI PEPSODENT PENCEGAH BERLUBANG</t>
  </si>
  <si>
    <t>RASAKAN KEMURNIANNYA! #YANGDIPERCAYA, BADE KUMAHA SITUASINA, PILIH #YANGDIPERCAYA</t>
  </si>
  <si>
    <t>BEAR BRAND GEO WEST JAVA - NOV - DEC - 2021</t>
  </si>
  <si>
    <t>BHSI, DJS, DR, II, MLME, SHI, SCDC</t>
  </si>
  <si>
    <t>https://drive.google.com/file/d/15xMiUTKAdi0TdKV1Pq563tBgXgWUM7-n/view?usp=drive_link</t>
  </si>
  <si>
    <t>https://drive.google.com/drive/folders/1bNxrKJDKL_0vdGZ_8pK6fNh0NKfuARtj?usp=drive_link</t>
  </si>
  <si>
    <t>TVC BEAR BRAND</t>
  </si>
  <si>
    <t>TVC+DBI BEAR BRAND</t>
  </si>
  <si>
    <t>RASAKAN KEMURNIANNYA! #YANGDIPERCAYA, OPO WAE SITUASINE, PILI #YANG DIPERCAYA</t>
  </si>
  <si>
    <t>BEAR BRAND GEO EAST JAVA - NOV - DEC - 2021</t>
  </si>
  <si>
    <t>https://drive.google.com/file/d/109zepv-ancTHd5CHfHTlZZYCOI117mj0/view?usp=drive_link</t>
  </si>
  <si>
    <t>https://drive.google.com/drive/folders/1DORp9FSBSyoQs68yPZg0ua9RiMEIQ1TA?usp=drive_link</t>
  </si>
  <si>
    <t>ISINYA 2 HARGA HEMAT, ASIK BUAT BARENG-BARENG</t>
  </si>
  <si>
    <t>SARIMI - JAN - 2022 - EYETRACKING ONLY</t>
  </si>
  <si>
    <t>https://drive.google.com/drive/folders/16EKX0MczPy-sw1ADIX5nX0PSQ_UHsveh?usp=drive_link</t>
  </si>
  <si>
    <t>SPOTIFY AB</t>
  </si>
  <si>
    <t>SPOTIFY</t>
  </si>
  <si>
    <t>SPOTIFY - MOBILE APPLICATION</t>
  </si>
  <si>
    <t>CARI TAHU KILAS BALIK 2021, KAMU DI WWW.SPOTIFY.COM/WRAPPED</t>
  </si>
  <si>
    <t>SPOTIFY - DEC - 2021 - EYETRACKING ONLY</t>
  </si>
  <si>
    <t>HS, HIP, HK, HS, KP, SS</t>
  </si>
  <si>
    <t>https://drive.google.com/drive/folders/1PultitJa0eMSNFP93K2lHvVISkNojiFM?usp=drive_link</t>
  </si>
  <si>
    <t>PEDASNYA BIKIN SERU!, PEDES GLEDEEK GORENG &amp; PEDES DOWER KUAH, AWAS KETAGIHAN</t>
  </si>
  <si>
    <t>POPMIE - JAN - 2022 - EYETRACKING ONLY</t>
  </si>
  <si>
    <t>DJS, DR</t>
  </si>
  <si>
    <t>https://drive.google.com/drive/folders/1d7IYUO9DK6ra-DoE1Pwh5XxWBrH0kL7m?usp=drive_link</t>
  </si>
  <si>
    <t>https://drive.google.com/drive/folders/1KQ0TUDAXKn9Ky2xvJf75vIDjGoRiY-Rt?usp=drive_link</t>
  </si>
  <si>
    <t>GRABFOOD</t>
  </si>
  <si>
    <t>GRABFOOD JAJAN SAMPE PUAS PROMONYA BABLAS, DISKON S/D RP 100RB, GABUNGIN DENGAN VIP GRATIS ONGKIR</t>
  </si>
  <si>
    <t>GRABFOOD - JAN - 2022 - EYETRACKING ONLY</t>
  </si>
  <si>
    <t>BHSI, DR, FTV, KNYATA, SHI</t>
  </si>
  <si>
    <t>https://drive.google.com/drive/folders/1koddbPhZaBhsPWtDR1t7SPBvEbZjcO8g?usp=drive_link</t>
  </si>
  <si>
    <t>GOFOOD - JAN - 2022 - EYETRACKING ONLY</t>
  </si>
  <si>
    <t>DR, KNYATA, LSTS, SINEMA, SHI</t>
  </si>
  <si>
    <t>https://drive.google.com/drive/folders/1BoC7qyCswWqReWd6AZOYzpitpvgZGCoQ?usp=drive_link</t>
  </si>
  <si>
    <t>TERIMA KASIH INDONESIA, SELAMA INDOMIE 50 TAHUN KITA BERSAMA. TERUS HIUDPKAN SELERA INDONESIA.</t>
  </si>
  <si>
    <t>INDOMIE - JAN - FEB - 2022</t>
  </si>
  <si>
    <t>DR, FTV</t>
  </si>
  <si>
    <t>https://drive.google.com/drive/folders/1oirIkipKOcCmO44jHsza6yq0Uw6aOPps?usp=drive_link</t>
  </si>
  <si>
    <t>https://drive.google.com/drive/folders/1T7B28QIRKSr_-mLbLZKsWsHydmvjeMUz?usp=drive_link</t>
  </si>
  <si>
    <t>TVC INDOMIE</t>
  </si>
  <si>
    <t>TVC+DBI INDOMIE</t>
  </si>
  <si>
    <t>CUMA SEJUTAAN PASTI AWESOME, KAMERA 48MP, BATERAI 5000MAH. 3/ 32GB RP 1.599.000 &amp; 4/64GB 1.799.000. BELI SEKARANG WWW.SAMSUNG.COM/ID</t>
  </si>
  <si>
    <t>SAMSUNG GALAXY A03 - FEB - 2022</t>
  </si>
  <si>
    <t>https://drive.google.com/drive/folders/1J9TeM3EaP7jxx0coLq_3rncnWiNsDkfa?usp=drive_link</t>
  </si>
  <si>
    <t>https://drive.google.com/drive/folders/1yF0cy2atE8URNUYKUZnVsZLR5b8UzO5T?usp=drive_link</t>
  </si>
  <si>
    <t>TVC SAMSUNG</t>
  </si>
  <si>
    <t>TVC+DBI SAMSUNG</t>
  </si>
  <si>
    <t>SOSOFT</t>
  </si>
  <si>
    <t>SOSOFT - LIQUID DETERGENT</t>
  </si>
  <si>
    <t>BARU SOSOFT 
NATURE + TECHNOLOGY, SOLUSI BERSIH WANGI, &amp; LEMBUT DARI TUMBUHAN, AMPUH ANGKAT NODA RAWAT BAJU. KINI TERSEDIA DI : ALFAMART &amp; INDOMARET</t>
  </si>
  <si>
    <t>SOSOFT - FEB - 2022</t>
  </si>
  <si>
    <t>DR, LSTS</t>
  </si>
  <si>
    <t>https://drive.google.com/drive/folders/1KEi2Sw8UEUnacaUsgFT2ddKmoex6TvZK?usp=drive_link</t>
  </si>
  <si>
    <t>https://drive.google.com/drive/folders/1vtwulUmvqde3soMnWU9pQGkInKK7c37c?usp=drive_link</t>
  </si>
  <si>
    <t>TVC SO SOFT</t>
  </si>
  <si>
    <t>TVC+DBI SO SOFT</t>
  </si>
  <si>
    <t>PEDASNYA BIKIN SERU! POPMIE PEDES GLEDEEK GORENG &amp; PEDES DOWER KUAH</t>
  </si>
  <si>
    <t>POPMIE - JAN - FEB - 2022</t>
  </si>
  <si>
    <t>DJS, DR, SUSTER EL</t>
  </si>
  <si>
    <t>TVC POP MIE</t>
  </si>
  <si>
    <t>TVC+DBI POP MIE</t>
  </si>
  <si>
    <t>BLI ONLY</t>
  </si>
  <si>
    <t>SARIMI 2 - FEB - 2022 - EYETRACKING ONLY</t>
  </si>
  <si>
    <t>https://drive.google.com/drive/folders/1e2PDx6ROxjJxV1k6KH3d9rKc6UQQ2vM3?usp=drive_link</t>
  </si>
  <si>
    <t>https://drive.google.com/drive/folders/14gLGOXVkt_kdfO4VNsS6OY1kBJL_H8X6?usp=drive_link</t>
  </si>
  <si>
    <t>KEMASAN BARU GAK ASAL PEDAS, SAMBAL INDOFOOD KEMASAN BARU</t>
  </si>
  <si>
    <t>SAMBAL INDOFOOD - FEB - 2022 - EYETRACKING ONLY</t>
  </si>
  <si>
    <t>https://drive.google.com/drive/folders/1fCSQoRWeRy03vfmQ8nBxhHcp86RXsaxR?usp=drive_link</t>
  </si>
  <si>
    <t>VIENNETTA</t>
  </si>
  <si>
    <t>QUALITY TIME KELUARGA JADI LEBIH SPESIAL</t>
  </si>
  <si>
    <t>https://drive.google.com/drive/folders/1yfNtihx5n4Hw2MQ6xfLn94e0rxeLCXfh?usp=drive_link</t>
  </si>
  <si>
    <t>ICA+</t>
  </si>
  <si>
    <t>LIQUID COFFE</t>
  </si>
  <si>
    <t>KOPI NONGKRONG CAPPUCCINO</t>
  </si>
  <si>
    <t>KOPI NONGKRONG CAPPUCCINO - LIQUID COFFE</t>
  </si>
  <si>
    <t>KOPI NONGKRONG RP 1000, KOPINYA STRONG!, SUSUNYA CREAMY! ENAKNYAA, MENGGELORAAA!</t>
  </si>
  <si>
    <t>KOPI NGONGRONG - FEB - MAR - 2022</t>
  </si>
  <si>
    <t>BHSI, DR, LSTS</t>
  </si>
  <si>
    <t>https://drive.google.com/drive/folders/1nnnVOJDuQ8ySjAZXegjbzyYfVZgEt5Ur?usp=drive_link</t>
  </si>
  <si>
    <t>https://drive.google.com/drive/folders/1-F3lv_zds0_6_BhdxiZ1So30BLyAHO_B?usp=drive_link</t>
  </si>
  <si>
    <t>TVC KOPI NONGKRONG</t>
  </si>
  <si>
    <t>TVC+DBI KOPI NONGKRONG</t>
  </si>
  <si>
    <t>NIKMAT AYAM BAKARNYA MERESAAP SEGAR SAMBAL LIMAUNYA, BIKIN MAKIN SEDAAP, DENGAN SAMBAL COBEK &amp; REMPEYEK DAUN JERUK, SEDAAPNYA NEXT LEVEL!</t>
  </si>
  <si>
    <t>MIE SEDAAP AYAM BAKAR LIMAU - FEB - MAR - 2022</t>
  </si>
  <si>
    <t>DR, LSTS, SHI</t>
  </si>
  <si>
    <t>https://drive.google.com/drive/folders/1N7d7XZtB7EAVYg16wb1fSV470CQiStfT?usp=drive_link</t>
  </si>
  <si>
    <t>https://drive.google.com/drive/folders/1mbP1cfT3NR_lCw034M_WZfn310jUm1u6?usp=drive_link</t>
  </si>
  <si>
    <t>TVC MIE SEDAAP</t>
  </si>
  <si>
    <t>TVC+DBI MIE SEDAAP</t>
  </si>
  <si>
    <t>WALL'S PADDLE POP</t>
  </si>
  <si>
    <t>PADDLE POP UPIN &amp; IPIN, CEMILAN SEGAR, KAYA VITAMIN C</t>
  </si>
  <si>
    <t>PADDLE POP - MAR - 2022</t>
  </si>
  <si>
    <t>A2D, BESTKISS, FTV, KNYATA, LSTS, PUN, PP, SHI</t>
  </si>
  <si>
    <t>https://drive.google.com/drive/folders/1q_8jwHeZ2BHAReQVA8wMxBA0lngyLWnv?usp=drive_link</t>
  </si>
  <si>
    <t>https://drive.google.com/drive/folders/1bZp89mOdDEdb9MKl0g66REMZhvQWIW_p?usp=drive_link</t>
  </si>
  <si>
    <t>TVC PADDLE POP</t>
  </si>
  <si>
    <t>TVC+DBI PADDLE POP</t>
  </si>
  <si>
    <t>SKIN LIGHTENING CREAM</t>
  </si>
  <si>
    <t>GLOW &amp; LOVELY</t>
  </si>
  <si>
    <t>GLOW &amp; LOVELY - SKIN LIGHTENING CREAM</t>
  </si>
  <si>
    <t>FAIR &amp; LOVELY PAKAI HIJAB PUTIH, SIAPA TAKUT!, #GLOWINGBERHIJABPUTIH, RP. 4.500</t>
  </si>
  <si>
    <t>GLOW &amp; LOVELY HIJAB - MAR - 2022</t>
  </si>
  <si>
    <t>A2D, FTV, KNYATA, LSTS, PB, SINEMA, SHI</t>
  </si>
  <si>
    <t>https://drive.google.com/drive/folders/1WuGVtdHbzL6BbcNzTUx3yQreCNfViM3t?usp=drive_link</t>
  </si>
  <si>
    <t>https://drive.google.com/drive/folders/1pWjhT8g1mOHa5L-Z_5RMeq7o_ZyFMdfO?usp=drive_link</t>
  </si>
  <si>
    <t>TVC GLOW &amp; LOVELY HIJAB</t>
  </si>
  <si>
    <t>TVC+DBI GLOW &amp; LOVELY HIJAB</t>
  </si>
  <si>
    <t>GLOW &amp; LOVELY BINTANG BEASISWA</t>
  </si>
  <si>
    <t>GLOW &amp; LOVELY BINTANG BEASISWA - FACE CARE</t>
  </si>
  <si>
    <t>GLOW &amp; LOVELY BINTANG BEASISWA, DAFTAR SEKARANG. GLOW &amp; LOVELY BINTANG BEASISWA DAPATKAN BEASISWA KE PERGURUAN TINGGI IMPIAN. DAFTAR SEBELUM 22 APRIL 2022 DI WWW.KELASBERBAGICERAH.COM</t>
  </si>
  <si>
    <t>GLOW &amp; LOVELY BEASISWA - MAR - 2022</t>
  </si>
  <si>
    <t>A2D, KNYATA, SINEMA, SHI</t>
  </si>
  <si>
    <t>https://drive.google.com/drive/folders/1vY7W4qblt_Yp5QcQbEZ6waQlCk4yUjbk?usp=drive_link</t>
  </si>
  <si>
    <t>https://drive.google.com/drive/folders/1oh8WqcrRI1cjwfuF1R88jPcsOZiMc5kZ?usp=drive_link</t>
  </si>
  <si>
    <t>TVC GLOW &amp; LOVELY BEASISWA</t>
  </si>
  <si>
    <t>TVC+DBI GLOW &amp; LOVELY BEASISWA</t>
  </si>
  <si>
    <t>GIZINDO BINA NUSANTARA</t>
  </si>
  <si>
    <t>S.U.N.</t>
  </si>
  <si>
    <t>S.U.N. - BABY CEREAL</t>
  </si>
  <si>
    <t>YUK KASIH SUN 6+ BULAN. MPASI PERTAMA PENUH NUTRISI UNTUK BAYI 6 BULAN</t>
  </si>
  <si>
    <t>SUN - MAR - 2022 - EYETRACKING ONLY</t>
  </si>
  <si>
    <t>A2D, KNYATA, PB, SHI</t>
  </si>
  <si>
    <t>https://drive.google.com/drive/folders/1QOn1GAuw7ffi0B6JXywuRThF_UPJLdUv?usp=drive_link</t>
  </si>
  <si>
    <t>SARIMI - MAR - 2022 - EYETRACKING ONLY</t>
  </si>
  <si>
    <t>A2D</t>
  </si>
  <si>
    <t>https://drive.google.com/drive/folders/12rIaesrqcKUTRIkSogwudteKHJ-xwZSl?usp=drive_link</t>
  </si>
  <si>
    <t>POPMIE - MAR - 2022 - EYETRACKING ONLY</t>
  </si>
  <si>
    <t>DR, PP</t>
  </si>
  <si>
    <t>https://drive.google.com/drive/folders/1h_R9k3TgScPygdk9jLTDqheCwrJBdi8c?usp=drive_link</t>
  </si>
  <si>
    <t>NESCAFE CLASSIC</t>
  </si>
  <si>
    <t>NESCAFE CLASSIC - INSTANT COFFEE</t>
  </si>
  <si>
    <t>SEMUA BISA BIKIN KOPI NIKMAT. KOPI NIKMAT ALA KAMU. ALA CAFÉ. DIMANAPUN, KAPANPUN, SCAN ME</t>
  </si>
  <si>
    <t>NESCAFE CLASSIC - MAR - 2022 - EYETRACKING ONLY</t>
  </si>
  <si>
    <t>A2D, DR, PB, SHI</t>
  </si>
  <si>
    <t>https://drive.google.com/drive/folders/180veZKoAd7Egpj7yBvofKn3bZPo7QYVF?usp=drive_link</t>
  </si>
  <si>
    <t>JD.ID</t>
  </si>
  <si>
    <t>JD.ID - ONLINE SHOP</t>
  </si>
  <si>
    <t>JD.ID BIG ANNIVERSARY SALE 21-31 MAR 2022, 6X GRATIS CICILAN 6X FLASH SALE RP.6, GRATIS ONGKIR</t>
  </si>
  <si>
    <t>JD.ID - MAR - 2022</t>
  </si>
  <si>
    <t>A2D, DR, FTV, PB, SINEMA, SHI</t>
  </si>
  <si>
    <t>https://drive.google.com/drive/folders/1hSeDBrUSBQ4QFNDJMCWpCAYYry_RnZwo?usp=drive_link</t>
  </si>
  <si>
    <t>https://drive.google.com/drive/folders/1DY5bIMgCW0wk7UTawYcmKPfLqop8KRA6?usp=drive_link</t>
  </si>
  <si>
    <t xml:space="preserve">TVC JD.ID </t>
  </si>
  <si>
    <t xml:space="preserve">TVC+DBI JD.ID </t>
  </si>
  <si>
    <t>BLASTER</t>
  </si>
  <si>
    <t>BLASTER - CANDY</t>
  </si>
  <si>
    <t>BLASTER NEAPOLITAN #CUMABLASTERYANGBISA, NGE-BLAST NYA BERKALI-KALI!!!</t>
  </si>
  <si>
    <t>BLASTER - MAR - 2022</t>
  </si>
  <si>
    <t>WHH UM</t>
  </si>
  <si>
    <t>A2D, DR, FTV, PB</t>
  </si>
  <si>
    <t>https://drive.google.com/drive/folders/1gbMUGhwEn0MOf8gL70XsGaQoCVQ1Theh?usp=drive_link</t>
  </si>
  <si>
    <t>https://drive.google.com/drive/folders/1wRwYUegFkCizY1sSleCVRbPyb47u113m?usp=drive_link</t>
  </si>
  <si>
    <t>TVC BLASTER</t>
  </si>
  <si>
    <t>TVC+DBI BLASTER</t>
  </si>
  <si>
    <t>KASIH JEMPOL BUAT YANG PESENIN BANYAK MENU PAS RAMADHAN</t>
  </si>
  <si>
    <t>GOFOOD - APR - 2022</t>
  </si>
  <si>
    <t>DR, PUN, SHI</t>
  </si>
  <si>
    <t>https://drive.google.com/drive/folders/1If47N8C8R2wahvcpGH4_QBaYBN9bL8eZ?usp=drive_link</t>
  </si>
  <si>
    <t>https://drive.google.com/drive/folders/1CgIK0yngK25XupIxdtI26q5tMFs-SCbV?usp=drive_link</t>
  </si>
  <si>
    <t>TVC GOFOOD</t>
  </si>
  <si>
    <t>TVC+DBI GOFOOD</t>
  </si>
  <si>
    <t>CIPTAKAN RASA WOW DI SETIAP HIDANGAN</t>
  </si>
  <si>
    <t>ROYAL PALMIA - APR - 2022</t>
  </si>
  <si>
    <t>WHH 20 - 39 UM</t>
  </si>
  <si>
    <t>A2D, DR, FTV, PPTJ</t>
  </si>
  <si>
    <t>https://drive.google.com/drive/folders/1i_1YDJawvpGyer3ohe3e-ss9GmlmmyDF?usp=drive_link</t>
  </si>
  <si>
    <t>https://drive.google.com/drive/folders/1lpWP8u6HqbfRNQhcPPZmN4u4IN-GfF88?usp=drive_link</t>
  </si>
  <si>
    <t>TVC ROYAL PALMIA</t>
  </si>
  <si>
    <t>TVC+DBI ROYAL PALMIA</t>
  </si>
  <si>
    <t>BAKERY GOODS, BAKING MIXES, FLOUR</t>
  </si>
  <si>
    <t>WHEAT FLOUR</t>
  </si>
  <si>
    <t>BOGASARI FLOUR MILLS</t>
  </si>
  <si>
    <t>BOGASARI</t>
  </si>
  <si>
    <t>BOGASARI - WHEAT FLOUR</t>
  </si>
  <si>
    <t>BERSAMA INDONESIA #BIKINSEMUABISA</t>
  </si>
  <si>
    <t>BOGASARI - APR - 2022</t>
  </si>
  <si>
    <t>DR, FTV, PPTJ</t>
  </si>
  <si>
    <t>https://drive.google.com/drive/folders/1fHKXCn5hhzMk7A28WeB0THXG5Dtgyd5U?usp=drive_link</t>
  </si>
  <si>
    <t>https://drive.google.com/drive/folders/1AIzkDgwsI0XcbKZHt5ENTVcK71B_R38C?usp=drive_link</t>
  </si>
  <si>
    <t>TVC BOGASARI</t>
  </si>
  <si>
    <t>TVC+DBI BOGASARI</t>
  </si>
  <si>
    <t>KECAP INDOFOOD - APR - 2022</t>
  </si>
  <si>
    <t>DR, FTV, PANGGILAN</t>
  </si>
  <si>
    <t>https://drive.google.com/drive/folders/1-ZqTYjvuHFVX4O0S8AFuJQ70Q6hVKbnh?usp=drive_link</t>
  </si>
  <si>
    <t>https://drive.google.com/drive/folders/1jUC57zooBqfR7Yc1O44A3cMz85l3P5Wt?usp=drive_link</t>
  </si>
  <si>
    <t>TVC KECAP INDOFOOD</t>
  </si>
  <si>
    <t>TVC+DBI KECAP INDOFOOD</t>
  </si>
  <si>
    <t>MAU MASAK ENAK PAS PUASA, RACIK INDOFOOD IKAN GORENG</t>
  </si>
  <si>
    <t>RACIK INDOFOOD - APR - 2022</t>
  </si>
  <si>
    <t>A2D, PANGGILAN</t>
  </si>
  <si>
    <t>https://drive.google.com/drive/folders/1Ey6mGX69yv-2BmLrG63fKs8PxVRSVw4S?usp=drive_link</t>
  </si>
  <si>
    <t>https://drive.google.com/drive/folders/1M4QZnuuM7xnj1Y69blbR66j3rr9vsWBz?usp=drive_link</t>
  </si>
  <si>
    <t>TVC RACIK</t>
  </si>
  <si>
    <t>TVC+DBI RACIK</t>
  </si>
  <si>
    <t>HEALTH DR</t>
  </si>
  <si>
    <t>BEJO SUJAMER SUSU JAHE MERAH</t>
  </si>
  <si>
    <t>BEJO SUJAMER SUSU JAHE MERAH - HEALTH DR</t>
  </si>
  <si>
    <t>ANGIN LEWAT..IMUN KUAT..NIKMAT MANA YANG KAMU DUSTAKAN. 5RIBUDAPAT 2 SACHET</t>
  </si>
  <si>
    <t>BEJO SUJAMER - MAR - 2022</t>
  </si>
  <si>
    <t>A2D, SHI</t>
  </si>
  <si>
    <t>https://drive.google.com/drive/folders/1Y8LAvEiGMkJ4v6GIXIaEhEZ0BRyu01-q?usp=drive_link</t>
  </si>
  <si>
    <t>https://drive.google.com/drive/folders/1AYnu7mn82fqhscPZJLCVFw_TNKGSGP95?usp=drive_link</t>
  </si>
  <si>
    <t>TVC BEJO SUJAMER</t>
  </si>
  <si>
    <t>TVC+DBI BEJO SUJAMER</t>
  </si>
  <si>
    <t>SAMSUNG A13 - GSM MULTI CARDS HANDPHONE</t>
  </si>
  <si>
    <t>BARU SAMSUNG GALAXY A13 A23
JERNIHNYA RAMADAN PASTI AWESOME CUMA 2 JUTAAN</t>
  </si>
  <si>
    <t>SAMSUNG A13 - GSM MULTI CARDS HANDPHONE-APR-2022</t>
  </si>
  <si>
    <t>ASMARA 2 DUNIA, DEWI RINDU, FTV</t>
  </si>
  <si>
    <t>https://drive.google.com/drive/folders/1kEu2LjkVO3Jwd5lAvXcXS1YJHgrkZwwE?usp=drive_link</t>
  </si>
  <si>
    <t>CONTROL SAMSUNG GALAXY A13|A23</t>
  </si>
  <si>
    <t>DBI SAMSUNG GALAXY A13|A23</t>
  </si>
  <si>
    <t>REMPAH PEDESNYA, POP MARKOPOP KHAS SIMATRA BARAT, DENGAN SAMBAL AYAM POP</t>
  </si>
  <si>
    <t>INDOMIE - APR - 2022</t>
  </si>
  <si>
    <t>https://drive.google.com/drive/folders/1e-0DLseyrkgr5W_X8zGrc5ylIZBCdNKq?usp=drive_link</t>
  </si>
  <si>
    <t>https://drive.google.com/drive/folders/1Wh5x-7zhu-G7IyiexUkgcIwJ-RBVvGcq?usp=drive_link</t>
  </si>
  <si>
    <t>IBIBO GROUP</t>
  </si>
  <si>
    <t>REDBUS</t>
  </si>
  <si>
    <t>REDBUS - ONLINE SHOP</t>
  </si>
  <si>
    <t>PASTI DAPAT KURSI SESUAI PILIHAN, PASTI BISA PILIH BUS &amp; JADWAL SESUAI KEBUTUHAN, PASTI DISKON HINGGA 20% KODE: NEW</t>
  </si>
  <si>
    <t>REDBUS - APR - 2022</t>
  </si>
  <si>
    <t>M 30-45 ML</t>
  </si>
  <si>
    <t>A2D, DR, FTV, LSTS, PANGGILAN, PPTJ, PBSR, SHI</t>
  </si>
  <si>
    <t>https://drive.google.com/drive/folders/1Z8NMxMLPebzxCvjb1FZczVBVZPpdlEYI?usp=drive_link</t>
  </si>
  <si>
    <t>https://drive.google.com/drive/folders/1TZgcs1NsGIhlc0ucAeiUeYffMT_UmnW2?usp=drive_link</t>
  </si>
  <si>
    <t>TVC REDBUS</t>
  </si>
  <si>
    <t>TVC+DBI REDBUS</t>
  </si>
  <si>
    <t>DELIVERY : BELANJA KEBUTUHAN SEHAT, HEMAT 50% + VOCHER 50RB. PERIODE 25 MARET - 8 MEI 2022, PASTI GRATIS ONGKIR. CHAT DOKTER : CHAT DOKTER MULAI 15RB, KONSULTASI SEKARANG!</t>
  </si>
  <si>
    <t>HALODOC - APR - 2022 - EYETRACKING ONLY</t>
  </si>
  <si>
    <t>DR</t>
  </si>
  <si>
    <t>https://drive.google.com/drive/folders/1qGDjFPo9DOvZOvjZfoJci3kgUQuJ40-u?usp=drive_link</t>
  </si>
  <si>
    <t>FRESH MILK</t>
  </si>
  <si>
    <t>ABC KOGEN DAIRY</t>
  </si>
  <si>
    <t>KIN A2 COWS</t>
  </si>
  <si>
    <t>KIN A2 COWS - FRESH MILK</t>
  </si>
  <si>
    <t>PERLINDUNGAN INSTAN UNTUK DAYA TAHAN TUBUH</t>
  </si>
  <si>
    <t>KIN MILK - APR - 2022 - EYETRACKING ONLY</t>
  </si>
  <si>
    <t>DR, PUN</t>
  </si>
  <si>
    <t>https://drive.google.com/drive/folders/1_QuWM3mJW7wf9NhrA0zO3y1sMhTSCqHZ?usp=drive_link</t>
  </si>
  <si>
    <t>KINDER JOY HADIAH KEBAIKAN DI BULAN RAMADHAN</t>
  </si>
  <si>
    <t>KINDER JOY - APR - MAY - 2022</t>
  </si>
  <si>
    <t>DR, PANGGILAN</t>
  </si>
  <si>
    <t>https://drive.google.com/drive/folders/1iwS-ozjHeeMiAc1jRUQmSQEmhaxYz6PJ?usp=drive_link</t>
  </si>
  <si>
    <t>https://drive.google.com/drive/folders/1wG2Yc3bi9BPVtWWJ7sJ1JwTxsGTd9Efy?usp=drive_link</t>
  </si>
  <si>
    <t>TVC KINDER JOY</t>
  </si>
  <si>
    <t>TVC+DBI KINDER JOY</t>
  </si>
  <si>
    <t>SOFTEX INDONESIA</t>
  </si>
  <si>
    <t>SWEETY BRONZE PANTS</t>
  </si>
  <si>
    <t>SWEETY BRONZE PANTS - BABY DIAPERS</t>
  </si>
  <si>
    <t>BARU!! SWEETY BRONZE PANTS DRY XPERT TECNOLOGY. AUTO LOCK CAIRAN</t>
  </si>
  <si>
    <t>SWEETY BRONZE PANTS - APR - MAY - 2022</t>
  </si>
  <si>
    <t>PANGGILAN</t>
  </si>
  <si>
    <t>https://drive.google.com/drive/folders/1tXYNxqMUEnHfjJHOaEOJfD97hJylGbRV?usp=drive_link</t>
  </si>
  <si>
    <t>https://drive.google.com/drive/folders/1AMC3nuC0SDDhAUn4eMybnVX9j0q5s_-G?usp=drive_link</t>
  </si>
  <si>
    <t>TVC SWEETY BRONZE PANTS</t>
  </si>
  <si>
    <t>TVC+DBI SWEETY BRONZE PANTS</t>
  </si>
  <si>
    <t>ALL DISH WASHING</t>
  </si>
  <si>
    <t>SUNLIGHT - ALL DISH WASHING</t>
  </si>
  <si>
    <t>SUNLIGHT BERBAGI EMAS, BERSINAR PIRINGNYA, BERSINAR EMASNYA. 1 APRIL - 3 JUNI 2022</t>
  </si>
  <si>
    <t>A2D, BHSI, CSC, DR, FTV, KNYATA, LSTS, PANGGILAN, RRG</t>
  </si>
  <si>
    <t>https://drive.google.com/drive/folders/1YhEvqODPKugwtVN-o5xG3PhTmf6AZcmO?usp=drive_link</t>
  </si>
  <si>
    <t>https://drive.google.com/drive/folders/11dxY5kzK1Wlwfjm7K7C_M8dK2FlHm51T?usp=drive_link</t>
  </si>
  <si>
    <t>TVC SUNLIGHT</t>
  </si>
  <si>
    <t>TVC+DBI SUNLIGHT</t>
  </si>
  <si>
    <t>TETAP SEGAR DI CUACA PANAS INDONESIA, BERIKAN 72 JAM KESEGARAN NON STOP</t>
  </si>
  <si>
    <t>REXONA MOMENT U FRAME - APR - MAY - 2022</t>
  </si>
  <si>
    <t>BHSI, CSC, DR, LSTS, PUN. RRG</t>
  </si>
  <si>
    <t>https://drive.google.com/drive/folders/1rQUv4x18-Ho-DB-oQNav3JV88c3AmGTB?usp=drive_link</t>
  </si>
  <si>
    <t>WHISPER MOMENTS U FRAME</t>
  </si>
  <si>
    <t>EXERCISE, OUTDOOR ACTIVITY, SWEAT</t>
  </si>
  <si>
    <t>CONTROL REXONA</t>
  </si>
  <si>
    <t>MOMENT REXONA</t>
  </si>
  <si>
    <t>UNTUNG ADA VIXAL</t>
  </si>
  <si>
    <t>VIXAL - MAY - 2022</t>
  </si>
  <si>
    <t>A2D, BHSI, CSC, DR, FTV, KNYATA, LSTS, PANGGILAN, SHI</t>
  </si>
  <si>
    <t>https://drive.google.com/drive/folders/1W_pJNlsIgLxuG20ggg093xEow4boYuAD?usp=drive_link</t>
  </si>
  <si>
    <t>https://drive.google.com/drive/folders/1kt3bM3oroOlNitUlYuXraHDXZsxUO7PI?usp=drive_link</t>
  </si>
  <si>
    <t>TVC VIXAL</t>
  </si>
  <si>
    <t>TVC+DBI VIXAL</t>
  </si>
  <si>
    <t>REMPAH PEDESNYA, POP MARKOPOP! KHAS SUMATRA BARAT. DENGAN SAMBAL AYAM POP</t>
  </si>
  <si>
    <t>INDOMIE - MAY - 2022 - EYETRACKING ONLY</t>
  </si>
  <si>
    <t>CTC, DR, FTV</t>
  </si>
  <si>
    <t>BARU AYAM LENGKUAS MCD DENGAN SAMBAL BAJAK</t>
  </si>
  <si>
    <t>MCDONALDS - APRIL - 2022 - EYETRACKING ONLY</t>
  </si>
  <si>
    <t>https://drive.google.com/drive/folders/17p4S-rTYDPrGOU8cyVoogpyKxf1t8phj?usp=drive_link</t>
  </si>
  <si>
    <t>EMINA BRIGHT STUFF</t>
  </si>
  <si>
    <t>EMINA BRIGHT STUFF - FACE CARE</t>
  </si>
  <si>
    <t>MY BEAUTY BESTIE, LEMBUTNYA BIKIN NYAMAN, CERAHNYA BENERAN!</t>
  </si>
  <si>
    <t>EMINA BRIGHT STUFF - APRIL - 2022 - EYETRACKING ONLY</t>
  </si>
  <si>
    <t>https://drive.google.com/drive/folders/14aaRb-f_MvQbPpR9KoWYiiKfBS-AI2JN?usp=drive_link</t>
  </si>
  <si>
    <t>PARAGON TECHNOLOGY AND INNOVATION</t>
  </si>
  <si>
    <t>EMINA POPPIN' MATTE</t>
  </si>
  <si>
    <t>EMINA POPPIN' MATTE - LIPCOLOR</t>
  </si>
  <si>
    <t>RINGAN &amp; TRANSFERPROOF! TAHAN LAMA HINGGA 12 JAM! 90'S LIMITED EDITION</t>
  </si>
  <si>
    <t>EMINA POPPIN MATTE - APRIL - 2022 - EYETRACKING ONLY</t>
  </si>
  <si>
    <t>https://drive.google.com/drive/folders/1Q_BcBtVkUCLifKOs9XfhHZtmyfEaqMEq?usp=drive_link</t>
  </si>
  <si>
    <t>INSTANT COCONUT MIL</t>
  </si>
  <si>
    <t>PT. SASA INTI</t>
  </si>
  <si>
    <t>SASA SANTAN KELAPA</t>
  </si>
  <si>
    <t>SASA SANTAN KELAPA - INSTANT COCONUT MIL</t>
  </si>
  <si>
    <t>BERKAH RAMADHAN SASAYANG, DENGAN KEBAIKAN SASA SANTAN OMEGA 3</t>
  </si>
  <si>
    <t>SASA SANTAN - APRIL - 2022 - EYETRACKING ONLY</t>
  </si>
  <si>
    <t>F 20 - 44 UM</t>
  </si>
  <si>
    <t>PPT</t>
  </si>
  <si>
    <t>https://drive.google.com/drive/folders/1uXCOvZx8Gmzh-uV3QcBLUvFWhUjnPqaC?usp=drive_link</t>
  </si>
  <si>
    <t>PESAN DARI 41.659.657 MENU YANG ADA DI GOFOOD SEKARANG!, PROMO GAJIAN PAKAI GOPAY DISKON S.D. 120RB. LEBIH HEMAT PAKAI GOPAYLATER</t>
  </si>
  <si>
    <t>GOFOOD - MAY - 2022 - EYETRACKING ONLY</t>
  </si>
  <si>
    <t>CSC, LSTS, SHI</t>
  </si>
  <si>
    <t>https://drive.google.com/drive/folders/1vdvJZCU5CLgbkJEkqqJ0KRDyTvLOgDB-?usp=drive_link</t>
  </si>
  <si>
    <t>PERUT SEHAT AWAL SI KECIL GRO HAPPY</t>
  </si>
  <si>
    <t>LACTOGROW - ALL GROWING UP MILK-MAY-2022</t>
  </si>
  <si>
    <t>IVM</t>
  </si>
  <si>
    <t>https://drive.google.com/drive/folders/1uL75k_BRNrFIeykgW1NdgiebcsRMmwcM?usp=drive_link</t>
  </si>
  <si>
    <t>ALL MILKS PRODUCTS</t>
  </si>
  <si>
    <t>DANCOW - ALL MILKS PRODUCTS</t>
  </si>
  <si>
    <t>DANCOW LINDUNGI LANGKAH SI BUAH HATI</t>
  </si>
  <si>
    <t>DANCOW - MAY - 2022</t>
  </si>
  <si>
    <t>A2D, BHSI</t>
  </si>
  <si>
    <t>https://drive.google.com/drive/folders/19TpNzZsaWK5KsxTNgfcyukekS1gBnKey?usp=drive_link</t>
  </si>
  <si>
    <t>https://drive.google.com/drive/folders/1Dvv9kcp6FiU7uepYptqjFoUg4vzhGce3?usp=drive_link</t>
  </si>
  <si>
    <t>TVC DANCOW NUTRITODS</t>
  </si>
  <si>
    <t>TVC+DBI DANCOW NUTRITODS</t>
  </si>
  <si>
    <t>RASA AUTENTIK KALSEL KINI ADA DI..</t>
  </si>
  <si>
    <t>INDOMIE SOTO BANJAR LIMAU KUIT - JUN - 2022</t>
  </si>
  <si>
    <t>CSC, FTV</t>
  </si>
  <si>
    <t>https://drive.google.com/drive/folders/1p4GNroeUJHdzqUWvtRNAAzZDV75qQLQT?usp=drive_link</t>
  </si>
  <si>
    <t>https://drive.google.com/drive/folders/1wL2NfxZZ1tpT1F3HZxdchvOKNl6JHKiN?usp=drive_link</t>
  </si>
  <si>
    <t>AQUA DULU, MURNI &amp; TERLINDUNGI</t>
  </si>
  <si>
    <t>AQUA Galon - JUNE - 2022</t>
  </si>
  <si>
    <t>CSC, PANGGILAN</t>
  </si>
  <si>
    <t>https://drive.google.com/drive/folders/1FDZcqG7sjDy9m4d6Cs6_OGmScw6cOQz7?usp=drive_link</t>
  </si>
  <si>
    <t>CONTROL AQUA</t>
  </si>
  <si>
    <t>DBI AQUA</t>
  </si>
  <si>
    <t>PINDAH KE 4G #PASTIAWESOME, CUMA SEJUTAAN, GALAXY A03, A03S, A03CORE. DAPATKAN 96GB /6BULAN. 0% UANG MUKA &amp; BIAYA ADMIN</t>
  </si>
  <si>
    <t>SAMSUNG GALAXY A03 - JUN - 2022</t>
  </si>
  <si>
    <t>CSC, FTV, PANGGILAN, PB</t>
  </si>
  <si>
    <t>https://drive.google.com/drive/folders/1ltqYKrwiAYGueFJGKsISHFrpk47SVToZ?usp=drive_link</t>
  </si>
  <si>
    <t>CONTROL SAMSUNG GALAXY A03|A03S|A03CORE</t>
  </si>
  <si>
    <t>DBI SAMSUNG GALAXY A03|A03S|A03CORE</t>
  </si>
  <si>
    <t>TOILET SOAP</t>
  </si>
  <si>
    <t>LIFEBUOY 3-IN-1 ANTIBACTERIAL + CARE</t>
  </si>
  <si>
    <t>LIFEBUOY 3IN1 LAWAN 99.9% KUMAN. LEBIH HEMAT 40%. #BEBASKUMANKEPALAKEKAKI</t>
  </si>
  <si>
    <t>LIFEBUOY 3IN1 - JUNE - 2022</t>
  </si>
  <si>
    <t>BHSI, FTV, KNYATA, LSTS, PANGGILAN, PINTU BERKAH, SHI</t>
  </si>
  <si>
    <t>https://drive.google.com/drive/folders/17ud6H6-CAHmgkGxt220J0kSl2hbuINOu?usp=drive_link</t>
  </si>
  <si>
    <t>https://drive.google.com/drive/folders/1U8Tvxx1JMr0hbDMsKnvMFF_E31rWg0K3?usp=drive_link</t>
  </si>
  <si>
    <t>TVC LIFEBUOY 3 IN 1</t>
  </si>
  <si>
    <t>TVC+DBI LIFEBUOY 3 IN 1</t>
  </si>
  <si>
    <t>CAR</t>
  </si>
  <si>
    <t>MITSUBISHI XPANDER</t>
  </si>
  <si>
    <t>NEW XPANDER BE THE LIFE XPANDER</t>
  </si>
  <si>
    <t>MITSUBISHI XPANDER GEO EAST JAVA MAY - 2022</t>
  </si>
  <si>
    <t>CSC, FTV, RRD</t>
  </si>
  <si>
    <t>https://drive.google.com/drive/folders/1gHPbMkeezNZNdEFAOY6FNbvaPb9BWgYh?usp=drive_link</t>
  </si>
  <si>
    <t>https://drive.google.com/drive/folders/19v_Y6yeEr0k35ZouVNPFlwcfe6HJNZmz?usp=drive_link</t>
  </si>
  <si>
    <t>TVC MITSUBISHI XPANDER</t>
  </si>
  <si>
    <t>TVC+DBI MITSUBISHI XPANDER</t>
  </si>
  <si>
    <t>FABRIC SOFT'</t>
  </si>
  <si>
    <t>RINSO,ANTERAJA</t>
  </si>
  <si>
    <t>RINSO #GENERASIPILAHPLASTIK. TERIMA KASIH 53,000</t>
  </si>
  <si>
    <t>RINSO - JUNE - 2022</t>
  </si>
  <si>
    <t>CSC, FTV, GC, KNYATA, LSTS, PANGGILAN, PB, RRG, SHI</t>
  </si>
  <si>
    <t>https://drive.google.com/drive/folders/1v3ogOxXVQdZKLS-COSL6fuAHVXmyFf97?usp=drive_link</t>
  </si>
  <si>
    <t>https://drive.google.com/drive/folders/17jBjIOxw8Asqx6zGyZwTQK9tQh0olpC4?usp=drive_link</t>
  </si>
  <si>
    <t>TVC RINSO</t>
  </si>
  <si>
    <t>TVC+DBI RINSO</t>
  </si>
  <si>
    <t>AQUA BOTOL - MINERAL WATER</t>
  </si>
  <si>
    <t>APAPUN AKTIVITASMU AQUA DULU, MURNI &amp; TERLINDUNGI</t>
  </si>
  <si>
    <t>AQUA BOTOL - JUN - 2022 - EYETRACKING ONLY</t>
  </si>
  <si>
    <t>CINTA SETELAH CINTA</t>
  </si>
  <si>
    <t>https://drive.google.com/drive/folders/1rX8kOl1zeu-u-eizd_xDTh4FMDQiZvnd?usp=drive_link</t>
  </si>
  <si>
    <t>https://drive.google.com/drive/folders/1il3Bne7wmRdBY2WJT-b534iDVeZTCpBl?usp=drive_link</t>
  </si>
  <si>
    <t>PERUT SEHAT AWAL SI KECIL GRO HAPPY
 PILIH LACTOGROW HAPPYNUTRI</t>
  </si>
  <si>
    <t>LACTOGROW - ALL GROWING UP MILK-JUN-2022</t>
  </si>
  <si>
    <t>DANCOW MADU 1+</t>
  </si>
  <si>
    <t>LINDUNGI LANGKAH SI BUAH HATI
 DUKUNG EKSPLORASI SI BUAH HARI DENGAN #LINDUNGILANGKAHNYA</t>
  </si>
  <si>
    <t>DANCOW - ALL MILKS PRODUCTS-JUN-2022</t>
  </si>
  <si>
    <t>https://drive.google.com/drive/folders/1fhLg3YH9y1bu4_tw2zaqwSLZ1KyYwqHf?usp=drive_link</t>
  </si>
  <si>
    <t>JANGAN RAGU UNTUK LEBIH DEKAT</t>
  </si>
  <si>
    <t>CLOSEUP - JUN - 2022</t>
  </si>
  <si>
    <t>BHSI, CSC, ELANG, FTV, KNYATA, LSTS, 3MORE</t>
  </si>
  <si>
    <t>https://drive.google.com/drive/folders/1mfhpl4byQVHx8_u8oCNZOk2HZrGsMyd8?usp=drive_link</t>
  </si>
  <si>
    <t>https://drive.google.com/drive/folders/1PsXNkAn537G7TpqsFyJXeBZrGsclpuuR?usp=drive_link</t>
  </si>
  <si>
    <t>TVC CLOSEUP</t>
  </si>
  <si>
    <t>TVC+DBI CLOSEUP</t>
  </si>
  <si>
    <t>ALL PRODUCT</t>
  </si>
  <si>
    <t>SIWAK &amp; HABBATUSSAUDA UNTUK GIGI PUTIH ALAMI</t>
  </si>
  <si>
    <t>PEPSODENT SIWAK HABBAUTASSAUDAH - JUNE - 2022</t>
  </si>
  <si>
    <t>BHSI, CSC, ELANG, FTV, KNYATA, LSTS, PANGGILAN, PB, SHI</t>
  </si>
  <si>
    <t>https://drive.google.com/drive/folders/1BlUtSUfJI9JYPxRl_zE_3dHYBly7F6K1?usp=drive_link</t>
  </si>
  <si>
    <t>https://drive.google.com/drive/folders/1DvB71sWJcVDgMDz9p0mFSvnOATP12CAT?usp=drive_link</t>
  </si>
  <si>
    <t>TVC PEPSODENT NATURAL</t>
  </si>
  <si>
    <t>TVC+DBI PEPSODENT NATURAL</t>
  </si>
  <si>
    <t>PEPSODENT BRILIAN</t>
  </si>
  <si>
    <t>PEPSODENT BRILIAN - TOOTHBRUSH</t>
  </si>
  <si>
    <t>PEPSODENT BRILIAN NYAMAN SIKATNYA, NYAMAN HARGANYA! PROMO! RP 3,000</t>
  </si>
  <si>
    <t>PEPSODENT BRILIAN - JUNE - 2022</t>
  </si>
  <si>
    <t>BHSI, CSC, ELANG, FTV, GARIS CINTA, KNYATA, LSTS, RRC, PB, SHI</t>
  </si>
  <si>
    <t>https://drive.google.com/drive/folders/1CsQqQ1jxLWnCzK6zNc9vC_KV2_3iFEDE?usp=drive_link</t>
  </si>
  <si>
    <t>https://drive.google.com/drive/folders/15NGajnWTfA4cDqe09eHHCt-MccWKuloV?usp=drive_link</t>
  </si>
  <si>
    <t>TVC PEPSODENT TOOTHBRUSH</t>
  </si>
  <si>
    <t>TVC+DBI PEPSODENT TOOTHBRUSH</t>
  </si>
  <si>
    <t>JANGAN TUNGGU SAMPAI SAKIT GIGI. #KONSULTASIGIGISEKARANG. GRATIS DARI PEPSODENT.MULAI CHAT</t>
  </si>
  <si>
    <t>PEPSODENT WHITE - JUNE - 2022</t>
  </si>
  <si>
    <t>BHSI, CSC, FTV, LSTS, PANGGILAN, PB</t>
  </si>
  <si>
    <t>https://drive.google.com/drive/folders/1U9wuZv3FzI7EpaBkPC70i1OvXb46_-EC?usp=drive_link</t>
  </si>
  <si>
    <t>https://drive.google.com/drive/folders/1I8iMemy1xv6habLYa_EmP__jBAdiIq2A?usp=drive_link</t>
  </si>
  <si>
    <t>TVC PEPSODENT WHITE</t>
  </si>
  <si>
    <t>TVC+DBI PEPSODENT WHITE</t>
  </si>
  <si>
    <t>ROLL ON DEODOR</t>
  </si>
  <si>
    <t>REXONA MOTION ACTIVATED</t>
  </si>
  <si>
    <t>REXONA MOTION ACTIVATED - ROLL ON DEODOR</t>
  </si>
  <si>
    <t>UPGRADE KE 72 JAM KESEGARAN NONSTOP</t>
  </si>
  <si>
    <t>REXONA MOTION ACTIVATED - ROLL ON DEODOR -JUL-2022</t>
  </si>
  <si>
    <t>BHSI, CSC, FTV, KNYATA, LSTS, PANGGILAN, PB</t>
  </si>
  <si>
    <t>https://drive.google.com/drive/folders/1X9W7emf6AHxxnF57RdHj1BUZd2yF5-PS?usp=drive_link</t>
  </si>
  <si>
    <t>https://drive.google.com/drive/folders/1iAL7V3wbi5mu5t3q1Tx0L535olDHTx4Y?usp=drive_link</t>
  </si>
  <si>
    <t>TVC REXONA ROLL ON</t>
  </si>
  <si>
    <t>TVC+DBI REXONA ROLL ON</t>
  </si>
  <si>
    <t>HAIR &amp; BATH</t>
  </si>
  <si>
    <t>ZWITSAL ANTIBACTERIAL</t>
  </si>
  <si>
    <t>ZWITSAL ANTIBACTERIAL MOMENT ( U FRAME ) - HAIR &amp;</t>
  </si>
  <si>
    <t>ANTIBACTERIAL HAIR &amp; BODY BATH. MELINDUNGI DARI 99% KUMAN DAN LEMBUT DI KULIT</t>
  </si>
  <si>
    <t>ZWITSAL MOMENT U FRAME - JUN - 2022</t>
  </si>
  <si>
    <t>https://drive.google.com/drive/folders/1_qPgWVJZIbd00TDWpMXbZEOrnWhFUgYa?usp=drive_link</t>
  </si>
  <si>
    <t>https://drive.google.com/drive/folders/1_3bz3woxM0S8Fc6wtamY2h-t_BTgOtTU?usp=drive_link</t>
  </si>
  <si>
    <t>FAMILY MOMENT WITH MOM AND KIDS</t>
  </si>
  <si>
    <t>TVC+MOMENT</t>
  </si>
  <si>
    <t>KECAP INDOFOOD - JUL - 2022</t>
  </si>
  <si>
    <t>CSC, FTV, PANGGILAN</t>
  </si>
  <si>
    <t>https://drive.google.com/drive/folders/1DPz7ubrsee_2Siy6nTAW4CA185SdRD_U?usp=drive_link</t>
  </si>
  <si>
    <t>https://drive.google.com/drive/folders/1RN7UXcgP2bWbBywFQy8mAVxAg_X2ZUbK?usp=drive_link</t>
  </si>
  <si>
    <t>FABRIC SOFT</t>
  </si>
  <si>
    <t>MOLTO ALL-IN-1 SEKALI BILAS</t>
  </si>
  <si>
    <t>BAJU TAMPAK SELALU BARU , WANGI TAHAN LAMA</t>
  </si>
  <si>
    <t>MOLTO ALL IN 1 - JUL - 2022</t>
  </si>
  <si>
    <t>BHSI, C2P, CSC, FTV, KNYATA, LSTS, PANGGILAN, PB</t>
  </si>
  <si>
    <t>https://drive.google.com/drive/folders/1vG4cs0OdXGMdqjKXBJAG4GgCPJ0ILjpM?usp=drive_link</t>
  </si>
  <si>
    <t>https://drive.google.com/drive/folders/1ik8cuYrcx9EI3orAtmjvHTUySzFg55xB?usp=drive_link</t>
  </si>
  <si>
    <t>TVC MOLTO</t>
  </si>
  <si>
    <t>TVC+DBI MOLTO</t>
  </si>
  <si>
    <t>ROLL ON</t>
  </si>
  <si>
    <t>REXONA DRY SERUM</t>
  </si>
  <si>
    <t>REXONA DRY SERUM 10X EXTRA BRIGHTENING</t>
  </si>
  <si>
    <t>REXONA DRY SERUM - JUL - 2022</t>
  </si>
  <si>
    <t>https://drive.google.com/drive/folders/1xIi_KjrATHo2-Slm-rzmq9beGLUV_yUO?usp=drive_link</t>
  </si>
  <si>
    <t>https://drive.google.com/drive/folders/1-4PvWLpRBulrLFfveSpKEjB7gLYhagOZ?usp=drive_link</t>
  </si>
  <si>
    <t>TVC REXONA DRY SERUM</t>
  </si>
  <si>
    <t>TVC+DBI REXONA DRY SERUM</t>
  </si>
  <si>
    <t>LUX HIJAB SERIES</t>
  </si>
  <si>
    <t>LUX HIJAB SERIES - LIQUID BATH SOAP</t>
  </si>
  <si>
    <t>KULIT SEGAR WANGI BEBAS GERAH LUX HIJAB SERIES</t>
  </si>
  <si>
    <t>LUX HIJAB SERIES ZAITUN &amp; MADU - JUNE - 2022</t>
  </si>
  <si>
    <t>BHSI, CSC, FTV, KNYATA, LSTS, PANGGILAN, PB, SHI</t>
  </si>
  <si>
    <t>https://drive.google.com/drive/folders/1xgJPUbw9kMWoZGu7_tSU6hlq3hCMV8Os?usp=drive_link</t>
  </si>
  <si>
    <t>CONTROL LUX HIJAB SERIES ZAITUN &amp; MADU</t>
  </si>
  <si>
    <t>DBI LUX HIJAB SERIES ZAITUN &amp; MADU</t>
  </si>
  <si>
    <t>BARU PEPSODENT COMPLETE8, DAPATKAN 8 MANFAAT DALAM 1 PASTA GIGI</t>
  </si>
  <si>
    <t>PEPSODENT COMPLETE8 - JUL - 2022</t>
  </si>
  <si>
    <t>C2P, CSC, FTV, KNYATA, LSTS, PANGGILAN, PB</t>
  </si>
  <si>
    <t>https://drive.google.com/drive/folders/1h0XeqnjXCBw3h-v-ncWpCTeCSSyQAYUQ?usp=drive_link</t>
  </si>
  <si>
    <t>https://drive.google.com/drive/folders/1Eitp8mfgL-BmMriYBXtNI9pTtorALb-2?usp=drive_link</t>
  </si>
  <si>
    <t>TVC PEPSODENT COMPLETE 8</t>
  </si>
  <si>
    <t>TVC+DBI PEPSODENT COMPLETE 8</t>
  </si>
  <si>
    <t>RASAKAN LEZATNYA KECAP BANGO</t>
  </si>
  <si>
    <t>KECAP BANGO - JUL - 2022</t>
  </si>
  <si>
    <t>BHSI, C2P, CA, FTV, KNYATA, SINEMA</t>
  </si>
  <si>
    <t>https://drive.google.com/drive/folders/1FcIVzEloQ9rz5uXjToNxIBLJ8Kju_bf3?usp=drive_link</t>
  </si>
  <si>
    <t>https://drive.google.com/drive/folders/1mBmoktrtMrantJd_GK4fCKkXi39W6LqN?usp=drive_link</t>
  </si>
  <si>
    <t>TVC KECAP BANGO</t>
  </si>
  <si>
    <t>TVC+DBI KECAP BANGO</t>
  </si>
  <si>
    <t>GO RIDE - MOBILE APPLICATION</t>
  </si>
  <si>
    <t>CEPAT JEMPUT KAMU SAAT DIKEJAR WAKTU #WEGOTYOU</t>
  </si>
  <si>
    <t>GORIDE - JUL - 2022 - EYETRACKING ONLY</t>
  </si>
  <si>
    <t>CSC, FTV, SHI</t>
  </si>
  <si>
    <t>https://drive.google.com/drive/folders/1YzHDNP6MMkgjQZWTWPpgmqTY-urZgRBJ?usp=drive_link</t>
  </si>
  <si>
    <t>GO CAR - MOBILE APPLICATION</t>
  </si>
  <si>
    <t>AMAN DAN TENANG NAIK GOCAR KE MANA PUN BEPERGIAN #WEGOTYOU</t>
  </si>
  <si>
    <t>GOCAR - JUL - 2022 - EYETRACKING ONLY</t>
  </si>
  <si>
    <t>https://drive.google.com/drive/folders/1XjNQOYIeYlqA1PJKRuV_3E4qv5KbwVlW?usp=drive_link</t>
  </si>
  <si>
    <t>INDOFOOD RACIK BUMBU BIKIN BEKAL SEKOLAH YANG SPESIAL &amp; PRAKTIS?</t>
  </si>
  <si>
    <t>BUMBU RACIK - JUL - 2022 - EYETRACKING ONLY</t>
  </si>
  <si>
    <t>https://drive.google.com/drive/folders/1LjTQUKaWTpcDsNTOXv0CWppTefDlNH5-?usp=drive_link</t>
  </si>
  <si>
    <t>LAZADA.CO.ID</t>
  </si>
  <si>
    <t>LAZADA 7.7 MID.YEAR SALE 5-7 JUL. BIKIN POL GAYA KAMU SERBA RP 7RIBU</t>
  </si>
  <si>
    <t>LAZADA - JUL - 2022 - EYETRACKING ONLY</t>
  </si>
  <si>
    <t>CSC</t>
  </si>
  <si>
    <t>https://drive.google.com/drive/folders/1p5u5_7raY3hXUREczdVl6UD5CmmSXD4z?usp=drive_link</t>
  </si>
  <si>
    <t>SAMSUNG PINDAH KE 4G #PASTIAWESOME. CUMA SEJUTAAN. GALAXY A03|A03S | A03 CORE</t>
  </si>
  <si>
    <t>SAMSUNG GALAXY A03 - JUL - 2022 - EYETRACKING ONLY</t>
  </si>
  <si>
    <t>https://drive.google.com/drive/folders/1FmnnKBYfCoKAOQYqzBcElBrp-7XYS3Sh?usp=drive_link</t>
  </si>
  <si>
    <t>ENERGY DRINK</t>
  </si>
  <si>
    <t>ASIA SEJAHTERA PERDA</t>
  </si>
  <si>
    <t>KRATINGDAENG</t>
  </si>
  <si>
    <t>KRATINGDAENG - ENERGY DRINK</t>
  </si>
  <si>
    <t>KRATINGDAENG BEBASKAN ENERGIMU. SUPLEMEN KESEHATAN</t>
  </si>
  <si>
    <t>KRATINGDAENG GEO BALI - JUL - 2022</t>
  </si>
  <si>
    <t>CSC, PANGGILAN, SHI</t>
  </si>
  <si>
    <t>https://drive.google.com/drive/folders/12TvMDl_5FfGCRCcbMXLNjaIwmPwke6ow?usp=drive_link</t>
  </si>
  <si>
    <t>https://drive.google.com/drive/folders/1W4eQY9ygYpFwlfO1PpfeCDnoehcvKZ8Q?usp=drive_link</t>
  </si>
  <si>
    <t>TVC KRATINGDAENG</t>
  </si>
  <si>
    <t>TVC+DBI KRATINGDAENG</t>
  </si>
  <si>
    <t>TOKOPEDIA</t>
  </si>
  <si>
    <t>TOKOPEDIA (BOS) - ONLINE SHOP</t>
  </si>
  <si>
    <t>TOKOPEDIA BEBAS ONGKIR SEBEBASNYA</t>
  </si>
  <si>
    <t>TOKOPEDIA - JUL - 2022</t>
  </si>
  <si>
    <t>F 15-44 UML</t>
  </si>
  <si>
    <t>https://drive.google.com/drive/folders/1FrtmdJRT-HM953QBRQJsYVrOVZOHrD8i?usp=drive_link</t>
  </si>
  <si>
    <t>https://drive.google.com/drive/folders/1V4-ctCwwSahfQnMOwYpQ5ln6ILKA63OC?usp=drive_link</t>
  </si>
  <si>
    <t>TVC TOKOPEDIA</t>
  </si>
  <si>
    <t>TVC+DBI TOKOPEDIA</t>
  </si>
  <si>
    <t>TOKOPEDIA - ONLINE SHOP</t>
  </si>
  <si>
    <t>TOKOPEDIA 13 BEBAS ONGKIR SEBEBASNYA</t>
  </si>
  <si>
    <t>TOKOPEDIA - ONLINE SHOP-AUG-2022</t>
  </si>
  <si>
    <t>https://drive.google.com/drive/folders/1u5brdIQU5yOr8k3WRUwO8qwK9M_FtxTu?usp=drive_link</t>
  </si>
  <si>
    <t>CONTROL TOKOPEDIA</t>
  </si>
  <si>
    <t>DBI TOKOPEDIA</t>
  </si>
  <si>
    <t>SUNLIGHT EXTRA KOREAN STRAWBERRY</t>
  </si>
  <si>
    <t>SUNLIGHT EXTRA KOREAN STRAWBERRY - DISH</t>
  </si>
  <si>
    <t>SUNLIGHT KOREAN STRAWBERRY - JUL - AUG - 2022</t>
  </si>
  <si>
    <t>BHSI, C2P, CSC, FTV, KNYATA, LAL, LSTS, 3 MORE</t>
  </si>
  <si>
    <t>https://drive.google.com/drive/folders/1g5OwOoUw8m3VImwWIAtKmAuEkAY2r49p?usp=drive_link</t>
  </si>
  <si>
    <t>https://drive.google.com/drive/folders/1adLs0zhQ2e8HKRuahCLZjCZ_SgU2HCr5?usp=drive_link</t>
  </si>
  <si>
    <t>OPPO THE PORTRAIT EXPERT RENO8</t>
  </si>
  <si>
    <t>OPPO RENO8 - AUG - 2022</t>
  </si>
  <si>
    <t>C2P, CS, PANGGILAN</t>
  </si>
  <si>
    <t>https://drive.google.com/drive/folders/12Dl-envTaJdWqumEjeHt2lKxORpuWofi?usp=drive_link</t>
  </si>
  <si>
    <t>https://drive.google.com/drive/folders/1szWaPNWNpMEsS3AGZbD_TG0PMiayzG3z?usp=drive_link</t>
  </si>
  <si>
    <t>TVC OPPO RENO8</t>
  </si>
  <si>
    <t>TVC+DBI OPPO RENO8</t>
  </si>
  <si>
    <t>BEBELAC GOLD 3</t>
  </si>
  <si>
    <t>BEBELAC GOLD 3 - GROWING UP MILK</t>
  </si>
  <si>
    <t>LEBIH SERATNYA, BANYAK HEBATNYA</t>
  </si>
  <si>
    <t>BEBELAC GOLD 3 - GROWING UP MILK-AUG-SEP-2022</t>
  </si>
  <si>
    <t>https://drive.google.com/drive/folders/1EfL1Tv0KJF3xzaM4CNJdiA-TdPgNKTqa?usp=drive_link</t>
  </si>
  <si>
    <t>CONTROL BEBELAC</t>
  </si>
  <si>
    <t>DBI BEBELAC</t>
  </si>
  <si>
    <t>SGM EKSPLOR SOYA 1+</t>
  </si>
  <si>
    <t>SGM EKSPLOR SOYA 1+ - GROWING UP MILK</t>
  </si>
  <si>
    <t>SGM EKSPLOR SOYA, DHA OMEGA 3 &amp; 6, ISOLAT PROTEIN SOYA</t>
  </si>
  <si>
    <t>SGM EKSPLOR SOYA 1+ - GROWING UP MILK-SEP-2022</t>
  </si>
  <si>
    <t>CSC, PANGGILAN, PB</t>
  </si>
  <si>
    <t>https://drive.google.com/drive/folders/1ZWcx7gygo3UViBC37pwGCkbcie4ej_9-?usp=drive_link</t>
  </si>
  <si>
    <t>TVC SGM EKSPLOR SOYA</t>
  </si>
  <si>
    <t>TVC+DBI SGM EKSPLOR SOYA</t>
  </si>
  <si>
    <t>SUPERMI NUTRIMI</t>
  </si>
  <si>
    <t>SUPERMI NUTRIMI - INSTANT NOODLE</t>
  </si>
  <si>
    <t>BARU! SUPERMI NUTRIMI MI MI YANG GAK PA PA</t>
  </si>
  <si>
    <t>SUPERMI NUTRIMI - INSTANT NOODLE-SEP-2022</t>
  </si>
  <si>
    <t>C2P, CSC, FTV, TCYK</t>
  </si>
  <si>
    <t>https://drive.google.com/drive/folders/15nKJQctDRVoos4XInViT-bEyGLMpd0Fo?usp=drive_link</t>
  </si>
  <si>
    <t>https://drive.google.com/drive/folders/1vafofh2L36HaRYA1XkzYYrU9xCIH7hRL?usp=drive_link</t>
  </si>
  <si>
    <t>DBI ZOOM IN WITH AUDIO</t>
  </si>
  <si>
    <t>TVC SUPERMI NUTRIMI</t>
  </si>
  <si>
    <t>TVC+DBI AUDIO SUPERMI NUTRIMI</t>
  </si>
  <si>
    <t>IKUTIN MISSION &amp; DAPETIN MERCH EKSKLUSIF BTS GOJEK</t>
  </si>
  <si>
    <t>GOFOOD - SEP - 2022</t>
  </si>
  <si>
    <t>C2P, CSC, PANGGILAN, PB, SHI</t>
  </si>
  <si>
    <t>https://drive.google.com/drive/folders/1Cgtx8KEwJPsFkFAtHizsKcoyhOCIgjuO?usp=drive_link</t>
  </si>
  <si>
    <t>https://drive.google.com/drive/folders/1QKWLB9iOARjcBMciHQqWnKLLj0V4EJm_?usp=drive_link</t>
  </si>
  <si>
    <t>INDOMILK,CAP ENAAK</t>
  </si>
  <si>
    <t>&amp; CAP ENAAK GEMAS'22. TOTAL HADIAH MILYARAN RUPIAH</t>
  </si>
  <si>
    <t>INDOMILK,CAP ENAAK-AUG-SEP-2022</t>
  </si>
  <si>
    <t>WHH 25-44 U2L</t>
  </si>
  <si>
    <t>https://drive.google.com/drive/folders/1UbFTgOKJ4n-ycLSB18OtL9oFthWVa5cH?usp=drive_link</t>
  </si>
  <si>
    <t>https://drive.google.com/drive/folders/14QXQuyOtbrGy0Au70Bm_7jrhZ_-srpfo</t>
  </si>
  <si>
    <t>TVC CAP ENAAK &amp; INDOMILK</t>
  </si>
  <si>
    <t>TVC+DBI CAP ENAAK &amp; INDOMILK</t>
  </si>
  <si>
    <t>AKTIVITAS SAMPAI JUNGKIR BALIK?. YUK BAIKIN KONDISI</t>
  </si>
  <si>
    <t>BEAR BRAND - AUG - SEP - 2022</t>
  </si>
  <si>
    <t>AUG - SEPT</t>
  </si>
  <si>
    <t>C2P, CSC, FTV, KLSTS, PANGGILAN, PB</t>
  </si>
  <si>
    <t>https://drive.google.com/drive/folders/1SaAdsUIw-yQUsYuNY-4-n8tTV5Xhb4cP?usp=drive_link</t>
  </si>
  <si>
    <t>https://drive.google.com/drive/folders/1YuyCrqZkMdgmxx5HSRG_p0VEl8UyXwJv?usp=drive_link</t>
  </si>
  <si>
    <t>SUNSILK SOFT&amp;SMOOTH - HAIR CARE</t>
  </si>
  <si>
    <t>BARU! SUNSILK SOFT &amp; SMOOTH ACTIV-INFUSION</t>
  </si>
  <si>
    <t>SUNSILK SOFT &amp; SMOOTH - SEP - 2022</t>
  </si>
  <si>
    <t>C2P, FTV, KNYATA, LSTS, SINEMA</t>
  </si>
  <si>
    <t>https://drive.google.com/drive/folders/1RvaiQZZy4dJ8uoWscBGRVGbcoxIdxWbB?usp=drive_link</t>
  </si>
  <si>
    <t>https://drive.google.com/drive/folders/1FmTkpMRCzo7TufLRjXymAxTF6PotKmrn?usp=drive_link</t>
  </si>
  <si>
    <t>TVC SUNSILK SOFT &amp; SMOOTH</t>
  </si>
  <si>
    <t>TVC+DBI SUNSILK SOFT &amp; SMOOTH</t>
  </si>
  <si>
    <t>SUNSILK BLACK &amp; SHINE</t>
  </si>
  <si>
    <t>SUNSILK BLACK &amp; SHINE - HAIR CARE</t>
  </si>
  <si>
    <t>BARU! SUNSILK BLACK &amp; SHINE ACTIV - INFUSION</t>
  </si>
  <si>
    <t>SUNSILK BLACK &amp; SHINE - SEP - 2022</t>
  </si>
  <si>
    <t>C2P, FTV, KNYATA, SINEMA, TCYK, PANGGILAN</t>
  </si>
  <si>
    <t>https://drive.google.com/drive/folders/1MZg_R160ikHD9Lr6WMugYFODP1NpcBkc?usp=drive_link</t>
  </si>
  <si>
    <t>https://drive.google.com/drive/folders/1v1HgO4WnItBt5OXNz2UnuWyC8yrF_RQo?usp=drive_link</t>
  </si>
  <si>
    <t>TVC SUNSILK BLACK SHINE</t>
  </si>
  <si>
    <t>TVC+DBI SUNSILK BLACK SHINE</t>
  </si>
  <si>
    <t>BABY SHAMPOO</t>
  </si>
  <si>
    <t>BABY HAIR LOTION</t>
  </si>
  <si>
    <t>ZWITSAL NATURAL</t>
  </si>
  <si>
    <t>ZWITSAL NATURAL - BABY HAIR LOTION</t>
  </si>
  <si>
    <t>BARU HAIRLOTION SWEET ALMOND OIL &amp; VIT E</t>
  </si>
  <si>
    <t>ZWITSAL NATURAL - BABY HAIR LOTION-SEP-2022</t>
  </si>
  <si>
    <t>F 15+ &amp; WHH</t>
  </si>
  <si>
    <t>NATUR E WHITE</t>
  </si>
  <si>
    <t>MAU PUNYA KULIT CERAH MENYELURUH DALAM 4 MINGGU?</t>
  </si>
  <si>
    <t>AUG-NOV</t>
  </si>
  <si>
    <t>https://drive.google.com/drive/folders/1tn8iHgBs4YjCsWcWZgkfk0tkr4r2Z3q2?usp=drive_link</t>
  </si>
  <si>
    <t>SUPERPELL ANTI BAC RP. 9.900</t>
  </si>
  <si>
    <t>SUPERPELL - JUL - AUG - 2022 - EYETRACKING</t>
  </si>
  <si>
    <t>https://drive.google.com/drive/folders/1z-FQybP_dLhYTwPiVpVTMxvpA4HsVBIt?usp=drive_link</t>
  </si>
  <si>
    <t>https://drive.google.com/drive/folders/1F3fYAw8QvWsRJPcJqeJ1smKRNeHo0SA_?usp=drive_link</t>
  </si>
  <si>
    <t>AKTIF MELINDUNGI DARI KUMAN HINGGA 3 HARI. WIPOL RP 9.900</t>
  </si>
  <si>
    <t>WIPOL - JUL - AUG - 2022 - EYETRACKING</t>
  </si>
  <si>
    <t>BHSI, C2P, CSC, FTV, KNYATA, LAL, LSTS,PANGGILAN, SINEMA</t>
  </si>
  <si>
    <t>https://drive.google.com/drive/folders/1giMMogvMk7uWdqUfV89hL4DPOsq6aeKz?usp=drive_link</t>
  </si>
  <si>
    <t>https://drive.google.com/drive/folders/1xfOaI_oDnE7lnaX_-HwHN06hqwrVucL2?usp=drive_link</t>
  </si>
  <si>
    <t>GSM MULTICARDS HANDPHONE</t>
  </si>
  <si>
    <t>V25 SERIES AVAILABLE NOW, TOTAL BENEFIT UP TO RP 1.75JT</t>
  </si>
  <si>
    <t>VIVO V25 - SEP - OKT - 2022</t>
  </si>
  <si>
    <t>https://drive.google.com/drive/folders/1bWV5P4Xtn1Bzpvebmo37llZRIr19WvI5?usp=drive_link</t>
  </si>
  <si>
    <t>https://drive.google.com/drive/folders/1_wKk405U0jU7wk2EGVcedb7VNSepx5ms?usp=drive_link</t>
  </si>
  <si>
    <t>TVC VIVO V25 SERIES</t>
  </si>
  <si>
    <t>TVC+DBI VIVO V25 SERIES</t>
  </si>
  <si>
    <t>GO JEK TRASNPORT - MOBILE APPLICATION</t>
  </si>
  <si>
    <t>BTS | GOJEK IKUTIN MISSION &amp; DAPETIN MERCH EKSLUSIF BTS GOJEK</t>
  </si>
  <si>
    <t>GO TRANSPORT - SEP - 2022</t>
  </si>
  <si>
    <t>CSC, PB, SHI</t>
  </si>
  <si>
    <t>https://drive.google.com/drive/folders/1KOgnGhaHtqa7_B-D4sgtOYBA_77TSz5t?usp=drive_link</t>
  </si>
  <si>
    <t>https://drive.google.com/drive/folders/1o0OkTpaKuXP11SbydnehNOmmqs35bRiz?usp=drive_link</t>
  </si>
  <si>
    <t>TVC GOJEK (GO TRANSPORT)</t>
  </si>
  <si>
    <t>TVC+DBI GOJEK (GO TRANSPORT)</t>
  </si>
  <si>
    <t>BULAN KESEHATAN GIGI NASIONAL 2022, DAPATKAN PERAWATAN GIGI GRATIS DARI PEPSODENT #SENYUMINDONESIA</t>
  </si>
  <si>
    <t>PEPSODENT WHITE - SEP - 2022</t>
  </si>
  <si>
    <t>C2P, CSC, FTV, KNYATA, PANGGILAN, PB, SINEMA, SHI</t>
  </si>
  <si>
    <t>https://drive.google.com/drive/folders/1-aJnVLbUxAMlTPRPcN1icH2sYB4sYqM8?usp=drive_link</t>
  </si>
  <si>
    <t>https://drive.google.com/drive/folders/1Izhhf8-53gi8RNsQ9LPPJjtFKZK-8uY4?usp=drive_link</t>
  </si>
  <si>
    <t>TVC PEPSODENT WHITE (MERAH PUTIH)</t>
  </si>
  <si>
    <t>TVC+DBI PEPSODENT WHITE (MERAH PUTIH)</t>
  </si>
  <si>
    <t>PEPSODENT UNTUK INDONESIA MERDEKA DARI GIGI BERLUBANG! ISI 2 LEBIH HEMAT 50%</t>
  </si>
  <si>
    <t>PEPSODENT WHITE - AUG - 2022</t>
  </si>
  <si>
    <t>BHSI, C2P, CSC, FTV, PANGGILAN, PB, SINEMA</t>
  </si>
  <si>
    <t>https://drive.google.com/drive/folders/1EzREFUTYIuF7ooa71KM4fCJtyYOp9Tpq?usp=drive_link</t>
  </si>
  <si>
    <t>CLOSE GEO - TOOTHPASTE</t>
  </si>
  <si>
    <t>ANYAR! ISI LUWIH AKEH RP 7.300</t>
  </si>
  <si>
    <t>CLOSEUP GEO CENTRAL JAVA - SEP - 2022</t>
  </si>
  <si>
    <t>C2P, CSC, PANGGILAN, SHI, TCYK</t>
  </si>
  <si>
    <t>https://drive.google.com/drive/folders/1u_zUGQYJilUw4dM6fZHtGuOd_LEGcnXy?usp=drive_link</t>
  </si>
  <si>
    <t>https://drive.google.com/drive/folders/1pRfcsP9iTiVeOmIytF0XSepZpyd_NGwd?usp=drive_link</t>
  </si>
  <si>
    <t>SGM EKSPLOR - ALL GROWING UP MILK</t>
  </si>
  <si>
    <t>TERUSKAN NUTRISINYA, SIAPKAN BELAJARNYA. DHA, MINYAK IKAN, OMEGA 3&amp;6</t>
  </si>
  <si>
    <t>SGM EKSPLOR 3+ - OCT - 2022</t>
  </si>
  <si>
    <t>https://drive.google.com/drive/folders/19yL7hGi75wpbHSI5UeMBmvYR_mQ2PDfK?usp=drive_link</t>
  </si>
  <si>
    <t>CONTROL SGM EKSPLOR</t>
  </si>
  <si>
    <t>DBI SGM EKSPLOR</t>
  </si>
  <si>
    <t>ALL DETERGENT</t>
  </si>
  <si>
    <t>RINSO MOLTO</t>
  </si>
  <si>
    <t>RINSO MOLTO - ALL DETERGENT</t>
  </si>
  <si>
    <t>BERSAMA RINSO BERANI KOTOR DEMI KEBAIKAN, ANTI BAKTERI WANGINE PUOOL 48 JAM HARGA BARU RP 27.000</t>
  </si>
  <si>
    <t>RINSO MOLTO ULTRA GEO JAWA TIMUR - AUG - OCT - 2022</t>
  </si>
  <si>
    <t>AUG - OCT</t>
  </si>
  <si>
    <t>BHSI, C2P, CSC, FTV, KNYATA, LAL, LSTS, PANGGILAN</t>
  </si>
  <si>
    <t>https://drive.google.com/drive/folders/1EZ3EIWpUMMgCKxNm1_9utfwlglFlIEX4?usp=drive_link</t>
  </si>
  <si>
    <t>https://drive.google.com/drive/folders/1E9m5lOw4A0dmxxR832d3J4KDlye7vHRe?usp=drive_link</t>
  </si>
  <si>
    <t>TVC RINSO MOLTO ULTRA ANTI NODA</t>
  </si>
  <si>
    <t>TVC+DBI RINSO MOLTO ULTRA ANTI NODA</t>
  </si>
  <si>
    <t>BERSAMA RINSO BERANI KOTOR DEMI KEBAIKAN, ANTI BAKTERI MANJAGO WARNA BAJU LEK CERAH HARGA BARU RP 27.000</t>
  </si>
  <si>
    <t>RINSO MOLTO ULTRA GEO SUMATRA - AUG - OCT - 2023</t>
  </si>
  <si>
    <t>https://drive.google.com/drive/folders/1B1YWN7tWGdMG9KH_OmVD3C5XFPbUvS4w?usp=drive_link</t>
  </si>
  <si>
    <t>https://drive.google.com/drive/folders/1wRhK9sPVzLZy0xMskFX7FKu951kfZWOb?usp=drive_link</t>
  </si>
  <si>
    <t>DISH</t>
  </si>
  <si>
    <t>BARU! KOREAN EXTRA KOREAN STRAWBERRY</t>
  </si>
  <si>
    <t>SUNLIGHT EXTRA KOREAN STRAWBERRY GEO JAWA BARAT - SEP - 2022</t>
  </si>
  <si>
    <t>CSC, FTV, KNYATA, PANGGILAN</t>
  </si>
  <si>
    <t>https://drive.google.com/drive/folders/140fu1Q8_jFHOeHTRvKeiJ62qZXz2nFYh?usp=drive_link</t>
  </si>
  <si>
    <t>TVC SUNLIGHT EXTRA KOREAN STRAWBERRY</t>
  </si>
  <si>
    <t>TVC+DBI SUNLIGHT EXTRA KOREAN STRAWBERRY</t>
  </si>
  <si>
    <t>GOFOOD BANYAK MENU HEMAT DI GOFOOD. PESAN SEKARANG</t>
  </si>
  <si>
    <t>GOFOOD - OCT - 2022</t>
  </si>
  <si>
    <t>C2P, CSC, PANGGILAN, PB, SINEMA, SHI</t>
  </si>
  <si>
    <t>https://drive.google.com/drive/folders/1957YqGhhbcnKTQ89u5UF38CG4iyABZ-D?usp=drive_link</t>
  </si>
  <si>
    <t>https://drive.google.com/drive/folders/1_wOJiP8lWHiF16Hmc3vcrtXUUrsEZEOG?usp=drive_link</t>
  </si>
  <si>
    <t>TVC GOJEK (GOFOOD)</t>
  </si>
  <si>
    <t>TVC+DBI GOJEK (GOFOOD)</t>
  </si>
  <si>
    <t>BARU RINSO KOREAN STRAWBERRY ANTI NODA, ANTI BAU KERINGAT 48 JAM</t>
  </si>
  <si>
    <t>RINSO MOLTO ULTRA - OCT - 2022</t>
  </si>
  <si>
    <t>C2P, CSC, FTV, KNYATA, PANGGILAN, PB, SHI, TCYK</t>
  </si>
  <si>
    <t>https://drive.google.com/drive/folders/1svk6mEeCm5A4l_xWIXb6eIp_EMZZFTvQ?usp=drive_link</t>
  </si>
  <si>
    <t>https://drive.google.com/drive/folders/1DmcG6IGAb3yjOLJ8l2rPP3bsHkOqvhAu?usp=drive_link</t>
  </si>
  <si>
    <t>TVC RINSO KOREAN STRAWBERRY</t>
  </si>
  <si>
    <t>TVC+DBI RINSO KOREAN STRAWBERRY</t>
  </si>
  <si>
    <t>9 DARI 10 IBU DI INDONESIA SETUJU, SASA SANTAN OMEGA 3 PILIHAN LEBIH SEHAT UNTUK IBU CERMAT</t>
  </si>
  <si>
    <t>SASA SANTAN - SEP - OKT - 2022 - EYETRACKING ONLY</t>
  </si>
  <si>
    <t>https://drive.google.com/drive/folders/1OxBztm_KOFu0LkSGkFMgAJM84WEt12SP?usp=drive_link</t>
  </si>
  <si>
    <t>SAMSUNG BARU GALAXY A04S|A04|A04S. MULAI DARI 1.299.000 PASTI AWESOME</t>
  </si>
  <si>
    <t>SAMSUNG A04 SERIES - SEP - NOV - 2022</t>
  </si>
  <si>
    <t>SEP - NOV</t>
  </si>
  <si>
    <t>CSC, FTV, PANGGILAN, PB, SINEMA</t>
  </si>
  <si>
    <t>https://drive.google.com/drive/folders/1BJrw1ZsS-qvqYPN1hO_Q3O-juvLKDooA?usp=drive_link</t>
  </si>
  <si>
    <t>CONTROL SAMSUNG A04 SERIES</t>
  </si>
  <si>
    <t>DBI SAMSUNG A04 SERIES</t>
  </si>
  <si>
    <t>SEASONED FLOUR</t>
  </si>
  <si>
    <t>RODAMAS</t>
  </si>
  <si>
    <t>SASA</t>
  </si>
  <si>
    <t>SASA - SEASONED FLOUR</t>
  </si>
  <si>
    <t>SASA TEPUNG BUMBU BERVITAMIN DAN BERMINERAL. MENINGKATKAN IMUN TUBUH</t>
  </si>
  <si>
    <t>SASA TEPUNG SERBAGUNA - OCT - NOV - 2022</t>
  </si>
  <si>
    <t>OCT-NOV</t>
  </si>
  <si>
    <t>CSC, FTV, TCYK</t>
  </si>
  <si>
    <t>https://drive.google.com/drive/folders/14i9trrTZJceZEZg-UtamGOC15piMWgST?usp=drive_link</t>
  </si>
  <si>
    <t>https://drive.google.com/drive/folders/1kvkl45QAN1sotYjBCGfDq-2yNwScrAxV?usp=drive_link</t>
  </si>
  <si>
    <t>TVC TEPUNG BUMBU SASA SERBAGUNA</t>
  </si>
  <si>
    <t>TVC+DBI TEPUNG BUMBU SASA SERBAGUNA</t>
  </si>
  <si>
    <t>CLEAR ANTI KETOMBE TINY TAN</t>
  </si>
  <si>
    <t>CLEAR ANTI KETOMBE TINY TAN - SHAMPOO</t>
  </si>
  <si>
    <t>CLEAR SPECIAL EDITION PACK 3X BERSIH TOTAL, SIKAT HABIS KETOMBE BASAH</t>
  </si>
  <si>
    <t>CLEAR ANTI KETOMBE TINY TAN EDION - NOV - 2022</t>
  </si>
  <si>
    <t>CSC, FTV, KNYATA, PANGGILAN, TC, TCYK</t>
  </si>
  <si>
    <t>https://drive.google.com/drive/folders/1p_ORtZFsUspzmBx19MTzUGP81CgQCg3z?usp=drive_link</t>
  </si>
  <si>
    <t>https://drive.google.com/drive/folders/1inO71bkjK1OQDojd_rn5ONUScy0S2PAF?usp=drive_link</t>
  </si>
  <si>
    <t>TVC CLEAR COMPLETE SOFT CARE TINY TAN EDITION</t>
  </si>
  <si>
    <t>TVC+DBI CLEAR COMPLETE SOFT CARE TINY TAN EDITION</t>
  </si>
  <si>
    <t>INTERNET BROADBAND CAR</t>
  </si>
  <si>
    <t>EXCELCOMINDO PRATAMA</t>
  </si>
  <si>
    <t>EXCELCOMINDO XL - INTERNET BROADBAND CAR</t>
  </si>
  <si>
    <t>XL PREPAID</t>
  </si>
  <si>
    <t>XL WEAREMORE 
 NONTON YOUTUBE SHORTS
 AKSES UNLIMITED Rp1
 CEK APLIKASI MYXL SEKARANG!
 #AdaDiShorts</t>
  </si>
  <si>
    <t>EXCELCOMINDO XL - INTERNET BROADBAND CAR-NOV-DEC-2022</t>
  </si>
  <si>
    <t>https://drive.google.com/drive/folders/130YhN58Y9Wlq9S9mf6mkojBoKhlsgMet?usp=drive_link</t>
  </si>
  <si>
    <t>https://drive.google.com/drive/folders/1Qz5h_n39kzVsstIQDFsNuYxyIQTuSwNz?usp=drive_link</t>
  </si>
  <si>
    <t>WHISPER MOMENTS SSF</t>
  </si>
  <si>
    <t>PLAYING WITH HANDPHONE/PC/LAPTOP/TABLET WITH POSITIVE VIBES</t>
  </si>
  <si>
    <t>TVC XL</t>
  </si>
  <si>
    <t>TVC+MOMENT XL</t>
  </si>
  <si>
    <t>AQUA JUGS</t>
  </si>
  <si>
    <t>BEN SETITI ANGGONA MILIH, AQUA DULU 
 MURNI &amp; TERLINDUNGI</t>
  </si>
  <si>
    <t>AQUA - MINERAL WATER-NOV-DEC-2022</t>
  </si>
  <si>
    <t>CSC, FTV, KNYATA, PANGGILAN, PM, SINEMA,SHI, TC, TCYK</t>
  </si>
  <si>
    <t>https://drive.google.com/drive/folders/1YNvlbssy0SF-l0w1CsRM58scq8ptSu0t?usp=drive_link</t>
  </si>
  <si>
    <t>TVC AQUA GALON</t>
  </si>
  <si>
    <t>TVC+DBI AQUA GALON</t>
  </si>
  <si>
    <t>PEPSODENT NANOSOFT</t>
  </si>
  <si>
    <t>PEPSODENT NANOSOFT - TOOTHBRUSH</t>
  </si>
  <si>
    <t>PEPSODENT - TOOTHBRUSH NANOSOFT</t>
  </si>
  <si>
    <t>BARU! PEPSODENT NANOSOFT 
 EFEKTIF HILANGKAN 4 LAPIS PLAK</t>
  </si>
  <si>
    <t>PEPSODENT NANOSOFT - TOOTHBRUSH-NOV-2022</t>
  </si>
  <si>
    <t>CSC, FTV, KNYATA, PANGGILAN, SINEMA, TC, TCYK</t>
  </si>
  <si>
    <t>https://drive.google.com/drive/folders/11CUgc2HfPnNqR4lvJi5PzqOL3aJH-RcE?usp=drive_link</t>
  </si>
  <si>
    <t>CONTROL PEPSODENT NANOSOFT</t>
  </si>
  <si>
    <t>DBI PEPSODENT NANOSOFT</t>
  </si>
  <si>
    <t>WALL'S CORNETTO</t>
  </si>
  <si>
    <t>WALL'S - CORNETTO BLACK &amp; WHITE</t>
  </si>
  <si>
    <t>GIMANAPUN MULAINYA CORNETTO BLACK &amp; WHITE-IN AJA</t>
  </si>
  <si>
    <t>WALL'S CORNETTO - ICE CREAM-NOV-2022</t>
  </si>
  <si>
    <t>C2P, CSC, FTV, KNYATA, PANGGILAN, SHI, TCYK</t>
  </si>
  <si>
    <t>https://drive.google.com/drive/folders/1FxN9ijfcvW1QYGqD-42ycQ6iBBG4mQWB?usp=drive_link</t>
  </si>
  <si>
    <t>https://drive.google.com/drive/folders/1rMoFvj5xacETQO776RN1J5yeFy9TzP9X?usp=drive_link</t>
  </si>
  <si>
    <t>TVC WALL'S CORNETTO</t>
  </si>
  <si>
    <t>TVC+DBI WALL'S CORNETTO</t>
  </si>
  <si>
    <t>ABC</t>
  </si>
  <si>
    <t>ABC - CHILI SAUCE</t>
  </si>
  <si>
    <t>#1 PILIHAN KELUARGA INDONESIA
 BIKIN SEMUA MAKAN KREZI ENAKNYA
 CEK PENAWARANNYA DI TOKO TERDEKAT</t>
  </si>
  <si>
    <t>ABC - CHILI SAUCE-NOV-2022</t>
  </si>
  <si>
    <t>F 25-44 UM</t>
  </si>
  <si>
    <t>PANGGILAN, PB</t>
  </si>
  <si>
    <t>https://drive.google.com/drive/folders/10iu5Gspmnim7Eic-9x6ce8gcQ8ZtO2I3?usp=drive_link</t>
  </si>
  <si>
    <t>https://drive.google.com/drive/folders/1xhb4z-sfwbsiH8Wf0fIS7Qa8hLc0RGqT?usp=drive_link</t>
  </si>
  <si>
    <t>TVC SAMBAL ABC</t>
  </si>
  <si>
    <t>TVC+DBI SAMBAL ABC</t>
  </si>
  <si>
    <t>COLA</t>
  </si>
  <si>
    <t>COCA</t>
  </si>
  <si>
    <t>MAU SEGAR YANG BEDA?
 COCA-COLA SEGARNYA MANTAP</t>
  </si>
  <si>
    <t>COCA-COLA-DEC-2022</t>
  </si>
  <si>
    <t>CSC, FTV, PANGGILAN, SINEMA, TC, TCYK</t>
  </si>
  <si>
    <t>https://drive.google.com/drive/folders/1TQV6mDRlWEYKhbwIJG-ODLLePuTsywx3?usp=drive_link</t>
  </si>
  <si>
    <t>https://drive.google.com/drive/folders/11nOz5lqMQNGRG5_JBtQAKWo-5FbsRdiA?usp=drive_link</t>
  </si>
  <si>
    <t>WHISPER MOMENTS SUPER IMPOSE</t>
  </si>
  <si>
    <t>DRINKING</t>
  </si>
  <si>
    <t>TVC COCA-COLA</t>
  </si>
  <si>
    <t>TVC+COCA-COLA MOMENT</t>
  </si>
  <si>
    <t>ONLINE SERVICE - ONLINE SHOP</t>
  </si>
  <si>
    <t>PENGIRIMAN CEPAT &amp; GRATIS ONGKIR
 PASTI SAMPAI MIN. BELANJA TERENDAH</t>
  </si>
  <si>
    <t>LAZADA.CO.ID - ONLINE SHOP-DEC-2022</t>
  </si>
  <si>
    <t>CSC, TC, TCYK</t>
  </si>
  <si>
    <t>https://drive.google.com/drive/folders/1pDVhWFZ585JfvYakOsIYAHJvz8guyswi?usp=drive_link</t>
  </si>
  <si>
    <t>https://drive.google.com/drive/folders/1LfrnsogKOYwGjaah76-JtVw4_VTp9WIG?usp=drive_link</t>
  </si>
  <si>
    <t>TVC LAZADA</t>
  </si>
  <si>
    <t>TVC+DBI LAZADA</t>
  </si>
  <si>
    <t>DEODORANT. BODY ODOUR</t>
  </si>
  <si>
    <t>REXONA MOTION ACTIVATED HIJAB NATURAL</t>
  </si>
  <si>
    <t>REXONA - ROLL ON HIJAB</t>
  </si>
  <si>
    <t>BARU HIJAB NATURAL 
 72 JAM ANTI GERAH 
 UNTUK KESEGARAN BERHIJABMU
 QUICK DRY FORMULA, 0% ALKOHOL WANGI TAHAN LAMA</t>
  </si>
  <si>
    <t>REXONA MOTION ACTIVATED HIJAB NATURAL-NOV-DEC-2022</t>
  </si>
  <si>
    <t>CSC, CH, FTV, KNYATA, SINEMA, TC</t>
  </si>
  <si>
    <t>https://drive.google.com/drive/folders/1NVVUOYaQNKhY6xDtqCZk7-V_jxvizTRf?usp=drive_link</t>
  </si>
  <si>
    <t>https://drive.google.com/drive/folders/1Ut7cOLwlA8SPus_VNDXnhTigi2hSDB_K?usp=drive_link</t>
  </si>
  <si>
    <t>TVC REXONA HIJAB NATURAL</t>
  </si>
  <si>
    <t>TVC+DBI REXONA HIJAB NATURAL</t>
  </si>
  <si>
    <t>GO JEK - GOFOOD</t>
  </si>
  <si>
    <t>PASTI ADA PROMO
 DISKON S.D. 110RB + CASHBACK S.D. 83RB</t>
  </si>
  <si>
    <t>GO JEK - MOBILE APPLICATION-DEC-2022</t>
  </si>
  <si>
    <t>CSC, KNYATA, PANGGILAN, PB, SINEMA, SHI, TC</t>
  </si>
  <si>
    <t>https://drive.google.com/drive/folders/1QPd4j7l9dnSgVZ4wLxn10NEfOI9NxBTy?usp=drive_link</t>
  </si>
  <si>
    <t>https://drive.google.com/drive/folders/1WLo84kXikwMmspgbcB53zbltpzWGEn8D?usp=drive_link</t>
  </si>
  <si>
    <t>ABC - SOYA SAUCE</t>
  </si>
  <si>
    <t>ABC - SOYA SAUCE+</t>
  </si>
  <si>
    <t>KECAP MANIS RASA DAGING ASAP
 KECAP MANIS RASA SEAFOOD
 KECAP MANIS+
 DENGAN BAHAN TERPILIH UNTUK KEISTIMEWAAN RASA</t>
  </si>
  <si>
    <t>ABC - SOYA SAUCE-DEC-2022</t>
  </si>
  <si>
    <t>PANGGILAN, PB, S&amp;D, TC</t>
  </si>
  <si>
    <t>https://drive.google.com/drive/folders/1UHl8Jxq2YzonV53G7QUlrDuNEcMWDKPg?usp=drive_link</t>
  </si>
  <si>
    <t>https://drive.google.com/drive/folders/1Uw6IXIUkZxaSpPKr3qTRRQ5T_oJ6HlMq?usp=drive_link</t>
  </si>
  <si>
    <t>TVC ABC KECAP MANIS+</t>
  </si>
  <si>
    <t>TVC+DBI ABC KECAP MANIS+</t>
  </si>
  <si>
    <t>INDOFOOD RACIK - BUMBU INSTAN</t>
  </si>
  <si>
    <t>CARI BUMBU YANG KAYAK RACIKAN SENDIRI?
 PAKAI BUMBU RACIK AJA!
 DIPROSES SAMA SEPERTI IBU MERACIK
 TAKARAN TERUKUR, JADI KONSISTEN ENAKNYA!
 RASANYA SEENAK RACIKAN SENDIRI</t>
  </si>
  <si>
    <t>INDOFOOD RACIK - BUMBU INSTANT-DEC-2022</t>
  </si>
  <si>
    <t>WHH, 25-39 UM</t>
  </si>
  <si>
    <t>CSC, FTV, PANGGILAN, SHI, TCYK</t>
  </si>
  <si>
    <t>https://drive.google.com/drive/folders/1EhzKfmqPb1WU17ceQSqk9ZQ39QG4bhlw?usp=drive_link</t>
  </si>
  <si>
    <t>https://drive.google.com/drive/folders/1O_YIcOx2EokExWP09bP5SHbSUBhmOsDs?usp=drive_link</t>
  </si>
  <si>
    <t>TVC BUMBU RACIK</t>
  </si>
  <si>
    <t>TVC+DBI BUMBU RACIK</t>
  </si>
  <si>
    <t>SAMBAL PEDAS
 SAMBAL EKSTRA PEDAS
 SAMBAL PEDAS DAHSYAT
 BANYAK LEVEL PEDAS
 BIKIN MAKAN MAKIN SELERA</t>
  </si>
  <si>
    <t>INDOFOOD - CHILI SAUCE-DEC-2022</t>
  </si>
  <si>
    <t>https://drive.google.com/drive/folders/1Pe0V57fWunNAd4St6MHL31CGOeiFrW69?usp=drive_link</t>
  </si>
  <si>
    <t>https://drive.google.com/drive/folders/1Uw6KJb-02kFnlfK0UAJotcjUU6uAzs7Z?usp=drive_link</t>
  </si>
  <si>
    <t>TVC SAMBAL INDOFOOD</t>
  </si>
  <si>
    <t>TVC+DBI SAMBAL INDOFOOD</t>
  </si>
  <si>
    <t>PEPSODENT - WHITE</t>
  </si>
  <si>
    <t>PEPSODENT
 PERIKSA GIGI GRATIS</t>
  </si>
  <si>
    <t>PEPSODENT - TOOTHPASTE-DEC-2022</t>
  </si>
  <si>
    <t>https://drive.google.com/file/d/17s7kzRyaIEVehcmv_zjjhH-DWGzXBN-5/view?usp=drive_link</t>
  </si>
  <si>
    <t>https://drive.google.com/drive/folders/1YU9WBUcLKSoBlnxrQ4gyXLC4zjESqNUq?usp=drive_link</t>
  </si>
  <si>
    <t>TVC+DBI PEPSODENT WHITE (MERAH PUTIH) ZOOM WITH AUDIO</t>
  </si>
  <si>
    <t>ZURICH</t>
  </si>
  <si>
    <t>ZURICH VEHICLE INSURANCE</t>
  </si>
  <si>
    <t>LAYANAN MOBILE CLAIM ASURANSI ZURICH SIAP BERIKAN BANTUAN DALAM GENGGAMAN</t>
  </si>
  <si>
    <t>IN CONTENT ADS+</t>
  </si>
  <si>
    <t>DEC - JAN</t>
  </si>
  <si>
    <t>https://drive.google.com/drive/folders/1X-4Wr0guG_-FSnLDFpTdKU0yWYDBvOkO?usp=drive_link</t>
  </si>
  <si>
    <t>https://drive.google.com/drive/folders/1DISeoyD1XHcFU37HoYFAlaV1-uAIV8lc?usp=drive_link</t>
  </si>
  <si>
    <t>WHISPER MOMENTS SF</t>
  </si>
  <si>
    <t>WHILE RIDING A VEHICLE</t>
  </si>
  <si>
    <t>ZURICH TRAVEL INSURANCE</t>
  </si>
  <si>
    <t>LINDUNGI SEMUA YANG ANDA BAWA SAAT LIBURAN DENGAN ASURANSI PERJALANAN ZURICH</t>
  </si>
  <si>
    <t>https://drive.google.com/drive/folders/18t3eM-P7Q8-8DpltKn_S7Q2ZdfCJhzOO?usp=drive_link</t>
  </si>
  <si>
    <t>WHILE TRAVELING</t>
  </si>
  <si>
    <t>INDOMIE - INSTANT NOODLE RENDANG</t>
  </si>
  <si>
    <t>INDOMIE - INSTANT NOODLE-JAN-2023</t>
  </si>
  <si>
    <t>https://drive.google.com/drive/folders/1sz2Jl_OaWhpQrr7kIv6GNyJ7-UXBMb8E?usp=drive_link</t>
  </si>
  <si>
    <t>https://drive.google.com/drive/folders/1XSx0ktgONZnNxP-1T2bFG0j10yIpNSYQ?usp=drive_link</t>
  </si>
  <si>
    <t>TVC INDOMIE HYPEABIS KEBAB RENDANG</t>
  </si>
  <si>
    <t>TVC+DBI INDOMIE HYPEABIS KEBAB RENDANG</t>
  </si>
  <si>
    <t>RASAKAN KEMURNIANNYA!
 SIAPKAN BEAR BRAND SEKARANG!</t>
  </si>
  <si>
    <t>NESTLE BEARBRAND - LIQUID MILK-JAN-FEB-2023</t>
  </si>
  <si>
    <t>CSC, TCYK</t>
  </si>
  <si>
    <t>https://drive.google.com/drive/folders/12S0pRJwtLaxc4YB12sSKaD_V4DMbEjpM?usp=drive_link</t>
  </si>
  <si>
    <t>https://drive.google.com/drive/folders/1DfUh-tuJB9PHtLftnuz_j2knTC94hG_a?usp=drive_link</t>
  </si>
  <si>
    <t xml:space="preserve">WHISPER MOMENTS SF </t>
  </si>
  <si>
    <t>HOME AFTER OFFICE WORK &amp; A HARD DAY (HEAVY ACTIVITY)
AFTER RAIN, AFTER TRAVEL, STUCKED IN TRAFFIC, AFTER WORKING OVERTIME</t>
  </si>
  <si>
    <t>TVC+MOMENT BEAR BRAND</t>
  </si>
  <si>
    <t>MOTORCYCLE</t>
  </si>
  <si>
    <t>HONDA SCOOPY</t>
  </si>
  <si>
    <t>HONDA SCOOPY - MOTORCYCLE</t>
  </si>
  <si>
    <t>HONDA - SCOOPY MOTORCYCLE</t>
  </si>
  <si>
    <t>THE FASHION ICON
 SCOOPY
 MOVE YOUNIQUELY AHEAD</t>
  </si>
  <si>
    <t>HONDA SCOOPY - MOTORCYCLE-JAN-2023</t>
  </si>
  <si>
    <t>https://drive.google.com/drive/folders/1dUD68Hp7ITAVazOza8E8iByDNqV4Egb4?usp=drive_link</t>
  </si>
  <si>
    <t>CONTROL HONDA SCOOPY</t>
  </si>
  <si>
    <t>DBI HONDA SCOOPY</t>
  </si>
  <si>
    <t>PEPSODENT WHITE</t>
  </si>
  <si>
    <t>GIGI 10X LEBIH KUAT</t>
  </si>
  <si>
    <t>PEPSODENT - TOOTHPASTE-JAN-2023</t>
  </si>
  <si>
    <t>CSC, FTV, KNYATA, PANGGILAN, PB, SINEMA, TC, TCYK</t>
  </si>
  <si>
    <t>https://drive.google.com/drive/folders/1zYjyUfX5lDXfHiAbvNARlWhOSuXxIq0R?usp=drive_link</t>
  </si>
  <si>
    <t>https://drive.google.com/drive/folders/17gW6XMHxr933IO0g2_e8RkqHgDWeyO2V?usp=drive_link</t>
  </si>
  <si>
    <t>TVC PEPSODENT PENCEGAH GIGI BERLUBANG</t>
  </si>
  <si>
    <t>TVC+DBI PEPSODENT PENCEGAH GIGI BERLUBANG</t>
  </si>
  <si>
    <t>LAZADA.CO.ID (GEO)</t>
  </si>
  <si>
    <t>LAZADA.CO.ID (GEO) - ONLINE SHOP</t>
  </si>
  <si>
    <t>LAZADA.CO.ID 
 (WEST JAVA EXCLUDE JABODETABEK)</t>
  </si>
  <si>
    <t>PENGIRIMAN CEPAT &amp; GRATIS ONGKIR
 PASTI SAMPAI MIN. BELANJA TERENDAH
 TEU KUDU BINGUNG PILIH KIRIM CEPAT ATAU GRATIS ONGKIR
 TAH LAZADA! PENGIRIMAN CEPAT &amp; GRATIS ONGKIR</t>
  </si>
  <si>
    <t>LAZADA.CO.ID (GEO) - ONLINE SHOP-JAN-FEB-2023</t>
  </si>
  <si>
    <t>https://drive.google.com/drive/folders/1-jtCXX3wyh5kzFDBXBbnXPa25GLYGHT9?usp=drive_link</t>
  </si>
  <si>
    <t>https://drive.google.com/drive/folders/1gJaSzXMGHnSGfRCJkhil3ck2_CD016A4?usp=drive_link</t>
  </si>
  <si>
    <t>LAZADA.CO.ID 
 (CENTRAL JAVA)</t>
  </si>
  <si>
    <t>PENGIRIMAN CEPAT &amp; GRATIS ONGKIR
 PASTI SAMPAI MIN. BELANJA TERENDAH
 ORA USAH MUMET PILIH KIRIM CEPAT OPO GRATIS ONGKIR
 NING LAZADA ISA PILIH PENGIRIMAN CEPAT &amp; GRATIS ONGKIR</t>
  </si>
  <si>
    <t>CENTRAL JAVA</t>
  </si>
  <si>
    <t>https://drive.google.com/drive/folders/1VNaVLwxsypmt5Pv75HBDxWILL2zkr5ed?usp=drive_link</t>
  </si>
  <si>
    <t>https://drive.google.com/drive/folders/1ixLaUwT95o7l3WsJvKP6_FYSkeqkGb4T?usp=drive_link</t>
  </si>
  <si>
    <t>LAZADA.CO.ID 
 (EAST JAVA)</t>
  </si>
  <si>
    <t>PENGIRIMAN CEPAT &amp; GRATIS ONGKIR
 PASTI SAMPAI MIN. BELANJA TERENDAH
 ORA USAH MUMET PILIH KIRIM CEPAT OPO GRATIS ONGKIR
 NING LAZADA ISA PILIH PENGIRIMAN CEPAT &amp; GRATIS ONGKIR!</t>
  </si>
  <si>
    <t>https://drive.google.com/drive/folders/1GmpT_x0iEVPqH_zdVh-eQmqRWTf9e6xi?usp=drive_link</t>
  </si>
  <si>
    <t>https://drive.google.com/drive/folders/1Dky_UKZ0TlJKafLnGckBipx1zyemvGug?usp=drive_link</t>
  </si>
  <si>
    <t>LIFEBUOY REFRESH N COOL</t>
  </si>
  <si>
    <t>LIFEBUOY REFRESH N COOL - SHAMPOO</t>
  </si>
  <si>
    <t>LIFEBUOY - REFRESH N COOL - SHAMPOO (EAST JAVA)</t>
  </si>
  <si>
    <t>ANYAR!
 SHAMPO LIFEBUOY REFRESH N COOL
 GAK ONO MANEH KETOMBE LAN AMBU APEK!
 RAMBUT ATIS SEGER SADINTEN</t>
  </si>
  <si>
    <t>LIFEBUOY REFRESH N COOL - SHAMPOO-JAN-FEB-2023</t>
  </si>
  <si>
    <t>CSC, FTV, KNYATA, PANGGILAN, PB, SINEMA, TC, PANGGILAN (R)</t>
  </si>
  <si>
    <t>https://drive.google.com/drive/folders/1RyyX2STa1vhRbFdO8vy745iKGVQNfPwb?usp=drive_link</t>
  </si>
  <si>
    <t>https://drive.google.com/drive/folders/1TCrgkgGD7gPe6se7AIClhllShFQA_XeX?usp=drive_link</t>
  </si>
  <si>
    <t>TVC LIFEBUOY REFRESH &amp; COOL</t>
  </si>
  <si>
    <t>TVC+DBI LIFEBUOY REFRESH &amp; COOL</t>
  </si>
  <si>
    <t>LIFEBUOY - REFRESH N COOL - SHAMPOO (WEST JAVA EXLUDE JAKARTA)</t>
  </si>
  <si>
    <t>AYA NU ENGGAL!
 SAMPO LIFEBUOY REFRESH N COOL
 KETOMBE LEPEK SAREUNG BAU POE LANGIT!
 BUUK TIIS SASAPOE</t>
  </si>
  <si>
    <t>https://drive.google.com/drive/folders/1O0QuIFc4lsdDjz8lMpm_wUL7QoXxY61u?usp=drive_link</t>
  </si>
  <si>
    <t>https://drive.google.com/drive/folders/1Qd-P9rJYiGvzR_Fx0s5azY9smPRuhNAc?usp=drive_link</t>
  </si>
  <si>
    <t>SKIN LIG</t>
  </si>
  <si>
    <t>GLOW &amp; LOVELY ULTIMATE UV DUO</t>
  </si>
  <si>
    <t>GLOW &amp; LOVELY ULTIMATE UV DUO - SKIN LIG</t>
  </si>
  <si>
    <t>GLOW &amp; LOVELY - UV DUO</t>
  </si>
  <si>
    <t>GLOW &amp; LOVELY
 ULTIMATE UV DUO
 DUO MANFAAT DALAM SATU</t>
  </si>
  <si>
    <t>GLOW &amp; LOVELY ULTIMATE UV DUO - SKIN LIG-JAN-2023</t>
  </si>
  <si>
    <t>LARA ATI, PANGGILAN, PB, SUSTER EL, TC, TCYK</t>
  </si>
  <si>
    <t>https://drive.google.com/drive/folders/1lULUobC8oAKgsvSMRItLMvAtIf5zUZL4?usp=drive_link</t>
  </si>
  <si>
    <t>https://drive.google.com/drive/folders/1NF7zo3H90OlQLxz6XaaugG8odSXARk8n?usp=drive_link</t>
  </si>
  <si>
    <t>TVC GLOW &amp; LOVELY</t>
  </si>
  <si>
    <t>TVC+DBI GLOW &amp; LOVELY</t>
  </si>
  <si>
    <t>AUG-OCT 2022
JAN-FEB 2023</t>
  </si>
  <si>
    <t>https://drive.google.com/drive/folders/1W166RnXEgbmFAviEDd1tOhktm-jA1Iq_?usp=drive_link</t>
  </si>
  <si>
    <t>CAMPAIGN EFFECTIVENESS</t>
  </si>
  <si>
    <t>ROYCO - BUMBU KALDU RASA SAPI (EAST JAVA)</t>
  </si>
  <si>
    <t>#CUKUPROYCOAJA GA ATEK TAMBAHAN BUMBU LIYONE, MASAK BAKSO MESTI ENAK</t>
  </si>
  <si>
    <t>ROYCO - SEASONING SALT-JAN-FEB-2023</t>
  </si>
  <si>
    <t>JAN-FEB</t>
  </si>
  <si>
    <t>CSC, FTV, KNYATA, LARA ATI, PANGGILAN, PB, SINEMA, SUSTER EL, SHI, TC, TCYK, FTV SIANG</t>
  </si>
  <si>
    <t>https://drive.google.com/drive/folders/15qQDz-9oED38fP-ZO7NpFtzWgFxrUj4a?usp=drive_link</t>
  </si>
  <si>
    <t>https://drive.google.com/drive/folders/1R3wT0XMZhqDI_4VTuka4cqyPX_G4s1GZ?usp=drive_link</t>
  </si>
  <si>
    <t>TVC ROYCO</t>
  </si>
  <si>
    <t>TVC+DBI ROYCO</t>
  </si>
  <si>
    <t>ROYCO - BUMBU KALDU RASA SAPI (CENTRAL JAVA)</t>
  </si>
  <si>
    <t>#CUKUPROYCOAJATANPO BUMBU LIYANNE, MASAK BASKO MESTI ENAK</t>
  </si>
  <si>
    <t>https://drive.google.com/drive/folders/163W2Bbe2ifvLLruUIZb88yY8m9k5-Xin?usp=drive_link</t>
  </si>
  <si>
    <t>https://drive.google.com/drive/folders/1mmWNjliGgMvSc0lR7Li1GjsCPOLTaThY?usp=drive_link</t>
  </si>
  <si>
    <t>YAMAHA GRAND FILANO</t>
  </si>
  <si>
    <t>YAMAHA GRAND FILANO - MOTORCYCLE</t>
  </si>
  <si>
    <t>YAMAHA - GRAND FILANO</t>
  </si>
  <si>
    <t>GRAND FILANO
 HYBRID CONNECTED
 THE NEXT LEVEL OF YOUR LIFE</t>
  </si>
  <si>
    <t>YAMAHA GRAND FILANO - MOTORCYCLE-FEB-2023</t>
  </si>
  <si>
    <t>https://drive.google.com/drive/folders/1FejvvrC-m9rDjhdAuJ6OYFJK9RFhitFc?usp=drive_link</t>
  </si>
  <si>
    <t>https://drive.google.com/drive/folders/15pCyYYhOgJVNG5GP3dEGFhRv17F0C205?usp=drive_link</t>
  </si>
  <si>
    <t>TVC YAMAHA GRAND FILANO</t>
  </si>
  <si>
    <t>TVC+DBI YAMAHA GRAND FILANO</t>
  </si>
  <si>
    <t>HEBATNYA BEBELAC
 SATU-SATUNYA KOMBINASI SERAT YANG TERUJI KLINIS DENGAN RATIO 1:9</t>
  </si>
  <si>
    <t>BEBELAC 3 - GROWING UP MILK-FEB-2023</t>
  </si>
  <si>
    <t>CSC,TCYJ</t>
  </si>
  <si>
    <t>https://drive.google.com/drive/folders/1yBvM7sQClUUsnrkbicU2Pps8vtBHsl4w?usp=drive_link</t>
  </si>
  <si>
    <t>https://drive.google.com/drive/folders/1LrBgp-9u8kt8FYN1JEm1uXqX4KApcQ45?usp=drive_link</t>
  </si>
  <si>
    <t>TVC BEBELAC</t>
  </si>
  <si>
    <t>TVC+DBI BEBELAC</t>
  </si>
  <si>
    <t>TABLET COLD MEDICI</t>
  </si>
  <si>
    <t>PROCOLD FLU &amp; BATUK</t>
  </si>
  <si>
    <t>PROCOLD FLU &amp; BATUK - TABLET COLD MEDICI</t>
  </si>
  <si>
    <t>PROCOLD - TABLET FLU &amp; BATUK</t>
  </si>
  <si>
    <t>PROCOLD FLU &amp; BATUK
 TANPA KANTUK
 PILIHAN YANG SUDAH BETUL!</t>
  </si>
  <si>
    <t>PROCOLD FLU &amp; BATUK - TABLET COLD MEDICI-FEB-MAR-2023</t>
  </si>
  <si>
    <t>F 25-39 UM1</t>
  </si>
  <si>
    <t>BELOK KANAN JALAN TERUS, CSC, FTV, KNYATA, PANGGILAN</t>
  </si>
  <si>
    <t>https://drive.google.com/drive/folders/1Ov3MkP7Puv6cXsH79iYHk_-hxjMbNNvr?usp=drive_link</t>
  </si>
  <si>
    <t>CONTROL PROCOLD</t>
  </si>
  <si>
    <t>DBI PROCOLD</t>
  </si>
  <si>
    <t>CLEAR ANTI KETOMBE - SHAMPOO LEMON (WEST JAVA)</t>
  </si>
  <si>
    <t>CLEAR NO 1 ANTI KETOMBE SAMPO DI INDONESIA 3X NGABERSIHIN KATOMBE &amp; MINYAK</t>
  </si>
  <si>
    <t>CLEAR ANTI KETOMBE - SHAMPOO-MAR-2023</t>
  </si>
  <si>
    <t>AZAB, CSC, FTV, KNYATA, MAGIC 5, PINTU BERKAH SPESIAL RAMADAN, TC</t>
  </si>
  <si>
    <t>https://drive.google.com/drive/folders/1M9p2QhRcHyAkyPsa23DymgmRUPRXX2nf?usp=drive_link</t>
  </si>
  <si>
    <t>https://drive.google.com/drive/folders/1AFVRTwq8ExYjyY5TJ3edMYxSHC0gKhEN?usp=drive_link</t>
  </si>
  <si>
    <t>TVC CLEAR FRESH COOL LEMON SAMPO</t>
  </si>
  <si>
    <t>TVC+DBI CLEAR FRESH COOL LEMON SAMPO</t>
  </si>
  <si>
    <t>WALL'S CORNETTO - ICE CREAM COFFEE CARAMEL</t>
  </si>
  <si>
    <t>COBAIN CORNETTO RASA KOPI SUSU TIPAYUN</t>
  </si>
  <si>
    <t>WJ WITHOUT JABODETABEK</t>
  </si>
  <si>
    <t>WALL'S CORNETTO - ICE CREAM-FEB-2023</t>
  </si>
  <si>
    <t>FTV, KNYATA, PANGGILAN, SINEMA, TC, TCYK</t>
  </si>
  <si>
    <t>https://drive.google.com/drive/folders/1TOJoxfGRgIcTlXIOdUGwycY3s3_1Qe5c?usp=drive_link</t>
  </si>
  <si>
    <t>https://drive.google.com/drive/folders/1HkRhJKkYSct6LafVoxU2FJHhcOPdhG-A?usp=drive_link</t>
  </si>
  <si>
    <t>TVC CORNETTO</t>
  </si>
  <si>
    <t>TVC+DBI CORNETTO</t>
  </si>
  <si>
    <t>DOVE ULTIMATE REPAIR</t>
  </si>
  <si>
    <t>DOVE- ROLL ON DEODORANT ULTIMATE REPAIR</t>
  </si>
  <si>
    <t>DOVE ULTIMATE REPAIR
 10X NIACINAMIDE
 PUDARKAN NODA GELAP DI KETIAK</t>
  </si>
  <si>
    <t>DOVE ULTIMATE REPAIR - ROLL ON DEODORANT-FEB-2023</t>
  </si>
  <si>
    <t>CSC, RINDU BUKAN RINDU, TC, TCYK</t>
  </si>
  <si>
    <t>https://drive.google.com/drive/folders/1GuJ1Yq1K7oEFB5QbPoHOtbceTkJ6hLp1?usp=drive_link</t>
  </si>
  <si>
    <t>https://drive.google.com/drive/folders/1CJcSVCqA6_TP9MCol8c6cLAYwQws6fWd?usp=drive_link</t>
  </si>
  <si>
    <t>TVC DOVE ULTIMATE REPAIR DEODORANT</t>
  </si>
  <si>
    <t>TVC+DBI DOVE ULTIMATE REPAIR DEODORANT</t>
  </si>
  <si>
    <t>HAIR CONDITIONER</t>
  </si>
  <si>
    <t>SUNSILK SOFT&amp;SMOOTH - HAIR CONDITIONER</t>
  </si>
  <si>
    <t>SUNSILK -SOFT&amp; SMOOTH CONDITIONER</t>
  </si>
  <si>
    <t>7X LEBIH LEMBUT
 94% RONTOK BERKURANG</t>
  </si>
  <si>
    <t>SUNSILK SOFT&amp;SMOOTH - HAIR CONDITIONER-FEB-2023</t>
  </si>
  <si>
    <t>FTV, KNYATA, PANGGILAN, PANGGILAN (R), SINEMA, TC, TCYK</t>
  </si>
  <si>
    <t>https://drive.google.com/drive/folders/1Du7QQeK15xqXxqut6lojCz9JEKLIgcPz?usp=drive_link</t>
  </si>
  <si>
    <t>https://drive.google.com/drive/folders/1bHR8DXA3Q30vYRsJmTjkNLx6D-K6w0yd?usp=drive_link</t>
  </si>
  <si>
    <t>TVC SUNSILK SOFT &amp; SMOOTH CONDITIONER</t>
  </si>
  <si>
    <t>TVC+DBI SUNSILK SOFT &amp; SMOOTH CONDITIONER</t>
  </si>
  <si>
    <t>SUNSILK BLACK SHINE - HAIR CARE</t>
  </si>
  <si>
    <t>SUNSILK - BLACK SHINE SHAMPOO</t>
  </si>
  <si>
    <t>BARU! SUNSILK BLACK SHINE ACTIV-INFUSION</t>
  </si>
  <si>
    <t>SUNSILK BLACK SHINE - HAIR CARE-FEB-2023</t>
  </si>
  <si>
    <t>https://drive.google.com/drive/folders/1EB288A7XVX85JCuhvcue9OHJeY-8HUQm?usp=drive_link</t>
  </si>
  <si>
    <t>https://drive.google.com/drive/folders/1LPqfCvDmn6ZU2hcxLmtnh3CW9Gg8esPL?usp=drive_link</t>
  </si>
  <si>
    <t>TVC SUNSILK BLACK SHINE ACTIVE INFUSION</t>
  </si>
  <si>
    <t>TVC+DBI SUNSILK BLACK SHINE ACTIVE INFUSION</t>
  </si>
  <si>
    <t>VIXAL - CLEANER</t>
  </si>
  <si>
    <t>10X LEBIH TANGGUH BERSIHKAN KERAK BANDEL</t>
  </si>
  <si>
    <t>VIXAL - PORCELAIN CLEANER-FEB-2023</t>
  </si>
  <si>
    <t>WHH 25-54</t>
  </si>
  <si>
    <t>CSC, FTV, GALI LOBANG TUTUP LOBANG (R), KNYATA, PANGGILAN, PB, RINDU BUKAN RINDU, TCYK</t>
  </si>
  <si>
    <t>https://drive.google.com/drive/folders/1LxQZDtOpPbK2zmpW54tfB_bm7pwV9eLS?usp=drive_link</t>
  </si>
  <si>
    <t>https://drive.google.com/drive/folders/1W7MWcv2p9PzsX31B8nUlY6ASoTCZfUBW?usp=drive_link</t>
  </si>
  <si>
    <t>DBI STILL</t>
  </si>
  <si>
    <t>TVC PIXAL</t>
  </si>
  <si>
    <t>TVC+DBI PIXAL</t>
  </si>
  <si>
    <t>KAPAN TERAKHIL KALI KE DOKTER GIGI?
 GRATIS! #KONSULTASIGIGISEKARANG</t>
  </si>
  <si>
    <t>PEPSODENT - ALL PRODUCT-FEB-2023</t>
  </si>
  <si>
    <t>CSC, FTV, KNYATA, PANGGILAN, PANGGILAM (R), PB, TC</t>
  </si>
  <si>
    <t>https://drive.google.com/drive/folders/1_tkjqSaXZQbysrI5J9IR5qufl-MwSt4S?usp=drive_link</t>
  </si>
  <si>
    <t>https://drive.google.com/drive/folders/1ANpCTrWnwzquJ8dT_oX7JJb5YBxZp5w9?usp=drive_link</t>
  </si>
  <si>
    <t>WIPOL BIOSHIELD</t>
  </si>
  <si>
    <t>WIPOL BIOSHIELD - FLOOR CLEANER</t>
  </si>
  <si>
    <t>WIPOL - FLOOR CLEANER BIOSHIELD</t>
  </si>
  <si>
    <t>BARU! WIPOL BIOSHIELD DENGAN PROBIOTIK ALAMI</t>
  </si>
  <si>
    <t>WIPOL BIOSHIELD - FLOOR CLEANER-FEB-2023</t>
  </si>
  <si>
    <t>CSC, FTV, GALI LOBANG TUTUP LOBANG (R), KNYATA, PANGGILAN, PB, TC, TCYK</t>
  </si>
  <si>
    <t>https://drive.google.com/drive/folders/1nXb8vMVUHBE23mU1bkx5vdlvUeUKYZB7?usp=drive_link</t>
  </si>
  <si>
    <t>https://drive.google.com/drive/folders/1jf81s79_iQss723czR2rtjbI6msEZzq0?usp=drive_link</t>
  </si>
  <si>
    <t>TVC WIPOL</t>
  </si>
  <si>
    <t>TVC+DBI WIPOL</t>
  </si>
  <si>
    <t>nan</t>
  </si>
  <si>
    <t>REXONA DEO LOTION FREE SPIRIT</t>
  </si>
  <si>
    <t>REXONA - DEO LOTION FREE SPIRIT</t>
  </si>
  <si>
    <t>FORMULA BARU WANGI &amp; LEBIH SEGAR BARU REXONA DEO-LOTION FREE SPIRIT</t>
  </si>
  <si>
    <t>REXONA DEO LOTION FREE SPIRIT-FEB-2023</t>
  </si>
  <si>
    <t>CSC, FTV, KNYATA, PANGGILAN (R), PB, RINDU BUKAN RINDU, TC, TCYK</t>
  </si>
  <si>
    <t>https://drive.google.com/drive/u/3/folders/1Oviuz2ZFLP6sqSDOXCa1qRqIV4KRmx3J</t>
  </si>
  <si>
    <t>https://drive.google.com/drive/folders/1RndXCNAa1MNXYsqmyXZrcpC9dGfxp_L7?usp=drive_link</t>
  </si>
  <si>
    <t>TVC REXONA FREE SPIRIT</t>
  </si>
  <si>
    <t>TVC+DBI REXONA FREE SPIRIT</t>
  </si>
  <si>
    <t>BUAVITA GUAVA</t>
  </si>
  <si>
    <t>MEMENUHI KEBUTUHAN 100% VITAMIN C HARIAN
 #SELALUTERJAGA</t>
  </si>
  <si>
    <t>BUAVITA-FEB-MAR-2023</t>
  </si>
  <si>
    <t>FEB-MAR</t>
  </si>
  <si>
    <t>BIDADARI SURGAMU, CSC, CYTS, FTV, KNYATA, MAGIC 5, PB, SINEMA ANAK NATAL, SHI, TC, TCYK</t>
  </si>
  <si>
    <t>https://drive.google.com/drive/u/3/folders/1Q_cQ6RWWfjVxtDhk_4iYjtyZBn4FjkSg</t>
  </si>
  <si>
    <t>https://drive.google.com/drive/folders/1_y4ZZw6HGSmas7woohghH0IBysjI3UzA?usp=drive_link</t>
  </si>
  <si>
    <t>TVC BUAVITA</t>
  </si>
  <si>
    <t>TVC+DBI BUAVITA</t>
  </si>
  <si>
    <t>CLEAR - SHAMPOO ANTI KETOMBE (GEO WEST JAVA EXC JAKARTA)</t>
  </si>
  <si>
    <t>CLEAR LEMON 3X BERSIH TOTAL NGABERSIHIN KATOMBE BASEUH, MINYAK SARENG ARATEUL, LEUNGIT!</t>
  </si>
  <si>
    <t>WJ WITHOUT JAKARTA</t>
  </si>
  <si>
    <t>CLEAR ANTI KETOMBE - SHAMPOO-JAN-FEB-2023</t>
  </si>
  <si>
    <t>CSC, FTV, KNYATA, PANGGILAN, PANGGILAM (R), PB, SINEMA, SUSTER EL (R), SHI, TC, TCYK</t>
  </si>
  <si>
    <t>https://drive.google.com/drive/folders/17mCA1VetosxaeW3CLgdaAsWxk93Dthju?usp=drive_link</t>
  </si>
  <si>
    <t>https://drive.google.com/drive/folders/1croR72EsnR67UzObRYXtjuEo-rAeuynA?usp=drive_link</t>
  </si>
  <si>
    <t>TVC CLEAR</t>
  </si>
  <si>
    <t>TVC+DBI CLEAR</t>
  </si>
  <si>
    <t>CLEAR - SHAMPOO ANTI KETOMBE (GEO CENTRAL JAVA)</t>
  </si>
  <si>
    <t>CLEAR LEMON 3X RESIK POL SIKAT AMBLAS KETOMBE TELES MINYAK LAN GATEL LUNGO!</t>
  </si>
  <si>
    <t>https://drive.google.com/drive/folders/1M7J4x1-31HoUUH5DaaBZcsvIP7enBwbR?usp=drive_link</t>
  </si>
  <si>
    <t>https://drive.google.com/drive/folders/1tj56L9iuO9Xb4ckYQaS2FcP30Rh-44oH?usp=drive_link</t>
  </si>
  <si>
    <t>SWEETENED COND. MILK</t>
  </si>
  <si>
    <t>ULIK NIKMATNYA RAMADAN SERASA KELILING ASIA</t>
  </si>
  <si>
    <t>INDOMILK - SWEETENED COND. MILK-MAR-2023</t>
  </si>
  <si>
    <t>https://drive.google.com/drive/u/3/folders/1vh22GQdlh_Aczo3qZcO2cvb_jWkZbIzU</t>
  </si>
  <si>
    <t>https://drive.google.com/drive/folders/1WzRP2qX_yI3HXR9hrIW-kub75tFiEvk-?usp=drive_link</t>
  </si>
  <si>
    <t>TVC INDOMILK</t>
  </si>
  <si>
    <t>TVC+DBI STILL INDOMILK</t>
  </si>
  <si>
    <t>GARNIER MEN</t>
  </si>
  <si>
    <t>GARNIER MEN ACNO FIGHT ANTI ACNE SCRUB IN FOAM</t>
  </si>
  <si>
    <t>BUAT LAWAN JERAWAT HARUS #BERANILEBIH GUNAKAN RANGKAIAN ACNO FIGHT DARI GARNIER MEN</t>
  </si>
  <si>
    <t>https://drive.google.com/drive/folders/1T1oo9j6czQ5lPuIukAB6jJRhAvjf7OMX?usp=drive_link</t>
  </si>
  <si>
    <t>MOLTO ALL</t>
  </si>
  <si>
    <t>MOLTO ALL-IN-1 SEKALI BILAS - FABRIC SOFTENER</t>
  </si>
  <si>
    <t>MOLTO ALL-IN-1 SEKALI BILAS - FABRIC SOF-JAN-MAR-2023</t>
  </si>
  <si>
    <t>BELOK KANAN JALAN TERUS, CSC, CYTS, FTV, KNYATA, MAGIC 5, PANGGILAN, PANGGILAN (R), PB, SINEMA, SHI, TC, TCYK, BIDADARI SURGAMU</t>
  </si>
  <si>
    <t>https://drive.google.com/drive/folders/1DbIS-7JJLkGJ2M4wnrxP26ZGmmi1fAxy?usp=drive_link</t>
  </si>
  <si>
    <t>https://drive.google.com/drive/folders/1BgQXz7ByDrgNXj7Nodsadh0_SRqskyOx?usp=drive_link</t>
  </si>
  <si>
    <t>TVC MOLTO ALL IN 1</t>
  </si>
  <si>
    <t>TVC+DBI MOLTO ALL IN 1</t>
  </si>
  <si>
    <t>PANTENE BLACK</t>
  </si>
  <si>
    <t>PANTENE HITAM GLOWING PROV X KERATIN HINGGA 2X NUTRISI</t>
  </si>
  <si>
    <t>PANTENE - HAIR CARE-MAR-2023</t>
  </si>
  <si>
    <t>https://drive.google.com/drive/folders/1YhtqhENja7gUgZkjWyaHIBxcNfOr1mh1?usp=drive_link</t>
  </si>
  <si>
    <t>SYRUP</t>
  </si>
  <si>
    <t>FREISS SIRUP MADU</t>
  </si>
  <si>
    <t>INDOFOOD FREISS POUCH DENGAN AUTO-LOCK NUTUP KEMBALI
 MUDAH DITUANG, LANGSUNG NUTUP, ANTI TUMPAH!</t>
  </si>
  <si>
    <t>FREISS SIRUP MADU - SYRUP-MAR-APR-2023</t>
  </si>
  <si>
    <t>SCTV, IVM</t>
  </si>
  <si>
    <t>https://drive.google.com/drive/folders/1ClXKuoxYl0HQv5EX5R6RGkladDqkiYYz?usp=drive_link</t>
  </si>
  <si>
    <t>DBI REGULAR, DBI STILL, DBI ZOOM IN WITH AUDIO, SSF MOMENTS</t>
  </si>
  <si>
    <t>BREAK FASTING (PUASA), FEELING STIFLINGLY HOT, WORKOUT</t>
  </si>
  <si>
    <t>PALMIA - MARGARINE-MAR-APR-2023</t>
  </si>
  <si>
    <t>WHH 20-39 UM</t>
  </si>
  <si>
    <t>CSC, CYTS, FTV, PARA PENCARI TUHAN, PB, PB SPESIAL RAMADAN</t>
  </si>
  <si>
    <t>https://drive.google.com/drive/folders/1hJVwdoZ2x8DZAHCLxs9db7hstl2s4zE4?usp=drive_link</t>
  </si>
  <si>
    <t>https://drive.google.com/drive/folders/1AeMJNUeW1Esbfg80ryYSDP3sN-N4SBdM?usp=drive_link</t>
  </si>
  <si>
    <t>TVC PALMIA SERBAGUNA</t>
  </si>
  <si>
    <t>TVC+DBI PALMIA SERBAGUNA</t>
  </si>
  <si>
    <t>GSM CARD</t>
  </si>
  <si>
    <t>EXCELCOMINDO XL</t>
  </si>
  <si>
    <t>EXCELCOMINDO XL - GSM CARD</t>
  </si>
  <si>
    <t>XL - GSM CARD</t>
  </si>
  <si>
    <t>BONUS DOUBLE KUOTA SETAHUN PENUH BELI XTRA COMBO FLEX</t>
  </si>
  <si>
    <t>EXCELCOMINDO XL - GSM CARD-APR-2023</t>
  </si>
  <si>
    <t>MAGIC 5, PB SPESIAL RAMADAN</t>
  </si>
  <si>
    <t>https://drive.google.com/drive/folders/1SwbHeCohPwe0gWaijUVBQxx5hxWfmxIg?usp=drive_link</t>
  </si>
  <si>
    <t>DBI ZOOM IN</t>
  </si>
  <si>
    <t>CONTROL XL</t>
  </si>
  <si>
    <t>DBI XL</t>
  </si>
  <si>
    <t>GEBYAR SEMERBAK SUPERPELL
 DAPATKAN HADIAH LANGSUNG
 GOPAY TOTAL 300JT BELI SEKARANG!</t>
  </si>
  <si>
    <t>SUPER PELL - FLOOR CLEANER-MAR-MAY-2023</t>
  </si>
  <si>
    <t>MAR - MAY</t>
  </si>
  <si>
    <t>BIDADARI SURGAMU, CSC, CYTS, FTV, PB, PB SPESIAL RAMADAN, PB SPESIAL LEBARAN, TC</t>
  </si>
  <si>
    <t>https://drive.google.com/drive/folders/1er9ebi0zr4xmYAJqfayn-UlZ6PgZ6rs9?usp=drive_link</t>
  </si>
  <si>
    <t>https://drive.google.com/drive/folders/1_qr94r3vgZ0Q4dx01vUbtBDzjwXLbrot?usp=drive_link</t>
  </si>
  <si>
    <t>TVC SUPERPELL</t>
  </si>
  <si>
    <t>TVC+DBI SUPERPELL</t>
  </si>
  <si>
    <t>TOO</t>
  </si>
  <si>
    <t>CLOSE UP COMPLETE FRESH PROTECTION</t>
  </si>
  <si>
    <t>CLOSE UP COMPLETE FRESH PROTECTION - TOO</t>
  </si>
  <si>
    <t>CLOSE UP - COMPLETE FRESH PROTECTION TOOTHPASTE</t>
  </si>
  <si>
    <t>BARU! CLOSEUP COMPLETE FRESH PROTECTION</t>
  </si>
  <si>
    <t>CLOSE UP COMPLETE FRESH PROTECTION - TOO-MAR-2023</t>
  </si>
  <si>
    <t>BIDADARI SURGAMU, CYTS, FTV, MAGIC 5, TCYK</t>
  </si>
  <si>
    <t>https://drive.google.com/drive/folders/1BFaz0ounYcCUzCAfZaQLwxi-x6gM0-LK?usp=drive_link</t>
  </si>
  <si>
    <t>3D MAPPING</t>
  </si>
  <si>
    <t>CONTROL CLOSEUP MULTIVITAMIN COMPLETE FRESH PROTECTION</t>
  </si>
  <si>
    <t>DBI CLOSEUP MULTIVITAMIN COMPLETE FRESH PROTECTION</t>
  </si>
  <si>
    <t>COMPUTER SOFTWARE,CONSULTANTS,SERVICE</t>
  </si>
  <si>
    <t>INTERNET PROVIDER</t>
  </si>
  <si>
    <t>BIZNET</t>
  </si>
  <si>
    <t>BIZNET - INTERNET PROVIDER</t>
  </si>
  <si>
    <t>BIZNET - INTERNET HOME</t>
  </si>
  <si>
    <t>#INIBARUINTERNETRUMAH
 EKSPANSI KE SELURUH INDONESIA
 TERUS MELEBARKAN JARINGAN DARI KOTAK KE KOTA!</t>
  </si>
  <si>
    <t>BIZNET - INTERNET PROVIDER-APR-JUN-2023</t>
  </si>
  <si>
    <t>BIDADARI SURGAMU, CSC</t>
  </si>
  <si>
    <t>https://drive.google.com/drive/folders/1LefrwpxqVGq3DytSYO0jhQBd5r8TEDnf?usp=drive_link</t>
  </si>
  <si>
    <t>https://drive.google.com/drive/folders/1g5Amw_cEMPcLoBF1SLCvI2a936w0zq9D?usp=drive_link</t>
  </si>
  <si>
    <t>TVC BIZNET</t>
  </si>
  <si>
    <t>TVC+DBI BIZNET</t>
  </si>
  <si>
    <t>PEPSODENT COMPLETE 8 ACTION HERBAL</t>
  </si>
  <si>
    <t>PEPSODENT COMPLETE 8 ACTION HERBAL - TOO</t>
  </si>
  <si>
    <t>NAFAS TETAP SEGAR 18 JAM</t>
  </si>
  <si>
    <t>PEPSODENT COMPLETE 8 ACTION HERBAL - TOO-MAR-APR-2023</t>
  </si>
  <si>
    <t>MAR-APR</t>
  </si>
  <si>
    <t>BIDADARI SURGAMU, CSC, CYTS, FTV, PARA PENCARI TUHAM, TCYK</t>
  </si>
  <si>
    <t>https://drive.google.com/drive/folders/16Hkd6QajbJSWjcOS3VMBsANeJqI5ORoi?usp=drive_link</t>
  </si>
  <si>
    <t>https://drive.google.com/drive/folders/1VDY41zSewuyrqDCfGGMsh5VzlI3i2Ozu?usp=drive_link</t>
  </si>
  <si>
    <t>TVC PEPSODENT HERBAL</t>
  </si>
  <si>
    <t>TVC+DBI PEPSODENT HERBAL</t>
  </si>
  <si>
    <t>HADIAH KEBAIKAN DI BULAN RAMADAN</t>
  </si>
  <si>
    <t>KINDER JOY - CHOCO SNACK-MAR-APR-2023</t>
  </si>
  <si>
    <t>MWK &lt;10</t>
  </si>
  <si>
    <t>CSC, CYTS, FTV RAMADAN, MAGIC 5</t>
  </si>
  <si>
    <t>https://drive.google.com/drive/folders/1tqKmRqnfn1DAKzHrL5x0llwzsWSCVX4h?usp=drive_link</t>
  </si>
  <si>
    <t>https://drive.google.com/drive/folders/1oxGdhIcXrfeSiFAVN-WWEE7S89hW6hTA?usp=drive_link</t>
  </si>
  <si>
    <t xml:space="preserve">WHISPER MOMENTS SSF </t>
  </si>
  <si>
    <t>HAPPY MOMENT WITH PARENTS AND FAMILY</t>
  </si>
  <si>
    <t>TVC+MOMENT KINDER JOY</t>
  </si>
  <si>
    <t>GLOW &amp; LOVELY BRIGHTENING</t>
  </si>
  <si>
    <t>GLOW &amp; LOVELY BRIGHTENING - BODY WASH</t>
  </si>
  <si>
    <t>BYE-BYE BELANG, HELLO GLOWING!</t>
  </si>
  <si>
    <t>GLOW &amp; LOVELY BRIGHTENING - BODY WASH-MAY-2023</t>
  </si>
  <si>
    <t>BIDADARI SURGAMU, CYTS, FTV, MAGIC 5, PB, TC</t>
  </si>
  <si>
    <t>https://drive.google.com/drive/folders/1Yqxzif-aHhCM0-RApH5MfThlAq4ueH7L?usp=drive_link</t>
  </si>
  <si>
    <t>https://drive.google.com/drive/folders/12jo0K5Y3Ubz7LlMArwfXp5eUZtQfh_7i?usp=drive_link</t>
  </si>
  <si>
    <t>TVC GLOW&amp;LOVELY</t>
  </si>
  <si>
    <t>TVC+DBI GLOW&amp;LOVELY</t>
  </si>
  <si>
    <t>OM TANTE, SELAMAT ISTIRAHAT 
 SEMANGAT YA PUASANYA BESOK
 PESAN HEBAT DARI ANAK HEBAT BEBELAC
 YUK AWALI SEMUA KEHEBATANNYA DENGAN BEBELAC!</t>
  </si>
  <si>
    <t>BEBELAC 3 - GROWING UP MILK-APR-2023</t>
  </si>
  <si>
    <t>CYTS, TCYK</t>
  </si>
  <si>
    <t>https://drive.google.com/drive/folders/1c2hUs1SY7WACwi7qeeLT1b8CddCBFPp2?usp=drive_link</t>
  </si>
  <si>
    <t>https://drive.google.com/drive/folders/1q8GqMZC9e4WchYVGrlBMGWs-j2EJHCxQ?usp=drive_link</t>
  </si>
  <si>
    <t>TORABIKA</t>
  </si>
  <si>
    <t>TORABIKA NATACINNO</t>
  </si>
  <si>
    <t>NATACINNO</t>
  </si>
  <si>
    <t>https://drive.google.com/drive/folders/1QhrSa_rDJYwqnEHaWg_JvA5fjA5eE3Dt?usp=drive_link</t>
  </si>
  <si>
    <t>LUX BAGI-BAGI VOUCHER BELANJA</t>
  </si>
  <si>
    <t>LUX BOTANICALS - LIQUID BATH SOAP-MAY-JUN-2023</t>
  </si>
  <si>
    <t>BIDADARI SURGAMU, CYTS, MAGIC 5, PB, SCTV FTV, SINEMA, TC, TCYK</t>
  </si>
  <si>
    <t>https://drive.google.com/drive/folders/16_N3X_AvOqY5eW2eAlknuAE1J88xSx1j?usp=drive_link</t>
  </si>
  <si>
    <t>https://drive.google.com/drive/folders/1jBZfuDGNHIB6ShYR0oZJeFnJOmllD17P?usp=drive_link</t>
  </si>
  <si>
    <t>TVC LUX BOTANICALS</t>
  </si>
  <si>
    <t>TVC+DBI LUX BOTANICALS</t>
  </si>
  <si>
    <t>ROYCO - SEASONING SALT (WEST JAVA WITHOUT JAKARTA)</t>
  </si>
  <si>
    <t>ROYCO BUMBU KALDU RASA AYAM, TANPA TAMBAHAN BUMBU LAIN LANGSUNG UNGKEP.
 YUK BU! SIAPKEUN AYAM GORENG ROYCO RAOS &amp; BERGIZI KANGGO SAHUR</t>
  </si>
  <si>
    <t>ROYCO - SEASONING SALT-MAR-APR-2023</t>
  </si>
  <si>
    <t>BIDADARI SURGAMU, CYTS. MAGIC 5, PARA PENCARI TUHAN, PB, PB SPESIAL, FTV PAGI, SINEMA</t>
  </si>
  <si>
    <t>https://drive.google.com/drive/folders/1wDMLh_Rfd37Y-R1nQTfkyQ0QSMu8hcH_?usp=drive_link</t>
  </si>
  <si>
    <t>https://drive.google.com/drive/folders/1C1wCLfyZsiNNABfd40iUAtOiWtLR0xI2?usp=drive_link</t>
  </si>
  <si>
    <t>ROYCO - SEASONING SALT (JABODETABEK)</t>
  </si>
  <si>
    <t>ROYCO BUMBU KALDU RASA AYAM, TANPA TAMBAHAN BUMBU LAIN LANGSUNG UNGKEP.
 YUK BU! SIAPKAN AYAM GORENG ROYCO LEZAT &amp; BERGIZI UNTUK SAHUR</t>
  </si>
  <si>
    <t>JABODETABEK</t>
  </si>
  <si>
    <t>https://drive.google.com/drive/folders/10EWqIlhDPXlOwnd7n-f7vOCFPdR_cQT2?usp=drive_link</t>
  </si>
  <si>
    <t>https://drive.google.com/drive/folders/1ClFU8G-3s6JDqIXx_2-k1RvYqiAN4b1b?usp=drive_link</t>
  </si>
  <si>
    <t>TELECOMUNICATION</t>
  </si>
  <si>
    <t>TELEKOMUNIKASI INDONESIA</t>
  </si>
  <si>
    <t>INDIHOME</t>
  </si>
  <si>
    <t>INDIHOME - TELECOMUNICATION</t>
  </si>
  <si>
    <t>HARGA BARU PAKET INDIHOME X NETFLIX SELALU BIKIN HAPPY &amp; SERU, APA PUN GENRE FILMMU</t>
  </si>
  <si>
    <t>INDIHOME - TELECOMUNICATION-MAY-JUN-2023</t>
  </si>
  <si>
    <t>BIDADARI SURGAMU, CSC, MAGIC 5, PB, FTV, TC, TCYK</t>
  </si>
  <si>
    <t>https://drive.google.com/drive/folders/1ryNNofeZ76OYA9V551ZzbVjlpxEQP6ks?usp=drive_link</t>
  </si>
  <si>
    <t>https://drive.google.com/drive/folders/1mgEk9blCz16inEjX59P6JyF7U6x4srTj?usp=drive_link</t>
  </si>
  <si>
    <t>TVC INDIHOME</t>
  </si>
  <si>
    <t>TVC+DBI INDIHOME</t>
  </si>
  <si>
    <t>RO</t>
  </si>
  <si>
    <t>REXONA MOTION ACTIVATED FREE SPIRIT</t>
  </si>
  <si>
    <t>REXONA MOTION ACTIVATED FREE SPIRIT - RO</t>
  </si>
  <si>
    <t>REXONA FEMALE AP RO FREE SPIRIT</t>
  </si>
  <si>
    <t>PAKAI REXONA SEHABIS MANDI WANGI &amp; SEGAR NON-STOP</t>
  </si>
  <si>
    <t>REXONA MOTION ACTIVATED FREE SPIRIT - RO-MAY-JUN-2023</t>
  </si>
  <si>
    <t>CSC, FTV, PB, SINEMA, TC, TCYK, MAGIC 5</t>
  </si>
  <si>
    <t>https://drive.google.com/drive/folders/1Oviuz2ZFLP6sqSDOXCa1qRqIV4KRmx3J?usp=drive_link</t>
  </si>
  <si>
    <t>https://drive.google.com/drive/folders/1eO4-oC4ItnRzJjtSi9aSdamLFmvsCXml?usp=drive_link</t>
  </si>
  <si>
    <t>https://drive.google.com/drive/folders/1DiOe8wcauG6T6AiKCbdHC-S_0U3Q0gQG?usp=drive_link</t>
  </si>
  <si>
    <t>PANTENE MENUTRISI HINGGA 2X
 RAMBUT KE-CHARGED DALAM 1 LANGKAH EKSTRA</t>
  </si>
  <si>
    <t>https://drive.google.com/drive/folders/1uA9MkYcMer9gfl_-w6JpX7C1Q9FNJ-Js?usp=drive_link</t>
  </si>
  <si>
    <t>https://drive.google.com/drive/folders/1dD2hF7LFxhyNA6nxR0w648CVEAKBCTAK?usp=drive_link</t>
  </si>
  <si>
    <t>REJOICE</t>
  </si>
  <si>
    <t>https://drive.google.com/drive/folders/1ZdhLMySGsGshLX7ddh5juvKekv-dSb8Q?usp=drive_link</t>
  </si>
  <si>
    <t>CLEAR GEO</t>
  </si>
  <si>
    <t>CLEAR GEO - SHAMPOO</t>
  </si>
  <si>
    <t>CLEAR (WEST JAVA WITHOUT JAKARTA)</t>
  </si>
  <si>
    <t>CLEAR LEMON 3X BERSIH TOTAL NGABERSIHIN KATOMBE &amp; MINYAK
 AYEUNA 20% LANGKUNG SE'EUR EUSINA!</t>
  </si>
  <si>
    <t>CLEAR GEO - SHAMPOO-JUN-2023</t>
  </si>
  <si>
    <t>F 15-34</t>
  </si>
  <si>
    <t>BIDADARI SURGAMU, MAGIC 5, PB, FTV, TC, TCYK</t>
  </si>
  <si>
    <t>https://drive.google.com/drive/folders/1vpGSt2CsBHue8fZFxa4XUxzAbWYX4ps5?usp=drive_link</t>
  </si>
  <si>
    <t>TVC CLEAR (PRE)</t>
  </si>
  <si>
    <t>TVC+DBI CLEAR (POST)</t>
  </si>
  <si>
    <t>BEBELAC - GROWING UP MILK</t>
  </si>
  <si>
    <t>SEGELAS BEBELAC UNTUK AWALI KEHEBATAN SI KECIL</t>
  </si>
  <si>
    <t>BEBELAC - GROWING UP MILK-MAY-JUN-2023</t>
  </si>
  <si>
    <t>BIDADARI SURGAMU, CSC, MAGIC 5</t>
  </si>
  <si>
    <t>https://drive.google.com/drive/folders/1gOfsK0Mpr9T9xEqxadp5H07MK3byyE4I?usp=drive_link</t>
  </si>
  <si>
    <t>TVC BEBELAC 3 GROGREAT+</t>
  </si>
  <si>
    <t>TVC+DBI BEBELAC 3 GROGREAT+</t>
  </si>
  <si>
    <t>DISH WASHING</t>
  </si>
  <si>
    <t>SUNLIGHT JERUK NIPIS 100</t>
  </si>
  <si>
    <t>FORMULA BARU 10X CEPAT KESAT</t>
  </si>
  <si>
    <t>SUNLIGHT JERUK NIPIS 100 - DISH WASHING-JUN-2023</t>
  </si>
  <si>
    <t>BIDADARI SURGAMU, MACIG 5, PB, FTV, SINEMA, TC, TCYK</t>
  </si>
  <si>
    <t>https://drive.google.com/drive/folders/1Q7RRQdUKZ4HAg6ZTT1SDPX3Hp72KVt3g?usp=drive_link</t>
  </si>
  <si>
    <t>https://drive.google.com/drive/folders/1-pTRwMw_UERBGqaewusLpWNpFHycTq_1?usp=drive_link</t>
  </si>
  <si>
    <t>TVC SUNLIGHT JERUK NIPIS</t>
  </si>
  <si>
    <t>TVC+DBI SUNLIGHT JERUK NIPIS</t>
  </si>
  <si>
    <t>VASELINE HEALTHY BRIGHT UV EXTRA BRIGHTENING LOTION (CENTRAL JAVA)</t>
  </si>
  <si>
    <t>VASELINE UV EXTRA BRIGHTENING DENGAN GLUTAGLOW
 KULIT PADHANG LAN LEMBAB ING TELUNG DINA</t>
  </si>
  <si>
    <t>VASELINE HEALTHY BRIGHT UV EXTRA BRIGHTE-MAY-JUN-2023</t>
  </si>
  <si>
    <t>FTV, MAGIC 5, PB, SINEMA, TC, TCYK</t>
  </si>
  <si>
    <t>https://drive.google.com/drive/folders/1U74JI7zzf0v0hUSwInAWH_0Oc7O4E_0u?usp=drive_link</t>
  </si>
  <si>
    <t>https://drive.google.com/drive/folders/1a1KyRfiunp4LTjj_l5MyCHRgClxm36lz?usp=drive_link</t>
  </si>
  <si>
    <t>TVC VASELINE UV EXTRA BRIGHTENING</t>
  </si>
  <si>
    <t>TVC+DBI VASELINE UV EXTRA BRIGHTENING</t>
  </si>
  <si>
    <t>VASELINE HEALTHY BRIGHT UV EXTRA BRIGHTENING LOTION (EAST JAVA)</t>
  </si>
  <si>
    <t>VASELINE UV EXTRA BRIGHTENING DENGAN GLUTAGLOW
 KULIT CERAH LAN LEMBAB GUR BUTUH TELUNG DINO</t>
  </si>
  <si>
    <t>https://drive.google.com/drive/folders/1Q6VP3NVIUgT_8ZyCCpYt4u9j1sdoiNq4?usp=drive_link</t>
  </si>
  <si>
    <t>https://drive.google.com/drive/folders/18vEIWLNyolPbuj6im9yph6I18FQLSonk?usp=drive_link</t>
  </si>
  <si>
    <t>PASTIKAN KEMURNIAN MENEMANI PERJALANANMU</t>
  </si>
  <si>
    <t>NESTLE BEARBRAND - LIQUID MILK-MAY-JUN-2023</t>
  </si>
  <si>
    <t>BIDADARI SURGAMU, CSC, FTV</t>
  </si>
  <si>
    <t>https://drive.google.com/drive/folders/17P66OZr4QYtxc8gjYWSJPKgNC8TKpJOW?usp=drive_link</t>
  </si>
  <si>
    <t>https://drive.google.com/drive/folders/1aMlA-oOzoZEm0TvOG8pqzoUZqGMhD69I?usp=drive_link</t>
  </si>
  <si>
    <t>TRAVEL TO WORKPLACE, STUCKED IN TRAFFIC JAM WHILE RIDING MOTORBIKE, CAR, AND TRAVEL BY AIRPLANE</t>
  </si>
  <si>
    <t>FRIESCHE VLAG INDONESIA</t>
  </si>
  <si>
    <t>BENDERA</t>
  </si>
  <si>
    <t>BENDERA - SWEETENED COND. MILK</t>
  </si>
  <si>
    <t>FRISIAN FLAG KEMASAN BARU
 KUAT BERENERGI HANYA RP 9900 BELI SEKARANG</t>
  </si>
  <si>
    <t>BENDERA - SWEETENED COND. MILK-JUL-2023</t>
  </si>
  <si>
    <t>WHH UML</t>
  </si>
  <si>
    <t>BIDADARI SURGAMU, GADIS TITISAN JAWARA, MAGIC 5</t>
  </si>
  <si>
    <t>https://drive.google.com/drive/folders/1lyVN2eE1ikqs-R8WQuLnEumxfID4KvIq?usp=drive_link</t>
  </si>
  <si>
    <t>https://drive.google.com/drive/folders/1LwkJ5wk7r0_-nEGiULn8vQj-Ll1sBDdn?usp=drive_link</t>
  </si>
  <si>
    <t>TVC FRISIAN FLAG</t>
  </si>
  <si>
    <t>TVC+DBI FRISIAN FLAG</t>
  </si>
  <si>
    <t>LIQUID DETER</t>
  </si>
  <si>
    <t>RINSO MOLTO MICELLAR SOFT</t>
  </si>
  <si>
    <t>RINSO MOLTO MICELLAR SOFT - LIQUID DETER</t>
  </si>
  <si>
    <t>BARU RINSO MICELLAR SOFT DENGAN TEKNOLOGI MICELLAR BERANI KOTOR DEMI KEBAIKAN</t>
  </si>
  <si>
    <t>RINSO MOLTO MICELLAR SOFT - LIQUID DETER-APR-JUN-2023</t>
  </si>
  <si>
    <t>BIDADARI SURGAMU, CYTS, FTV, MAGIC 5, PB, SINEMA, TC</t>
  </si>
  <si>
    <t>https://drive.google.com/drive/folders/1wZaYlGbtPuW2obvk6x0-XV4RAbMikdEv?usp=drive_link</t>
  </si>
  <si>
    <t>https://drive.google.com/drive/folders/1POQuoIGMu3nQyg-8hiEVGHnCiaL2GAFO?usp=drive_link</t>
  </si>
  <si>
    <t>TVC RINSO MOLTO MICELLAR SOFT</t>
  </si>
  <si>
    <t>TVC+DBI RINSO MOLTO MICELLAR SOFT</t>
  </si>
  <si>
    <t>FABRIC SOF</t>
  </si>
  <si>
    <t>MOLTO INTENSE ALL-IN-1 SEKALI BILAS</t>
  </si>
  <si>
    <t>HEMAT HANYA 500 
 BELI 12 GRATIS 1
 BAJU KESAYANGAN
 10X LEBIH WANGI &amp; AWET SEPERTI BARU</t>
  </si>
  <si>
    <t>MOLTO ALL-IN-1 SEKALI BILAS - FABRIC SOF-MAY-JUN-2023</t>
  </si>
  <si>
    <t>https://drive.google.com/drive/folders/1XbS9H0sHgUFhwNGYf4DIN_2E0RAlYXtz?usp=drive_link</t>
  </si>
  <si>
    <t>https://drive.google.com/drive/folders/1g-sQBWqZfTYg3Od77ihG8IONqjmyLQZY?usp=drive_link</t>
  </si>
  <si>
    <t>FACE C</t>
  </si>
  <si>
    <t>WARDAH LIGHTENING SERUM AMPOULE</t>
  </si>
  <si>
    <t>WARDAH LIGHTENING SERUM AMPOULE - FACE C</t>
  </si>
  <si>
    <t>WARDAH LIGHTENING SERUM AMPOULE KULIT CERAH TERLINDUNGI
 10X ADVANCE NIACINAMIDE UNTUK CERAH &amp; LINDUNGI DARI BLUE LIGHT</t>
  </si>
  <si>
    <t>WARDAH LIGHTENING SERUM AMPOULE - FACE C-JUN-AUG-2023</t>
  </si>
  <si>
    <t>JUN-AUG</t>
  </si>
  <si>
    <t>BIDADARI SURGAMU, FTV PAGI</t>
  </si>
  <si>
    <t>https://drive.google.com/drive/folders/1_1d6F-WcRVP1qLSFGjtXRnN6RyCc7Spw?usp=drive_link</t>
  </si>
  <si>
    <t>https://drive.google.com/drive/folders/1UIIcpwhge6CP2XNIqPfmL1pWMJVPN5js?usp=drive_link</t>
  </si>
  <si>
    <t>BARU SOSOFT DETERGEN TUMBUHAN
 DOUBLE SACHET 80 ML
 BELI 3 GRATIS 1
 RP 1000 X 2 UNTUK 2X CUCI</t>
  </si>
  <si>
    <t>SOSOFT - LIQUID DETERGENT-JUL-2023</t>
  </si>
  <si>
    <t>F 20-49 UM</t>
  </si>
  <si>
    <t>BIDADARI SURGAMU, CSC, FTV, SINEMA, TCYK</t>
  </si>
  <si>
    <t>https://drive.google.com/drive/folders/19w4tJdfR57NULVmvHR3SCV2gbN5KNDUr?usp=drive_link</t>
  </si>
  <si>
    <t>https://drive.google.com/drive/folders/1c4BDoB4Pc2w7RI0EcHY1Ti5TJF0CHpQc?usp=drive_link</t>
  </si>
  <si>
    <t>TVC SOSOFT</t>
  </si>
  <si>
    <t>TVC+DBI SOSOFT</t>
  </si>
  <si>
    <t>REXONA DEO LOTION HIJAB</t>
  </si>
  <si>
    <t>REXONA DEO LOTION HIJAB - DEODORANT</t>
  </si>
  <si>
    <t>FORMULASI UNTUK HIJABERS AKTIF ANTI-GERAH &amp; KETI CERAH DALAM 5 HARI</t>
  </si>
  <si>
    <t>REXONA DEO LOTION HIJAB - DEODORANT-JUL-SEP-2023</t>
  </si>
  <si>
    <t>BIDADARI SURGAMU, CSC, FTV, KNYATA, MAGIC 5, PB, SATU CINTA DUA HATI, SINEMA, TCYK, SHI</t>
  </si>
  <si>
    <t>https://drive.google.com/drive/folders/1e_ZsQqmG4JbqMob8CrWX-qUGQ_rqDwm6?usp=drive_link</t>
  </si>
  <si>
    <t>https://drive.google.com/drive/folders/1FYL_txJ8a15lxNs3iQQtsCK_4rP62ljo?usp=drive_link</t>
  </si>
  <si>
    <t>BYE BYE BELANG HELLO GLOWING</t>
  </si>
  <si>
    <t>GLOW &amp; LOVELY BRIGHTENING - BODY WASH-JUN-2023</t>
  </si>
  <si>
    <t>BIDADARI SURGAMU, FTV, MAGIC 5. PB, SINEMA, TC</t>
  </si>
  <si>
    <t>ABC - SOYA SAUCE (JABODETABEK)</t>
  </si>
  <si>
    <t>TERSEDIA JUGA DALAM KEMASAN EKONOMIS</t>
  </si>
  <si>
    <t>ABC - SOYA SAUCE-AUG-2023</t>
  </si>
  <si>
    <t>BIDADARI SURGAMU, CSC, TCYK</t>
  </si>
  <si>
    <t>https://drive.google.com/drive/folders/1Wptbts3NjSFij9pGrSDVfU8a5GACPHAD?usp=drive_link</t>
  </si>
  <si>
    <t>https://drive.google.com/drive/folders/1I6mTFo6xlgPJFzvrkBvc44tN62z3E7uC?usp=drive_link</t>
  </si>
  <si>
    <t>TVC ABC</t>
  </si>
  <si>
    <t>TVC+DBI ABC</t>
  </si>
  <si>
    <t>CACINGAN? MINUM COMBANTRIN!
 BEBAS CACINGAN BEBAS BERMAIN</t>
  </si>
  <si>
    <t>COMBANTRIN - ANTHELMINTICS-AUG-2023</t>
  </si>
  <si>
    <t>https://drive.google.com/drive/folders/15LNyLt0t0NyatrwMZqvYc3r9TtJadqpg?usp=drive_link</t>
  </si>
  <si>
    <t>https://drive.google.com/drive/folders/1ocKxW-JKzvtU642cgEFJBgIcYSjrh9xe?usp=drive_link</t>
  </si>
  <si>
    <t>TVC COMBANTRIN</t>
  </si>
  <si>
    <t>TVC+DBI COMBANTRIN</t>
  </si>
  <si>
    <t>ALE FUNFLAVA</t>
  </si>
  <si>
    <t>ALE</t>
  </si>
  <si>
    <t>ALE-ALE FUNFLAVA - FRUIT DRINK</t>
  </si>
  <si>
    <t>BARU RP 1000
 ALE-ALE FUNFLAVA COCO PANDAN FUNFLAVA SENSATION</t>
  </si>
  <si>
    <t>ALE-ALE FUNFLAVA - FRUIT DRINK-AUG-2023</t>
  </si>
  <si>
    <t>GADIS TITISAN JAWARA, MAGIC 5</t>
  </si>
  <si>
    <t>https://drive.google.com/drive/folders/1mur9YFZ-BzZqYDPF-MeJoMcNyZqxyzIq?usp=drive_link</t>
  </si>
  <si>
    <t>https://drive.google.com/drive/folders/1DzZjJcP6dihvfQdYAWwaDfbgWijryuXM?usp=drive_link</t>
  </si>
  <si>
    <t>TVC ALE ALE</t>
  </si>
  <si>
    <t>TVC+DBI ALE ALE</t>
  </si>
  <si>
    <t>HYUNDAI</t>
  </si>
  <si>
    <t>HYUNDAI STARGAZER X</t>
  </si>
  <si>
    <t>HYUNDAI STARGAZER X - CAR</t>
  </si>
  <si>
    <t>UNLEASH THE X IN YOU WITH STARGAZER X</t>
  </si>
  <si>
    <t>HYUNDAI STARGAZER X - CAR-AUG-SEP-2023</t>
  </si>
  <si>
    <t>https://drive.google.com/drive/folders/1NcTvgcGY7t1LTHVufe04XWOw_rPWwqiR?usp=drive_link</t>
  </si>
  <si>
    <t>https://drive.google.com/drive/folders/11gF-RjDFt1Hy7C-THBfIAB39FlmFQW14?usp=drive_link</t>
  </si>
  <si>
    <t>TVC HYUNDAI</t>
  </si>
  <si>
    <t>TVC+DBI HYUNDAI</t>
  </si>
  <si>
    <t>SOSOFT - LIQUID DETERGENT-JUL-AUG-2023</t>
  </si>
  <si>
    <t>F 25-34 UM</t>
  </si>
  <si>
    <t>BIDADARI SURGAMU, CSC, FTV, GADIS TITISAN JAWARA, MAGIC 5, SINEMA, TCYK</t>
  </si>
  <si>
    <t>https://drive.google.com/drive/folders/1vGzZEssl4t5QNTqA2QCGuRy2WNqqe9rv?usp=drive_link</t>
  </si>
  <si>
    <t>LIQUID BA</t>
  </si>
  <si>
    <t>LUX BOTANICALS FRAGRANT SKIN</t>
  </si>
  <si>
    <t>LUX BOTANICALS FRAGRANT SKIN - LIQUID BA</t>
  </si>
  <si>
    <t>LUX BOTANICALS FRAGRANT SKIN - LIQUID BODY WASH</t>
  </si>
  <si>
    <t>NIKMATI KEHARUMAN TAHAN LAMA 12 JAM LUX BOTANICALS</t>
  </si>
  <si>
    <t>LUX BOTANICALS FRAGRANT SKIN - LIQUID BA-AUG-2023</t>
  </si>
  <si>
    <t>BIDADARI SURGAMU, FTV, KNYATA, MAGIC 5, PB, SANTU CINTA DUA HATI, SINEMA</t>
  </si>
  <si>
    <t>https://drive.google.com/drive/folders/1BfMfYFKwEXMw1YOxdSSF--5p9fSqc0pk?usp=drive_link</t>
  </si>
  <si>
    <t>https://drive.google.com/drive/folders/1ZCet9KgaX6HYcBCG6Fej2j7DKyB0zZfv?usp=sharing</t>
  </si>
  <si>
    <t>TVC LUX</t>
  </si>
  <si>
    <t>TVC+DBI LUX</t>
  </si>
  <si>
    <t>LIFEBUOY JAPANESE SHISO &amp; MINERAL CLAY</t>
  </si>
  <si>
    <t>LIFEBUOY JAPANESE SHISO &amp; MINERAL CLAY BODY WASH</t>
  </si>
  <si>
    <t>BARU LIFEBUOY JAPANESE SHISO</t>
  </si>
  <si>
    <t>LIFEBUOY JAPANESE SHISO &amp; MINERAL CLAY-AUG-2023</t>
  </si>
  <si>
    <t>FTV, GADIS TITISAN JAWARA, KNYATA, MAGIC 5, SATU CINTA DUA HATI, SINEMA, TCYK</t>
  </si>
  <si>
    <t>https://drive.google.com/drive/folders/1b0pmanm9tpJKB7sQjNHRDJSXdxFnTw_g?usp=drive_link</t>
  </si>
  <si>
    <t>https://drive.google.com/drive/folders/1WqIRg2zRxrCjzVxNGvvo83DCu292d6z2?usp=drive_link</t>
  </si>
  <si>
    <t>TVC LIFEBUOY</t>
  </si>
  <si>
    <t>TVC+DBI LIFEBUOY</t>
  </si>
  <si>
    <t>https://drive.google.com/drive/folders/1wC54dGuKBixQQRkqSLCGxQF8AqIIdLac?usp=drive_link</t>
  </si>
  <si>
    <t>https://drive.google.com/drive/folders/114MurNBVUQ2dvQ1UJ9LzFUzD8-TTU-i1?usp=drive_link</t>
  </si>
  <si>
    <t>BARU SUNSILK ANTI-KETOMBE
 KETOMBE HEMPAS + RAMBUT SEHAT TOTALITAS</t>
  </si>
  <si>
    <t>https://drive.google.com/drive/folders/1f6lpKtV6_-vdLxpXeVCyOD5T_WJMfOKD?usp=drive_link</t>
  </si>
  <si>
    <t>LACTOGROW 3 MADU</t>
  </si>
  <si>
    <t>LACTOGROW 3 MADU - GROWING UP MILK</t>
  </si>
  <si>
    <t>AKAL CERDAS &amp; TUBUH AKTIF BERAWAL DARI DALAM</t>
  </si>
  <si>
    <t>LACTOGROW 3 MADU - GROWING UP MILK-SEP-2023</t>
  </si>
  <si>
    <t>BIDADARI SURGAMU, CSC, FTV, KNYATA, MAGIC 5</t>
  </si>
  <si>
    <t>https://drive.google.com/drive/folders/13Id5vcUkbHdpsD4t2hO1GtA_4bxokSGc?usp=drive_link</t>
  </si>
  <si>
    <t>https://drive.google.com/drive/folders/1n0he5corOTtMTze7FP6MzqC_zYb-wJoB?usp=drive_link</t>
  </si>
  <si>
    <t>DBI 3D PREMIUM</t>
  </si>
  <si>
    <t>TVC LACTOGROW</t>
  </si>
  <si>
    <t>TVC+DBI LACTOGROW</t>
  </si>
  <si>
    <t>BELANJA 100% HEPI DI LAZADA</t>
  </si>
  <si>
    <t>LAZADA.CO.ID - ONLINE SHOP-SEP-2023</t>
  </si>
  <si>
    <t>BIDADARI SURGAMU, FTV, TCYK</t>
  </si>
  <si>
    <t>https://drive.google.com/drive/folders/1VLaws7qCAS3uRwKnsIl8SyRueLny8DFe?usp=drive_link</t>
  </si>
  <si>
    <t>https://drive.google.com/drive/folders/1Z9d-tnCDcv-hM43PRAWanJknr_dYNTDo?usp=drive_link</t>
  </si>
  <si>
    <t>CHOCOLATE BAR</t>
  </si>
  <si>
    <t>CADBURY/KRAFT(01/2010)</t>
  </si>
  <si>
    <t>CADBURY</t>
  </si>
  <si>
    <t>CADBURY CHOCOLATE SHARE BAG</t>
  </si>
  <si>
    <t>KEBAHAGIAAN BESAR DARI KEBAIKAN TERKECIL</t>
  </si>
  <si>
    <t>CADBURY - CHOCOLATE BAR-SEP-2023</t>
  </si>
  <si>
    <t>https://drive.google.com/drive/folders/1Vl9-74-NnZsl6a3JqiuXNDF3IVFBHeiQ?usp=drive_link</t>
  </si>
  <si>
    <t>https://drive.google.com/drive/folders/1VuHhpxi2tc8USiuRBSHyB7Am9ZnFOUgL?usp=drive_link</t>
  </si>
  <si>
    <t>TVC CADBURY</t>
  </si>
  <si>
    <t>TVC+DBI CADBURY</t>
  </si>
  <si>
    <t>GLOWING MENYELURUH DALAM 7 HARI, DENGAN SABUN MANDI MENGANDUNG MULTIVITAMIN + NIACINAMIDE</t>
  </si>
  <si>
    <t>GLOW &amp; LOVELY BRIGHTENING - BODY WASH-SEP-2023</t>
  </si>
  <si>
    <t>BIDADARI SURGAMU, FTV, MAGIC 5, PB, SATU CINTA DUA HATI, SINEMA</t>
  </si>
  <si>
    <t>https://drive.google.com/drive/folders/1wvRUT6a6grkNqQPY45yBDIG-TYxzNqQU?usp=drive_link</t>
  </si>
  <si>
    <t>https://drive.google.com/drive/folders/1eKAMJ2A6kor4MQJtbUS3F96DZLJdD0YD?usp=drive_link</t>
  </si>
  <si>
    <t>BEAUTY RITUAL : IN FRONT OF DRESSING TABLE, BEFORE TAKE A SHOWER, BEFORE LEAVE HOME.
OUTDOOR ACTIVITY : MORNING RUN, MORNING CYCLING, BEFORE GOING OUT FROM HOME.
TRAVEL : AIRPORT, TRAINS STATION, AVOID BUS STATION.
SUN EXPOSURE : TRAVELING, OUTDOOR ACTIVITY, SUN EXPOSURE (WALKING UNDER THE SUN EXPOSURE, COMMUTING WITH MRT OR TRANSJAK.</t>
  </si>
  <si>
    <t>DENGAN NUTRISI TEPAT DUKUNG SI KECIL YANG REWEL JADI HEBAT
BELI 1 DISKON 10% BELI 2 DISKON 15%</t>
  </si>
  <si>
    <t>BEBELAC GOLD 3 - GROWING UP MILK-OCT-2023</t>
  </si>
  <si>
    <t>DI ANTARA DUA CINTA, MAGIC 5, TCYK</t>
  </si>
  <si>
    <t>https://drive.google.com/drive/folders/1S3kS1KZ1rd35omLaVM1hfE81kDbKS-A0?usp=drive_link</t>
  </si>
  <si>
    <t>NESCAFE RASA ALA CAFE</t>
  </si>
  <si>
    <t>NESCAFE - LIQUID COFFEE-SEP-OCT-2023</t>
  </si>
  <si>
    <t>SEPT-OCT</t>
  </si>
  <si>
    <t>https://drive.google.com/drive/folders/1gckofKTVfxbwR2v_LT88xUxz8jb1_IzQ?usp=drive_link</t>
  </si>
  <si>
    <t>https://drive.google.com/drive/folders/1lUP3RXFryHwKnASNe7thE-TusEmAYQCD?usp=drive_link</t>
  </si>
  <si>
    <t>TVC NESCAFE</t>
  </si>
  <si>
    <t>TVC+DBI NESCAFE</t>
  </si>
  <si>
    <t>TEMUKAN MAINAN BARU BERSAMA ANAK-ANAK ANDA 
PINDAI MAINAN INI DAN JELAJAHI LUAR ANGKASA
PINDAI MAINAN INI DAN JELAJAHI BEBERAPA KOTA DI DUNIA
DOWNLOAD APPLAYDU</t>
  </si>
  <si>
    <t>https://drive.google.com/drive/folders/1vwIgVDtA32Br2QLogzF5D0Wm1XSBlgtB?usp=drive_link</t>
  </si>
  <si>
    <t>10X GIGI LEBIH KUAT GRATIS KONSULTASI DOKTER GIGI</t>
  </si>
  <si>
    <t>PEPSODENT - TOOTHPASTE-SEP-OCT-2023</t>
  </si>
  <si>
    <t>BIDADARI SURGAMU, KNYATA, MAGIC 5, TCYK</t>
  </si>
  <si>
    <t>https://drive.google.com/drive/folders/1HbkHhJ6hUyf35rVhvZO-MeFJsKoX5xt5?usp=drive_link</t>
  </si>
  <si>
    <t>https://drive.google.com/drive/folders/16ybsPFFiZWKgiTJAVaWcF9HfpCSGTT1O?usp=drive_link</t>
  </si>
  <si>
    <t>BENDERA - LIQUID MILK</t>
  </si>
  <si>
    <t>BENDERA - LIQUID MILK COCONUT DELIGHT</t>
  </si>
  <si>
    <t>KEKUATAN JAGA DAYA TAHAN LAWAN UDARA TAK RAMAH! DARI SUSU SEGAR BELI SEKARANG!</t>
  </si>
  <si>
    <t>BENDERA - LIQUID MILK-OCT-NOV-2023</t>
  </si>
  <si>
    <t>MAGIC 5</t>
  </si>
  <si>
    <t>https://drive.google.com/drive/folders/1-BNfqpf2bz1VhrhkKlvk8wn0qO2fX6Hr?usp=drive_link</t>
  </si>
  <si>
    <t>AJINOMOTO INDONESIA</t>
  </si>
  <si>
    <t>AJINOMOTO INDONESIA, PT</t>
  </si>
  <si>
    <t>AJINOMOTO BERKONTRIBUSI MENINGKATKAN HARAPAN HIDUP SEHAT MASYARAKAT DAN AKTIF MENJAGA KELESTARIAN LINGKUNGAN</t>
  </si>
  <si>
    <t>AJINOMOTO INDONESIA-PT-NOV-2023</t>
  </si>
  <si>
    <t>WHH 20-49 UM1</t>
  </si>
  <si>
    <t>BIDADARI SURGAMU</t>
  </si>
  <si>
    <t>https://drive.google.com/drive/folders/1MgUhqO33G7_Ml0cP2u1qy4UIAdU1Bvx-?usp=drive_link</t>
  </si>
  <si>
    <t>CONTROL AJINOMOTO</t>
  </si>
  <si>
    <t>DBI AJINOMOTO</t>
  </si>
  <si>
    <t>DEMO FRODAK FIRAL FENOMENAL! TANTANGAN RINSO LAWAN NODA KUNING</t>
  </si>
  <si>
    <t>RINSO MOLTO - LIQUID DETERGENT-SEP-NOV-2023</t>
  </si>
  <si>
    <t>SEP-NOV</t>
  </si>
  <si>
    <t>BIDADARI SURGAMU, DI ANTARA DUA CINTA, FTV, KNYATA, PB, SINEMA TCYK</t>
  </si>
  <si>
    <t>https://drive.google.com/drive/folders/1BKOP5kfyrDcy3XSnzdITvO-qdWTpKJBQ?usp=drive_link</t>
  </si>
  <si>
    <t>https://drive.google.com/drive/folders/1729f8NxiMEI_T-WPEkFtRX-MEK3jApbG?usp=drive_link</t>
  </si>
  <si>
    <t>TVC RINSO MOLTO ROSE FRESH</t>
  </si>
  <si>
    <t>TVC+DBI RINSO MOLTO ROSE FRESH</t>
  </si>
  <si>
    <t>NESCAFE LIQUID COFFEE (GEO SUMATRA)</t>
  </si>
  <si>
    <t>NESCAFE COBA SEKARANG</t>
  </si>
  <si>
    <t>SUMATRA</t>
  </si>
  <si>
    <t>NESCAFE - ALL INSTANT COFFEE-NOV-2023</t>
  </si>
  <si>
    <t>TCYK</t>
  </si>
  <si>
    <t>https://drive.google.com/drive/folders/1NAjSym1OBLyEgG1VrISJPZK5JHSD9LBJ?usp=drive_link</t>
  </si>
  <si>
    <t>https://drive.google.com/drive/folders/1ZrLV8Cyf_X1l2D5dZ5_NQ0Y8UD_V7fTf?usp=drive_link</t>
  </si>
  <si>
    <t>TVC NESCAFE ALA CAFE</t>
  </si>
  <si>
    <t>TVC+DBI NESCAFE ALA CAFE</t>
  </si>
  <si>
    <t>CAP BANGO (DHARMAWANGSA)</t>
  </si>
  <si>
    <t>CAP BANGO (DHARMAWANGSA) - SOYA SAUCE</t>
  </si>
  <si>
    <t>JADIKAN MASAKAN SEDERHANA LEBIH ISTIMEWA #BANGOINAJA
RP 3000</t>
  </si>
  <si>
    <t>CAP BANGO (DHARMAWANGSA) - SOYA SAUCE-SEP-NOV-2023</t>
  </si>
  <si>
    <t>BIDADARI SURGAMU, CSC, DI ANTARA DUA CINTA, DIA YANG KAU PILIH, FTV, KNYATA, MAGIC 5, PB, SATU CINTA DUA HATI, SINEMA TCYK</t>
  </si>
  <si>
    <t>https://drive.google.com/drive/folders/16Kj30OKdckCuRThehajw62lwP0aIJ1T-?usp=drive_link</t>
  </si>
  <si>
    <t>https://drive.google.com/drive/folders/1RdD-5SybVHsKijFf_MHshuyiiy_mQRsW?usp=drive_link</t>
  </si>
  <si>
    <t>TVC KECAP MANIS BANGO</t>
  </si>
  <si>
    <t>TVC+DBI KECAP MANIS BANGO</t>
  </si>
  <si>
    <t>RASAKAN LEZATNYA KECAP BANGO, YANG SELALU DIBUAT DENGAN 4 BAHAN ALAMI</t>
  </si>
  <si>
    <t>CAP BANGO - SOYA SAUCE-SEP-NOV-2023</t>
  </si>
  <si>
    <t>https://drive.google.com/drive/folders/1V1FT-PciAWQXbL_fbicGfR0FHAjIDqqN?usp=drive_link</t>
  </si>
  <si>
    <t>https://drive.google.com/drive/folders/1NdstXsd6yzlhjhwHeEw2qtpQ3aMNlTx4?usp=drive_link</t>
  </si>
  <si>
    <t>nun</t>
  </si>
  <si>
    <t>WARDAH UV SHIELD AIRY SMOOTH SUNSCREEN S</t>
  </si>
  <si>
    <t>WARDAH UV SHIELD AIRY SMOOTH SUNSCREEN</t>
  </si>
  <si>
    <t>DEFEND SKIN BARRIER HINGGA DNA LEVEL</t>
  </si>
  <si>
    <t>WARDAH UV SHIELD AIRY SMOOTH SUNSCREEN S-OCT-DEC-2023</t>
  </si>
  <si>
    <t>https://drive.google.com/drive/folders/1OoubkAAM2y6tBqtThOMtCpyrdaCAIwmx?usp=drive_link</t>
  </si>
  <si>
    <t>https://drive.google.com/drive/folders/1z_jIP_6GeAHHjWxUtc8j1L5b5v5m-Dj2?usp=drive_link</t>
  </si>
  <si>
    <t>ROYCO (BUTTERFLY)</t>
  </si>
  <si>
    <t>ROYCO (BUTTERFLY) - SEASONING SALT</t>
  </si>
  <si>
    <t>RASAKAN MANTAPNYA KALDU ROYCO BARU</t>
  </si>
  <si>
    <t>ROYCO (BUTTERFLY) - SEASONING SALT-NOV-2023</t>
  </si>
  <si>
    <t>https://drive.google.com/drive/folders/1enjsJ3HoeTJaKBRmc3d6rLLDdu6MOiKF?usp=drive_link</t>
  </si>
  <si>
    <t>https://drive.google.com/drive/folders/1XvmudkQmpQe9JLbFZSrD5XMJyOWlrUKC?usp=drive_link</t>
  </si>
  <si>
    <t>TVC ROYCO KALDU AYAM</t>
  </si>
  <si>
    <t>TVC+DBI ROYCO KALDU AYAM</t>
  </si>
  <si>
    <t>PANAS &amp; POLUSI BIKIN KETOMBE BASAH &amp; KERING
PANAS &amp; LEMBAP BIKIN KETOMBE BASAH &amp; KERING
PANAS &amp; KERINGAT BIKIN KETOMBE BASAH &amp; KERING
CLEAR BARU SIKAT HABIS KETOMBE BASAH &amp; KERING
DENGAN KEKUATAN 10X SUPER VITAMIN</t>
  </si>
  <si>
    <t>https://drive.google.com/drive/folders/1dm3FW5GnE8hoQNpdaHKngANE6GqO6rie?usp=drive_link</t>
  </si>
  <si>
    <t>BUAVITA (GEO JAKARTA)</t>
  </si>
  <si>
    <t>POLUSI? PERKUAT IMUN SAATNYA BUAVITA JAMBU #SELALU TERJAGA
HARGA SPESIAL RP7.400 DI ALFAMART
22 DEC 2023 - 2 JAN 2024</t>
  </si>
  <si>
    <t>BUAVITA-OCT-DEC-2023</t>
  </si>
  <si>
    <t>BIDADARI SURGAMU, DI ANTARA DUA CINTA, DIA YANG KAU PILIH, FTV PAGI, KNYATA, MAGIC 5, PB, SINEMA, TCYK</t>
  </si>
  <si>
    <t>https://drive.google.com/drive/folders/1Q0iKOqWCez_6EqLJRgmmR9pOGLjoXWt9?usp=drive_link</t>
  </si>
  <si>
    <t>https://drive.google.com/drive/folders/1byFBlNUU7Djsu7iegZom9DpULT5QtpmI?usp=drive_link</t>
  </si>
  <si>
    <t>TVC BUAVITA JAMBU</t>
  </si>
  <si>
    <t>TVC+DBI BUAVITA JAMBU</t>
  </si>
  <si>
    <t>NESCAFE (GEO BALI)</t>
  </si>
  <si>
    <t>RASA ALA CAFE</t>
  </si>
  <si>
    <t>NESCAFE-DEC-2023</t>
  </si>
  <si>
    <t>https://drive.google.com/drive/folders/145nWCLNPCQRdfPMY22KXru0JkXIIsS0K?usp=drive_link</t>
  </si>
  <si>
    <t>https://drive.google.com/drive/folders/14qFilKFAWMn9jdAMpiTuZtQUrPa967rl?usp=sharing</t>
  </si>
  <si>
    <t>OYSTER SAUCE</t>
  </si>
  <si>
    <t>ROYCO - OYSTER SAUCE</t>
  </si>
  <si>
    <t>ROYCO (GEO SULAWESI)</t>
  </si>
  <si>
    <t>LEZATNYA IKAN GORENG GURIHNYA MERESAP SEMPURNA
#CUKUPROYCOAJA</t>
  </si>
  <si>
    <t>SULAWESI</t>
  </si>
  <si>
    <t>ROYCO - OYSTER SAUCE-SEP-NOV-2023</t>
  </si>
  <si>
    <t>BIDADARI SURGAMU, DI ANTARA DUA CINTA, DIA YANG KAU PILIH, FTV PAGI, KNYATA, MAGIC 5, PB, SATU CINTA DUA HATI, SINEMA, TCYK</t>
  </si>
  <si>
    <t>https://drive.google.com/drive/folders/1XaqiXjXHC7VuNbYRwhun1KvyFsJK2AoV?usp=drive_link</t>
  </si>
  <si>
    <t>https://drive.google.com/drive/folders/1yqsidKCy96VTVKoI2E7jTkvOZv5Erc_V?usp=drive_link</t>
  </si>
  <si>
    <t>ROYCO (GEO EAST JAVA)</t>
  </si>
  <si>
    <t>ROYCO BARU CUKUP SATU BUMBU, JADIKAN KUAH BAKSO LEBIH MANTAP</t>
  </si>
  <si>
    <t>https://drive.google.com/drive/folders/17JqYXopO0UODhWwsuKH0JNKgWvlXgFom?usp=drive_link</t>
  </si>
  <si>
    <t>https://drive.google.com/drive/folders/1DF9En3Fo-LucZ0mryBmR_jmqz0pUMSEr?usp=drive_link</t>
  </si>
  <si>
    <t>TVC ROYCO KALDU SAPI</t>
  </si>
  <si>
    <t>TVC+DBI ROYCO KALDU SAPI</t>
  </si>
  <si>
    <t>BARU RINSO MICELLAR
100% SETUJU RINSO MICELLAR SOFT EFEKTIF ANGKAT NODA MEMBANDEL &amp; LEMBUT DI PAKAIAN DAN TANGAN DENGAN TEKNOLOGI MICELLAR</t>
  </si>
  <si>
    <t>RINSO MOLTO MICELLAR SOFT - LIQUID DETER-OCT-DEC-2023</t>
  </si>
  <si>
    <t>BIDADARI SURGAMU, DI ANTARA DUA CINTA, FTV PAGI, KNYATA, PB, SINEMA, TCYK</t>
  </si>
  <si>
    <t>https://drive.google.com/drive/folders/1w5GaT8_qWWKK9EGOxjL54YFOuav2kebd?usp=drive_link</t>
  </si>
  <si>
    <t>CONTROL RINSO MICELLAR SOFT</t>
  </si>
  <si>
    <t>DBI RINSO MICELLAR SOFT</t>
  </si>
  <si>
    <t>SIKAT HABIS KETOMBE BASAH DAN KERING</t>
  </si>
  <si>
    <t>CLEAR ANTI KETOMBE - SHAMPOO-JAN-2024</t>
  </si>
  <si>
    <t>FTV PAGI, FTV PAGI ISTIMEWA, FTV SIANG, KNYATA, MAGIC 5, PB, SATU ATAP 3 CINTA, SINEMA</t>
  </si>
  <si>
    <t>https://drive.google.com/drive/folders/1_-EOGZ6jFVi5WDjMcKpLEIeOrXvVwQER?usp=drive_link</t>
  </si>
  <si>
    <t>https://drive.google.com/drive/folders/1Le4hYWMYfNwaLTWrTFeGmMj_LchKQIgN?usp=drive_link</t>
  </si>
  <si>
    <t>NUTRILON ROYAL</t>
  </si>
  <si>
    <t>MENANGKAN HADIAH TERBAIKNYA NUTRILON ROYAL SCIENCE CAMP TO SINGAPORE</t>
  </si>
  <si>
    <t>NUTRILON ROYAL - ALL GROWING UP MILK-JAN-FEB-2024</t>
  </si>
  <si>
    <t>BIDADARI SURGAMU, MAGIC, TCYK, TERTAWAN HATI</t>
  </si>
  <si>
    <t>https://drive.google.com/drive/folders/1Uvm_oCYiE9zvl3n2jh2pRfFhPy3-NpuW?usp=drive_link</t>
  </si>
  <si>
    <t>CONTROL NUTRILON ROYAL</t>
  </si>
  <si>
    <t>DBI NUTRILON ROYAL</t>
  </si>
  <si>
    <t>AQUA - MINERAL WATER JUGS</t>
  </si>
  <si>
    <t>AQUA 100% MURNI 100% INDONESIA</t>
  </si>
  <si>
    <t>WJ WITH JABODETABEK</t>
  </si>
  <si>
    <t>AQUA - MINERAL WATER-JAN-FEB-2024</t>
  </si>
  <si>
    <t>BIDADARI SURGAMU, KNYATA, MAGIC, PB, TCYK, TERTAWAN HATI</t>
  </si>
  <si>
    <t>https://drive.google.com/drive/folders/1mU3YxBIYsQ2Oay63TctIr5rfRzaoiLOz?usp=drive_link</t>
  </si>
  <si>
    <t>REXONA VITAMIN+BRIGHT ADVANCED BRIGHTENI</t>
  </si>
  <si>
    <t>REXONA VITAMIN+BRIGHT ADVANCED BRIGHTENING ROLL ON</t>
  </si>
  <si>
    <t>BARU DENGAN MULTIVITAMIN CERAH GLOWING SEGAR NON STOP</t>
  </si>
  <si>
    <t>REXONA VITAMIN+BRIGHT ADVANCED BRIGHTENI-JAN-2024</t>
  </si>
  <si>
    <t>DIA YANG KAU PILIH FTV PAGI, FTV PAGI ISTIMEWA, FTV SIANG, FILM SABTU PAGI, KNYATA, MAGIC 5, PB, SINEMA, TCYK, TERTAWAN HATI</t>
  </si>
  <si>
    <t>https://drive.google.com/drive/folders/12jPNp5VAnMJX3L3Ibx_NBIRnGSTRX8uF?usp=drive_link</t>
  </si>
  <si>
    <t>https://drive.google.com/drive/folders/19NFV9PdMg1cXJ2Vcv4mxY8coGNTu4a1u?usp=drive_link</t>
  </si>
  <si>
    <t>TVC REXONA VITAMIN BRIGHT</t>
  </si>
  <si>
    <t>TVC+DBI REXONA VITAMIN BRIGHT</t>
  </si>
  <si>
    <t>DANONE</t>
  </si>
  <si>
    <t>EKSKLUSIF DI RAMADAN DARI BEBELAC
PAKET UMROH HADIAH DARI ANAK HEBAT</t>
  </si>
  <si>
    <t>BEBELAC - GROWING UP MILK-FEB-2024</t>
  </si>
  <si>
    <t>BIDADARI SURGAMU, MAGIC, TERTAWAN HATI</t>
  </si>
  <si>
    <t>https://drive.google.com/drive/folders/1Ri7twDVB3sevY19kM_--Zb1K8upuiWS-?usp=drive_link</t>
  </si>
  <si>
    <t>https://drive.google.com/drive/folders/1p-6utKcPys3vEO-54Vxdizd1i3O8Y5XB?usp=drive_link</t>
  </si>
  <si>
    <t>https://drive.google.com/drive/folders/1Mr7ytv2CLckyaM1TW2gd3POxtT07OTXw?usp=drive_link</t>
  </si>
  <si>
    <t>1.	Mothers/Fathers/parents &amp; Kids moments
2.	Children go to school accompanied with parents
3.	Family gathering moment
4.	Children study assisted by their parents
5.	Children doing activity accompanied by the parents)
6.	Snack/Shopping time with parents 7. As Mid morning snack
8. Between Lunch &amp; evening snack, after school and classes
10. Evening snack, after dinner</t>
  </si>
  <si>
    <t>LUX BOTANICALS - BODY WASH</t>
  </si>
  <si>
    <t>RASAKAN 3X KEHARUMAN LEBIH TAHAN LAMA</t>
  </si>
  <si>
    <t>LUX BOTANICALS - BODY WASH-JAN-FEB-2024</t>
  </si>
  <si>
    <t>F 20-49</t>
  </si>
  <si>
    <t>BIDADARI SURGAMU, DI ANTARA DUA CINTA, DIA YANG KAU PILIH, FTV PAGI, FTV PAGI ISTIMEWA, FTV SIANG, FILM SABTU PAGI, KNYATA, MAGIC 5, PB, SINEMA, TERTAWAN HATI</t>
  </si>
  <si>
    <t>https://drive.google.com/drive/folders/1qQ34Yh0nPiIxAfIcwa5FxI7QlsTK6jhw?usp=drive_link</t>
  </si>
  <si>
    <t>https://drive.google.com/drive/folders/1fFn3wV439FscMi_ul91C_3Qdgl9nPYap?usp=drive_link</t>
  </si>
  <si>
    <t>IN</t>
  </si>
  <si>
    <t>LIFEBUOY 3</t>
  </si>
  <si>
    <t>SABUN, SHAMPOO, FACEWASH JADI 1 SAT SET ANTI RIBET!</t>
  </si>
  <si>
    <t>LIFEBUOY 3-IN-1 ANTIBACTERIAL + CARE-FEB-2024</t>
  </si>
  <si>
    <t>BIDADARI SURGAMU, DI ANTARA DUA CINTA, DIA YANG KAU PILIH, FTV PAGI ISTIMEWA, FTV SIANG, MAGIC 5, PB, SINEMA</t>
  </si>
  <si>
    <t>https://drive.google.com/drive/folders/1DbjWOqaRgHaBQTH04WlmmPp41MlwjkKR?usp=drive_link</t>
  </si>
  <si>
    <t>https://drive.google.com/drive/folders/1_CEhK555_GzQFkm_dcj-dxg5BXWrCBMb?usp=drive_link</t>
  </si>
  <si>
    <t>TVC LIFEBUOY 3IN1</t>
  </si>
  <si>
    <t>TVC+DBI LIFEBUOY 3IN1</t>
  </si>
  <si>
    <t>BARU VASELINE GLUTAVITAMIN SERUM DENGAN GLUTAGLOW &amp; MULTIVITAMIN, 10X KEKUATAN PENCERAH</t>
  </si>
  <si>
    <t>VASELINE HEALTHY BRIGHT SOFT+GLOW - BODY-JAN-2024</t>
  </si>
  <si>
    <t>DIA YANG KAU PILIH, FTV PAGI, KNYATA, PB, SINEMA</t>
  </si>
  <si>
    <t>https://drive.google.com/drive/folders/1IvCJZh-Z0sQIVkPDCzw8dWK96G7xGQem</t>
  </si>
  <si>
    <t>https://drive.google.com/drive/folders/1YXrpMbrIKaFc5Qc5_cT8eqyEDaJTtYrl</t>
  </si>
  <si>
    <t>TVC VASELINE GLUTAVITAMIN SOFT+GLOW</t>
  </si>
  <si>
    <t>TVC+DBI VASELINE GLUTAVITAMIN SOFT+GLOW</t>
  </si>
  <si>
    <t>VASELINE HEALTHY WHITE UV LIGHTENING BODY LOTION</t>
  </si>
  <si>
    <t>VASELINE MAU #BEBASHEALING TANPA BELANG?</t>
  </si>
  <si>
    <t>VASELINE HEALTHY WHITE UV LIGHTENING-FEB-2024</t>
  </si>
  <si>
    <t>BIDADARI SURGAMU, DI ANTARA DUA CINTA, DIA YANG KAU PILIH, FTV PAGI, FTV PAGI ISTIMEWA, FTV SIANG, IJABAH CINTA, TERTAWAN HATI</t>
  </si>
  <si>
    <t>https://drive.google.com/drive/folders/1Mvm5ncvyx8KLLhlEat7xJ3c6LmWu4Xsj</t>
  </si>
  <si>
    <t>https://drive.google.com/drive/folders/1FG3Tg_Xmd5VcJgTWa0WWdT-wJ5L1s0Dg</t>
  </si>
  <si>
    <t>ROYCO (PICO) - OYSTER SAUCE</t>
  </si>
  <si>
    <t>ROYCO (PICO) - KALDU AYAM KALIMANTAN</t>
  </si>
  <si>
    <t>#CUKUPROYCOAJA LEZATKAN TEMPE BERGIZI RASA AYAM</t>
  </si>
  <si>
    <t>KALIMANTAN</t>
  </si>
  <si>
    <t>ROYCO (PICO) - OYSTER SAUCE-JAN-2024</t>
  </si>
  <si>
    <t>BIDADARI SURGAMU, DIA YANG KAU PILIH, KNYATA, SINEMA, TERTAWAN HATI</t>
  </si>
  <si>
    <t>https://drive.google.com/drive/folders/1tJuD1Hb6nxLFKOXF8Y5_ztWAKVYypSb4</t>
  </si>
  <si>
    <t>https://drive.google.com/drive/folders/1qveRjctVlIZISmOEG87VzvfRc951CoUv?usp=drive_link</t>
  </si>
  <si>
    <t>ROYCO (PICO) - OYSTER SAUCE JABODETABEK</t>
  </si>
  <si>
    <t>ROYCO SAUS TIRAM, KAYA RASA TANPA AMIS #LEZATALARESTO</t>
  </si>
  <si>
    <t>https://drive.google.com/drive/folders/1ATiUDavy-7sCLE4_mbbFPyWv25B20m48?usp=drive_link</t>
  </si>
  <si>
    <t>https://drive.google.com/drive/folders/1nGwljdIqQ66P0dBKYDNWz9UhtGrT2mVH?usp=drive_link</t>
  </si>
  <si>
    <t>TVC ROYCO SAUS TIRAM</t>
  </si>
  <si>
    <t>TVC+DBI ROYCO SAUS TIRAM</t>
  </si>
  <si>
    <t>FORMULA - TOOTHBRUSH DIAMOND CRYSTAL</t>
  </si>
  <si>
    <t>FORMULA SEMEWAH DIAMOND SEBENING CRYSTAL HANYA RP 3.500</t>
  </si>
  <si>
    <t>FORMULA - TOOTHBRUSH-FEB-MAR-2024</t>
  </si>
  <si>
    <t>BIDADARI SURGAMU, MAGIC 5, PARA PENCARI TUHAN JILID 17, PB, PB SPC RAMADAN</t>
  </si>
  <si>
    <t>https://drive.google.com/drive/folders/1BJRPycbPpglFLh70KJlMqDkOkE2yV1W1?usp=drive_link</t>
  </si>
  <si>
    <t>https://drive.google.com/drive/folders/1RsZJ4yFHeD0k_XPiNtCP1A8v3yqcLOpx?usp=drive_link</t>
  </si>
  <si>
    <t>TVC FORMULA DIAMOND CRYSTAL</t>
  </si>
  <si>
    <t>TVC+DBI FORMULA DIAMOND CRYSTAL</t>
  </si>
  <si>
    <t>WALL'S FEAST MINI</t>
  </si>
  <si>
    <t>WALL'S FEAST MINI - ICE CREAM</t>
  </si>
  <si>
    <t>WALL'S FEAST MINI - ICE CREAM EAST JAVA</t>
  </si>
  <si>
    <t>BARU FEAST MINI REGONE RP 3.000!
MINI HARGANE, MANTEP COKELAT KACANGE</t>
  </si>
  <si>
    <t>WALL'S FEAST MINI - ICE CREAM-JAN-FEB-2024</t>
  </si>
  <si>
    <t>https://drive.google.com/drive/folders/1kejMjSy_mtTw4GYgkC3bkdFFBI3YOCFb?usp=drive_link</t>
  </si>
  <si>
    <t>CONTROL WALLS FEAST</t>
  </si>
  <si>
    <t>DBI WALLS FEAST</t>
  </si>
  <si>
    <t>POND'S BRIGHT MIRACLE SERUM</t>
  </si>
  <si>
    <t>POND'S BRIGHT MIRACLE SERUM - FACE CARE</t>
  </si>
  <si>
    <t>BARU! PONDS ULTIMATE CLARITY SERUM NIASORCINOL
KULIT MULUS BERCAHAYA TERBAIKMU DALAM 3 HARI</t>
  </si>
  <si>
    <t>POND'S BRIGHT MIRACLE SERUM - FACE CARE-JAN-FEB-2024</t>
  </si>
  <si>
    <t>BIDADARI SURGAMU, DIA YANG KAU PILIH, FTV PAGI, FTV PAGI ISTIMEWA, KNYATA, MAGIC 5, PB, SINEMA, TCYK, TERTAWAN HATI</t>
  </si>
  <si>
    <t>https://drive.google.com/drive/folders/11HMcTa9I3Nf52uNjtGJK7m3RqdBLQWhS?usp=drive_link</t>
  </si>
  <si>
    <t>https://drive.google.com/drive/folders/1UeASZE1Ljf-4a_v6mqmatmgd7uPmw8zr?usp=drive_link</t>
  </si>
  <si>
    <t>TVC PONDS BRIGHT MIRACLE ULTIMATE CLARITY SERUM</t>
  </si>
  <si>
    <t>TVC+DBI PONDS BRIGHT MIRACLE ULTIMATE CLARITY SERUM</t>
  </si>
  <si>
    <t xml:space="preserve">AQUA - MINERAL WATER JUGS WEST JAVA WITH JABODETABEK </t>
  </si>
  <si>
    <t>BIAR PUASA TETEP COOL, PASTIIN STOK AQUA GALON DI RUMAH FULL
DAPATKAN VOUCHER RP 10.000 CUKUP BAYAR RP100
BELI DI ALFAGIFT SEKARANG! KAMI ANTAR 
BEBAS ONGKIR SEPUASNYA</t>
  </si>
  <si>
    <t>AQUA - MINERAL WATER-MAR-2024</t>
  </si>
  <si>
    <t>BIDADARI SURGAMU, MAGIC 5, PB, PB SPC RAMADAN, TERTAWAN HATI</t>
  </si>
  <si>
    <t>https://drive.google.com/drive/folders/1vnTbmpnTmT5xQvLYS_Anq0c6aKFDe7dY?usp=drive_link</t>
  </si>
  <si>
    <t>https://drive.google.com/drive/folders/1Rqyl-_VS7EeJ83s9Nw6MwuxgBgs4-ZhB?usp=drive_link</t>
  </si>
  <si>
    <t>POND'S AGE MIRACLE</t>
  </si>
  <si>
    <t>POND'S AGE MIRACLE - FACE CARE</t>
  </si>
  <si>
    <t>POND'S AGE MIRACLE HEXYL RETINOL</t>
  </si>
  <si>
    <t>BARU AGE MIRACLE HEXYL RETINOL SERUM
KULIT TAMPAK MUDA BERCAHAYA. 3 HARI</t>
  </si>
  <si>
    <t>POND'S AGE MIRACLE - FACE CARE-JAN-2024</t>
  </si>
  <si>
    <t>F 25-54</t>
  </si>
  <si>
    <t>BIDADARI SURGAMU, DIA YANG KAU PILIH, FTV PAGI, FTV PAGI ISTIMEWA, FILM SABTU PAGI, PB, SINEMA, TCYK, TERTAWAN HATI</t>
  </si>
  <si>
    <t>https://drive.google.com/drive/folders/12r6X2UaO9WBnk571EKT9sdgUPb7DfKhA?usp=drive_link</t>
  </si>
  <si>
    <t>https://drive.google.com/drive/folders/1yWYO1sclYCV-pr4mh81KCTkGA-PlKQk9?usp=drive_link</t>
  </si>
  <si>
    <t>TVC PONDS AGE MIRACLE HEXYL RETINOL SERUM</t>
  </si>
  <si>
    <t>TVC+DBI PONDS AGE MIRACLE HEXYL RETINOL SERUM</t>
  </si>
  <si>
    <t>CAP BANGO (BISMA)</t>
  </si>
  <si>
    <t>CAP BANGO (BISMA) - SOYA SAUCE</t>
  </si>
  <si>
    <t>CAP BANGO (BISMA) - SOYA SAUCE POUCH</t>
  </si>
  <si>
    <t>100% DENGAN BAHAN ALAMI
SAJIKAN KELEZATAN YANG TERASA DI HATI</t>
  </si>
  <si>
    <t>CAP BANGO (BISMA) - SOYA SAUCE-JAN-2024</t>
  </si>
  <si>
    <t>BIDADARI SURGAMU, DI ANTARA DUA CINTA, DIA YANG KAU PILIH, FTV PAGI, KNYATA, MAGIC 5, PB, SINEMA</t>
  </si>
  <si>
    <t>https://drive.google.com/drive/folders/1lC9GYNW5p0WU6Ip4KF8MEcwEL_3xKTgA?usp=drive_link</t>
  </si>
  <si>
    <t>https://drive.google.com/drive/folders/1lHDFZoWZfm63ZwVlkr3cz3QNbLvgQW8S?usp=drive_link</t>
  </si>
  <si>
    <t>PEPSODENT HERBAL (CORE PLUS)</t>
  </si>
  <si>
    <t>JOP ROHA MANGAN SAMBAL TARASI, PARIRA RAP HAMBENG GULING?
HOSA LEK SEGAR 18 JOM PAKE PEPSODENT HERBAL</t>
  </si>
  <si>
    <t>NORTH SUMATRA</t>
  </si>
  <si>
    <t>PEPSODENT HERBAL (CORE PLUS)-FEB-2024</t>
  </si>
  <si>
    <t>BIDADARI SURGAMU, DI ANTARA DUA CINTA, DIA YANG KAU PILIH, FTV PAGI, KNYATA, PB, SINEMA, TERTAWAN HATI</t>
  </si>
  <si>
    <t>https://drive.google.com/drive/folders/11p00XYXWNp7gezhdutCHNnqwn98xVWJ3?usp=drive_link</t>
  </si>
  <si>
    <t>https://drive.google.com/drive/folders/1GAOLetjcVpo8y2Rq0zbttFlhM8BB6g2U?usp=drive_link</t>
  </si>
  <si>
    <t>XXX</t>
  </si>
  <si>
    <t>GLOW &amp; LOVELY - FACIAL FOAM</t>
  </si>
  <si>
    <t>GLOW &amp; LOVELY MULTI VITAMIN B, C, E FACIAL FOAM
KUSAM GELAP PERGI GLOWING LAGI</t>
  </si>
  <si>
    <t>GLOW &amp; LOVELY - FACIAL FOAM-JAN-FEB-2024</t>
  </si>
  <si>
    <t>BIDADARI SURGAMU, KNYATA, MAGIC 5, PB, SINEMA, TERTAWAN HATI</t>
  </si>
  <si>
    <t>https://drive.google.com/drive/folders/1l5v89L902mK3ge2dkLJBjSkZe7KIYlwy?usp=drive_link</t>
  </si>
  <si>
    <t>https://drive.google.com/drive/folders/1i6YYMjdRajYeWSOfUXusKgkxTWwWKwjo?usp=drive_link</t>
  </si>
  <si>
    <t>TVC GLOW &amp; LOVELY FACIAL FOAM</t>
  </si>
  <si>
    <t>TVC+DBI GLOW &amp; LOVELY FACIAL FOAM</t>
  </si>
  <si>
    <t>ENAKNYA BERLAPIS-LAPIS
SERUNY GAK ABIS-ABIS</t>
  </si>
  <si>
    <t>TANGO - WAFER-MAR-2024</t>
  </si>
  <si>
    <t>BIDADARI SURGAMU, KNYATA, MAGIC 5, PB SPESIAL RAMADAN, TERTAWAN HATI</t>
  </si>
  <si>
    <t>https://drive.google.com/drive/folders/1duL5w9Xszu2SpCONQUjX44Q0-oMOYOFa?usp=drive_link</t>
  </si>
  <si>
    <t>https://drive.google.com/drive/folders/1ybqb2jPzxAVQR4q57k44ecdz9XsR3P5e?usp=drive_link</t>
  </si>
  <si>
    <t>TVC TANGO WAFER</t>
  </si>
  <si>
    <t>TVC+DBI TANGO WAFER</t>
  </si>
  <si>
    <t>BARU, VASELINE GLUTAVITAMIN SOFT+GLOW SERUM DENGAN GLUTAGLOW &amp; MULTIVITAMIN
10X KEKUATAN PENCERAH</t>
  </si>
  <si>
    <t>https://drive.google.com/drive/folders/1UzcZXaIjnebAkIYBN6QzZKgAqf5pIxcp?usp=drive_link</t>
  </si>
  <si>
    <t>Free to do outdoor activities amidst sun exposure without worry of hyperpigmentation
- Beauty Ritual: Prepare to make up, Before taking shower, Before going out
- Outdoor activities (avoid sports)
- Mass middle class activity: office, malls (avoid too premium or too lower class activity)
- Aggressor: sun exposure &gt; doing outdoor activities, 
hot sun (scenes of walking under the hot sun, really hot OR commuting (MRT or Transjakarta) exposed to sunlight)</t>
  </si>
  <si>
    <t>ANYAR! LIFEBUOY ANTI KETOMBE MENTHOL ADEM
SINGKIRAKE KETOMBE, ADEMI SIRAH SABEN DINA</t>
  </si>
  <si>
    <t>LIFEBUOY ANTI DANDRUFF - SHAMPOO-APR-2024</t>
  </si>
  <si>
    <t>WHH TERRE</t>
  </si>
  <si>
    <t>BIDADARI SURGAMU, FTV PAGI, HIDAYAH CINTA, KNYATA, SINEMA, TERTAWAN HATI</t>
  </si>
  <si>
    <t>https://drive.google.com/drive/folders/11mupSaHFHDT7XVMXX9pUuTxQMYrB_K5K?usp=drive_link</t>
  </si>
  <si>
    <t>https://drive.google.com/drive/folders/1GlnL9JGXc1x7Q68jKLxehFaUyvYoitgo?usp=drive_link</t>
  </si>
  <si>
    <t>TVC LIFEBUOY MENTHOL</t>
  </si>
  <si>
    <t>TVC+DBI LIFEBUOY MENTHOL</t>
  </si>
  <si>
    <t>JUARANYA LAWAN NODA KUNING KERAH, BERSIH TUNTAS 1X KUCEK</t>
  </si>
  <si>
    <t>F 25-55</t>
  </si>
  <si>
    <t>https://drive.google.com/drive/folders/1g--L6kMv0e20QjoktfRPboV4jgKz7cZu?usp=drive_link</t>
  </si>
  <si>
    <t>1.	Mothers/Fathers/parents &amp; Kids moments
2.	Children go to school accompanied with parents
3.	Family gathering moment
4.	Children study assisted by their parents
5.	Children doing activity accompanied by the parents)
6.	Snack/Shopping time with parents
7.	Amalan baik (Good deed activity kids with parents/family)</t>
  </si>
  <si>
    <t>MY FORMULA TO WIN</t>
  </si>
  <si>
    <t>NUTRILON ROYAL - ALL GROWING UP MILK-MAY-2024</t>
  </si>
  <si>
    <t>BIDADARI SURGAMU, SALEHA</t>
  </si>
  <si>
    <t>https://drive.google.com/drive/folders/1_DnXF0vDqJqnqeyTWUEpEQK6NR2m4MRc?usp=drive_link</t>
  </si>
  <si>
    <t>HORIZONTAL STILL</t>
  </si>
  <si>
    <t>ZWITSAL SHAMPOO BABY NATURAL A</t>
  </si>
  <si>
    <t>RASAKNO KEWELASAN ZWITSAL HAPPY SKIN!</t>
  </si>
  <si>
    <t>ZWITSAL SHAMPOO BABY NATURAL A-MAR-MAY-2024</t>
  </si>
  <si>
    <t>MAR-MAY</t>
  </si>
  <si>
    <t>BIDADARI SURGAMU, FTV PAGI, HIDAYAH CINTA, KNYATA, KNYATA SIANG, SINEMA</t>
  </si>
  <si>
    <t>https://drive.google.com/drive/folders/1ZPpNQBBNnmsezbcN1Gpn6_vIr74_LocS?usp=sharing</t>
  </si>
  <si>
    <t>https://drive.google.com/drive/folders/1Eqc-daYGoad7nwo_pDbIHZOYwiDQ82uF?usp=sharing</t>
  </si>
  <si>
    <t>TVC ZWITSAL</t>
  </si>
  <si>
    <t>TVC+DBI ZWITSAL</t>
  </si>
  <si>
    <t>EXTRA ISI 22% 10X LEBIH WANGI, EXTRA PARFUM 10X LEBIH WANGI &amp; RAWAT BAJU</t>
  </si>
  <si>
    <t>MOLTO ALL-IN-1 SEKALI BILAS - FABRIC SOF-MAY-2024</t>
  </si>
  <si>
    <t>BIDADARI SURGAMU, DI ANTARA DUA CINTA, FTV PAGI, FTV SIANG, KNYATA, KNYATA SIANG, MAGIC 5, SALEHA, SINEMA, TERTAWAN HATI</t>
  </si>
  <si>
    <t>https://drive.google.com/drive/folders/1EbPfGd9vHNrEv3uIGWYpbB3816iRsv40?usp=sharing</t>
  </si>
  <si>
    <t>https://drive.google.com/drive/folders/1Y7rK-ZQkOUCrGrtF1Nw-8QYSZHyu_zNt?usp=drive_link</t>
  </si>
  <si>
    <t>TVC MOLTO PARFUM + PROTECT</t>
  </si>
  <si>
    <t>TVC+DBI MOLTO PARFUM + PROTECT</t>
  </si>
  <si>
    <t>NUTRILON ROYAL - ALL GROWING UP MILK</t>
  </si>
  <si>
    <t>PERKUAT IMUNITAS BANTU MAKSIMALKAN INTELEGENSI</t>
  </si>
  <si>
    <t>NUTRILON ROYAL - ALL GROWING UP MILK-JUN-2024</t>
  </si>
  <si>
    <t>MAGIC 5, NAIK RANJANG, SALEHA</t>
  </si>
  <si>
    <t>https://drive.google.com/drive/folders/1Gu5KNR-YVe8SXBoUXVZynurHdT7sg2cH?usp=drive_link</t>
  </si>
  <si>
    <t>VERTICAL STILL</t>
  </si>
  <si>
    <t>HARGA SPESIAL BULAN INI RP168.600 CEK DI TOKO TERDEKAT!</t>
  </si>
  <si>
    <t>BEBELAC 3 - GROWING UP MILK-JUN-2024</t>
  </si>
  <si>
    <t>WHH 20-34 UM TERRE</t>
  </si>
  <si>
    <t>MAGIC 5, NAIK RANJANG, SALEHA, TERTAWAN HATI</t>
  </si>
  <si>
    <t>https://drive.google.com/drive/folders/1Fyz8FpgcH2U-7U5yA1cvUA44ggCNvpsK?usp=drive_link</t>
  </si>
  <si>
    <t>https://drive.google.com/drive/folders/10VEDB1ypwZuyxGCRd2rpT-J0p48yubFq?usp=drive_link</t>
  </si>
  <si>
    <t>TVC BEBELAC 3</t>
  </si>
  <si>
    <t>TVC+DBI BEBELAC 3</t>
  </si>
  <si>
    <t>CLEAR ANTI KETOMBE - SHAMPOO-MAY-JUN-2024</t>
  </si>
  <si>
    <t>BIDADARI SURGAMU, DI ANTARA DUA CINTA, FTV PAGI, FTV PAGI ISTIMEWA, KNYATA, KNYATA SIANG, MAGIC 5, MY HEART, SALEHA</t>
  </si>
  <si>
    <t>https://drive.google.com/drive/folders/1oMQcraUfvFmzapgS8SqXMrp3LrvX0toj?usp=sharing</t>
  </si>
  <si>
    <t>https://drive.google.com/drive/folders/1Sm1EiEFSabvRoktLEztM5Qgz_2m2WSsp?usp=drive_link</t>
  </si>
  <si>
    <t>TVC CLEAR ANTI KETOMBE</t>
  </si>
  <si>
    <t>TVC+DBI CLEAR ANTI KETOMBE</t>
  </si>
  <si>
    <t>SATE KAMBING IDUL ADHA #ENAKNYAPAKEBANGO</t>
  </si>
  <si>
    <t>CAP BANGO - SOYA SAUCE-JUN-2024</t>
  </si>
  <si>
    <t>DI ANTARA DUA CINTA, FTV PAGI, FTV PAGI ISTIMEWA, KNYATA, MAGIC 5, MY HEART, NAIK RANJANG, SALEHA, SINEMA</t>
  </si>
  <si>
    <t>https://drive.google.com/drive/folders/1l55UtzD5YxKS5fqureW0BBT9xEs3GOQ7?usp=sharing</t>
  </si>
  <si>
    <t>https://drive.google.com/drive/folders/1hk_j5xh7gmZ-CCMVBUaXmRtazM6iT7Qp?usp=drive_link</t>
  </si>
  <si>
    <t>TVC BANGO</t>
  </si>
  <si>
    <t>TVC+DBI BANGO</t>
  </si>
  <si>
    <t>LUX BEAUTY LIQUID (VETIVER)</t>
  </si>
  <si>
    <t>LUX BODYWASH BEAUTY LIQUID (VETIVER)</t>
  </si>
  <si>
    <t>RASAKAKE 3X WANGI LEBIH TAHAN LAMA</t>
  </si>
  <si>
    <t>LUX BEAUTY LIQUID (VETIVER)-JUN-2024</t>
  </si>
  <si>
    <t>DI ANTARA DUA CINTA, FTV PAGI, KNYATA, MAGIC 5, MAGIC 5 (R), MY HEART, NAIK RANJANG, SINEMA</t>
  </si>
  <si>
    <t>https://drive.google.com/drive/folders/1_A2Zg_wQYRoc2hozjtnTmeEFw5dKjzsy?usp=drive_link</t>
  </si>
  <si>
    <t>https://drive.google.com/drive/folders/1ZqSG9PDfY9zKM9sHvwq_w4shH3CzTiRl?usp=drive_link</t>
  </si>
  <si>
    <r>
      <rPr>
        <sz val="11"/>
        <rFont val="Calibri"/>
        <family val="2"/>
      </rPr>
      <t xml:space="preserve">SAJIKAN HIDANGAN SAPI BERKUAH LEBIH MANTAP! TEMUKAN INSPIRASI HIDANGAN IDUL ADHA DI </t>
    </r>
    <r>
      <rPr>
        <u/>
        <sz val="11"/>
        <color rgb="FF1155CC"/>
        <rFont val="Calibri"/>
        <family val="2"/>
      </rPr>
      <t>WWW.ROYCO.CO.ID</t>
    </r>
  </si>
  <si>
    <t>ROYCO - SEASONING SALT-JUN-2024</t>
  </si>
  <si>
    <t>DI ANTARA DUA CINTA, FTV PAGI, FTV PAGI ISTIMEWA, FTV SIANG, KNYATA, MAGIC 5, MAGIC 5 (R), MY HEART, NAIK RANJANG, SALEHA, SINEMA</t>
  </si>
  <si>
    <t>https://drive.google.com/drive/folders/1ZUqO4MkEk8GXscOX6K4rCaBiKbXHohbQ?usp=drive_link</t>
  </si>
  <si>
    <t>https://drive.google.com/drive/folders/1nuNcQ-OqD7Uk1gBWPoucVh37JMAqeozp?usp=drive_link</t>
  </si>
  <si>
    <t>SHEGERNYAAH COUPLE GOAL! MENANGKAN HADIAH MINGGUAN
DAPATKAN VOUCHER GOPAY &amp; HADIAH MINGGUAN
BELI CLOSEUP SENILAI RP 30.000 DI TOKO MANA SAJA</t>
  </si>
  <si>
    <t>CLOSE UP - TOOTHPASTE-JUN-2024</t>
  </si>
  <si>
    <t>DI ANTARA DUA CINTA, FTV PAGI, FTV SIANG, KNYATA, MAGIC 5, MY HEART, NAIK RANJANG, SALEHA</t>
  </si>
  <si>
    <t>https://drive.google.com/drive/folders/1jSJsIeXHprz3lMLyWddR2gOgHnebbjXn?usp=drive_link</t>
  </si>
  <si>
    <t>https://drive.google.com/drive/folders/1bFic6_kjrv9I8M2IJ9imcWmOFPbNCL2z?usp=sharing</t>
  </si>
  <si>
    <t>BERANI UNJUK GIGI DUKUNG INDONESIA LEBIH KUAT!
PEPSODENT PENCEGAH GIGI BERLUBANG 225G PROMO 11.600 HANYA DI ALFAMART ALFAMIDI</t>
  </si>
  <si>
    <t>PEPSODENT - TOOTHPASTE-JUN-2024</t>
  </si>
  <si>
    <t>DI ANTARA DUA CINTA, FTV PAGI, KNYATA, MAGIC 5, MY HEART, NAIK RANJANG, SALEHA</t>
  </si>
  <si>
    <t>https://drive.google.com/drive/folders/1kJaM1k6royVdVywMtu5ARmMoJEZrYX1c?usp=sharing</t>
  </si>
  <si>
    <t>https://drive.google.com/drive/folders/1dG0DOSUMrfc7DXuW2ZaqQ8N2aVGf7cCQ?usp=sharing</t>
  </si>
  <si>
    <t>GLOWING MENYELURUH DALAM 7 HARI, DENGAN SABUN MANDI MENGANDUNG MULTIVITAMIN + NIACINAMIDE
KINI TERSEDIA DALAM KEMASAN GOCENG</t>
  </si>
  <si>
    <t>GLOW &amp; LOVELY BRIGHTENING - BODY WASH-JUN-2024</t>
  </si>
  <si>
    <t>DI ANTARA DUA CINTA, FTV PAGI, FTV PAGI ISTIMEWA, FTV SIANG, KNYATA, MAGIC 5, MY HEART, SALEHA, SAYA PELINDUNGMU, SINEMA</t>
  </si>
  <si>
    <t>https://drive.google.com/drive/folders/1WYKp3jrc0aUOHTSHl9N6mqmQ2jSoMpvc?usp=drive_link</t>
  </si>
  <si>
    <t>https://drive.google.com/drive/folders/1AzyRUPYtpl3Oat4OqmjNiCQ7OA2PFC0p?usp=drive_link</t>
  </si>
  <si>
    <t>TVC GLOW &amp; LOVELY BODY WASH</t>
  </si>
  <si>
    <t>TVC+DBI GLOW &amp; LOVELY BODY WASH</t>
  </si>
  <si>
    <t>REXONA MOTION ACTIVATED FREE SPIRIT - RO-JUN-2024</t>
  </si>
  <si>
    <t>FTV PAGI, KNYATA, MAGIC 5, NAIK RANJANG, SINEMA</t>
  </si>
  <si>
    <t>https://drive.google.com/drive/folders/13GKYQ_uj3okuGTeZUHeKiK_2nBm7MKga?usp=drive_link</t>
  </si>
  <si>
    <t>https://drive.google.com/drive/folders/1sQy4LHZK_8YvzglkkMOy7aMhTLn_QqhC?usp=drive_link</t>
  </si>
  <si>
    <t>ANGGO REXONA SANGGEUS MANDI HARUM &amp; SEGER NON-STOP</t>
  </si>
  <si>
    <t>ROLL</t>
  </si>
  <si>
    <t>DOVE RADIANT+CARE DEODORANT SERUM</t>
  </si>
  <si>
    <t>DOVE RADIANT+CARE DEODORANT SERUM - ROLL</t>
  </si>
  <si>
    <t>DOVE RADIANT+CARE DEODORANT SERUM - ROLL ON</t>
  </si>
  <si>
    <t>BARU DOVE DEODORANT SERUM PERTAMA
DOVE DEODORANT SERUM CERAHKAN KETIAK DENGAN FORMULA SKINCARE!</t>
  </si>
  <si>
    <t>DOVE RADIANT+CARE DEODORANT SERUM - ROLL-JUN-2024</t>
  </si>
  <si>
    <t>FTV PAGI, FTV PAGI ISTIMEWA, FTV SIANG, KNYATA, MY HEART, SINEMA</t>
  </si>
  <si>
    <t>https://drive.google.com/drive/folders/1V6KiYrnI5Z2jwQ_8_XWJ1Zbw_1ypPN26?usp=drive_link</t>
  </si>
  <si>
    <t>https://drive.google.com/drive/folders/1-vV-Gzz3FsUxWnUbnz8Q_g9XjJI6cmWY?usp=drive_link</t>
  </si>
  <si>
    <t>TVC DOVE DEODORANT SERUM ROLL ON</t>
  </si>
  <si>
    <t>TVC+DBI DOVE DEODORANT SERUM ROLL ON</t>
  </si>
  <si>
    <t>LIFEBUOY LEMON FRESH</t>
  </si>
  <si>
    <t>LIFEBUOY LEMON FRESH - LIQUID BATH SOAP</t>
  </si>
  <si>
    <t>ANGKAT TANGAN BEBAS KUMAN BAU BADAN. BAU BADAN SAAT NONTON BOLA? AWAS YANG DI SEBELAH PINGSAN. PAKAI LIFEBUOY LEMON FRESH DAPATKAN KESEGARAN HINGGA 12 JAM</t>
  </si>
  <si>
    <t>LIFEBUOY LEMON FRESH - LIQUID BATH SOAP-JUN-2024</t>
  </si>
  <si>
    <t>FTV PAGI ISTIMEWA, FTV SIANG, KNYATA, MAGIC 5, AGIC 5 (R), MY HEART, SALEHA, SAYANG PELINDUNGMU (R), SINEMA</t>
  </si>
  <si>
    <t>https://drive.google.com/drive/folders/1_sDav4WO--hcD8QyYGDRHQGQZPSp89gC?usp=drive_link</t>
  </si>
  <si>
    <t>https://drive.google.com/drive/folders/1SGw_98FlPR0nWmtbge4wofGuwV75x2Si?usp=drive_link</t>
  </si>
  <si>
    <t>TVC LIFEBUOY BODY WASH</t>
  </si>
  <si>
    <t>TVC+DBI LIFEBUOY BODY WASH</t>
  </si>
  <si>
    <t>ES KRIM WALL'S CUMA RP 5000 AN! BELI DI WARUNG TERDEKAT YA</t>
  </si>
  <si>
    <t>WALL'S - ICE CREAM-JUN-2024</t>
  </si>
  <si>
    <t>FTV PAGI, FTV PAGI ISTIMEWA, KNYATA, MY HEART, NAIK RANJANG, SALEHA, SINEMA</t>
  </si>
  <si>
    <t>https://drive.google.com/drive/folders/1LHDFdaW0zzsgMq6Zii5FYSqje2H8dAqN?usp=drive_link</t>
  </si>
  <si>
    <t>https://drive.google.com/drive/folders/1A0Vnwa-4cCrZJXHJ9ZrIudD6DwpMGIdE?usp=drive_link</t>
  </si>
  <si>
    <t>TVC WALLS</t>
  </si>
  <si>
    <t>TVC+DBI WALLS</t>
  </si>
  <si>
    <t>ROYCO JUN</t>
  </si>
  <si>
    <t>SAJIKAN TUMISAN ISTIMEWA! DENGAN ROYCO SAUS TIRAM</t>
  </si>
  <si>
    <t>ROYCO - OYSTER SAUCE-JUN-2024</t>
  </si>
  <si>
    <t>KNYATA, MY HEART, NAIK RANJANG, SINEMA</t>
  </si>
  <si>
    <t>https://drive.google.com/drive/folders/13ga0bA_xliKgE9vSTKJIuwp1B5nmub-h?usp=sharing</t>
  </si>
  <si>
    <t>https://drive.google.com/drive/folders/10i7BHipu3GPpOnHQKt2mtWU_-GO3H23o?usp=drive_link</t>
  </si>
  <si>
    <t>https://drive.google.com/drive/folders/1OOiNpLoTJI8MyJVuIE--7CRE5Xvj6ind?usp=drive_link</t>
  </si>
  <si>
    <t>https://drive.google.com/drive/folders/1Qk50MvDJyi92lou3f8Hv2YsGsMf3-XMN?usp=drive_link</t>
  </si>
  <si>
    <t>GLOW &amp; LOVELY DERMA GLOW</t>
  </si>
  <si>
    <t>GLOW &amp; LOVELY DERMA GLOW - FACIAL FOAM</t>
  </si>
  <si>
    <t>GLOW &amp; LOVELY DERMA GLOW GET ULTRA FRESH SKIN 12 HSA VITAMIN B, C, E</t>
  </si>
  <si>
    <t>GLOW &amp; LOVELY DERMA GLOW - FACIAL FOAM-JUN-2024</t>
  </si>
  <si>
    <t>KNYATA, MAGIC 5, NAIK RANJANG, SALEHA, SINEMA</t>
  </si>
  <si>
    <t>https://drive.google.com/drive/folders/19UZ88V1A6l-BWKYS7dDdBVOcOv4Xsi-D?usp=drive_link</t>
  </si>
  <si>
    <t>https://drive.google.com/drive/folders/1d5EdwpG36uMZv_PD7FPQhFvSZk-_9ReV?usp=drive_link</t>
  </si>
  <si>
    <t>TVC GLOW &amp; LOVELY FACE WASH</t>
  </si>
  <si>
    <t>TVC+DBI GLOW &amp; LOVELY FACE WASH</t>
  </si>
  <si>
    <t>EXTRA ISI 22% 10X LEBIH WANGI, EXTRA PARFUM 10X LEBIH WANGI &amp; RAWAT BAJU
BELI 12 GRATIS 1</t>
  </si>
  <si>
    <t>MOLTO ALL-IN-1 SEKALI BILAS - FABRIC SOF-JUL-2024</t>
  </si>
  <si>
    <t>DI ANTARA DUA CINTA, FTV PAGI, FTV SIANG, KNYATA, MAGIC 5, SINEMA</t>
  </si>
  <si>
    <t>https://drive.google.com/drive/folders/1JuRXr6eoz6CtVWEbx6L-3twXnw4ZdOs5?usp=drive_link</t>
  </si>
  <si>
    <t>https://drive.google.com/drive/folders/1-Eu_b0NVHtod7gYqd-womGX_43bDguej?usp=drive_link</t>
  </si>
  <si>
    <t>NUTRISI NIKMAT DUKUNG KUAT BERENERGI HANYA 9.900 8 VITAMIN 3 MINERAL</t>
  </si>
  <si>
    <t>BENDERA - SWEETENED COND. MILK-JUL-2024</t>
  </si>
  <si>
    <t>WHH UML TERRE</t>
  </si>
  <si>
    <t>MAGIC 5, SALEHA</t>
  </si>
  <si>
    <t>https://drive.google.com/drive/folders/14-px7M-bGSJLfUCOy9vmZqATWdkCgAF2?usp=drive_link</t>
  </si>
  <si>
    <t>https://drive.google.com/drive/folders/1FYCHHHxbCQPLKcx_olZIJ2etLqLGjGlE?usp=drive_link</t>
  </si>
  <si>
    <t>PASTIKAN 1 KALENG BEAR BRAND SETIAP HARI RASAKAN KEMURNIANNYA
BELI SEKARANG DI TOKO TERDEKAT</t>
  </si>
  <si>
    <t>NESTLE BEARBRAND - LIQUID MILK-JUL-2024</t>
  </si>
  <si>
    <t>MAGIC 5, MY HEART, NAIK RANJANG, SALEHA</t>
  </si>
  <si>
    <t>https://drive.google.com/drive/folders/1sAwfxzUle2tDoEKYeBU6zVYIs3EuZffr?usp=drive_link</t>
  </si>
  <si>
    <t>https://drive.google.com/drive/folders/1USJV6wiXxUtzsX10MhkD2kX00PSYqnA6?usp=drive_link</t>
  </si>
  <si>
    <t>DBI STILL PREMIUM+TICKER</t>
  </si>
  <si>
    <t>CAP BANGO SRIWIJAYA - SOYA SAUCE</t>
  </si>
  <si>
    <t>MASAK TEMPE OREK LEZAT #ENAKNYAPAKEBANGO</t>
  </si>
  <si>
    <t>CAP BANGO SRIWIJAYA - SOYA SAUCE-JUL-2024</t>
  </si>
  <si>
    <t>DI ANTARA DUA CINTA, FTV PAGI, KNYATA, MAGIC 5, MY HEART, NAIK RANJANG, SALEHA, SINEMA</t>
  </si>
  <si>
    <t>https://drive.google.com/drive/folders/1_njAvePlOmoGWNrn1vAUHW3gs2qlEle-?usp=drive_link</t>
  </si>
  <si>
    <t>https://drive.google.com/drive/folders/1rhwJomT9CYMWOe7Dqa4g3ykUwepzjQ5A?usp=drive_link</t>
  </si>
  <si>
    <t>PEPSODENT HERBAL TURUN HARGA RP6000
PEPSODENT SIWAK HABBA TURUN HARGA RP6000
PEPSODENT WHITENING TUN HARGA RP6000</t>
  </si>
  <si>
    <t>PEPSODENT - ALL PRODUCT-JUL-2024</t>
  </si>
  <si>
    <t>FTV PAGI, KNYATA, MAGIC 5, NAIK RANJANG, SALEHA, SINEMA</t>
  </si>
  <si>
    <t>https://drive.google.com/drive/folders/19e2Xk1BtszNdoxpMmiCRLEOS16Jpjhwu?usp=drive_link</t>
  </si>
  <si>
    <t>https://drive.google.com/drive/folders/1RZ4eq1J-P_QCLscN3ZoW7Yiyr9B0MJXG?usp=drive_link</t>
  </si>
  <si>
    <t>DBI 3D MAPPING PREMIUM</t>
  </si>
  <si>
    <t>BELI DOVE DEODORANT SERUM SEKARANG DI TOKOPEDIA CERAHKAN KETIAK DENGAN FORMULA SKINCARE 3% NIACINAMIDE</t>
  </si>
  <si>
    <t>DOVE RADIANT+CARE DEODORANT SERUM - ROLL-AUG-2024</t>
  </si>
  <si>
    <t>DI ANTARA DUA CINTA, FTV PAGI, FTV SIANG, KNYATA, MY HEART, SALEHA, SINEMA</t>
  </si>
  <si>
    <t>https://drive.google.com/drive/folders/1pHn2cKRapXSGlkFazAEI2W-yTMg-od2J?usp=drive_link</t>
  </si>
  <si>
    <t>https://drive.google.com/drive/folders/1trbCt0Kcy_TgMFRolPErrgGZ76AubtIY?usp=drive_link</t>
  </si>
  <si>
    <t>TVC DOVE</t>
  </si>
  <si>
    <t>TVC+DBI DOVE</t>
  </si>
  <si>
    <t>BARU PEPSODENT PENCEGAH GIGI BERLUBANG
GIGI 10X LEBIH KUAT &amp; GRATIS KONSULTASI DOKTER GIGI
PEPSODENT PENCEGAH GIGI BERLUBANG 225G PROMO 12.500 HANYA DI ALFAMART</t>
  </si>
  <si>
    <t>PEPSODENT - TOOTHPASTE-AUG-2024</t>
  </si>
  <si>
    <t>FTV PAGI, KNYATA, SALEHA, SINEMA</t>
  </si>
  <si>
    <t>https://drive.google.com/drive/folders/1qxWkB2RixFD5KUH0cZo9DujcRABQ3hCy?usp=drive_link</t>
  </si>
  <si>
    <t>https://drive.google.com/drive/folders/1m_M3Li_O9DqZFujD4dLdtoaSWgVdCBMJ?usp=drive_link</t>
  </si>
  <si>
    <t>BARU SUNSILK ANTI KETOMBE DENGAN TEA TREE OIL, ALOE VERA, DAN GINSENG
NGAPAIN BALIKAN TERUS SAMA KETOMBE POSESIF? PUTUSIN KETOMBE POSESIF PAKAI SUNSILK ANTI KETOMBE</t>
  </si>
  <si>
    <t>SUNSILK ANTI KETOMBE - SHAMPOO-AUG-2024</t>
  </si>
  <si>
    <t>DI ANTARA DUA CINTA, FTV PAGI, FTV SIANG, KNYATA, MAGIC 5, MY HEART, NAIK RANJANG, SALEHA, SINEMA, SINEMA LEGENDA</t>
  </si>
  <si>
    <t>https://drive.google.com/drive/folders/1HZvEKUzy1cimZZavKCfCfG85ohJQmn84?usp=drive_link</t>
  </si>
  <si>
    <t>https://drive.google.com/drive/folders/1p0aBPLZWZAr9QfZ2YeB9yavVJCWG-vWb?usp=drive_link</t>
  </si>
  <si>
    <t>TVC SUNSILK ANTI KETOMBE</t>
  </si>
  <si>
    <t>TVC+DBI SUNSILK ANTI KETOMBE</t>
  </si>
  <si>
    <t>CITRA NATURAL BOOSTER BODY SERUM</t>
  </si>
  <si>
    <t>CITRA NATURAL BOOSTER BODY SERUM - BODY</t>
  </si>
  <si>
    <t>CITRA BODY SERUM, CEPAT CERAH, CEPAT MERESAP, HARGA SPESIAL HANYA RP 20,500 JANGAN LEWATKAN! 22 AGUSTUS - 4 SEPTEMBER 2024 HANYA DI INDOMARET</t>
  </si>
  <si>
    <t>CITRA NATURAL BOOSTER BODY SERUM - BODY-AUG-2024</t>
  </si>
  <si>
    <t>https://drive.google.com/drive/folders/1OttI_4dbTN9trufLG0xQtYzK3oRZ-4ag?usp=drive_link</t>
  </si>
  <si>
    <t>https://drive.google.com/drive/folders/19ENkYNLmPn81miBUlFqxHoPHT4Hbt_2C?usp=drive_link</t>
  </si>
  <si>
    <t>TVC CITRA BODY SERUM</t>
  </si>
  <si>
    <t>TVC+DBI CITRA BODY SERUM</t>
  </si>
  <si>
    <t>SUNSILK SOFT &amp; SMOOTH BYE RAMBUT NYANGKUT, HI RAMBUT #SATSETSMOOTH, 5X LEBIH LEMBUT &amp; HARUM</t>
  </si>
  <si>
    <t>SUNSILK SOFT&amp;SMOOTH - HAIR CARE-AUG-2024</t>
  </si>
  <si>
    <t>https://drive.google.com/drive/folders/1B70wllXCESN12n8Qkr-3OOO4fj_wi1Xd?usp=drive_link</t>
  </si>
  <si>
    <t>https://drive.google.com/drive/folders/1N8O1pkwFYSuaMFjkRHGSjRa9S_87WmmL?usp=drive_link</t>
  </si>
  <si>
    <t>https://drive.google.com/drive/folders/1jhFVSGbEGzkxdqRycZ-DZzYyow5kBDy1?usp=drive_link</t>
  </si>
  <si>
    <t>RINSO SENSI FRESH</t>
  </si>
  <si>
    <t>RINSO SENSI FRESH - LIQUID DETERGENT</t>
  </si>
  <si>
    <t>WANGI SEGAR, LEMBUT DI TANGAN. ADA RINSO SENSIFRESH JAPANESE PEACH &amp; KOREAN STRAWBERRY. PERFUME LOCK TECHNOLOGY YANG BISA MEMBERIKAN KESEGARAN TAHAN LAMA HINGGA 48 JAM. RINSO SENSIFRESH MICELLAR SOFT DENGAN MICELLAR SOFT TECHNOLOGY YANG EXTRA LEMBUT DI KULIT</t>
  </si>
  <si>
    <t>RINSO SENSI FRESH - LIQUID DETERGENT-MAY-JUL-2024</t>
  </si>
  <si>
    <t>https://drive.google.com/drive/folders/13lgyxsiITeEWOsRp2NHTpQI5qqIL-zKt?usp=drive_link</t>
  </si>
  <si>
    <t>META BUILT IN</t>
  </si>
  <si>
    <t>BLI</t>
  </si>
  <si>
    <t>NEW AXE PREMIUM PERFUME DEODORANT. AXE FINE FRAGRANCE COLLECTION, WANGI PARFUM MEWAH DENGAN PROTEKSI DEODORAN. KOLEKSI PREMIUM, KESEGARAN 72 JAM</t>
  </si>
  <si>
    <t>AXE - DEODORANT SPRAY-AUG-2024</t>
  </si>
  <si>
    <t>M 15+ TERRE</t>
  </si>
  <si>
    <t>DI ANTARA DUA CINTA, KNYATA, MAGIC 5, MY HEART, NAIK RANJANG, SALEHA, SINEMA</t>
  </si>
  <si>
    <t>https://drive.google.com/drive/folders/11fSkF598xABlZ1KZO-zDLUtBPkA8Mjf4?usp=drive_link</t>
  </si>
  <si>
    <t>FRISIAN FLAG</t>
  </si>
  <si>
    <t>FRISIAN FLAG - GEO</t>
  </si>
  <si>
    <t>FRISIAN FLAG READY TO DRINK</t>
  </si>
  <si>
    <t>NUTRISI NIKMAT INDONESIA DUKUNG ENERGI KUAT TIAP LANGKAH RASA LEBIH NIKMAT</t>
  </si>
  <si>
    <t>FRISIAN FLAG - GEO-SEP-2024</t>
  </si>
  <si>
    <t>https://drive.google.com/drive/folders/1DLi7LujV9TbpIoCAoTs-imPF8cYLdWDw?usp=drive_link</t>
  </si>
  <si>
    <t>BANYAK HADIAHNYA
HADIAH EKSKLUSIF MEMBER KATALOG TERBARU
SCREENING PENCERNAAN + KONSULTASI DENGAN EXPERT
HARGA SPESIAL BEBELAC, LEBIH BANYAK UNTUNGNYA! HANYA RP2.000 AN PER 100 ML
BELI DI TOKO TERDERKAT</t>
  </si>
  <si>
    <t>BEBELAC - GROWING UP MILK-SEP-2024</t>
  </si>
  <si>
    <t>https://drive.google.com/drive/folders/1rffqcdC-gYnGyLP4ceeXyO7x7wdekIJ2?usp=drive_link</t>
  </si>
  <si>
    <t>https://drive.google.com/drive/folders/1Xt_SY4tlIE5AaHKPGz0EsguR6_uZIY6z?usp=drive_link</t>
  </si>
  <si>
    <t>SEDAAP - SEASONING SALT</t>
  </si>
  <si>
    <t>BARU BUMBU KALDU SEDAAP 
KALDU KEEMASAN DARI KALDU DAGING AYAM ASLI
ASLI KALDUNYA, ASLI SEDAAPNYA!
BELI 2 EXTRA 1</t>
  </si>
  <si>
    <t>SEDAAP - SEASONING SALT-SEP-2024</t>
  </si>
  <si>
    <t>F 25-39 UML TERRE</t>
  </si>
  <si>
    <t>FTV PAGI, FTV SIANG, MAGIC 5, NAIK RANJANG, SALEHA, SINEMA LEGENDA, SINEMA WAJAH INDONESIA</t>
  </si>
  <si>
    <t>https://drive.google.com/drive/folders/1DFaa1f6oGwNXQP-rYjRkoVmpcC-fAvo9?usp=drive_link</t>
  </si>
  <si>
    <t>https://drive.google.com/drive/folders/1_DhlLEPrXZsJuXXamCELmhQR0R_yikjc?usp=drive_link</t>
  </si>
  <si>
    <t>TVC SEDAAP BUMBU KALDU</t>
  </si>
  <si>
    <t>TVC+DBI SEDAAP BUMBU KALDU</t>
  </si>
  <si>
    <t>SUNSILK ANTI KETOMBE - SHAMPOO-SEP-2024</t>
  </si>
  <si>
    <t>LIFEBUOY GEO ANTI DANDRUFF</t>
  </si>
  <si>
    <t>NO</t>
  </si>
  <si>
    <t>PERIOD PRE</t>
  </si>
  <si>
    <t>PERIOD POST</t>
  </si>
  <si>
    <t>#TVC_SPOTS</t>
  </si>
  <si>
    <t>GRPs NATIONAL</t>
  </si>
  <si>
    <t>TOTAL GRPs GEO</t>
  </si>
  <si>
    <t>AVG GRPs/Month</t>
  </si>
  <si>
    <t>CHANNEL</t>
  </si>
  <si>
    <t>TVC NAT ARTWORK LINK</t>
  </si>
  <si>
    <t>TYPE OF TVC NAT (F/E/M)</t>
  </si>
  <si>
    <t>TVC GEO ARTWORK LINK</t>
  </si>
  <si>
    <t>TYPE of TVC GEO (F/E/M)</t>
  </si>
  <si>
    <t>BR TOM - PRE</t>
  </si>
  <si>
    <t>BR TOM - MID</t>
  </si>
  <si>
    <t>BR TOM - POST</t>
  </si>
  <si>
    <t>BR SPONT - PRE</t>
  </si>
  <si>
    <t>BR SPONT - MID</t>
  </si>
  <si>
    <t>BR SPONT - POST</t>
  </si>
  <si>
    <t>BR TOTAL AWARENESS - PRE</t>
  </si>
  <si>
    <t>BR TOTAL AWARENESS - MID</t>
  </si>
  <si>
    <t>BR TOTAL AWARENESS - POST</t>
  </si>
  <si>
    <t>MR/MA - PRE</t>
  </si>
  <si>
    <t>MR/MA - MID</t>
  </si>
  <si>
    <t>MR/MA - POST</t>
  </si>
  <si>
    <t>MR/MA - INCREASE</t>
  </si>
  <si>
    <t>MR/MA - %INCREASE</t>
  </si>
  <si>
    <t>BR FAV - PRE</t>
  </si>
  <si>
    <t>BR FAV - MID</t>
  </si>
  <si>
    <t>BR FAV - POST</t>
  </si>
  <si>
    <t>PI - PRE</t>
  </si>
  <si>
    <t>PI - MID</t>
  </si>
  <si>
    <t>PI - POST</t>
  </si>
  <si>
    <t>ADS RECALL - PRE</t>
  </si>
  <si>
    <t>ADS RECALL - MID</t>
  </si>
  <si>
    <t>ADS RECALL - POST</t>
  </si>
  <si>
    <t>VARIANT RECALL - PRE</t>
  </si>
  <si>
    <t>VARIANT RECALL - MID</t>
  </si>
  <si>
    <t>VARIANT RECALL - POST</t>
  </si>
  <si>
    <t>VARIANT RECALL - INCREASE</t>
  </si>
  <si>
    <t>VARIANT RECALL - %INCREASE</t>
  </si>
  <si>
    <t>Totally different creative from NAT</t>
  </si>
  <si>
    <t>Use same TVC with fully translated audio</t>
  </si>
  <si>
    <t>Use same TVC with small part translated audio</t>
  </si>
  <si>
    <t>Use same TVC &amp; audio, with additional supers in Bahasa</t>
  </si>
  <si>
    <t>Use same TVC &amp; audio, with additional supers in Local language</t>
  </si>
  <si>
    <t>Use same TVC &amp; audio, with additional supers in mix Bahasa &amp; Local language</t>
  </si>
  <si>
    <t>Use same TVC with slightly adjusted scene in Bahasa</t>
  </si>
  <si>
    <t>Use same TVC with slightly adjusted scene in Local language</t>
  </si>
  <si>
    <t>Use price promo/event promo</t>
  </si>
  <si>
    <t>Showing where to buy</t>
  </si>
  <si>
    <t>Use regional visual/setting</t>
  </si>
  <si>
    <t>Use regional influencer</t>
  </si>
  <si>
    <t>Highlight regional products</t>
  </si>
  <si>
    <t>Use regional music/jingles</t>
  </si>
  <si>
    <t>Use call to action</t>
  </si>
  <si>
    <t>TVC Geo Brand Variants</t>
  </si>
  <si>
    <t>SOV (Total Campaign)</t>
  </si>
  <si>
    <t>SOV (Average per month during TVC Geo campaign)</t>
  </si>
  <si>
    <t>Penetration Pre</t>
  </si>
  <si>
    <t>Penetration Post</t>
  </si>
  <si>
    <t>GRP Geo Contribution (Geo/NAT+Geo in %)</t>
  </si>
  <si>
    <t>Reach NAT 1+</t>
  </si>
  <si>
    <t>Reach Nat 3+</t>
  </si>
  <si>
    <t>Reach Nat 4+</t>
  </si>
  <si>
    <t>Average Reach 1+ Nat per month</t>
  </si>
  <si>
    <t>Average Reach 3+ Nat per month</t>
  </si>
  <si>
    <t>Average Reach 4+ Nat per month</t>
  </si>
  <si>
    <t>Reach Geo 1+</t>
  </si>
  <si>
    <t>Reach Geo 3+</t>
  </si>
  <si>
    <t>Reach Geo 4+</t>
  </si>
  <si>
    <t>Average Reach 1+ Geo per month</t>
  </si>
  <si>
    <t>Average Reach 3+ Geo per month</t>
  </si>
  <si>
    <t>Average Reach 4+ Geo per month</t>
  </si>
  <si>
    <t>Reach Nat+Geo 1+</t>
  </si>
  <si>
    <t>Reach Nat+Geo 3+</t>
  </si>
  <si>
    <t>Reach Nat+Geo 4+</t>
  </si>
  <si>
    <t>Average Reach 1+ Nat+Geo per month</t>
  </si>
  <si>
    <t>Average Reach 3+ Nat+Geo per month</t>
  </si>
  <si>
    <t>Average Reach 4+ Nat+Geo per month</t>
  </si>
  <si>
    <t>Incremental Reach 1+</t>
  </si>
  <si>
    <t>Incremental Reach 3+</t>
  </si>
  <si>
    <t>Incremental Reach 4+</t>
  </si>
  <si>
    <t>Average Incremental Reach 1+ per month</t>
  </si>
  <si>
    <t>Average Incremental Reach 3+ per month</t>
  </si>
  <si>
    <t>Average Incremental Reach 4+ per month</t>
  </si>
  <si>
    <t>Local Language Likeability</t>
  </si>
  <si>
    <t>Konimex</t>
  </si>
  <si>
    <t>Paramex SK</t>
  </si>
  <si>
    <t>TVC GEO</t>
  </si>
  <si>
    <t>West Java</t>
  </si>
  <si>
    <t>1-28 Feb 2021</t>
  </si>
  <si>
    <t>SCTV</t>
  </si>
  <si>
    <t>Central Java</t>
  </si>
  <si>
    <t>East Java</t>
  </si>
  <si>
    <t>All Java</t>
  </si>
  <si>
    <t>No data provided</t>
  </si>
  <si>
    <t>ARLA</t>
  </si>
  <si>
    <t>Puregrow Organic</t>
  </si>
  <si>
    <t>Jabodetabek</t>
  </si>
  <si>
    <t>16 Mar-30 Apr 2021</t>
  </si>
  <si>
    <t>West Java (excl. Jabo)</t>
  </si>
  <si>
    <t>Jabodetabek+West Java+East Java</t>
  </si>
  <si>
    <t>Sumatra</t>
  </si>
  <si>
    <t>1 May-30 Jun 2021</t>
  </si>
  <si>
    <t>No National campaign</t>
  </si>
  <si>
    <t>Kalimantan</t>
  </si>
  <si>
    <t>Sulawesi</t>
  </si>
  <si>
    <t>Bali</t>
  </si>
  <si>
    <t>Sum+Kal+Sul+Bal</t>
  </si>
  <si>
    <t>Unilever</t>
  </si>
  <si>
    <t>Lifebuoy Shampoo</t>
  </si>
  <si>
    <t>F 15+, WHH</t>
  </si>
  <si>
    <t>21-30 Apr, 3-31 May 2021</t>
  </si>
  <si>
    <t>Lifebuoy Shampoo Kuat &amp; Berkilau ; Lifebuoy Shampoo Anti Ketombe ; Lifebuoy Shampoo Perawatan Rambut Rontok</t>
  </si>
  <si>
    <t>North Sumatra</t>
  </si>
  <si>
    <t>South Sumatra</t>
  </si>
  <si>
    <t>Indofood</t>
  </si>
  <si>
    <t>Indomie</t>
  </si>
  <si>
    <t>West Java (incl. Jabo)</t>
  </si>
  <si>
    <t>1-31 Jan, 1-28 Feb, 1-14 Mar 2021</t>
  </si>
  <si>
    <t>Indomie Ayam Bawang &amp; Soto Mie</t>
  </si>
  <si>
    <t>Indomie Soto Spesial &amp; Soto Mie</t>
  </si>
  <si>
    <t>Indomie Kari Ayam, Kaldu Ayam &amp; Soto Medan</t>
  </si>
  <si>
    <t>Sariwangi</t>
  </si>
  <si>
    <t>7-31 Jul, 8-31 Aug, 8-30 Sep, 7-31 Oct, 9-30 Nov 2021</t>
  </si>
  <si>
    <t>(6-22 Jul 2021)</t>
  </si>
  <si>
    <t>(23 Nov-1 Dec 2021)</t>
  </si>
  <si>
    <t>Sariwangi 100% Teh Asli</t>
  </si>
  <si>
    <t>Sariwangi Sarimurni</t>
  </si>
  <si>
    <t>Sariwangi Teh Mawar</t>
  </si>
  <si>
    <t>Sulawesi+Bali</t>
  </si>
  <si>
    <t>1-31 Aug, 1 Sep-10 Sep 2021</t>
  </si>
  <si>
    <t>(27 Jul-4 Aug 2021)</t>
  </si>
  <si>
    <t>(3-15 Sep 2021)</t>
  </si>
  <si>
    <t>Indomie Ayam Bawang &amp; Soto Spesial</t>
  </si>
  <si>
    <t>Indomie Kaldu Ayam &amp; Soto Medan</t>
  </si>
  <si>
    <t>Magnum</t>
  </si>
  <si>
    <t>F 15+ UML, MF 15+</t>
  </si>
  <si>
    <t>1-31 Aug, 5-30 Sep, 6-31 Oct 2021</t>
  </si>
  <si>
    <t>(2-3 Sep 2021)</t>
  </si>
  <si>
    <t>(26-27 Oct 2021)</t>
  </si>
  <si>
    <t>Magnum Almond</t>
  </si>
  <si>
    <t>West Java+Sumatra</t>
  </si>
  <si>
    <t>Nestle</t>
  </si>
  <si>
    <t>Nespresso</t>
  </si>
  <si>
    <t>MF 25-54 U</t>
  </si>
  <si>
    <t>23 Aug-17 Oct 2021</t>
  </si>
  <si>
    <t>Sido Muncul</t>
  </si>
  <si>
    <t>Susu Jahe</t>
  </si>
  <si>
    <t>1-31 Jan 2022</t>
  </si>
  <si>
    <t>(28-30 Jan 2022)</t>
  </si>
  <si>
    <t>Susu Jahe Jahe Bakar &amp; Coklat Swiss</t>
  </si>
  <si>
    <t>Royco</t>
  </si>
  <si>
    <t>13-30 Apr, 10-29 May 2022</t>
  </si>
  <si>
    <t>(8-12 Apr 2022)</t>
  </si>
  <si>
    <t>(27 Apr-23 May 2022)</t>
  </si>
  <si>
    <t>Royco Seasoning Salt (Chicken)</t>
  </si>
  <si>
    <t>Royco Seasoning Salt (Beef)</t>
  </si>
  <si>
    <t>East Indonesia</t>
  </si>
  <si>
    <t>Tresemme</t>
  </si>
  <si>
    <t>23-30 Apr, 1-31 May 2022</t>
  </si>
  <si>
    <t>(29 Apr-4 May 2022)</t>
  </si>
  <si>
    <t>(24 May-6 Jun 2022)</t>
  </si>
  <si>
    <t>Tresemme Keratin Smooth</t>
  </si>
  <si>
    <t>Sampoerna</t>
  </si>
  <si>
    <t>Dji Sam Soe</t>
  </si>
  <si>
    <t>M 25-44 UM1</t>
  </si>
  <si>
    <t>9-29 May, 2-30 Jun, 1-31 Jul 2022</t>
  </si>
  <si>
    <t>(16-19 May 2022)</t>
  </si>
  <si>
    <t>(21-25 Jul 2022)</t>
  </si>
  <si>
    <t>Dji Sam Soe Elite</t>
  </si>
  <si>
    <t>16-30 Jun 2022</t>
  </si>
  <si>
    <t>(10-15 Jun 2022)</t>
  </si>
  <si>
    <t>(28 Jun-7 Jul 2022)</t>
  </si>
  <si>
    <t>Lifebuoy Shampoo Refresh and Cool</t>
  </si>
  <si>
    <t>Rinso Korean Strawberry</t>
  </si>
  <si>
    <t>20-31 Aug, 23-30 Sep, 15-31 Oct 2022</t>
  </si>
  <si>
    <t>(20-25 Aug 2022)</t>
  </si>
  <si>
    <t>(27 Oct-1 Nov 2022)</t>
  </si>
  <si>
    <t>https://drive.google.com/drive/folders/1RfdZr4UXB6WWZCojYwgGu6_Ulw5QZi1v?usp=drive_link</t>
  </si>
  <si>
    <t>Molto Intense Care</t>
  </si>
  <si>
    <t>20-31 Aug, 16-30 Sep, 15-31 Oct 2022</t>
  </si>
  <si>
    <t>(28 Oct-9 Nov 2022)</t>
  </si>
  <si>
    <t>https://drive.google.com/drive/folders/1-JGAF2AD9_A2ym0tG7d0JL25Ym4QYJx4?usp=drive_link</t>
  </si>
  <si>
    <t>Molto All-in-1</t>
  </si>
  <si>
    <t>Molto Korean Strawberry</t>
  </si>
  <si>
    <t>https://drive.google.com/drive/folders/1rELBIOu0z1S6OH5BUdm94OxEEL0g4ixm?usp=drive_link</t>
  </si>
  <si>
    <t>Close Up</t>
  </si>
  <si>
    <t>18-31 Oct 2022</t>
  </si>
  <si>
    <t>(13-20 Oct 2022)</t>
  </si>
  <si>
    <t>(27 Oct-4 Nov 2022)</t>
  </si>
  <si>
    <t>https://drive.google.com/drive/folders/1FBtlG0STF3hNV4EL3fGeKX1U0vDhv8JQ?usp=drive_link</t>
  </si>
  <si>
    <t>Close Up Ever Fresh</t>
  </si>
  <si>
    <t>Frisian Flag</t>
  </si>
  <si>
    <t>Frisian Flag Full Cream</t>
  </si>
  <si>
    <t>2-30 Nov, 1-31 Dec 2022</t>
  </si>
  <si>
    <t>(2-12 Nov 2022)</t>
  </si>
  <si>
    <t>(22 Dec 2022-1 Jan 2023)</t>
  </si>
  <si>
    <t>https://drive.google.com/drive/folders/1pyYZ3HMCs26kNoeew7BFNzCrZdleweQV?usp=drive_link</t>
  </si>
  <si>
    <t>Frisian Flag Milky</t>
  </si>
  <si>
    <t>https://drive.google.com/drive/folders/1no8eM1Qk2cFidOlthvBrY4nnyDFHdHkU?usp=drive_link</t>
  </si>
  <si>
    <t>Frisian Flag Susu Kental Manis Coklat</t>
  </si>
  <si>
    <t>27-31 Oct, 2-30 Nov, 1-31 Dec 2022</t>
  </si>
  <si>
    <t>(26-28 Oct 2022)</t>
  </si>
  <si>
    <t>(22-30 Dec 2022)</t>
  </si>
  <si>
    <t>https://drive.google.com/drive/folders/1a7OhVYI4--dVwvB0De3DLSRKM96Wo6i-?usp=drive_link</t>
  </si>
  <si>
    <t>Frisian Flag Chocolate SCM</t>
  </si>
  <si>
    <t>Sumber Kopi Prima</t>
  </si>
  <si>
    <t>Kopi Tubruk Gadjah</t>
  </si>
  <si>
    <t>1-31 Mar, 1-22 Apr 2023</t>
  </si>
  <si>
    <t>(6-15 Mar 2023)</t>
  </si>
  <si>
    <t>(17 Apr-5 May 2023)</t>
  </si>
  <si>
    <t>https://drive.google.com/drive/folders/1tShP6Csp6aPp9ALzzmhkMIo1aDmJs1We?usp=drive_link</t>
  </si>
  <si>
    <t>Kopi Tubruk Gadjah Kopi Gula</t>
  </si>
  <si>
    <t>Kopi Tubruk Gadjah Kopi Kopi</t>
  </si>
  <si>
    <t>20-31 May, 20-30 Jun 2023</t>
  </si>
  <si>
    <t>(23-30 June 2023)</t>
  </si>
  <si>
    <t>No National Campaign</t>
  </si>
  <si>
    <t>https://drive.google.com/drive/folders/1F7kxsCaqBYSMI-boODHhUTcutw1N6Www?usp=drive_link</t>
  </si>
  <si>
    <t>23-30 Jun, 15-30 Jul, 10-31 Aug 2023</t>
  </si>
  <si>
    <t>(16-21 Jun 2023)</t>
  </si>
  <si>
    <t>(22-26 Aug 2023)</t>
  </si>
  <si>
    <t>https://drive.google.com/drive/folders/1urvypZ1HLv4--c55hrYlJFLxQanWb2hT?usp=drive_link</t>
  </si>
  <si>
    <t>Hawley &amp; Hazel</t>
  </si>
  <si>
    <t>Darlie</t>
  </si>
  <si>
    <t>MF 25-39 UM1</t>
  </si>
  <si>
    <t>20-31 Jul, 1-30 Aug, 1-20 Sep 2023</t>
  </si>
  <si>
    <t>(13-18 Jul 2023)</t>
  </si>
  <si>
    <t>(27 Jul-19 Sep 2023)</t>
  </si>
  <si>
    <t>https://drive.google.com/drive/folders/1XQ6MYk1A_-jRaMj9Aw4gSH5TBX25GRqc?usp=drive_link</t>
  </si>
  <si>
    <t>Darlie Double Action</t>
  </si>
  <si>
    <t>Fonterra</t>
  </si>
  <si>
    <t>Anlene</t>
  </si>
  <si>
    <t>F 40+ UM1</t>
  </si>
  <si>
    <t>23-31 Aug, 10-30 Sep, 1-31 Oct 2023</t>
  </si>
  <si>
    <t>(3-8 Aug 2023)</t>
  </si>
  <si>
    <t>(30 Oct-6 Nov 2023)</t>
  </si>
  <si>
    <t>https://drive.google.com/drive/folders/1htOBkSPTsDyMX_kjN7JmMZdB85OU5SnZ?usp=drive_link</t>
  </si>
  <si>
    <t>Anlene Gold 5X</t>
  </si>
  <si>
    <t>Anlene Total 10</t>
  </si>
  <si>
    <t>28-31 Jul, 12-31 Aug, 27-31 Oct 2023</t>
  </si>
  <si>
    <t>(22-26 Jul 2023)</t>
  </si>
  <si>
    <t>(30 Oct-7 Nov 2023)</t>
  </si>
  <si>
    <t>https://drive.google.com/drive/folders/1N_rbb05kj96TZAH028alNO88DTy5kofc?usp=drive_link</t>
  </si>
  <si>
    <t>Close Up White Attraction Natural Smile</t>
  </si>
  <si>
    <t>Sunlight Jeruk Nipis</t>
  </si>
  <si>
    <t>28-31 Oct, 25-30 Nov, 01-29 Dec 2023</t>
  </si>
  <si>
    <t>(20-26 Oct 2023)</t>
  </si>
  <si>
    <t>(28 Dec 2023-5 Jan 2024)</t>
  </si>
  <si>
    <t>https://drive.google.com/drive/folders/11-1Kn-fpOB-tAqzVIVgv0aElbZUqMrtB?usp=drive_link</t>
  </si>
  <si>
    <t>Sunlight Jeruk Nipis 100</t>
  </si>
  <si>
    <t>Rinso Matic</t>
  </si>
  <si>
    <t>07-30 Sep, 12-31 Oct, 16-30 Nov, 13-25 Dec 2023</t>
  </si>
  <si>
    <t>(26-31 Aug 2023)</t>
  </si>
  <si>
    <t>(28-31 Dec 2023)</t>
  </si>
  <si>
    <t>https://drive.google.com/drive/folders/1-lVIzT_rnDJsBppLnkkbd1K6A28nTieI?usp=drive_link</t>
  </si>
  <si>
    <t>Rinso Matic Mesin Cuci Bukaan Atas</t>
  </si>
  <si>
    <t>Kellogg's</t>
  </si>
  <si>
    <t>Kellogg's Coco Fills</t>
  </si>
  <si>
    <t>MWK &lt;5 25-45 UM</t>
  </si>
  <si>
    <t>16-30 Nov 2023, 1-29 Dec 2023, 20-31 Jan 2024, 1-29 Feb 2024</t>
  </si>
  <si>
    <t>(22-30 Jan 2024)</t>
  </si>
  <si>
    <t>https://drive.google.com/drive/folders/1Y_XT8S-xOjZHNW8mh7iBvBlkcR92ws9f?usp=drive_link</t>
  </si>
  <si>
    <t>Lactogrow General Pack</t>
  </si>
  <si>
    <t xml:space="preserve">8-31 Jan, 1-29 Feb, 1-29 Mar 2024 </t>
  </si>
  <si>
    <t>(3-8 Jan 2024)</t>
  </si>
  <si>
    <t>(26 Mar-15 Apr 2024)</t>
  </si>
  <si>
    <t>Lactogrow Trial Pack</t>
  </si>
  <si>
    <t>Sinar Sosro</t>
  </si>
  <si>
    <t>Teh Celup Sosro</t>
  </si>
  <si>
    <t>WIB (All Java+Sumatra)</t>
  </si>
  <si>
    <t>12-31 Mar, 1-9 Apr 2024</t>
  </si>
  <si>
    <t>(1-6 Mar 2024)</t>
  </si>
  <si>
    <t>(1-5 Apr 2024)</t>
  </si>
  <si>
    <t>https://drive.google.com/drive/folders/1YzZoNRRu-jX3AGXqgZkRw9UbZoGmcjd5?usp=drive_link</t>
  </si>
  <si>
    <t>WITA (Kalimantan, Sulawesi, Bali)</t>
  </si>
  <si>
    <t>P&amp;G</t>
  </si>
  <si>
    <t>Pantene Conditioner</t>
  </si>
  <si>
    <t>1-31 Jan, 1-29 Feb, 5-31 Mar, 1-30 Apr, 1-31 May, 1-30 Jun 2024</t>
  </si>
  <si>
    <t>(20-29 Mar 2024)</t>
  </si>
  <si>
    <t>Pantene Miracles Conditioner Biotin Strength</t>
  </si>
  <si>
    <t>(18-29 May 2024)</t>
  </si>
  <si>
    <t>Jabodetabek &amp; West Java</t>
  </si>
  <si>
    <t>1 Aug - 10 Sep 2021</t>
  </si>
  <si>
    <t>Indomie Soto Mie &amp; Indomie Ayam Bawang</t>
  </si>
  <si>
    <t>Indomie Soto Spesial &amp; Indomie Ayam Bawang</t>
  </si>
  <si>
    <t>Indomie Kaldu Ayam &amp; Indomie Soto Medan</t>
  </si>
  <si>
    <t>19 Feb - 6 Mar, 
  16 Apr - 26 May 2024</t>
  </si>
  <si>
    <t>(17-20 Feb 2024)</t>
  </si>
  <si>
    <t>(4-6 Mar 2024)</t>
  </si>
  <si>
    <t>(04- 6 Mar 2024)</t>
  </si>
  <si>
    <t>(22- 27 May 2024)</t>
  </si>
  <si>
    <t>(17-21 Feb 2024)</t>
  </si>
  <si>
    <t>(4-8 Mar 2024)</t>
  </si>
  <si>
    <t>(04-08 Mar 2024)</t>
  </si>
  <si>
    <t>(22-28 May 2024)</t>
  </si>
  <si>
    <t>(4-7 Mar 2024)</t>
  </si>
  <si>
    <t>Indomie Soto Mie &amp; Indomie Kari Ayam</t>
  </si>
  <si>
    <t>(22-29 May 2024)</t>
  </si>
  <si>
    <t>1-27 May, 1-28 Jun, 1-16 Jul 2024</t>
  </si>
  <si>
    <t>(15-18 July 2024)</t>
  </si>
  <si>
    <t>Wipol Karbol Sereh &amp; Jeruk</t>
  </si>
  <si>
    <t>West Java (include Jabodetabek)</t>
  </si>
  <si>
    <t>16-29 Jun, 5-26 Jul, 8-21 Aug 2024</t>
  </si>
  <si>
    <t>(11-12 Jun 2024)</t>
  </si>
  <si>
    <t>(14-17 Aug 2024)</t>
  </si>
  <si>
    <t>Pantene Hair Fall Control Shampoo</t>
  </si>
  <si>
    <t>F15+</t>
  </si>
  <si>
    <t>1-30 May, 1-29 Jun, 1-31 Jul, 1-29 Aug, 2-24 Sep 2024</t>
  </si>
  <si>
    <t>(2-10 Sep 2024)</t>
  </si>
  <si>
    <t>Pantene Hair Fall Control Tri Jumbo Sachet</t>
  </si>
  <si>
    <t>Head &amp; Shoulders Anti Dandruff Shampoo</t>
  </si>
  <si>
    <t>1-30 May, 1-29 Jun, 1-31 Jul, 1-29 Aug, 2-23 Sep 2024</t>
  </si>
  <si>
    <t>Head &amp; Shoulders Anti Dandruff Tri Jumbo Sachet</t>
  </si>
  <si>
    <t>Year</t>
  </si>
  <si>
    <t>ADVERTISER GROUP</t>
  </si>
  <si>
    <t>Product</t>
  </si>
  <si>
    <t>Activity Period</t>
  </si>
  <si>
    <t>RESEARCH METHODOLOGY</t>
  </si>
  <si>
    <t>TOTAL ICA SPOTS</t>
  </si>
  <si>
    <t>Channel</t>
  </si>
  <si>
    <t>Type of TVC (F/E/M)</t>
  </si>
  <si>
    <t>APPROVED MOCKUP/ ICA CREATIVE LINK</t>
  </si>
  <si>
    <t>Type of ICA (F/E/M)</t>
  </si>
  <si>
    <t>CAMPAIGN TYPE/ OBJECTIVE</t>
  </si>
  <si>
    <t>TOM-ICA</t>
  </si>
  <si>
    <t>TOM-Cont</t>
  </si>
  <si>
    <t>TOM Uplift (CONT. vs ICA)</t>
  </si>
  <si>
    <t>TOM - TVC+ICA</t>
  </si>
  <si>
    <t>TOM Uplift (TVC vs TVC + ICA)</t>
  </si>
  <si>
    <t>BR Unaided ICA</t>
  </si>
  <si>
    <t>BR Unaided Cont</t>
  </si>
  <si>
    <t>BR Unaided Uplift (CONT. vs ICA)</t>
  </si>
  <si>
    <t>BR Unaided - TVC</t>
  </si>
  <si>
    <t>BR Unaied - TVC+ICA</t>
  </si>
  <si>
    <t>BR Unaided Uplift (TVC vs TVC + ICA)</t>
  </si>
  <si>
    <t>AD RECALL ICA</t>
  </si>
  <si>
    <t>AD RECALL CONTROL</t>
  </si>
  <si>
    <t>AD RECAL Uplift (ICA-CONT.)</t>
  </si>
  <si>
    <t>AD RECAL TVC</t>
  </si>
  <si>
    <t>AD RECALL TVC+ICA</t>
  </si>
  <si>
    <t xml:space="preserve"> AD RECAL Uplift (TVC vs TVC +ICA)</t>
  </si>
  <si>
    <t>MR-ICA</t>
  </si>
  <si>
    <t>MR-Cont</t>
  </si>
  <si>
    <t>MR Uplift (CONT. vs ICA)</t>
  </si>
  <si>
    <t>MR - TVC+ICA</t>
  </si>
  <si>
    <t>MR Uplift (TVC vs TVC + ICA)</t>
  </si>
  <si>
    <t>PI-ICA</t>
  </si>
  <si>
    <t>PI-Cont</t>
  </si>
  <si>
    <t>PI Uplift (CONT. vs ICA)</t>
  </si>
  <si>
    <t>PI - TVC+ICA</t>
  </si>
  <si>
    <t>PI Uplift (TVC vs TVC+ICA)</t>
  </si>
  <si>
    <t>AL-ICA</t>
  </si>
  <si>
    <t>AL-Cont</t>
  </si>
  <si>
    <t>AL - TVC+ICA</t>
  </si>
  <si>
    <t>AL Uplift (TVC vs TVC+ICA)</t>
  </si>
  <si>
    <t>FAV. ICA</t>
  </si>
  <si>
    <t>FAV. CONT.</t>
  </si>
  <si>
    <t>FAV Uplift (CONT. vs ICA)</t>
  </si>
  <si>
    <t>FAV. TVC</t>
  </si>
  <si>
    <t>FAV. TVC+ICA</t>
  </si>
  <si>
    <t>FAV Uplift (TVC vs TVC+ICA)</t>
  </si>
  <si>
    <t>BR Total Awrns - ICA</t>
  </si>
  <si>
    <t>BR Total Awrns - CONT.</t>
  </si>
  <si>
    <t>BR Total Axrns Uplift (CONT. vs ICA)</t>
  </si>
  <si>
    <t>BR Total Awrns - TVC</t>
  </si>
  <si>
    <t>BR Total Awrns - TVC+ICA</t>
  </si>
  <si>
    <t>BR Total Axrns Uplift (TVC vs TVC+ICA)</t>
  </si>
  <si>
    <t>VIEWABILITY (%) - ICA</t>
  </si>
  <si>
    <t>TIMESPENT (Secs) - ICA</t>
  </si>
  <si>
    <t>FIRST FIXATION</t>
  </si>
  <si>
    <t>VIEWABILITY (%) - ASTON</t>
  </si>
  <si>
    <t>TIMESPENT (Secs) - ASTON</t>
  </si>
  <si>
    <t>ICA TVR</t>
  </si>
  <si>
    <t>%UPLIFT</t>
  </si>
  <si>
    <t xml:space="preserve">REACH @ 1+ </t>
  </si>
  <si>
    <t>OTS</t>
  </si>
  <si>
    <t>TVC GRPS</t>
  </si>
  <si>
    <t>TVC SPOTS</t>
  </si>
  <si>
    <t>SPOT TVR</t>
  </si>
  <si>
    <t>Oualify for Meta Analysis</t>
  </si>
  <si>
    <t>RETAIL</t>
  </si>
  <si>
    <t>Zee Telugu</t>
  </si>
  <si>
    <t>No</t>
  </si>
  <si>
    <t>AUTO</t>
  </si>
  <si>
    <t>AUTO-CARS</t>
  </si>
  <si>
    <t>FET</t>
  </si>
  <si>
    <t>PERSONAL CARE/PERSONAL HYGIENE</t>
  </si>
  <si>
    <t>Asianet</t>
  </si>
  <si>
    <t>BUILDING, INDUSTRIAL &amp; LAND MATERIALS/EQUIPMENTS</t>
  </si>
  <si>
    <t>PAINTS</t>
  </si>
  <si>
    <t>HSM</t>
  </si>
  <si>
    <t>Zee TV</t>
  </si>
  <si>
    <t>MOSQ REPELLENTS</t>
  </si>
  <si>
    <t>BRILLON CONSUMER PRODUCTS PVT LTD</t>
  </si>
  <si>
    <t>TOILET/FLOOR CLEANERS</t>
  </si>
  <si>
    <t>BANKING/FINANCE/INVESTMENT</t>
  </si>
  <si>
    <t>LOANS-MORTGAGE</t>
  </si>
  <si>
    <t>CAVIN KARE LIMITED</t>
  </si>
  <si>
    <t>CAVIN KARE</t>
  </si>
  <si>
    <t>PERSONAL ACCESSORIES</t>
  </si>
  <si>
    <t>RETAIL OUTLETS-JEWELLERS</t>
  </si>
  <si>
    <t>BHIMA GROUP (JEWELLERY)</t>
  </si>
  <si>
    <t>BHIMA JEWELLERS</t>
  </si>
  <si>
    <t>F 22-50 AB U+R</t>
  </si>
  <si>
    <t>TELECOM PRODUCTS</t>
  </si>
  <si>
    <t>CELLULAR PHONES-SMART PHONES</t>
  </si>
  <si>
    <t>VIVO MOBILE INDIA PVT LTD</t>
  </si>
  <si>
    <t>VIVO SMART PHONES</t>
  </si>
  <si>
    <t>BANKING-SERVICES &amp; PRODUCTS</t>
  </si>
  <si>
    <t>TOILET SOAPS</t>
  </si>
  <si>
    <t>NIPPON PAINTS INDIA PVT LTD</t>
  </si>
  <si>
    <t>NIPPON PAINT</t>
  </si>
  <si>
    <t>M 22-50 AB U+R</t>
  </si>
  <si>
    <t>SHAMPOOS</t>
  </si>
  <si>
    <t>HIMALAYA WELLNESS COMPANY</t>
  </si>
  <si>
    <t>HIMALAYA GLOBAL HOLDINGS LTD</t>
  </si>
  <si>
    <t>HIMALAYA ANTI HAIR FALL SHAMPOO</t>
  </si>
  <si>
    <t>Star Vijay</t>
  </si>
  <si>
    <t>HAIR OILS</t>
  </si>
  <si>
    <t>FOOD &amp; BEVERAGES</t>
  </si>
  <si>
    <t>CHOCOLATES</t>
  </si>
  <si>
    <t>HERSHEY INDIA PVT LTD</t>
  </si>
  <si>
    <t>HERSHEYS KISSES CHOCOLATES</t>
  </si>
  <si>
    <t>Star Viijay,Zee kannada</t>
  </si>
  <si>
    <t>COMPUTERS</t>
  </si>
  <si>
    <t>SOFTWARE</t>
  </si>
  <si>
    <t>QUICK HEAL TECHNOLOGIES LTD</t>
  </si>
  <si>
    <t>QUICK HEAL TOTAL SECURITY SOFTWARE</t>
  </si>
  <si>
    <t>CONTROL vs ICA</t>
  </si>
  <si>
    <t>TVC vs TVC+ICA</t>
  </si>
  <si>
    <t>A V THOMAS GROUP</t>
  </si>
  <si>
    <t>AVT GOLD CUP TEA</t>
  </si>
  <si>
    <t>Zee Tamil</t>
  </si>
  <si>
    <t>BUILDING MATERIALS/SYSTEMS</t>
  </si>
  <si>
    <t>PIDILITE INDUSTRIES</t>
  </si>
  <si>
    <t>ROFF TILE &amp; STONE FIXING EXPERT</t>
  </si>
  <si>
    <t>Zee kannada,Star suvarna</t>
  </si>
  <si>
    <t>SOFT DRINK NON AERATED</t>
  </si>
  <si>
    <t>COCA COLA INDIA LTD</t>
  </si>
  <si>
    <t>MAAZA</t>
  </si>
  <si>
    <t>Zee Tamil Zee Telugu</t>
  </si>
  <si>
    <t>ALUKKAS ENTERPRISES PVT LTD</t>
  </si>
  <si>
    <t>JOS ALUKKAS &amp; SONS</t>
  </si>
  <si>
    <t>JOS ALUKKAS JEWELLERY</t>
  </si>
  <si>
    <t>Zee Tamil,Asianet</t>
  </si>
  <si>
    <t>MUTHOOT FINANCIAL ENTERPRISES</t>
  </si>
  <si>
    <t>MUTHOOT GROUP</t>
  </si>
  <si>
    <t>MUTHOOT FIN LOAN AGAINST GOLD</t>
  </si>
  <si>
    <t>Zee Telugu, Star Vijay,Star Suvarna</t>
  </si>
  <si>
    <t>SERVICES</t>
  </si>
  <si>
    <t>FAST FOOD OUTLETS</t>
  </si>
  <si>
    <t>YUM RESTAURANTS INDIA PVT LTD</t>
  </si>
  <si>
    <t>KFC</t>
  </si>
  <si>
    <t>Star Suvarna ,STAR Vijay ,Zee Bangla ,Zee Kannada ,Zee Tamil ,Zee Telugu</t>
  </si>
  <si>
    <t>FOOD PRODUCTS RANGE</t>
  </si>
  <si>
    <t>WEIKFIELD PRODUCTS CO (I) LTD</t>
  </si>
  <si>
    <t>WEIKFIELD FOOD PRODUCTS</t>
  </si>
  <si>
    <t>F 22-40 AB U</t>
  </si>
  <si>
    <t>SANITARY NAPKINS</t>
  </si>
  <si>
    <t>SHUDH PLUS GROUP</t>
  </si>
  <si>
    <t>NIINE NATURALLY SOFT</t>
  </si>
  <si>
    <t>F 15-40 ABC U+R</t>
  </si>
  <si>
    <t>Zee Kannada</t>
  </si>
  <si>
    <t>Zee Marathi</t>
  </si>
  <si>
    <t>NOODLES/PASTA</t>
  </si>
  <si>
    <t>ITC LTD</t>
  </si>
  <si>
    <t>SUNFEAST YIPPEE NOODLES</t>
  </si>
  <si>
    <t>F 2-14 AB U+R</t>
  </si>
  <si>
    <t>https://www.youtube.com/watch?v=c6gFLygSVvc</t>
  </si>
  <si>
    <t>https://drive.google.com/drive/folders/1DADfICia0AhgFhrJVA40Lqt2kHIZU9gB</t>
  </si>
  <si>
    <t>PERSONAL CARE/HEALTH&amp;WELLNESS PRODUCTS</t>
  </si>
  <si>
    <t>SAVLON CLOTHES DISINFECTANT &amp; REFRESHING SPRAY</t>
  </si>
  <si>
    <t>Star Jalsha</t>
  </si>
  <si>
    <t>https://drive.google.com/drive/folders/1YKB5XTWTFtkcC3QowZV_jHjv-ojryS4I</t>
  </si>
  <si>
    <t>https://www.youtube.com/watch?v=14T8p6AlHBI</t>
  </si>
  <si>
    <t>https://drive.google.com/drive/folders/103YOfG9fqBDaGdUhvxUSL2mY048Dmtph</t>
  </si>
  <si>
    <t>OTHER FACE CREAMS</t>
  </si>
  <si>
    <t>CHARMIS DEEP RADIANCE FACE SERUM</t>
  </si>
  <si>
    <t>https://www.youtube.com/watch?v=5x54mSH1GsQ</t>
  </si>
  <si>
    <t>https://drive.google.com/drive/folders/1SQ5vvxcNQb5TI3K2gGYAoLXCPBfbiQ1I</t>
  </si>
  <si>
    <t>MARUTI SUZUKI INDIA LTD</t>
  </si>
  <si>
    <t>MARUTI SUZUKI SWIFT</t>
  </si>
  <si>
    <t>M 22-40 A U</t>
  </si>
  <si>
    <t>INSURANCE-LIFE</t>
  </si>
  <si>
    <t>LIFE INSURANCE CORP OF INDIA</t>
  </si>
  <si>
    <t>LIC INDIA</t>
  </si>
  <si>
    <t>LIC JEEVAN LABH</t>
  </si>
  <si>
    <t>M 22-50 ABC U+R</t>
  </si>
  <si>
    <t>READY TO EAT FOOD</t>
  </si>
  <si>
    <t>WEIKFIELD CUSTARD READY TO EAT VANILA</t>
  </si>
  <si>
    <t>RETAIL OUTLETS-CLOTHING/TEXTILES/FASHION</t>
  </si>
  <si>
    <t>KALYAN SILK SAREES</t>
  </si>
  <si>
    <t>KALYAN GROUP</t>
  </si>
  <si>
    <t>KALYAN SILK</t>
  </si>
  <si>
    <t>MOTHER DAIRY FRUIT &amp; VEG LTD</t>
  </si>
  <si>
    <t>MOTHER DAIRY RANGE OF PRODUCT</t>
  </si>
  <si>
    <t>F 22-40 A U+R</t>
  </si>
  <si>
    <t>UNICHARM INDIA</t>
  </si>
  <si>
    <t>UNICHARM CORPORATION</t>
  </si>
  <si>
    <t>SOFY ANTIBACTERIA</t>
  </si>
  <si>
    <t>F 15-40 AB U</t>
  </si>
  <si>
    <t>Ford India Pvt. Ltd.</t>
  </si>
  <si>
    <t>Ford Motor Company</t>
  </si>
  <si>
    <t>FORD ECOSPORT</t>
  </si>
  <si>
    <t>M 22-40 A U+R</t>
  </si>
  <si>
    <t>Zee Tamil ,STAR Vijay</t>
  </si>
  <si>
    <t>New/Brand launch</t>
  </si>
  <si>
    <t>Star Suvarna ,Zee Kannada</t>
  </si>
  <si>
    <t>FUEL/PETROLEUM PRODUCTS</t>
  </si>
  <si>
    <t>LUBRICANTS</t>
  </si>
  <si>
    <t>GULF OIL CORPORATION LTD</t>
  </si>
  <si>
    <t>GULF PRIDE ENGINE OIL</t>
  </si>
  <si>
    <t>M 15-40 AB U</t>
  </si>
  <si>
    <t>Zee tamil, Star vija</t>
  </si>
  <si>
    <t>Build association</t>
  </si>
  <si>
    <t xml:space="preserve">M 15-40 AB U </t>
  </si>
  <si>
    <t>SOFT DRINK AERATED</t>
  </si>
  <si>
    <t>https://drive.google.com/drive/folders/1n_t2gEYnUgw0ukPe-kqgMX3GeG-5J3VH</t>
  </si>
  <si>
    <t>PERSONAL HEALTHCARE</t>
  </si>
  <si>
    <t>MEDICATED SKIN TREATMENT</t>
  </si>
  <si>
    <t>B TEX OINTMENT MFG CO</t>
  </si>
  <si>
    <t>B TEX MALAM</t>
  </si>
  <si>
    <t>&amp;TV</t>
  </si>
  <si>
    <t>CREDIT CARDS</t>
  </si>
  <si>
    <t>VISA INTL SERVICE ASSO</t>
  </si>
  <si>
    <t>VISA CARD</t>
  </si>
  <si>
    <t>Call to action</t>
  </si>
  <si>
    <t>NIMYLE FLOOR CLEANER</t>
  </si>
  <si>
    <t>https://www.youtube.com/watch?v=krHAk7LJGH0</t>
  </si>
  <si>
    <t>https://drive.google.com/drive/folders/1cizYHQHn1BJ5l3GmDsZ5l7hVMtHx2ZnF</t>
  </si>
  <si>
    <t>Zee tv &amp;TV</t>
  </si>
  <si>
    <t>https://drive.google.com/drive/folders/1K9S8Do18o-fp_TVvF1Ghz_KwaQlL82pX</t>
  </si>
  <si>
    <t>ECOM-WALLETS</t>
  </si>
  <si>
    <t>ONE97 COMMUNICATIONS LTD</t>
  </si>
  <si>
    <r>
      <rPr>
        <u/>
        <sz val="10"/>
        <color rgb="FF1155CC"/>
        <rFont val="Nunito"/>
      </rPr>
      <t>PAYTM.COM</t>
    </r>
  </si>
  <si>
    <t>EDIBLE OIL</t>
  </si>
  <si>
    <t>BL AGRO INDUSTRIES LTD</t>
  </si>
  <si>
    <t>BL AGRO OIL (P) LTD</t>
  </si>
  <si>
    <t>BAIL KOLHU MUSTARD OIL</t>
  </si>
  <si>
    <t>Brand awareness</t>
  </si>
  <si>
    <t>SPICES</t>
  </si>
  <si>
    <t>DHARAMPAL SATYAPAL FOODS LTD</t>
  </si>
  <si>
    <t>DS GROUP</t>
  </si>
  <si>
    <t>CATCH HING</t>
  </si>
  <si>
    <t>F 22-40 ABC U+R</t>
  </si>
  <si>
    <t>STAR PLUS, ZEE TV</t>
  </si>
  <si>
    <t>https://drive.google.com/drive/folders/1R1pbbFGPGgynSVHyXTrVMje9QmHbocFf</t>
  </si>
  <si>
    <t>https://drive.google.com/drive/folders/1UDFdQ5thklgoRAlxiT88u4uGYdrKcXSN</t>
  </si>
  <si>
    <t>BRITANNIA INDUSTRIES LTD</t>
  </si>
  <si>
    <t>WADIA (G)</t>
  </si>
  <si>
    <t>BRIT GOODDAY CHOCO CHIP</t>
  </si>
  <si>
    <t>ORBIT + KANTAR</t>
  </si>
  <si>
    <t>BRANDED ATTA</t>
  </si>
  <si>
    <t>AASHIRVAAD ATTA</t>
  </si>
  <si>
    <t>https://drive.google.com/drive/folders/1SHrdEM4CpKS42rzsOkmeenLWT3OLT4Q3</t>
  </si>
  <si>
    <t>https://drive.google.com/drive/folders/1CWJYGwSN1L53PuOaz65vzYWLC3RoM8i2</t>
  </si>
  <si>
    <t>CEMENT</t>
  </si>
  <si>
    <t>DALMIA BHARAT LTD</t>
  </si>
  <si>
    <t>DALMIA BHARAT GROUP</t>
  </si>
  <si>
    <t>DALMIA CEMENT</t>
  </si>
  <si>
    <t>Odisha</t>
  </si>
  <si>
    <t>BL AGRO NOURISH</t>
  </si>
  <si>
    <t>VITAMINS/TONICS/HEALTH SUPPLEM</t>
  </si>
  <si>
    <t>ABBOTT HEALTH CARE PVT LTD</t>
  </si>
  <si>
    <t>ABBOTT (G)</t>
  </si>
  <si>
    <t>ABBOTT ENSURE</t>
  </si>
  <si>
    <t>hansa project</t>
  </si>
  <si>
    <t>RETAIL OUTLETS-OTHERS</t>
  </si>
  <si>
    <t>BRITISH PHYSICAL LAB INDIA PVT LTD</t>
  </si>
  <si>
    <t>RELIANCE BPL</t>
  </si>
  <si>
    <t>ET ONLY</t>
  </si>
  <si>
    <t>RETAIL OUTLETS-ELECTRONICS/DURABLES</t>
  </si>
  <si>
    <t>RELIANCE RETAIL LTD</t>
  </si>
  <si>
    <t>RELIANCE INDUSTRIES LTD(G)</t>
  </si>
  <si>
    <t>RELIANCE DIGITAL</t>
  </si>
  <si>
    <t>SEPT</t>
  </si>
  <si>
    <t>pitching data</t>
  </si>
  <si>
    <t>DRYFRUIT</t>
  </si>
  <si>
    <t>LION DATES IMPEX PVT LTD</t>
  </si>
  <si>
    <t>LION DATES</t>
  </si>
  <si>
    <t>HONEY</t>
  </si>
  <si>
    <t>LION KASHMIR HONEY</t>
  </si>
  <si>
    <t>JAMS/JELLY/MARMALADES</t>
  </si>
  <si>
    <t>LION JAM</t>
  </si>
  <si>
    <t>DABUR INDIA LTD</t>
  </si>
  <si>
    <t>DABUR AMLA</t>
  </si>
  <si>
    <t>COUGH LOZENGES</t>
  </si>
  <si>
    <t>CIPLA LTD</t>
  </si>
  <si>
    <t>CIPLA COFSILS</t>
  </si>
  <si>
    <t>DURABLES</t>
  </si>
  <si>
    <t>REFRIGERATORS</t>
  </si>
  <si>
    <t>THE LIEBHERR GROUP</t>
  </si>
  <si>
    <t>LIEBHERR</t>
  </si>
  <si>
    <t>KITCHEN WARES</t>
  </si>
  <si>
    <t>VINOD COOKWARE</t>
  </si>
  <si>
    <t>VINOD COOKWARE RANGE</t>
  </si>
  <si>
    <t>MIXERS/GRINDERS</t>
  </si>
  <si>
    <t>MAYA APPLIANCES(P)LTD</t>
  </si>
  <si>
    <t>VIDIEM TUSKER</t>
  </si>
  <si>
    <t>DTH SERVICE PROVIDERS</t>
  </si>
  <si>
    <t>TATA PLAY LTD</t>
  </si>
  <si>
    <t>TATA (G)</t>
  </si>
  <si>
    <t>TATA PLAY</t>
  </si>
  <si>
    <t>HDFC BANK PAYZAPP</t>
  </si>
  <si>
    <t>HDFC BANK</t>
  </si>
  <si>
    <t>HDFC (G)</t>
  </si>
  <si>
    <t>HDFC</t>
  </si>
  <si>
    <t>GENERAL MILLS INDIA</t>
  </si>
  <si>
    <t>PILLSBURY CHAKKI FRESH ATTA</t>
  </si>
  <si>
    <t>BRIT WINKIN COW THICKSHAKES</t>
  </si>
  <si>
    <t>HINDUSTAN UNILEVER LTD</t>
  </si>
  <si>
    <t>BROOKE BOND 3 ROSES NAT CARE</t>
  </si>
  <si>
    <t>https://drive.google.com/drive/u/1/folders/147xtUn8v2wCyiDRtXbbVs8hE5ryDXt18</t>
  </si>
  <si>
    <t>MILK BEVERAGES</t>
  </si>
  <si>
    <t>BOOST</t>
  </si>
  <si>
    <t>HORLICKS</t>
  </si>
  <si>
    <t>https://drive.google.com/drive/folders/1PYKLa4rimLubPetkGFcHOGo5tHPHRSFq</t>
  </si>
  <si>
    <t>CATCH SPICES</t>
  </si>
  <si>
    <t>MARUTI SUZUKI ALTO K10</t>
  </si>
  <si>
    <t>SAINT-GOBAIN GYPROC INDIA LTD</t>
  </si>
  <si>
    <t>SAINT-GOBAIN GYPROC</t>
  </si>
  <si>
    <t>https://drive.google.com/drive/folders/1CuQxtya2XSPFMPS8jySLgcS3rOt-H5PY</t>
  </si>
  <si>
    <t>https://drive.google.com/drive/folders/1Pzh_UpCtvooDPTJm4eQoVnC4aVhdM32j</t>
  </si>
  <si>
    <t>https://drive.google.com/drive/folders/1cBewEu3J6CEAA0QRtavvrn6IjFopW1QC</t>
  </si>
  <si>
    <t>Variant Awareness</t>
  </si>
  <si>
    <t>COSMETICS</t>
  </si>
  <si>
    <t>COSMETICS RANGE</t>
  </si>
  <si>
    <t>VELLVETTE LIFESTYLE PVT LTD</t>
  </si>
  <si>
    <t>SUGAR COSMETICS</t>
  </si>
  <si>
    <t>https://drive.google.com/drive/folders/1Q6WSwS_s-Qr5zc6lyncMGXkON61ndCM8</t>
  </si>
  <si>
    <t>https://drive.google.com/drive/folders/17VW5bgf8n9qUnk7-FgAtjOfG9rl-XlBp</t>
  </si>
  <si>
    <t>Call to Action</t>
  </si>
  <si>
    <t>BERGER PAINTS</t>
  </si>
  <si>
    <t>LEWIS BERGER EASY CLEAN</t>
  </si>
  <si>
    <t>https://drive.google.com/drive/folders/1lR5aXNkcp1OYNEZWwrWgtG70tsUpBDUJ</t>
  </si>
  <si>
    <t>https://drive.google.com/drive/folders/1zu7hbo6GekUHBgrXGSHd18m9A51l8deg</t>
  </si>
  <si>
    <t>https://www.youtube.com/watch?v=OtbgKD7H7P8</t>
  </si>
  <si>
    <t>https://drive.google.com/drive/folders/1APfgJn07f6juSncOP99akv-PGkPMVFqx</t>
  </si>
  <si>
    <t>https://drive.google.com/drive/folders/156kMFXU9o3wizY5bcPAB_Xeqefuqefsb</t>
  </si>
  <si>
    <t>https://drive.google.com/drive/folders/1OvbmdW9mnV8SxrV0ZkqNbshFe51arcYQ</t>
  </si>
  <si>
    <t>https://drive.google.com/drive/folders/18R4g-qmt0XWMTgPcIKT0OCLAlwyKEOjx</t>
  </si>
  <si>
    <t>https://drive.google.com/drive/folders/1bAB2ayaUktUf5qCuHyEh_mMBBjdDQI_b</t>
  </si>
  <si>
    <t>https://drive.google.com/drive/folders/1jH7gi-JltLHRg7RD227-ITPzh9HnSuVj</t>
  </si>
  <si>
    <t>https://drive.google.com/drive/folders/1am_MdBW9PQRJx33spK8wjbZK2WG5fyTl</t>
  </si>
  <si>
    <t>LEWIS BERGER WEATHERCOAT ANTI DUST PAINT</t>
  </si>
  <si>
    <t>https://drive.google.com/drive/folders/1OMt80_sK9q0Tonx4uPymcaywTUyxFg02</t>
  </si>
  <si>
    <t>https://drive.google.com/drive/folders/1_Pa2KEOk82LcXt4dSMqN7S0Ua7yn3vsa</t>
  </si>
  <si>
    <t>LEWIS BERGER WEATHERCOAT LONG LIFE 10</t>
  </si>
  <si>
    <t>https://drive.google.com/drive/folders/1UiWWAhnrHnmWPvvnNPNAxiOgLm8O46Yr</t>
  </si>
  <si>
    <t>https://drive.google.com/drive/folders/1BKnoZhXoN-xObmOv5loqsDPz9TvpIYXw</t>
  </si>
  <si>
    <t>BANKING-ANYWHERE BANKING</t>
  </si>
  <si>
    <t>ICICI BANK LTD</t>
  </si>
  <si>
    <t>ICICI (G)</t>
  </si>
  <si>
    <t>ICICI BANK IMOBILE PAY</t>
  </si>
  <si>
    <t>https://drive.google.com/drive/folders/1HvI5zuqUTnGA0ryWVBeD-LWEyJO4wzDh</t>
  </si>
  <si>
    <t>https://drive.google.com/drive/folders/124FuJCdn3t61_ae75EZvEPv7TMaQuZiM</t>
  </si>
  <si>
    <t>https://drive.google.com/drive/folders/1UYcOgmLBgcSJpb3DmBORNUCPIu3-zydH</t>
  </si>
  <si>
    <t>Placing Promo</t>
  </si>
  <si>
    <t>ANTISEPTIC CREAMS/LIQUIDS</t>
  </si>
  <si>
    <t>EMAMI LIMITED</t>
  </si>
  <si>
    <t>EMAMI GROUP OF COMPANIES</t>
  </si>
  <si>
    <t>BOROPLUS</t>
  </si>
  <si>
    <t>https://drive.google.com/drive/folders/1DvOwW11MGwcrucKPq4ULSzP_t33Qxdu-</t>
  </si>
  <si>
    <t>https://drive.google.com/drive/folders/1LnFITifgaD9Nyn9mIS3zje8zn-SYawvp</t>
  </si>
  <si>
    <t>VICKS COUGH DROP DOUBLE POWER</t>
  </si>
  <si>
    <t>STAR JALSHA, ZEE BANGLA</t>
  </si>
  <si>
    <t>https://drive.google.com/drive/folders/1PlwZYnbH4NPXlRq4QsDjBhXdfLabZv6D</t>
  </si>
  <si>
    <t>https://drive.google.com/drive/folders/1g53fivdm_1AN8djMSJOmNc0eJeqo5TAJ</t>
  </si>
  <si>
    <t>TOOTH PASTES</t>
  </si>
  <si>
    <t>DABUR RED PASTE</t>
  </si>
  <si>
    <t>CONTROL VS ICA</t>
  </si>
  <si>
    <t>https://drive.google.com/drive/folders/1-t8EQ-tVH3ggA1TH76Zoo-qfKXOaiaVV</t>
  </si>
  <si>
    <t>NIL</t>
  </si>
  <si>
    <t>https://drive.google.com/drive/folders/1DpuUyghB86JG62plSGz8W3bxfaqzTv1O</t>
  </si>
  <si>
    <t>https://drive.google.com/drive/folders/1wF8hJBEuTtqQm_UH30fAT_TlLI831SS6</t>
  </si>
  <si>
    <t>STAR SUVARNA, ZEE KANNADA</t>
  </si>
  <si>
    <t>https://drive.google.com/drive/folders/17COgI_YZdQguBu7JZd2UW-1qGxX1M2vc</t>
  </si>
  <si>
    <t>ZEE TELUGU</t>
  </si>
  <si>
    <t>STAR PLUS</t>
  </si>
  <si>
    <t>https://www.youtube.com/watch?v=zP7gHdamU0A</t>
  </si>
  <si>
    <t>https://drive.google.com/drive/folders/1WWWsWJj6VrZzfQjKc2e6z7tJI5mJ050k</t>
  </si>
  <si>
    <t>ZEE MARATHI</t>
  </si>
  <si>
    <t>https://drive.google.com/drive/folders/1m2iLteTPxoumsmvuoHVe7kGKYZQXxcIE</t>
  </si>
  <si>
    <t>ZEE TV</t>
  </si>
  <si>
    <t>https://drive.google.com/drive/folders/16Q3fslRak49a4ioB_cR_F-E8fsYRDTLv</t>
  </si>
  <si>
    <t>https://drive.google.com/drive/folders/1HYkWlr1luzLWli7Kr1MYqnJNthh48pok</t>
  </si>
  <si>
    <t>https://drive.google.com/drive/folders/1lth6_pEUUGjmtsA9bmOMQxTCgley4Vva</t>
  </si>
  <si>
    <t>BABYCARE</t>
  </si>
  <si>
    <t>BABY MASSAGE OIL/LOTION/CREAMS</t>
  </si>
  <si>
    <t>ARYA VAIDYA SALA (AVS)</t>
  </si>
  <si>
    <t>KOTTAKKAL</t>
  </si>
  <si>
    <t>https://drive.google.com/drive/folders/1a5bHHKJNHc5oP_icRfUUT7uXJMXhF9H2</t>
  </si>
  <si>
    <t>RAMDEV FOOD PRODUCTS PVT LTD</t>
  </si>
  <si>
    <t>RAMDEV HING</t>
  </si>
  <si>
    <t>https://drive.google.com/drive/folders/1HSqMm1t8qARIDNorNaK7SUxA1uDoLL3N</t>
  </si>
  <si>
    <t>https://drive.google.com/drive/folders/1WEIdjKsi4wD2pQ8_cItEg4QjoLzQeT8j</t>
  </si>
  <si>
    <t>AIR CONDITIONERS</t>
  </si>
  <si>
    <t>HAVELLS INDIA LTD</t>
  </si>
  <si>
    <t>LLOYD AC</t>
  </si>
  <si>
    <t>M 22-40 AB U</t>
  </si>
  <si>
    <t>https://drive.google.com/drive/folders/15KkZnWyHmbCVHey2oSukdvVVj7aziENs</t>
  </si>
  <si>
    <t>https://drive.google.com/drive/folders/1StwEQCnVcR2KHJ8O3KXhteQox1-O-YGZ</t>
  </si>
  <si>
    <t>KESH KING OIL</t>
  </si>
  <si>
    <t>https://drive.google.com/drive/folders/1lM4rQaBmwRUgfTxhmSY7-5NoMAaASlKd</t>
  </si>
  <si>
    <t>https://drive.google.com/drive/folders/1TDJI56MNM-GcXeT6RN1ssfMe5Wbs2iga</t>
  </si>
  <si>
    <t>MUTHOOTTU MINI FINANCIERS LTD</t>
  </si>
  <si>
    <t>MUTHOOTTU GROUP</t>
  </si>
  <si>
    <t>MUTHOOTTU MINI LOAN AGAINST GOLD</t>
  </si>
  <si>
    <t>https://drive.google.com/drive/folders/1KXTCwcvFhQgF7Hu-pXVFcZvVTmaiYWVs</t>
  </si>
  <si>
    <t>https://drive.google.com/drive/folders/16Xz6TGe56ow5TQgUSpW-4BtXebJQ4Myc</t>
  </si>
  <si>
    <t>ECOM-AUTO PRODUCTS&amp;SERVICES</t>
  </si>
  <si>
    <t>OLX AUTOS INDIA</t>
  </si>
  <si>
    <t>OLX AUTOS</t>
  </si>
  <si>
    <t>M 22-50 A U+R</t>
  </si>
  <si>
    <t>https://drive.google.com/drive/folders/1fSzDbiQ4YKOBjU1zxDgPqMoFR-IJwfki</t>
  </si>
  <si>
    <t>https://drive.google.com/drive/folders/1B7TWxbYh0BBkUr-9sIeNfq_4j0XnpliQ</t>
  </si>
  <si>
    <t>STAR JALSHA</t>
  </si>
  <si>
    <t>https://drive.google.com/drive/folders/1SwtYqs0LqJqT-jocagWJ-f4XFrrYsNGE</t>
  </si>
  <si>
    <t>https://drive.google.com/drive/folders/1F6-gTZHqim31dgLik5AQkflOXNV7jUi8</t>
  </si>
  <si>
    <t>LAUNDRY</t>
  </si>
  <si>
    <t>PRE POST WASH PRODUCTS</t>
  </si>
  <si>
    <t>COMFORT FABRIC CONDITIONER</t>
  </si>
  <si>
    <t>F 15+ ABC U+R</t>
  </si>
  <si>
    <t>https://drive.google.com/drive/folders/1QYB8VUy6vMAXiAUNV3TM2XYhmQ00r2RP</t>
  </si>
  <si>
    <t>https://drive.google.com/drive/folders/1-9ZgS5qAPHFD3fXV8RZr0miXFnTr3wjb</t>
  </si>
  <si>
    <t>https://drive.google.com/drive/folders/1Zj40vu7nhUZYD78yJqCQxdhFlsL9SVk9</t>
  </si>
  <si>
    <t>https://drive.google.com/drive/folders/1ExN9p94_vAyoZVDns-wdeF1BIB3RAl3a</t>
  </si>
  <si>
    <t>https://drive.google.com/drive/folders/1Bb9dYhf7Y8K32jx0a19RuNAEUj1WUsc5</t>
  </si>
  <si>
    <t>https://drive.google.com/drive/folders/1iiIyAGhEkXUNs4n_AI7ZSploRbKB3SJY</t>
  </si>
  <si>
    <t>STAR SUVARNA</t>
  </si>
  <si>
    <t>https://drive.google.com/drive/folders/1ZKddwOOen0xAqmAp3zKUdKgULZAfd0x9</t>
  </si>
  <si>
    <t>https://drive.google.com/drive/folders/1tLtPNmZDP9iwb38gQtN0QbJY1-Z58pBi</t>
  </si>
  <si>
    <t>https://drive.google.com/drive/folders/1MCX8MnOb8KiDJu4SLX9EwOwMcGQ5AEYQ</t>
  </si>
  <si>
    <t>ICE CREAM/FROZEN DESSERTS</t>
  </si>
  <si>
    <t>KSE LIMITED</t>
  </si>
  <si>
    <t>VESTA ICE CREAM</t>
  </si>
  <si>
    <t>https://drive.google.com/drive/folders/1bAIO6CnUlTnzcvWVbqFLICJ6tG9aXmFv</t>
  </si>
  <si>
    <t>PACKAGED RICE</t>
  </si>
  <si>
    <t>KRBL LIMITED</t>
  </si>
  <si>
    <t>INDIA GATE BASMATI RICE</t>
  </si>
  <si>
    <t xml:space="preserve">F 22-50 A U
</t>
  </si>
  <si>
    <t>https://drive.google.com/drive/folders/1vdtzwIOPKeS_nwratTSqlyRfV7OUteoc</t>
  </si>
  <si>
    <t>https://drive.google.com/drive/folders/1fqmbex0iLBSEJhyq3j1O0pBNrpkrfb9V</t>
  </si>
  <si>
    <t>CHEWING GUM/BUBBLE GUM</t>
  </si>
  <si>
    <t>PERFETTI VAN MELLE IND PVT LTD</t>
  </si>
  <si>
    <t>CENTER FRUIT</t>
  </si>
  <si>
    <t>https://www.youtube.com/watch?v=PxnTpxaTL_U</t>
  </si>
  <si>
    <t>F/M</t>
  </si>
  <si>
    <t>https://drive.google.com/drive/folders/1YxOqdtYDxFgkQ3DTL07RblodooG73cXl</t>
  </si>
  <si>
    <t>LION DATES SYRUP</t>
  </si>
  <si>
    <t>https://drive.google.com/drive/folders/1p-R7Usi1VLR56flmHVvZl8k9sMbl0hG0</t>
  </si>
  <si>
    <t>LION CHOCO DATE</t>
  </si>
  <si>
    <t>https://drive.google.com/drive/folders/1ElJIG2KeibPWYbmdg0lD2y7Cra3gQdxp</t>
  </si>
  <si>
    <t>https://drive.google.com/drive/folders/1dKhHpGmAozF_KGYaotLSD53AGKSM3Twa</t>
  </si>
  <si>
    <t>https://drive.google.com/drive/folders/1EqqVsbLf2Ag-4dhac7ys9Wfk9S53XguU</t>
  </si>
  <si>
    <t>https://drive.google.com/drive/folders/1YOYYcEJFHrEM6Ogf7dOmJQAxBdxgojN3</t>
  </si>
  <si>
    <t>https://drive.google.com/drive/folders/1GcKnQz1PKFjVjEh07Vvs22YMOEV4cn0e</t>
  </si>
  <si>
    <t>https://drive.google.com/drive/folders/14cdAAiNdWAK04MSDZR_5Ka48LavMIBmH</t>
  </si>
  <si>
    <t>https://drive.google.com/drive/folders/1lpoNz5u3e5s1bcGzDnXR8NQ6Iph3HRX-</t>
  </si>
  <si>
    <t>https://drive.google.com/drive/folders/1_TxRiAkXlycWIz9K_oeSOGAUOSYAxUjy</t>
  </si>
  <si>
    <t>ZEE BANGLA</t>
  </si>
  <si>
    <t>https://drive.google.com/drive/folders/18d0HMJU2uFsrED0Cb2zD7iRHZ3LzGgMs</t>
  </si>
  <si>
    <t>https://drive.google.com/drive/folders/1R3X2t6RdNLiWO4fXPWOzjbGJlTQXhQsI</t>
  </si>
  <si>
    <t>TEXTILES/CLOTHING</t>
  </si>
  <si>
    <t>READYMADE GARMENTS</t>
  </si>
  <si>
    <t>FASHIONKING BRANDS PVT LTD</t>
  </si>
  <si>
    <t>COTTONKING READYMADES</t>
  </si>
  <si>
    <t>https://drive.google.com/drive/folders/1-lW9OnQ44-Qy8Xl1geh5c7zc1VWUm408</t>
  </si>
  <si>
    <t>https://drive.google.com/drive/folders/1Ttiz1UB36DYUttKAfedPLnLPtaODaR3s</t>
  </si>
  <si>
    <t>SQUASHES/CORDIALS/SYRUPS</t>
  </si>
  <si>
    <t>HAMDARD</t>
  </si>
  <si>
    <t>HAMDARD ROOHAFZA</t>
  </si>
  <si>
    <t>https://drive.google.com/drive/folders/10jAeRw62v--TloIWOf5y5syfe2f9VJ4l</t>
  </si>
  <si>
    <t>https://drive.google.com/drive/folders/19sDL2IkVf_sdok_Ev-3nIVmcIbopkaBV</t>
  </si>
  <si>
    <t>RMKV SILKS</t>
  </si>
  <si>
    <t>RMKV WEDDING SILKS</t>
  </si>
  <si>
    <t>F 18-35 AB U</t>
  </si>
  <si>
    <t>https://drive.google.com/drive/folders/1X54GJamUWBknm5Qy9PyiftlSvgiwdI7t</t>
  </si>
  <si>
    <t>https://drive.google.com/drive/folders/1_CSkS9EvzdFLnHEj2-3rhSfwvNnyeGvW</t>
  </si>
  <si>
    <t>CHIPS &amp; MICROPROCESSORS</t>
  </si>
  <si>
    <t>INTEL CORPS</t>
  </si>
  <si>
    <t>INTEL</t>
  </si>
  <si>
    <t xml:space="preserve">Tamil Nadu </t>
  </si>
  <si>
    <t>Tier 2+Tier 3 cities</t>
  </si>
  <si>
    <t>ZEE TAMIL</t>
  </si>
  <si>
    <t>https://drive.google.com/drive/folders/1RUOnOdO_vQc53_Oq8pnr1G15WS2Il-be</t>
  </si>
  <si>
    <t>https://drive.google.com/drive/folders/193d95dsdGneF4Wqr5fvP7aU6U849cSJ5</t>
  </si>
  <si>
    <t>https://drive.google.com/drive/folders/1Fr2UvKd63uDxy4-EsV210RAvsL3OIzBh</t>
  </si>
  <si>
    <t>https://drive.google.com/drive/folders/1rplrGWwH-4h188Vqs4BxUPSuplTQbYAF</t>
  </si>
  <si>
    <t>https://drive.google.com/drive/folders/1B7imBEg2_dnyDq4cAvpSnHfS11abEGSf</t>
  </si>
  <si>
    <t>GUJARAT TEA PROCESSORS</t>
  </si>
  <si>
    <t>WAGH BAKRI</t>
  </si>
  <si>
    <t>F 22+ ABC U</t>
  </si>
  <si>
    <t>https://drive.google.com/drive/folders/1MGLJdXV1Be2S5lBfwFiBzaZyzxbwTZum</t>
  </si>
  <si>
    <t>https://drive.google.com/drive/folders/1Xgl3KUaMY4LtEdA-3rM0sayuKVVLPq0T</t>
  </si>
  <si>
    <t>https://drive.google.com/drive/folders/1jMQvl9uT7f9cyqxIe0tCCDLWD2IaykK1</t>
  </si>
  <si>
    <t>CONSUMER DURABLES/HOME APPLIANCES</t>
  </si>
  <si>
    <t>TTK PRESTIGE INDIA LTD</t>
  </si>
  <si>
    <t>PRESTIGE RANGE</t>
  </si>
  <si>
    <t>F 22-50 ABC U+R</t>
  </si>
  <si>
    <t>https://drive.google.com/drive/folders/1z_q2G4JlOf21Bqm7bc8InPVxtljeotKt</t>
  </si>
  <si>
    <t>https://drive.google.com/drive/folders/1qxwdBIHN4nblc5ZCu5CaiXtZ5U1ohvoQ</t>
  </si>
  <si>
    <t>https://drive.google.com/drive/folders/1hXmsApANAdlRQ977QXb-vZc8DI-L34OP</t>
  </si>
  <si>
    <t>https://drive.google.com/drive/folders/1BmNS2APBsyOyCETbiE09-28UlkoSA4zk</t>
  </si>
  <si>
    <t>ECOM-PHARMA/HEALTHCARE</t>
  </si>
  <si>
    <t>91STREETS MEDIA TECH PVT LTD</t>
  </si>
  <si>
    <t>PHARM EASY</t>
  </si>
  <si>
    <t>https://drive.google.com/drive/folders/1JfbvRSRobjWdOhUdC5CrYbp9H6liAlMH</t>
  </si>
  <si>
    <t>https://drive.google.com/drive/folders/1c1LPCspDnwFCardUKRh3DoAdHbKyi3ri</t>
  </si>
  <si>
    <t>VOLKSWAGEN GROUP SALES IND P L</t>
  </si>
  <si>
    <t>VOLKSWAGEN CARS</t>
  </si>
  <si>
    <t>https://drive.google.com/drive/folders/1DJvqska0v4NgMhNaw_OG5mmoPBMcXbLJ</t>
  </si>
  <si>
    <t>https://drive.google.com/drive/folders/1sJeiXrPcl0b56wjCbrdCeWfiII92VsVC</t>
  </si>
  <si>
    <t>https://drive.google.com/drive/folders/1QeUUY_saXVgJmRISex-n8y33BI4C7Jq1</t>
  </si>
  <si>
    <t>https://drive.google.com/drive/folders/19j_uOSzPVl02Tr7yCgJ1rBHKtbzJB2bl</t>
  </si>
  <si>
    <t>https://drive.google.com/drive/folders/10Y1zPvd3CrzibFNmgu6GBUMeAWXu3pvi</t>
  </si>
  <si>
    <t>https://drive.google.com/drive/folders/1F05QaU2smw9S3JlqkXlJbR9X-3lL-Eoc</t>
  </si>
  <si>
    <t>https://drive.google.com/drive/folders/1B53wZqNbNhaevNFxhd1_Me-mOeQZ2XDQ</t>
  </si>
  <si>
    <t>https://drive.google.com/drive/folders/1fqk3rnRYvum358aPixGSeh_YS3ziHM8_</t>
  </si>
  <si>
    <t>https://drive.google.com/drive/folders/1w2-wECy-ytTDxtxXcgh1fszk4oGvrl4L</t>
  </si>
  <si>
    <t>https://drive.google.com/drive/folders/1y9QfkLp2-ojRvHgtZAWF3vrUJ8jYgwFR</t>
  </si>
  <si>
    <t>https://drive.google.com/drive/folders/1lZMjLOrXrWrLJ-TwmuNOKCCO4ImhzOJa</t>
  </si>
  <si>
    <t>https://drive.google.com/drive/folders/18I0_2cBtSPnKncLZTESbengPmv1UTBy3</t>
  </si>
  <si>
    <t>https://drive.google.com/drive/folders/1_Nj55XF4GEzaHNd4UPEXdwfKGwCqjoLn</t>
  </si>
  <si>
    <t>ZEE KANNADA, STAR SUVARNA</t>
  </si>
  <si>
    <t>https://drive.google.com/drive/folders/1oJ-F5_k1Yzy7rDSOWCQetJPzZl8vg6qx</t>
  </si>
  <si>
    <t>SUGAR CONFECTIONARIES</t>
  </si>
  <si>
    <t>PASS PASS PULSE</t>
  </si>
  <si>
    <t>https://drive.google.com/drive/folders/17P6NsgjYtUNIQKGt0efzF65Mt7El8Nqi</t>
  </si>
  <si>
    <t>HIMALAYA PURIFYING NEEM FACE WASH</t>
  </si>
  <si>
    <t>F 17-28 ABC U+R</t>
  </si>
  <si>
    <t>https://drive.google.com/drive/folders/1p9QhA1yw-dKg_fx3ni_1j3fGiZuaqzxh</t>
  </si>
  <si>
    <t>https://drive.google.com/drive/folders/1a9KM7V0Gj5Yca4cjgWq0T_B910B51Bjr</t>
  </si>
  <si>
    <t>https://drive.google.com/drive/folders/1UGgkiLDAbghThrPSaIYa3IwlOjwD8DjY</t>
  </si>
  <si>
    <t>AGARBATTI</t>
  </si>
  <si>
    <t>N RANGARAO &amp; SONS</t>
  </si>
  <si>
    <t>CYCLE LIA</t>
  </si>
  <si>
    <t>https://drive.google.com/drive/folders/18cOWQl-koHIeS5WjjPy9tA13GZySiDkz</t>
  </si>
  <si>
    <t>ASIAN PAINTS (I) LTD</t>
  </si>
  <si>
    <t>ASIAN PAINTS SMARTCARE DAMP PROOF</t>
  </si>
  <si>
    <t>M 31-60 AB U</t>
  </si>
  <si>
    <t>Anupamaa, Bunny Chow Home Delivery, Imli, Yeh Hai Chahatein, Yeh Rishta Kya Kehlata Hai</t>
  </si>
  <si>
    <t>https://drive.google.com/drive/folders/1eEAQWrOvvdaMzoYbgfsKZQvX22z9xkMI</t>
  </si>
  <si>
    <t>https://drive.google.com/drive/folders/1rwFopFLt4CB8yyhbgUYLXO1sXaHw44uM</t>
  </si>
  <si>
    <t>Bhagyalakshmi, Barathi Kannamma, Pandian Stores</t>
  </si>
  <si>
    <t>https://drive.google.com/drive/folders/1X1j4iwJVYdAAF47WEMQ634sNSD74ZaL8</t>
  </si>
  <si>
    <t>https://drive.google.com/drive/folders/1goL_LhEMAlxduaV-UM1g5Hp_7a-HnPVW</t>
  </si>
  <si>
    <t>Ammayariyathe, Kudumbavilakku, Santhwanam</t>
  </si>
  <si>
    <t>https://drive.google.com/drive/folders/1slmtvzd5gAdvWDVhASzo7cR8-fomQQdc</t>
  </si>
  <si>
    <t>https://drive.google.com/drive/folders/12Aiih1viEcGNpcw6p84pJXQL9ie5JNFW</t>
  </si>
  <si>
    <t>CARAGH DIN SHIRT COM PVT.LTD</t>
  </si>
  <si>
    <t>CHARAGH DIN</t>
  </si>
  <si>
    <t xml:space="preserve">ORBIT </t>
  </si>
  <si>
    <t>Daaya, Koodevide, Kudumbavilakku, Mounaragam, Santhwanam, Sasneham</t>
  </si>
  <si>
    <t>https://drive.google.com/drive/folders/1HvlKHVa4n4gqULSDk7LxGjHhUYlsLWE0</t>
  </si>
  <si>
    <t>SAMSUNG INDIA ELECTRONICS LTD</t>
  </si>
  <si>
    <t>SAMSUNG GALAXY Z FLIP 4</t>
  </si>
  <si>
    <t xml:space="preserve">HSM </t>
  </si>
  <si>
    <t>https://drive.google.com/drive/folders/1kMPgdMXtXYNv5SDg9t42HsslIglV-rp0</t>
  </si>
  <si>
    <t>https://drive.google.com/drive/folders/1bngGTD7FFqgQ0cKFZTwv7iugT8tq9HiR</t>
  </si>
  <si>
    <t>Product Launching</t>
  </si>
  <si>
    <t>https://drive.google.com/drive/folders/1qxHMfosPx4EjkDwCc6Q-J0W7i4_R9nJ2</t>
  </si>
  <si>
    <t>https://drive.google.com/drive/folders/1TZXKwaELZcs3IzGmKmnJXd41F3z0jMdn</t>
  </si>
  <si>
    <t>https://drive.google.com/drive/folders/1Sb4I6V9mPh2O2XQZpCNKhMq_RtDxyjB6</t>
  </si>
  <si>
    <t>https://drive.google.com/drive/folders/10rRAv3Kv0ZnD2z3duc0V6VjxuS6BYi24</t>
  </si>
  <si>
    <t>https://drive.google.com/drive/folders/1_1bcydz8jtMe9WCVVD9OwD7iZjoeKk5W</t>
  </si>
  <si>
    <t>https://drive.google.com/drive/folders/1I9XAHG0TcUgpUueK-AISPusMKzmZWqv8</t>
  </si>
  <si>
    <t>3G DIGITAL WORLD</t>
  </si>
  <si>
    <t>3G MOBILE WORLD</t>
  </si>
  <si>
    <t>MY G</t>
  </si>
  <si>
    <t>https://drive.google.com/drive/folders/1ZTwGL2JchjaPFRREPJtCDbeKFZldUl-j</t>
  </si>
  <si>
    <t>M/F</t>
  </si>
  <si>
    <t>https://drive.google.com/drive/folders/1VV-MWhKRAcbLpV36Ydisnqti5eBEcGOB</t>
  </si>
  <si>
    <t>https://drive.google.com/drive/folders/1NaZ-hPrZS7BQbLtBbCQJoHgbsGi2YLKl</t>
  </si>
  <si>
    <t>HONASA CONSUMER LTD</t>
  </si>
  <si>
    <t>MAMAEARTH UBTAN FACE WASH</t>
  </si>
  <si>
    <t>https://drive.google.com/drive/folders/1MAlkQu7ArVaAJA-rFKjjvZEHx1fIoe0H</t>
  </si>
  <si>
    <t>https://drive.google.com/drive/folders/1zP0ogSbfWrwj-0kW-tP3Zvi_e21nTbZB</t>
  </si>
  <si>
    <t>WASHING MACHINE</t>
  </si>
  <si>
    <t>SAMSUNG AI ECOBUBLE</t>
  </si>
  <si>
    <t>https://drive.google.com/drive/folders/1buGSWtfxDYxDmBelhCMfMzD-dp-CFd0I</t>
  </si>
  <si>
    <t>https://drive.google.com/drive/folders/10oSEQm58oEBNd_TA5HUCOFG_p2cJJqnf</t>
  </si>
  <si>
    <t>https://drive.google.com/drive/folders/1LuYPtEOH5iBLi-YhMSveeyEXIcXk3rgO</t>
  </si>
  <si>
    <t>https://drive.google.com/drive/folders/1ydHnj7EoZoXF8pt8mSOwfF9jWoTtREnH</t>
  </si>
  <si>
    <t>CHUNGATH JEWELLERY</t>
  </si>
  <si>
    <t>https://drive.google.com/drive/folders/10zqdQGvtHEVbzbbxwOpB0XNY8TNOmPZY</t>
  </si>
  <si>
    <t>https://drive.google.com/drive/folders/15TYCCrO7lI1ToXbriB1oWM6tpVFhm0Rc</t>
  </si>
  <si>
    <t>E K FOODS PVT LTD</t>
  </si>
  <si>
    <t>KIWI ICE CREAMS</t>
  </si>
  <si>
    <t>https://drive.google.com/drive/folders/16EXSIGxBEj_5WVZehz8jhVRQaT4G6SBO</t>
  </si>
  <si>
    <t>https://drive.google.com/drive/folders/1CQ8ryfrju0HJUtF5lwr7DTJWPx5rSPPv</t>
  </si>
  <si>
    <t>https://drive.google.com/drive/folders/1jBAfJAAM96--U-ZtHLPNZokKBkWPhU-I</t>
  </si>
  <si>
    <t>https://drive.google.com/drive/folders/1vsDyrJkox4kBciMC7_sZyRZq5ckvntJO</t>
  </si>
  <si>
    <t>F 22-60 AB U</t>
  </si>
  <si>
    <t>https://drive.google.com/drive/folders/11AbRWXCkcO6Ef_DxUoIbHI8Flt4lLCqY</t>
  </si>
  <si>
    <t>https://drive.google.com/drive/folders/1I5qekR0K1yLDyXMF_m8hoQGCvPP6NgsK</t>
  </si>
  <si>
    <t>https://www.youtube.com/watch?v=ZNPEgRIEkBY</t>
  </si>
  <si>
    <t>https://drive.google.com/drive/folders/1K1eTKUqHs2gxBTHZlDpmykShU-I6HD1X</t>
  </si>
  <si>
    <t>GHEE</t>
  </si>
  <si>
    <t>GRB DAIRY FOODS</t>
  </si>
  <si>
    <t>GRB GHEE</t>
  </si>
  <si>
    <t>https://drive.google.com/drive/folders/1c0PkFB_FaHFwsuTRfcHUFb5c1JtOJSq2</t>
  </si>
  <si>
    <t>https://drive.google.com/drive/folders/1C7uRSXkt57Yuox1Wy7dXtfyAKM8gRuYA</t>
  </si>
  <si>
    <t>INDIGO PAINTS PVT LTD</t>
  </si>
  <si>
    <t>INDIGO DIRTPROOF WATERPROOF EXTERIOR LAM</t>
  </si>
  <si>
    <t>M 22-40 AB U+R</t>
  </si>
  <si>
    <t>https://drive.google.com/drive/folders/1JM5tZw4YP9v8G78AI-wpDMkywmQtasNP</t>
  </si>
  <si>
    <t>https://drive.google.com/drive/folders/1IgBvfEVChlZIkt8AadQ39VougHVD-V9A</t>
  </si>
  <si>
    <t>LAGU BANDHU MOTIWALE PVT LTD</t>
  </si>
  <si>
    <t>LAGU BANDHU DIAMONDS &amp; PEARLS</t>
  </si>
  <si>
    <t>STAR PRAVAH</t>
  </si>
  <si>
    <t>NA</t>
  </si>
  <si>
    <t>https://drive.google.com/drive/folders/188vh_RSvINUhcCY9-fOc6jBiOT_5fCx9</t>
  </si>
  <si>
    <t>H&amp;M HENNES &amp; MAURTIZ INDIA PVT LTD</t>
  </si>
  <si>
    <t>H&amp;M HENNES &amp; MAURTIZ</t>
  </si>
  <si>
    <t>https://drive.google.com/drive/folders/15nWR_3UAEYPDbdXmHWWQgcgPClDojxqu</t>
  </si>
  <si>
    <t>https://drive.google.com/drive/folders/1wC1XAzcKbk8e_-ss0Kl1HXuvIJXRUOlg</t>
  </si>
  <si>
    <t>https://drive.google.com/drive/folders/1ybQ4iSWcIXlQRm7FZxIqrqtv99YmQwb4</t>
  </si>
  <si>
    <t>https://drive.google.com/drive/folders/1v7vGqLVmY7A_BHdYAWE9fPDB19oSR7hg</t>
  </si>
  <si>
    <t>SRI LAKSHMI INDUSTRIES</t>
  </si>
  <si>
    <t>NAND GOKUL GHEE</t>
  </si>
  <si>
    <t>https://drive.google.com/drive/folders/1rCiIyDyAYBW12o9H5W_Ua0ikwJVIqjJT</t>
  </si>
  <si>
    <t>https://drive.google.com/drive/folders/1liPop7aRRFKHX9UY0mziaozAdOBhY5ye</t>
  </si>
  <si>
    <t>https://drive.google.com/drive/folders/1TaHdInfAmLRyCsEMwGznwU46wW-kXvY6</t>
  </si>
  <si>
    <t>STAR PLUS,ZEE TV,COLORS TV</t>
  </si>
  <si>
    <t>https://www.youtube.com/watch?v=xWLho4hOa50</t>
  </si>
  <si>
    <t>https://drive.google.com/drive/folders/1jO8CNQuFPLnGntkoWDjev-G_vi4Hx2bL</t>
  </si>
  <si>
    <t>REALME MOBILE TELECOMMUNICATIONS (INDIA) PVT LTD</t>
  </si>
  <si>
    <t>REALME 10 PRO</t>
  </si>
  <si>
    <t>STAR PLUS, COLORS</t>
  </si>
  <si>
    <t>https://drive.google.com/drive/folders/1yMawxE80W0KqpOnnV8N6WxsUY5kM4z2O</t>
  </si>
  <si>
    <t>https://drive.google.com/drive/folders/1ttYgi32ZfrRwvXyKO30odA9_l1eHO0ds?usp=share_link</t>
  </si>
  <si>
    <t>https://drive.google.com/drive/folders/10Bk91KJdEfG5S5LqYmAjneq142_OQHp0</t>
  </si>
  <si>
    <t>https://drive.google.com/drive/folders/1SOtIuka92K4XavPrb1pI7i0yoR74Wcda</t>
  </si>
  <si>
    <t>https://drive.google.com/drive/folders/1Lipx-pwyyj-1SJgKCLPckqLkZiilvuTE</t>
  </si>
  <si>
    <t>AYURVED SUMSHODHANALAYA (PUNE) PVT.LTD</t>
  </si>
  <si>
    <t>KAILAS JEEVAN</t>
  </si>
  <si>
    <t xml:space="preserve">Karnataka </t>
  </si>
  <si>
    <r>
      <rPr>
        <sz val="10"/>
        <rFont val="Nunito"/>
      </rPr>
      <t xml:space="preserve"> </t>
    </r>
    <r>
      <rPr>
        <u/>
        <sz val="10"/>
        <color rgb="FF1155CC"/>
        <rFont val="Nunito"/>
      </rPr>
      <t>https://drive.google.com/drive/folders/1bmXYaar_E1U_4O1xI8qFpds81rGVz-yT?usp=share_link</t>
    </r>
  </si>
  <si>
    <t xml:space="preserve">Maharashtra </t>
  </si>
  <si>
    <r>
      <rPr>
        <sz val="10"/>
        <rFont val="Nunito"/>
      </rPr>
      <t xml:space="preserve"> </t>
    </r>
    <r>
      <rPr>
        <u/>
        <sz val="10"/>
        <color rgb="FF1155CC"/>
        <rFont val="Nunito"/>
      </rPr>
      <t>https://drive.google.com/drive/folders/1bmXYaar_E1U_4O1xI8qFpds81rGVz-yT?usp=share_link</t>
    </r>
  </si>
  <si>
    <r>
      <rPr>
        <sz val="10"/>
        <rFont val="Nunito"/>
      </rPr>
      <t xml:space="preserve"> </t>
    </r>
    <r>
      <rPr>
        <u/>
        <sz val="10"/>
        <color rgb="FF1155CC"/>
        <rFont val="Nunito"/>
      </rPr>
      <t>https://drive.google.com/drive/folders/1bmXYaar_E1U_4O1xI8qFpds81rGVz-yT?usp=share_link</t>
    </r>
  </si>
  <si>
    <r>
      <rPr>
        <sz val="10"/>
        <rFont val="Nunito"/>
      </rPr>
      <t xml:space="preserve"> </t>
    </r>
    <r>
      <rPr>
        <u/>
        <sz val="10"/>
        <color rgb="FF1155CC"/>
        <rFont val="Nunito"/>
      </rPr>
      <t>https://drive.google.com/drive/folders/1bmXYaar_E1U_4O1xI8qFpds81rGVz-yT?usp=share_link</t>
    </r>
  </si>
  <si>
    <t>Kalyanam Kamaniyam | Radhamma Kuthuru | Trinayani</t>
  </si>
  <si>
    <t>https://drive.google.com/drive/folders/1P4skRe-YZmWng20r-dGS56c8SaNtsWo0</t>
  </si>
  <si>
    <t>https://drive.google.com/drive/folders/1emilo7pKaK2tDUrgtu4OuIVb3YdBuyAf</t>
  </si>
  <si>
    <t>Bhagyalakshmi | Bharathi Kannamma | Pandian Store</t>
  </si>
  <si>
    <t>https://drive.google.com/drive/folders/1Wi4Zq1L-iMHnC6GBowZ3UdGdTwoLt5Ta</t>
  </si>
  <si>
    <t>https://drive.google.com/drive/folders/1nXS6GRMp_EqBt27wb5blIrqn1QRmMJcN</t>
  </si>
  <si>
    <t>CAKE/PASTRY/BREAD</t>
  </si>
  <si>
    <t>ELITE FOODS PVT LTD</t>
  </si>
  <si>
    <t>ELITE BREAD</t>
  </si>
  <si>
    <t>https://drive.google.com/drive/folders/1djVRlfNUWYwLVbngQWK1rglz7tGeq1oq</t>
  </si>
  <si>
    <t>https://drive.google.com/drive/folders/1aOaswcBWWf5ZBzEX4gQhy0FJQlE2XwX3?usp=share_link</t>
  </si>
  <si>
    <t>ZEE Bangla</t>
  </si>
  <si>
    <t>Gouri Elo | Jagadhatri | Khelna Bari</t>
  </si>
  <si>
    <t>https://drive.google.com/drive/folders/1hx_0T4dMJ6uBzrAe5FYYfR2W_ThRQLgr</t>
  </si>
  <si>
    <t>https://drive.google.com/drive/folders/1hNeDuglNc8zBapIBz-OYuOKOoJbdqwwq</t>
  </si>
  <si>
    <t>Placing promo</t>
  </si>
  <si>
    <t>AXIS BANK LTD</t>
  </si>
  <si>
    <t>AXIS BANK</t>
  </si>
  <si>
    <t xml:space="preserve">West Bengal </t>
  </si>
  <si>
    <t xml:space="preserve">Kolkata, Siliguri, Asansol </t>
  </si>
  <si>
    <t>ZEE Bangla, Star Jalsha</t>
  </si>
  <si>
    <t>Anurager Chowa | Gatchora | Gaori Elo | Jagadathri</t>
  </si>
  <si>
    <t>https://drive.google.com/drive/folders/1baplDpWjtUCHTlOveKMbJEkq4POCqsYg</t>
  </si>
  <si>
    <t>Mumbai, Pune, Nasik, Nagpur</t>
  </si>
  <si>
    <t>ZEE Marathi, Star Pravah</t>
  </si>
  <si>
    <t xml:space="preserve">Aai Kuthe Kay Karte | Nava Gadhi Nva Rajya | Rang Maza Vegla | Tu Chaal Pudha </t>
  </si>
  <si>
    <t>https://drive.google.com/drive/folders/1hOLN6LzOdGPWl62ZDHzIjw-HeY31ULyz?usp=share_link</t>
  </si>
  <si>
    <t>CYCLE 3 IN 1 AGARBATTI</t>
  </si>
  <si>
    <t>https://drive.google.com/drive/folders/1tlExlI79RIFgVOJqt0H-koMBKrptXTwk?usp=share_link</t>
  </si>
  <si>
    <t>MCDONALDS CORPORATION</t>
  </si>
  <si>
    <t>MCDONALDS MCCRISPY CHICKEN BURGER</t>
  </si>
  <si>
    <t>https://www.youtube.com/watch?v=qvM02CH2fiM</t>
  </si>
  <si>
    <t>https://drive.google.com/drive/folders/10vY5GYbaH3GqPRzTEYgjYrwFgqbqN8qJ?usp=share_link</t>
  </si>
  <si>
    <t>M K AGROTECH LTD</t>
  </si>
  <si>
    <t>SUNPURE REFINED RICEBRAN OIL</t>
  </si>
  <si>
    <t>F 25-45 ABCDE U+R</t>
  </si>
  <si>
    <t>https://drive.google.com/drive/folders/1lVqVBMykMXYPj1D_PcjnT2Aao1siccTA</t>
  </si>
  <si>
    <t>SUNPURE SUNFLOWER OIL</t>
  </si>
  <si>
    <t>https://drive.google.com/drive/folders/1Zl2lrSlEQWU2fzXXdayPM3Dqw_4j2D4Y</t>
  </si>
  <si>
    <t>THERMOWARES</t>
  </si>
  <si>
    <t>MILTON PLASTICS</t>
  </si>
  <si>
    <t>MILTON FLASK &amp; JUG</t>
  </si>
  <si>
    <t>Star Plus, ZEE TV</t>
  </si>
  <si>
    <t>https://www.youtube.com/watch?v=ZG6u_xuXr6c</t>
  </si>
  <si>
    <t>https://drive.google.com/drive/folders/1p_b3lZ3kvCJcidyEfRasDvGNP5FTa9ec</t>
  </si>
  <si>
    <t>SAMSUNG S23</t>
  </si>
  <si>
    <t>Stra Plus</t>
  </si>
  <si>
    <t>https://www.youtube.com/watch?v=iBvfhAuSdUQ</t>
  </si>
  <si>
    <t>https://drive.google.com/drive/folders/1nF3zzyIiLm1BYL2AJ5_zq56tA8kdOcgJ?usp=share_link</t>
  </si>
  <si>
    <t>Star Pravaah</t>
  </si>
  <si>
    <t>ZEE Telugu</t>
  </si>
  <si>
    <t>STAR PLUS , ZEE TV, COLORS</t>
  </si>
  <si>
    <t>https://drive.google.com/drive/folders/1LY61y1R2NEqn53KBTptdrySgZBUrrsQ0</t>
  </si>
  <si>
    <t>https://drive.google.com/drive/folders/1JfT8bEUAsI8Oqn1fZT_ahkasZXWlv2Ht</t>
  </si>
  <si>
    <t>HOSPITAL/CLINICS</t>
  </si>
  <si>
    <t>SRM GLOBAL HOSPITALS</t>
  </si>
  <si>
    <t>STAR VIJAY , ZEE TAMIL</t>
  </si>
  <si>
    <t>https://www.youtube.com/watch?v=nXJqSRRNjcM</t>
  </si>
  <si>
    <t>https://drive.google.com/drive/folders/1WHlNC5JQepP4dW55W64tpA5KOZgQKzr1?usp=share_link</t>
  </si>
  <si>
    <t>ZEE Kannada</t>
  </si>
  <si>
    <t>https://www.youtube.com/watch?v=xkbbrm_FUPU</t>
  </si>
  <si>
    <t>https://drive.google.com/drive/folders/1XAsJ3dv20ldpIiwvMT8hb2uVg2Tixzra</t>
  </si>
  <si>
    <t>F 22-50 A U+R</t>
  </si>
  <si>
    <t>STAR Pravah</t>
  </si>
  <si>
    <t>https://www.youtube.com/watch?v=ePDZpW5lFqQ</t>
  </si>
  <si>
    <t>https://drive.google.com/drive/folders/1Yda-U8_zVvnPmmDCGWSDOUyw1Swsm6Fk?usp=share_link</t>
  </si>
  <si>
    <t>LION DESERT KING DATES</t>
  </si>
  <si>
    <t>https://www.youtube.com/watch?v=b7bXl930Ipw</t>
  </si>
  <si>
    <t>https://drive.google.com/drive/folders/1A2Ds2wshUe6dQOPFy_i3ShEw6dTPw1eQ</t>
  </si>
  <si>
    <t>PARLE AGRO</t>
  </si>
  <si>
    <t>PARLE (G)</t>
  </si>
  <si>
    <t>PARLE SMOODH</t>
  </si>
  <si>
    <t>ZEE TV, STAR PLUS</t>
  </si>
  <si>
    <t>https://www.youtube.com/watch?v=bPykiLa7ecY</t>
  </si>
  <si>
    <t>https://drive.google.com/drive/folders/1GHtFDoyfGkrfEKnYhJQA_WOlXTDvqIRx</t>
  </si>
  <si>
    <t>MOISTURISING LOTION/CREAMS</t>
  </si>
  <si>
    <t>HIMALAYA FACE GEL</t>
  </si>
  <si>
    <t xml:space="preserve">F 15-30 AB U  </t>
  </si>
  <si>
    <t>ZEE TAMIL, STAR VIJAY</t>
  </si>
  <si>
    <t>https://drive.google.com/drive/folders/12ALjCWouQqPNSXRvXOU86Czf1rPLeY8O</t>
  </si>
  <si>
    <t>https://drive.google.com/drive/folders/1n-QLrguyRs17pqFQDZLDwZOkx-EHqVql?usp=share_link</t>
  </si>
  <si>
    <t>AUTO-TWO WHEELERS</t>
  </si>
  <si>
    <t>HERO MOTOCORP LTD</t>
  </si>
  <si>
    <t>HERO (G)</t>
  </si>
  <si>
    <t>HERO XOOM</t>
  </si>
  <si>
    <t>M 15-30 AB U</t>
  </si>
  <si>
    <t>https://drive.google.com/drive/folders/1lildWXCDNODDYHlwihbSzDfakr6xisdF</t>
  </si>
  <si>
    <t>https://drive.google.com/drive/folders/1TXvtWYM3On4PkmDofTi9GKhH2JxDvRR1</t>
  </si>
  <si>
    <t>https://drive.google.com/drive/folders/1LOZjL6oTmCdO1dbrPUZ8Ib6s7nDI33Yp</t>
  </si>
  <si>
    <t>https://drive.google.com/drive/folders/1T1bi7MKNY3VIqPSVUksFIyqg1j0rBn0p</t>
  </si>
  <si>
    <t>https://drive.google.com/drive/folders/1wTjH1kmYIRNtgg3VTOWMqYRYSAQag5mS</t>
  </si>
  <si>
    <t>https://drive.google.com/drive/folders/1QghefjOCVb-n-bsNekFGaYaWxgUv9nyH</t>
  </si>
  <si>
    <t>APPY FIZZ</t>
  </si>
  <si>
    <t>https://www.youtube.com/watch?v=YHIfRoSjOpU</t>
  </si>
  <si>
    <t>https://drive.google.com/drive/folders/1G0VtdPvb9faj0zreU-GblK0V5e6UkZgO</t>
  </si>
  <si>
    <t>TATA GLOBAL BEVERAGES LTD</t>
  </si>
  <si>
    <t>TATA TEA PREMIUM DESH KA GARV COLLECTION</t>
  </si>
  <si>
    <t>F 22-50 ABCDE U+R</t>
  </si>
  <si>
    <t>https://www.youtube.com/watch?v=s5b3jo25vzc</t>
  </si>
  <si>
    <t>https://drive.google.com/drive/folders/1E44zcQ4ty-WGFLVtbY2qexXC5w6exm8O</t>
  </si>
  <si>
    <t>https://www.youtube.com/watch?v=t4fNfpwRJhA</t>
  </si>
  <si>
    <t>https://drive.google.com/drive/folders/1FeJBcPyGTxMqHpBB6X3PHfLLHMy2Kv82</t>
  </si>
  <si>
    <t>STAR Maa</t>
  </si>
  <si>
    <t>https://www.youtube.com/watch?v=sOEamSVx65c</t>
  </si>
  <si>
    <t>SHYAM STEEL INDUSTRIES</t>
  </si>
  <si>
    <t>BUDLEAF ELAICHI TEA</t>
  </si>
  <si>
    <t>https://www.youtube.com/watch?v=_HhKeqI72pc</t>
  </si>
  <si>
    <t>https://drive.google.com/drive/folders/1qkqq6EHDpxKOReVwshmR5bCck161otag</t>
  </si>
  <si>
    <t>JSW PAINTS PVT LTD</t>
  </si>
  <si>
    <t>JSW PAINTS</t>
  </si>
  <si>
    <t>https://www.youtube.com/watch?v=dKrwmGAffAk</t>
  </si>
  <si>
    <t>https://drive.google.com/drive/folders/1GeU5WezDYJUN7ON9E-7yHiFCQkiFmVry</t>
  </si>
  <si>
    <t>FANS</t>
  </si>
  <si>
    <t>HAVELLS FANS</t>
  </si>
  <si>
    <t>https://drive.google.com/file/d/1kdBnFN_vvk-8rhmwp1FS51L81GHn5wjP/view</t>
  </si>
  <si>
    <t>https://drive.google.com/drive/folders/1XRtctdEy_ruCEBqAIovn1TkmJORVI-Kf</t>
  </si>
  <si>
    <t>https://havells.sharepoint.com/sites/DeptShare/marcomDept/_layouts/15/stream.aspx?id=%2Fsites%2FDeptShare%2FmarcomDept%2FShared%20Documents%2FLloyd%20Marcom%2FLLOYD%20TVCs%2F2023%2FDigital%20Films%20with%20subtitles%2FSG%5Fbengali%20films%2FAC%2FLloyd%5FAC%5FSG%5F30%5FSec%5FBengali%5FSubtitle%5FHD%5FAirvision%2Emp4&amp;ga=1</t>
  </si>
  <si>
    <t>https://drive.google.com/drive/folders/12JpuZfq3hlM6FEB9hsQfTk4ZCRZ28XWw</t>
  </si>
  <si>
    <t>https://havells.sharepoint.com/sites/DeptShare/marcomDept/_layouts/15/stream.aspx?id=%2Fsites%2FDeptShare%2FmarcomDept%2FShared%20Documents%2FLloyd%20Marcom%2FLLOYD%20TVCs%2F2023%2FMahesh%20Tamannaah%20TVC%20MOV%20files%2FLloyd%5F%5FAC%5F35%5Fsec%5F%5FTamil%5FHD%2Emov&amp;ga=1</t>
  </si>
  <si>
    <t>https://drive.google.com/drive/folders/1LbKxjB5EdgTjQLZ53rmcvlAuUfFOzLj8</t>
  </si>
  <si>
    <t>VOLTAS LIMITED</t>
  </si>
  <si>
    <t>VOLTAS SMARTAIR AIR CONDITIONER</t>
  </si>
  <si>
    <t>M 31+ AB U</t>
  </si>
  <si>
    <t>STAR PLUS, ZEE TV, COLORS</t>
  </si>
  <si>
    <t>https://drive.google.com/drive/folders/1T8cK8VynLmhNT6AOwiNMzCSc9JE5WTS1</t>
  </si>
  <si>
    <t>https://drive.google.com/drive/folders/1YZUCnpk3Lv4WAD5S5aPTpna291uGM20f</t>
  </si>
  <si>
    <t>https://drive.google.com/drive/folders/1OYK85Vag-z2KJgMbeCf-aiK1Ayq3yofN</t>
  </si>
  <si>
    <t>https://drive.google.com/drive/folders/13GI1ZVwbwJL8RBfXsiOvqvAgskGpQH2h</t>
  </si>
  <si>
    <t>REALME 11PRO SERIES 5G</t>
  </si>
  <si>
    <t>https://www.youtube.com/watch?v=BNGvPpQtDPs</t>
  </si>
  <si>
    <t>https://drive.google.com/drive/folders/109d6MbeuSypYdZ4E_8Q3xnr8y7kceZ4T</t>
  </si>
  <si>
    <t>https://drive.google.com/drive/folders/1X03KBvrk93icg7Ll5_dKWbSPUFpnAVEI</t>
  </si>
  <si>
    <t>https://drive.google.com/drive/folders/16ENn8aXKzPLDoPFDUpIW3P-1jp-McU0d</t>
  </si>
  <si>
    <t>https://drive.google.com/drive/folders/1B18zTkino-nMKC3BAv1ky0-BUUi11C5k</t>
  </si>
  <si>
    <t xml:space="preserve"> </t>
  </si>
  <si>
    <t>https://www.youtube.com/watch?v=LDouVbYHkCM</t>
  </si>
  <si>
    <t>https://drive.google.com/drive/folders/1IWcq0ZGBIUlWWUJWdFKgZ95HDFbTgSkQ</t>
  </si>
  <si>
    <t>SHREE BHAGWATI FLOUR &amp; FOODS PVT LTD</t>
  </si>
  <si>
    <t>SHREE BHAGWATI FLOUR MILL</t>
  </si>
  <si>
    <t>UTTAM MAIDA/SOOJI</t>
  </si>
  <si>
    <t>https://www.youtube.com/watch?v=G3mtMUaDBRk</t>
  </si>
  <si>
    <t>https://drive.google.com/drive/folders/1sCEYYQCgBF8gSkqj3MpTkzkjEDleoAYy</t>
  </si>
  <si>
    <t>F 22-40 AB U+R</t>
  </si>
  <si>
    <t>https://www.youtube.com/watch?v=yZPfmGR5qho</t>
  </si>
  <si>
    <t>https://drive.google.com/drive/folders/1NaO5cnP16JSUd7tCGy_3oWoMI7W8MnJg</t>
  </si>
  <si>
    <t>DRYCELLS</t>
  </si>
  <si>
    <t>DURACELLS</t>
  </si>
  <si>
    <t>DURACELL AA DISPOSABLE BATTERY</t>
  </si>
  <si>
    <t>https://www.youtube.com/watch?v=JF6PHkf7UI4</t>
  </si>
  <si>
    <t>https://drive.google.com/drive/folders/1BAPpsohZtnSJk_J8SuDCMpHconmnC4eL</t>
  </si>
  <si>
    <t>https://www.youtube.com/watch?v=Hmz6mmdbrdo</t>
  </si>
  <si>
    <t>https://drive.google.com/drive/folders/1yqojMVtlaN06kLHDIY6676UhE47seoJ0</t>
  </si>
  <si>
    <t>WITH BRAND AMBASSADOR</t>
  </si>
  <si>
    <t>Pandya Stores</t>
  </si>
  <si>
    <t>https://www.youtube.com/watch?v=CJ1W1lgHlSQ</t>
  </si>
  <si>
    <t>https://drive.google.com/drive/folders/16Tj2S_vFtTJGTsk2m-GAoUcNlyv_VKO6</t>
  </si>
  <si>
    <t>WITHOUT BRAND AMBASSADOR</t>
  </si>
  <si>
    <t>ENTERTAINMENT</t>
  </si>
  <si>
    <t>FILM MEDIA PARTNER</t>
  </si>
  <si>
    <t>VIACOM 18</t>
  </si>
  <si>
    <t>OH MY GOD 2 (OMG 2 ) MOVIE</t>
  </si>
  <si>
    <t>https://www.youtube.com/watch?v=m4WsdLn2gkQ</t>
  </si>
  <si>
    <t>https://drive.google.com/drive/folders/1HfO7adP2-WKdJLC-sTmsRHdRz1BEORym</t>
  </si>
  <si>
    <t>MARICO LTD</t>
  </si>
  <si>
    <t>PARACHUTE ADVANSED MEN</t>
  </si>
  <si>
    <t>M 15-40 ABC U</t>
  </si>
  <si>
    <t>https://drive.google.com/drive/folders/1Ckd-FBXm60OoWmR6qlQfCRWyfFpPgc1P</t>
  </si>
  <si>
    <t>https://drive.google.com/drive/folders/1mGvoQSi4-QGFsKXHH1nhQqodykL8lmqj</t>
  </si>
  <si>
    <t>HAIR DYES</t>
  </si>
  <si>
    <t>INDICA EASY SHAMPOO HAIR COLOUR</t>
  </si>
  <si>
    <t>https://drive.google.com/drive/folders/1DA71MdtBoIP0Xxzgo6mzb0fTOFUijisO</t>
  </si>
  <si>
    <t>TALCUM POWDERS</t>
  </si>
  <si>
    <t>SPINZ BB TALC</t>
  </si>
  <si>
    <t>F 15-30 ABC U+R</t>
  </si>
  <si>
    <t>https://drive.google.com/drive/folders/1GswUgP31MiNIvK5zybEVgB-2DP3zjXD1</t>
  </si>
  <si>
    <t>ZEE Tamil</t>
  </si>
  <si>
    <t>https://www.youtube.com/watch?v=X8Nxzul2Aos</t>
  </si>
  <si>
    <t>https://drive.google.com/drive/folders/1dXrfjZL_c3qFQxQAdXP3QSNHLaweMxs8</t>
  </si>
  <si>
    <t>CHIT FUND/BENEFIT FUND</t>
  </si>
  <si>
    <t>KSFE</t>
  </si>
  <si>
    <t>KSFE DIAMOND CHITTY 2.0</t>
  </si>
  <si>
    <t>https://drive.google.com/drive/folders/1OUKxXhe98i87tJZqafUgYUZAUEYSzpau</t>
  </si>
  <si>
    <t>https://drive.google.com/drive/folders/10ArzqyD8onqzK0xtExdm9NlHqFWcq3Hx</t>
  </si>
  <si>
    <t>STAR PLUS, ZEE TV, COLORS TV</t>
  </si>
  <si>
    <t>https://drive.google.com/drive/folders/16H--PjXpWEx42pMCe1miKuuC48m4-y2e</t>
  </si>
  <si>
    <t>https://drive.google.com/drive/folders/1skUPLg1CUxLFXBMZ_nptfrhbxZ-My6_R</t>
  </si>
  <si>
    <t>https://drive.google.com/drive/folders/1uCHg-QarOdllYr3Lj3ff7e2GrRi-Av1S</t>
  </si>
  <si>
    <t>https://drive.google.com/drive/folders/16WMVK0zMYmp-uT7pWFJpUnNqY9Rn5ARc</t>
  </si>
  <si>
    <t>https://www.youtube.com/watch?v=LnWrDSvUodE</t>
  </si>
  <si>
    <t>https://drive.google.com/drive/folders/1m8Nd6SVO_do2KeAL37my_I2emvHQ_trL</t>
  </si>
  <si>
    <t>WASHING POWDERS/LIQUIDS</t>
  </si>
  <si>
    <t>QR CODE</t>
  </si>
  <si>
    <t>https://www.youtube.com/watch?v=8g2gklJV-Bk</t>
  </si>
  <si>
    <t>https://drive.google.com/drive/folders/1GiB2J5-KR13dZIooEoobEDLK-Y-iYN0H</t>
  </si>
  <si>
    <t>https://www.youtube.com/watch?v=Fq7IOqb81d4</t>
  </si>
  <si>
    <t>NISSAN MOTOR CO LTD</t>
  </si>
  <si>
    <t>NISSAN MAGNITE</t>
  </si>
  <si>
    <t>STAR PRAVAH, ZEE MARATHI</t>
  </si>
  <si>
    <t>https://drive.google.com/drive/folders/1VOknSGnksDnhrKXyUFUE5IMKFBhisFhB</t>
  </si>
  <si>
    <t>HIMANI NAVRATNA</t>
  </si>
  <si>
    <t>https://drive.google.com/drive/folders/1YanpfmK7xNzxlqytUXLYSZOxF6Zz2mqR</t>
  </si>
  <si>
    <t>https://drive.google.com/drive/folders/1Be8M2U8aMJ_W6Sn8NUreODsBEG95gXPy</t>
  </si>
  <si>
    <t>https://drive.google.com/drive/folders/1L4yFwdO-qvAQNx0XC0LYTRxUOo6EwuBG</t>
  </si>
  <si>
    <t>https://drive.google.com/drive/folders/1YbHsT9P1RGm68dX-QLtf9m4Sl2yjv5Y1</t>
  </si>
  <si>
    <t>GEMINI EDIBLES &amp; FATS INDIA PV</t>
  </si>
  <si>
    <t>FREEDOM REFINED SUNFLOWER OIL</t>
  </si>
  <si>
    <t>F 22+ ABCDE U+R</t>
  </si>
  <si>
    <t>https://drive.google.com/drive/folders/1ZFwP9HA6K3_U8fm0V7tVSfJLxpk0JjwA</t>
  </si>
  <si>
    <t>https://drive.google.com/drive/folders/1Ngr6v88cieRd9MRwEGT3jBzNnTfg1XgS</t>
  </si>
  <si>
    <t>CEREALS/PULSES</t>
  </si>
  <si>
    <t>LION MUESLI</t>
  </si>
  <si>
    <t>F 15-50 ABC U+R</t>
  </si>
  <si>
    <t>https://www.youtube.com/watch?v=ZFr1Ymlrnxs</t>
  </si>
  <si>
    <t>https://drive.google.com/drive/folders/1e-0TFl-7ZkPO8bQEy_Q25aNDVOlcG4sD</t>
  </si>
  <si>
    <t>MOKSH AGARBATTI</t>
  </si>
  <si>
    <t>MOKSH SAMAJ 100</t>
  </si>
  <si>
    <t>Zee Sarthak</t>
  </si>
  <si>
    <t>https://drive.google.com/drive/folders/16PYBK-Pe9I9LsGdVnsw4BkZB7Jm6UM_m</t>
  </si>
  <si>
    <t>ARS STEELS &amp; ALLOY INTL PVT LTD</t>
  </si>
  <si>
    <t>ARS STEELS</t>
  </si>
  <si>
    <t xml:space="preserve">M 22-50 AB U+R </t>
  </si>
  <si>
    <t>https://drive.google.com/drive/folders/1t3JxnhN5viRbXIEx6-DrFMzyHubNuxbt</t>
  </si>
  <si>
    <t>StarPlus, ZeeTV, ColorsTV</t>
  </si>
  <si>
    <t>https://www.youtube.com/watch?v=7WoC6KKgmjg</t>
  </si>
  <si>
    <t>https://drive.google.com/drive/folders/1u5Xvj1vo4-wUSpWvSKttVSgSJJXC27Ob</t>
  </si>
  <si>
    <t>https://www.youtube.com/watch?v=osA8q5CmG5o</t>
  </si>
  <si>
    <t>https://drive.google.com/drive/folders/1cgTjnEpBZTqZgPbKU2e1mWp0X8ZqkxdL</t>
  </si>
  <si>
    <t>Star Plus, colors</t>
  </si>
  <si>
    <t>INSTANT MIX</t>
  </si>
  <si>
    <t>MTR FOODS</t>
  </si>
  <si>
    <t>MTR GULAB JAMUN MIX</t>
  </si>
  <si>
    <t>https://www.youtube.com/watch?v=A0dRfUpMaqY</t>
  </si>
  <si>
    <t>https://drive.google.com/drive/folders/1zuTrkHx80syWDadNbYxHUzKCiqK5O-i9</t>
  </si>
  <si>
    <t>ASIAN PAINTS APCOLITE ALL PROTEK</t>
  </si>
  <si>
    <t>M 31-50 A U+R</t>
  </si>
  <si>
    <t>https://www.youtube.com/watch?v=MZQEAKBohBM</t>
  </si>
  <si>
    <t>https://drive.google.com/drive/folders/1ouan1mF8JvJ55ePen5aEZVqphsYQFWjz</t>
  </si>
  <si>
    <t>https://drive.google.com/file/d/1RSibNiQZozh_B-fk8wi86taRWq2AiA9z/view</t>
  </si>
  <si>
    <t>https://drive.google.com/drive/folders/1eeE6cNgxqfPz9U7BjQ6e3RQVefCfKq51</t>
  </si>
  <si>
    <t>WAFER/CHIPS</t>
  </si>
  <si>
    <t>PEPSI CO INDIA HOLDING (P) LTD</t>
  </si>
  <si>
    <t>PEPSI FOODS (G)</t>
  </si>
  <si>
    <t>Star Plus</t>
  </si>
  <si>
    <t>https://drive.google.com/drive/folders/19OoBM5_EbGzEXmoUHaLga1Voiund12uL</t>
  </si>
  <si>
    <t>F 22+ ABCDE U +R</t>
  </si>
  <si>
    <t>Star Maa</t>
  </si>
  <si>
    <t>https://www.youtube.com/watch?v=oje-wsJX46g</t>
  </si>
  <si>
    <t>https://www.youtube.com/watch?v=kXN4mU6XfCI</t>
  </si>
  <si>
    <t>PROTECTIVE COATINGS</t>
  </si>
  <si>
    <t>LEWIS BERGER HOMESHIELD DAMPSTOP ADVANCED</t>
  </si>
  <si>
    <t>M 30-50 AB U+R</t>
  </si>
  <si>
    <t>https://www.youtube.com/watch?v=lnGj8qOOLmQ</t>
  </si>
  <si>
    <t>https://drive.google.com/drive/folders/16Yk2MGyC46DSUyKdNCQRQ1b1DUpBc3Lf</t>
  </si>
  <si>
    <t>SRI VIJAYALAKSHMI AGARBATHI WORKS</t>
  </si>
  <si>
    <t>SRI VIJAYALAKSHMI AGARBATTI WO</t>
  </si>
  <si>
    <t>LIBERTY AGARBATTI</t>
  </si>
  <si>
    <t>https://www.youtube.com/watch?v=1mPSfpTcqHw</t>
  </si>
  <si>
    <t>https://drive.google.com/drive/folders/1tMbpDDHFd3LhtHQHqrWCMz4lw1PfnYPZ</t>
  </si>
  <si>
    <t>NIVEA INDIA PVT LTD</t>
  </si>
  <si>
    <t>BEIERSDORF AG</t>
  </si>
  <si>
    <t>NIVEA SOFT</t>
  </si>
  <si>
    <t>F 15-30 A U</t>
  </si>
  <si>
    <t>NOV-DEC</t>
  </si>
  <si>
    <t>https://www.youtube.com/watch?v=PtOZ7PVPpZU</t>
  </si>
  <si>
    <t>https://drive.google.com/drive/folders/1siXoi32Emrz_AKf5yBPZ6GPDCSAVqUZt</t>
  </si>
  <si>
    <t>Star MAA</t>
  </si>
  <si>
    <t>M 22-50 AB U</t>
  </si>
  <si>
    <t>https://www.youtube.com/watch?v=5yepkl_ZmAo</t>
  </si>
  <si>
    <t>https://drive.google.com/drive/folders/10GIzGTLb7R4SXwlojgVbCUHqCuUTvpQe</t>
  </si>
  <si>
    <t>https://drive.google.com/drive/folders/1sK1D3wpk4RUveOqVD-t_AK2kPQDSz2Cu</t>
  </si>
  <si>
    <t>https://drive.google.com/drive/folders/1h1ngRxV0siKSYIPgaddNroEIBCoYfQWb</t>
  </si>
  <si>
    <t>BOROPLUS DOODH KESAR BODY LOTION</t>
  </si>
  <si>
    <t>https://www.youtube.com/watch?v=9TZw_xDAf9g</t>
  </si>
  <si>
    <t>https://drive.google.com/drive/folders/1PF7NvrcN8DDVaAiIojHotrJ067R7zqLn</t>
  </si>
  <si>
    <t>GLAXOSMITHKLINE GROUP OF COMPA</t>
  </si>
  <si>
    <t>CENTRUM OSTOCALCIUM TABLETS</t>
  </si>
  <si>
    <t>F 31-50 AB U</t>
  </si>
  <si>
    <t>Star Plus, ZEE TV, Colors</t>
  </si>
  <si>
    <t>https://www.youtube.com/watch?v=yH5ix3WT0is</t>
  </si>
  <si>
    <t>https://drive.google.com/drive/folders/1iTjuw787YCSE6AIHks1kbQBmOlLX-hfV</t>
  </si>
  <si>
    <t>LIFEBUOY TOILET SOAP</t>
  </si>
  <si>
    <t>https://docs.google.com/spreadsheets/d/1bl3qp9n3_Gu6jnvRHhtqPrUo_ccOiEdApRQ_GcJvul0/edit#gid=0</t>
  </si>
  <si>
    <t>PARACHUTE ADVANSED GOLD COCONUT OIL</t>
  </si>
  <si>
    <t>F 25-45 ABC U+R</t>
  </si>
  <si>
    <t>ICA EFFECTIVENESS</t>
  </si>
  <si>
    <t>https://drive.google.com/drive/folders/14RNAgc5l9qg7r1SqSNOpoQ9UNRynurFl</t>
  </si>
  <si>
    <t>SAFFOLA HONEY ACTIVE</t>
  </si>
  <si>
    <t xml:space="preserve">F 25-45 A U </t>
  </si>
  <si>
    <t>https://drive.google.com/drive/folders/1CkqMK7R32v-qd0lfEr-y--Tf2u8wExmQ</t>
  </si>
  <si>
    <t>BREAKFAST CEREALS</t>
  </si>
  <si>
    <t>SAFFOLA OATS</t>
  </si>
  <si>
    <t>ASIAN PAINTS ROYALE GLITZ</t>
  </si>
  <si>
    <t>M 31-50 A U</t>
  </si>
  <si>
    <t>https://www.youtube.com/watch?v=JVgkmBOXcck</t>
  </si>
  <si>
    <t>https://drive.google.com/drive/folders/1bwAqZ0-EOXcCP_YSNqXgD6NNxNc25Pjc</t>
  </si>
  <si>
    <t>https://www.youtube.com/watch?v=Em85g-nCkuk</t>
  </si>
  <si>
    <t>https://drive.google.com/drive/folders/16MYdOpDvs9rllcQ8Zkb6uewCMZ09NVqi</t>
  </si>
  <si>
    <t>ASIAN PAINTS</t>
  </si>
  <si>
    <t>All India</t>
  </si>
  <si>
    <t>https://drive.google.com/drive/folders/1-MMgzwZPZ78rW9TgUF48WAU7xbu-Olsf</t>
  </si>
  <si>
    <t>F 22+ ABC U+R</t>
  </si>
  <si>
    <t>https://drive.google.com/drive/folders/1A8-jNtBDbvRt1fUz5RW1HVgEruknPGzl</t>
  </si>
  <si>
    <t>Star MAA, ZEE Telugu</t>
  </si>
  <si>
    <t>https://www.youtube.com/watch?v=VIhR6QLyZ2U</t>
  </si>
  <si>
    <t>https://drive.google.com/drive/folders/1LoLFzUjxpGjP6Z6VKggXyvQa4-V-UDn_</t>
  </si>
  <si>
    <t>Star Vijay, ZEE Tamil</t>
  </si>
  <si>
    <t>https://www.youtube.com/watch?v=uvpAFNZ_KJ8</t>
  </si>
  <si>
    <t>https://drive.google.com/drive/folders/1MNyTo6q1dQYOW7n8ThtcsFqjJi57K7y5</t>
  </si>
  <si>
    <t>ET ONLY + CREATIVE DIAGNOSTIC</t>
  </si>
  <si>
    <t>https://drive.google.com/drive/folders/1Ze-QVKbv5_p0mN9joM0BlMz0IghfugVG</t>
  </si>
  <si>
    <t>https://drive.google.com/drive/folders/1aWmfP5fjPrEccNy6_BfenD4hxPft8elK</t>
  </si>
  <si>
    <t>FEB - APR 2024</t>
  </si>
  <si>
    <t>https://drive.google.com/drive/folders/155drRqDLqqTJpeut85nc_eUUvmL1iy63</t>
  </si>
  <si>
    <t>https://drive.google.com/drive/folders/1QDb_cUUtLzqPLjvlcZcURRpg7H1m98Pu</t>
  </si>
  <si>
    <t>RPD METHOD</t>
  </si>
  <si>
    <t>TAM + KANTAR</t>
  </si>
  <si>
    <t>NIVEA BODY MILK 5 IN 1 COMPLETE CARE</t>
  </si>
  <si>
    <t>JAN - FEB 2024</t>
  </si>
  <si>
    <t>https://drive.google.com/drive/folders/1PFJ4FszPgye_0ZwvSdLw0CdTZkGnCvLd</t>
  </si>
  <si>
    <t>https://drive.google.com/drive/folders/1X_0q8pH2LpVVoylpEDZPhZjtTKYckXq1</t>
  </si>
  <si>
    <t>Star Plus, Colors</t>
  </si>
  <si>
    <t>https://www.youtube.com/watch?v=u5V3kTlqDlQ</t>
  </si>
  <si>
    <t>https://drive.google.com/drive/folders/1zcTcLaEWsV-btXjGCSOQtvXFAzTFGOi6</t>
  </si>
  <si>
    <t>ALL OUT</t>
  </si>
  <si>
    <t>JAN-FEB 2024</t>
  </si>
  <si>
    <t>Color s Kannada, ZEE Kannada</t>
  </si>
  <si>
    <t>https://www.youtube.com/watch?v=iDKX8WR5WQY</t>
  </si>
  <si>
    <t>https://drive.google.com/drive/folders/1o7ERBPW_RBBKKgu3lkcqHZAP0hMHF_hO</t>
  </si>
  <si>
    <t>ZEE Tamil, Star Vijay</t>
  </si>
  <si>
    <t>https://www.youtube.com/watch?v=Erf7kWoiwYk</t>
  </si>
  <si>
    <t>AUTO-TYRES</t>
  </si>
  <si>
    <t>BALKRISHNA INDUSTRIES LTD</t>
  </si>
  <si>
    <t>BKT TYRES</t>
  </si>
  <si>
    <t>https://drive.google.com/drive/folders/11oOgpPor11mEOv1DFhOWzTDgJOsK55Bt</t>
  </si>
  <si>
    <t>https://drive.google.com/drive/folders/1QBIPUL_LZN2hsKCIAgSmm04zG48g_wYn</t>
  </si>
  <si>
    <t>FEB - MAR 2024</t>
  </si>
  <si>
    <t>Colors, Star Plus</t>
  </si>
  <si>
    <t>https://drive.google.com/drive/folders/1p_wmMRqpkhFzuGVmd6Uc0QmDTCLOQQvK</t>
  </si>
  <si>
    <t>https://drive.google.com/drive/folders/1o1ApU4AqWv429vg0vW-LXy3EQuPp6Ens</t>
  </si>
  <si>
    <t>Build Association</t>
  </si>
  <si>
    <t>ZEE Kannada, Colors Kannada</t>
  </si>
  <si>
    <t>https://drive.google.com/drive/folders/1LsPyvU1OBqsswKEjOL9ibIRA4rmTAgA3</t>
  </si>
  <si>
    <t>https://drive.google.com/drive/folders/1QfhuC0QPYQWm3MFsTsAN8Fag4gPiHPUT</t>
  </si>
  <si>
    <t>Star Jalsha, ZEE Bangla</t>
  </si>
  <si>
    <t>https://drive.google.com/drive/folders/1gknXhrRUUiqcNyU65Sw90CfHCHsBMVEQ</t>
  </si>
  <si>
    <t>https://drive.google.com/drive/folders/1rWJGIBJBTLpSvjmj3YksyWql4dopu9rW</t>
  </si>
  <si>
    <t>https://www.youtube.com/watch?v=WM5-q0a5-hk</t>
  </si>
  <si>
    <t>https://drive.google.com/drive/folders/1MF-SzPoLTpEg4Nk3gepzMRQwp2uJX5YD</t>
  </si>
  <si>
    <t>DR REDDYS LAB</t>
  </si>
  <si>
    <t>REBALANZ QRS</t>
  </si>
  <si>
    <t>https://www.youtube.com/watch?v=vX99CiORhPM</t>
  </si>
  <si>
    <t>https://drive.google.com/drive/folders/15rLxnZB7b20DuuW46NcUG7HcntFtLbwH</t>
  </si>
  <si>
    <t>JAN-MAR 2024</t>
  </si>
  <si>
    <t xml:space="preserve"> Brand Awareness</t>
  </si>
  <si>
    <t>COLORS KANNADA, ZEE KANNADA</t>
  </si>
  <si>
    <t>CARGILL INDIA PVT LTD</t>
  </si>
  <si>
    <t>GEMINI SUNFLOWER OIL(CARGILL)</t>
  </si>
  <si>
    <t>https://drive.google.com/drive/folders/1f2Mz2XYDMz6ddUorj4ei6xzgMkVrVOAp</t>
  </si>
  <si>
    <t>https://drive.google.com/drive/folders/1pq4CZKLinOSRCubpVXuu2vOZmtp2jylf</t>
  </si>
  <si>
    <t>NAMKIN</t>
  </si>
  <si>
    <t>LEHAR KURKURE</t>
  </si>
  <si>
    <t>https://drive.google.com/drive/folders/1quep00AIBbxiG8_xIZiUwe7sKbfzBzNT</t>
  </si>
  <si>
    <t>PEPSI CO</t>
  </si>
  <si>
    <t>7UP</t>
  </si>
  <si>
    <t>MAR-APR 2024</t>
  </si>
  <si>
    <t>https://www.youtube.com/watch?v=3jQ_toeu314</t>
  </si>
  <si>
    <t>https://drive.google.com/drive/folders/11Plm2kNJLM-Ir0wZCschHr0_GSE0hbk2</t>
  </si>
  <si>
    <t>https://drive.google.com/drive/folders/1q6RewfYcEH6cE0bTYPA0d49oXq-t6NnZ</t>
  </si>
  <si>
    <t>GITS FOOD PRODUCTS PVT LTD</t>
  </si>
  <si>
    <t>GITS GULAB JAMUN MIX</t>
  </si>
  <si>
    <t>F 35-50 ABC U+R</t>
  </si>
  <si>
    <t>MAR - APR 2024</t>
  </si>
  <si>
    <t>https://www.youtube.com/watch?v=aj_rcvAKhik</t>
  </si>
  <si>
    <t>https://drive.google.com/drive/folders/1Zu9QqHEi424QmnwgISQ2489mAKAU9Wif</t>
  </si>
  <si>
    <t>https://www.youtube.com/watch?v=FAd6LQtsV1k</t>
  </si>
  <si>
    <t>https://drive.google.com/drive/folders/1z7Q2xv1U-n9kx7wyx9yheesLMaLlGF27</t>
  </si>
  <si>
    <t>https://www.youtube.com/watch?v=ZEI9t9WBoIY</t>
  </si>
  <si>
    <t>https://www.youtube.com/watch?v=9OlAyJn_xyI</t>
  </si>
  <si>
    <t>MOUNTAIN DEW</t>
  </si>
  <si>
    <t>https://www.youtube.com/watch?v=EnXNQ-cNjUA</t>
  </si>
  <si>
    <t>https://drive.google.com/drive/folders/1cKFvTDA2pBzw5uAKLTaATrY_JXkAd1xV</t>
  </si>
  <si>
    <t>LIGHTING PRODUCTS</t>
  </si>
  <si>
    <t>CROMPTON GREAVES LTD</t>
  </si>
  <si>
    <t>CROMPTON GREAVES</t>
  </si>
  <si>
    <t>CROMPTON TRIO LIGHTS</t>
  </si>
  <si>
    <t>https://www.youtube.com/watch?v=cFwDbcDoJBU</t>
  </si>
  <si>
    <t>https://drive.google.com/drive/folders/1s4YzMTxh_nn6N4kfvtUIrZDM_LEm09Wv</t>
  </si>
  <si>
    <t>https://www.youtube.com/watch?v=u-5YhFUwETs</t>
  </si>
  <si>
    <t>THUMS UP</t>
  </si>
  <si>
    <t>M 15-30 AB U+R</t>
  </si>
  <si>
    <t>APR - MAY 2024</t>
  </si>
  <si>
    <t>https://www.youtube.com/watch?v=DxPABNYTcv8</t>
  </si>
  <si>
    <t>https://drive.google.com/drive/folders/1qxvIMY5QB8a_msJZeZd83XnqAaFhKMgR</t>
  </si>
  <si>
    <t>PEPSI</t>
  </si>
  <si>
    <t>M 15-30 ABC U+R</t>
  </si>
  <si>
    <t>https://www.youtube.com/watch?v=bBPMn8y7pfo</t>
  </si>
  <si>
    <t>https://drive.google.com/drive/folders/1dZfAwAYAxJ-7nV2o6-ugHOw9dPjjV1AO</t>
  </si>
  <si>
    <t>https://www.youtube.com/watch?v=5Wa6ayuuzS4</t>
  </si>
  <si>
    <t>https://drive.google.com/drive/folders/1ez6wcLmGvPm8b6zGdrU_JBy9zXaw2-tw</t>
  </si>
  <si>
    <t>INFINITI RETAIL LTD</t>
  </si>
  <si>
    <t>CROMA</t>
  </si>
  <si>
    <t>https://drive.google.com/drive/folders/1AI3gOwiR1AN2XMxympv47GW7u2sxmj00</t>
  </si>
  <si>
    <t xml:space="preserve">Kerala </t>
  </si>
  <si>
    <t>https://drive.google.com/drive/folders/1BoCQ5cLK_ulTkA6T2F1DG-Z4a5u5OiWi</t>
  </si>
  <si>
    <t>https://drive.google.com/drive/folders/1l8e-oQ1MwVJCx55Nmjl8LtEE5Z0dI4nA</t>
  </si>
  <si>
    <t>New Launching</t>
  </si>
  <si>
    <t>ZEE KANNADA, COLORS KANNADA</t>
  </si>
  <si>
    <t>https://drive.google.com/drive/folders/1wKvG7IxPPFpKIuiYC-8MHUtFIPV_ys1Q</t>
  </si>
  <si>
    <t>FREEDOM GROUNDNUT OIL</t>
  </si>
  <si>
    <t>https://www.youtube.com/watch?v=8A3CoCo3CbU</t>
  </si>
  <si>
    <t>https://drive.google.com/drive/folders/1D8HNxJhlj7ipjVV_TINcQOPgHQj83Pq7</t>
  </si>
  <si>
    <t>MISCELLANEOUS</t>
  </si>
  <si>
    <t>POLITICAL ADS</t>
  </si>
  <si>
    <t>SHIV SHENA (SHS)</t>
  </si>
  <si>
    <t>https://drive.google.com/drive/folders/1vQA82lGE2UJt8Yo8Ulj3NrbQqgNfdhet</t>
  </si>
  <si>
    <t>Awareness</t>
  </si>
  <si>
    <t>JSW PAINTS IBLOK WATERPROOFING</t>
  </si>
  <si>
    <t>https://www.youtube.com/watch?v=zND-p15BUhk</t>
  </si>
  <si>
    <t>https://drive.google.com/drive/folders/1orQMWPbUYe0WRujKtYjK2H4xqrzNMOJ6</t>
  </si>
  <si>
    <t>https://www.youtube.com/watch?v=rBZbwY506sU</t>
  </si>
  <si>
    <t>https://drive.google.com/drive/folders/1T-NjtZ49sROw0wJcIPUO_LPrrxrQr-KI</t>
  </si>
  <si>
    <t>https://www.youtube.com/watch?v=uDvlE4bf5n4</t>
  </si>
  <si>
    <t>https://drive.google.com/drive/folders/1jyRSkpiE-Hq-mzgCtUF63TREH44qrmcT</t>
  </si>
  <si>
    <t>https://drive.google.com/drive/folders/1Wqw4g0tjXebOdBrQuWwJuBbDhXpqq8LE</t>
  </si>
  <si>
    <t>WIPRO LTD</t>
  </si>
  <si>
    <t>WIPRO (G)</t>
  </si>
  <si>
    <t>SANTOOR BABY SOAP</t>
  </si>
  <si>
    <t>F 18-50 AB U+R</t>
  </si>
  <si>
    <t>https://www.youtube.com/watch?v=MhQM5croef0</t>
  </si>
  <si>
    <t>https://drive.google.com/drive/folders/1h-g_w0Wh_eANPiZ8wiScTXk8Wigv7sLS</t>
  </si>
  <si>
    <t>F 25-45 AB U</t>
  </si>
  <si>
    <t>https://www.youtube.com/watch?v=ZEI9t9WBoIY&amp;list=PL5BiOmjus8pHJxF6kuaGouJufH-sBOLqH</t>
  </si>
  <si>
    <t>https://drive.google.com/drive/folders/1_LMw2rmhCWPabp5_19abzWF5l6hk1X1B</t>
  </si>
  <si>
    <t>PARACHUTE ADVANSED BABY</t>
  </si>
  <si>
    <t>https://drive.google.com/drive/folders/1MbedjpseVoDsAeGgGpgCytV-YCFrQdh5</t>
  </si>
  <si>
    <t>https://drive.google.com/drive/folders/1GA86e2uG-4pmgs7TyB5NlAcA8aEBnVR9</t>
  </si>
  <si>
    <t>COLORS KA NNADA , ZEE KANNADA</t>
  </si>
  <si>
    <t>APR - JUN 2024</t>
  </si>
  <si>
    <t>PUJA MATERIAL</t>
  </si>
  <si>
    <t>RAMAN TRADERS</t>
  </si>
  <si>
    <t>RAMAN TRADERS (THIRUBUVANAI)</t>
  </si>
  <si>
    <t>DHEEPAM LAMP OIL</t>
  </si>
  <si>
    <t>JUN - JUL 2024</t>
  </si>
  <si>
    <t>https://drive.google.com/drive/folders/1nGsPQsJvNBenPK2YjeGbXIObTAcXIoHh</t>
  </si>
  <si>
    <t>https://drive.google.com/drive/folders/1sJGqTU1930Fce1iqUiPS_UudCODfQDw_</t>
  </si>
  <si>
    <t>RIN MATIC LIQUID</t>
  </si>
  <si>
    <t>F 18+ AB U+R</t>
  </si>
  <si>
    <t>https://www.youtube.com/watch?v=vD-I8bAND_4</t>
  </si>
  <si>
    <t>https://www.youtube.com/watch?v=1xMBSOGjqc4</t>
  </si>
  <si>
    <t>https://drive.google.com/drive/folders/1x8h3hC3lS_rtijpB1ym8ASjBn6aC5cBT</t>
  </si>
  <si>
    <t>DETERGENT CAKES/BARS</t>
  </si>
  <si>
    <t>SURF EXCEL DET CAKE</t>
  </si>
  <si>
    <t>STAR VIJAY,ZEE TAMIL</t>
  </si>
  <si>
    <t>https://www.youtube.com/watch?v=ul_MxwmlS4g</t>
  </si>
  <si>
    <t>BROOKE BOND TAJ MAHAL</t>
  </si>
  <si>
    <t>https://www.youtube.com/watch?v=NCGLs5u54Ao</t>
  </si>
  <si>
    <t>BROOKE BOND BRU INSTANT</t>
  </si>
  <si>
    <t>AUG - OCT 2024</t>
  </si>
  <si>
    <t>https://www.youtube.com/watch?v=q_MqWyV7430</t>
  </si>
  <si>
    <t>https://www.youtube.com/watch?v=sw_J0R0R5YU</t>
  </si>
  <si>
    <t>https://www.youtube.com/watch?v=z_7f0VUB30I</t>
  </si>
  <si>
    <t>AMAR TEA PVT LTD</t>
  </si>
  <si>
    <t>HASMUKHRAI &amp; CO</t>
  </si>
  <si>
    <t>SOCIETY TEA</t>
  </si>
  <si>
    <t>https://drive.google.com/drive/folders/15mNSjvAr1qCwTnbY5Sk-3gTTmbTYbvpI</t>
  </si>
  <si>
    <t>JYOTHY LABORATORIES LTD</t>
  </si>
  <si>
    <t>https://www.youtube.com/watch?v=fwSqR53v3RY</t>
  </si>
  <si>
    <t>BROOKE BOND RED LABEL</t>
  </si>
  <si>
    <t>https://www.youtube.com/watch?v=YZvQKg2k02k</t>
  </si>
  <si>
    <t>ZEE TELUGU, STAR MAA</t>
  </si>
  <si>
    <t>https://mail.google.com/mail/u/0/?pli=1#search/MAX+KLEEN/FMfcgzQVxtvhwwtShNkldDkfkWFnTKDs?projector=1</t>
  </si>
  <si>
    <t>WIPRO MAX KLEEN POWER SQUEEZE</t>
  </si>
  <si>
    <t>https://drive.google.com/drive/folders/1dC5mN6Hi2c9ZrG1-lI_W_G4Cf7s5jAnK</t>
  </si>
  <si>
    <t>https://drive.google.com/drive/folders/1gsIpCB8thmhvydkJw7yiVuLSiRfvJId8</t>
  </si>
  <si>
    <t>REALME 13+ PRO SERIES</t>
  </si>
  <si>
    <t>JUL - AUG 2024</t>
  </si>
  <si>
    <t>COLORS, STAR PLUS</t>
  </si>
  <si>
    <t>https://www.youtube.com/watch?v=J7a0RRnF0IA</t>
  </si>
  <si>
    <t>https://drive.google.com/drive/folders/14mJkQDvKPqVViNx89ktMLebFzO6TScxS</t>
  </si>
  <si>
    <t>ECOM-ONLINE SHOPPING</t>
  </si>
  <si>
    <t>AMAZON ONLINE INDIA PVT LTD</t>
  </si>
  <si>
    <t>AMAZON</t>
  </si>
  <si>
    <t>AUG-SEP 2024</t>
  </si>
  <si>
    <t>https://drive.google.com/drive/folders/1nWhNXliA09EMt6N188C7j8pSc8I7uVpV</t>
  </si>
  <si>
    <t>https://drive.google.com/drive/folders/1osOP-aCLBONy88zBuO3-9qnAb61ooo-x</t>
  </si>
  <si>
    <t>https://drive.google.com/drive/folders/1cHl_2MBzNKe6UXbOv8pPqWYSm7m_nZKm</t>
  </si>
  <si>
    <t>https://drive.google.com/drive/folders/1OILjDT93Jig0v_XlnKRTQZ46p7IVRiDk</t>
  </si>
  <si>
    <t>AUG - SEP 2024</t>
  </si>
  <si>
    <t>https://www.youtube.com/watch?v=aDDG2UVjyak</t>
  </si>
  <si>
    <t>https://drive.google.com/drive/folders/172MufG0OOkHVC5-IqLGFFRmFlKz09Ka9</t>
  </si>
  <si>
    <t>https://drive.google.com/drive/folders/1ENZCoOU1UdfPWamFjZMRA-zrAduROXjO</t>
  </si>
  <si>
    <t>https://drive.google.com/drive/folders/1y9bDAaEqN4gr-Be4jxNescc0gd-R2D6R</t>
  </si>
  <si>
    <t>https://drive.google.com/drive/folders/1Oc7WAG-5ESjrIrEE9Prg7B9_8P4QZ-7r</t>
  </si>
  <si>
    <t>https://drive.google.com/drive/folders/14KBoWTLzQxxVfyjA48NR9AXDqYM91Eof</t>
  </si>
  <si>
    <t>https://drive.google.com/drive/folders/19hNKHS2vxwfFaQ8MCxim3cwsM8SS2SCI</t>
  </si>
  <si>
    <t>JSW PAINTS PIXA</t>
  </si>
  <si>
    <t>COLORS KANNADA</t>
  </si>
  <si>
    <t>https://youtu.be/s6Vkq9JnHOk?si=mlGa-N-3nZIAm604</t>
  </si>
  <si>
    <t>https://drive.google.com/drive/folders/1J294gkEbgfCJhi-EgOPGXdeLdhGQUAq1</t>
  </si>
  <si>
    <t>CENTER FRESH</t>
  </si>
  <si>
    <t>https://www.youtube.com/watch?v=74bVqUad3ho</t>
  </si>
  <si>
    <t>https://drive.google.com/drive/folders/1uHe4j74pzEjIQp2KGlX3gOgCweW4r3GF</t>
  </si>
  <si>
    <t>ADANI WILMAR LIMITED</t>
  </si>
  <si>
    <t>FORTUNE SOYA CHUNKS</t>
  </si>
  <si>
    <t>https://www.youtube.com/watch?si=r9Lxnetn011yiZ5k&amp;v=pABFiOy3X8w&amp;feature=youtu.be</t>
  </si>
  <si>
    <t>https://drive.google.com/drive/folders/1gLw_W9__aFTQxXi5y_lugGz_XHGeGfXh</t>
  </si>
  <si>
    <t>F 22-60 ABC U+R</t>
  </si>
  <si>
    <t>https://drive.google.com/drive/folders/10s2Kp8PpdiEMRKoPEwe_OdtwSgKl_ytJ</t>
  </si>
  <si>
    <t>PONDS BRIGHT BEAUTY FACE WASH</t>
  </si>
  <si>
    <t>STAR PLUS, COLORS, ZEE TV</t>
  </si>
  <si>
    <t>https://www.youtube.com/watch?v=JlAa-Ndad9s</t>
  </si>
  <si>
    <t>PONDS BODY LOTION</t>
  </si>
  <si>
    <t>https://www.youtube.com/watch?v=cO1wdh5GL74</t>
  </si>
  <si>
    <t>https://drive.google.com/drive/folders/1kwkmowXKIDztjP46RekxT2akdgVN6F_T</t>
  </si>
  <si>
    <t>PROCTER &amp; GAMBLE HOME PRODUCTS</t>
  </si>
  <si>
    <t>TIDE MATIC LIQUID</t>
  </si>
  <si>
    <t>CONTROL vs TVC vs TVC+ICA</t>
  </si>
  <si>
    <t>https://youtu.be/j4Xw9AGxHw8?si=pc45vWHio-ZCJX5F</t>
  </si>
  <si>
    <t>FORTUNE SUNLITE REFINED SUNFLOWER OIL</t>
  </si>
  <si>
    <t>https://drive.google.com/drive/folders/1GKODWrNRO7mhXCdqiwjGinsRblEP9GR4</t>
  </si>
  <si>
    <t>https://drive.google.com/drive/folders/1kce2fYHgLKAsWObuWt6u5hTqXU8c1DyE</t>
  </si>
  <si>
    <t>https://www.youtube.com/watch?v=IOhIkXbi3_Y</t>
  </si>
  <si>
    <t>https://drive.google.com/drive/folders/19W37GkCWzVDeRyzHSkU2I5NKtVpfJDzy</t>
  </si>
  <si>
    <t>LOANS-PERSONAL/PROFESSIONAL</t>
  </si>
  <si>
    <t>TATA CAPITAL LTD</t>
  </si>
  <si>
    <t>TATA CAPITAL MULTIPLE LOANS</t>
  </si>
  <si>
    <t>https://drive.google.com/drive/folders/1LjGkpUanEwkh4R_XTRy2NFlv8msfCL3W</t>
  </si>
  <si>
    <t>https://drive.google.com/drive/folders/1FTCrZWslj0FQQor3DHeKV-t2Y3ke4Ess</t>
  </si>
  <si>
    <t>LIPSTICKS</t>
  </si>
  <si>
    <t>SUGAR POP ULTRASTAY TRANSFERPROOF LIPSTICK</t>
  </si>
  <si>
    <t>https://www.youtube.com/watch?v=l9kJu091YtQ</t>
  </si>
  <si>
    <t>https://drive.google.com/drive/folders/1tNYw_o2sb_6DY4Gt3baGThb6hWjxTAu6</t>
  </si>
  <si>
    <t>https://www.youtube.com/watch?v=r198Mb4Qw_g</t>
  </si>
  <si>
    <t>https://drive.google.com/drive/folders/1YlzJNzVrBzL0ZpP3LpYzIohPIveLwItQ</t>
  </si>
  <si>
    <t>https://www.youtube.com/watch?v=xEZbsTYKBtM</t>
  </si>
  <si>
    <t>https://drive.google.com/drive/folders/1JJkyCOykS39Zxv8XiTLisRFHLmS5mrXU</t>
  </si>
  <si>
    <t>VERMICELLI</t>
  </si>
  <si>
    <t>AASHIRVAAD VERMICELLI</t>
  </si>
  <si>
    <t>OCT-NOV 2024</t>
  </si>
  <si>
    <t>Month</t>
  </si>
  <si>
    <t>Category</t>
  </si>
  <si>
    <t>Advertiser</t>
  </si>
  <si>
    <t>Message Recall</t>
  </si>
  <si>
    <t>Purchase Intent</t>
  </si>
  <si>
    <t>January</t>
  </si>
  <si>
    <t>Retail</t>
  </si>
  <si>
    <t>Entertainment</t>
  </si>
  <si>
    <t>Automotive</t>
  </si>
  <si>
    <t>GSK</t>
  </si>
  <si>
    <t>Personal Care</t>
  </si>
  <si>
    <t>March</t>
  </si>
  <si>
    <t>April</t>
  </si>
  <si>
    <t>May</t>
  </si>
  <si>
    <t>July</t>
  </si>
  <si>
    <t>September</t>
  </si>
  <si>
    <t>October</t>
  </si>
  <si>
    <t>November</t>
  </si>
  <si>
    <t>December</t>
  </si>
  <si>
    <t>Services</t>
  </si>
  <si>
    <t>Nedbank Group</t>
  </si>
  <si>
    <t>Mondelez</t>
  </si>
  <si>
    <t>Distell</t>
  </si>
  <si>
    <t>Old Mutual</t>
  </si>
  <si>
    <t>Kimberly Clark</t>
  </si>
  <si>
    <t>Adcock Ingram</t>
  </si>
  <si>
    <t>Vodacom</t>
  </si>
  <si>
    <t>Danone</t>
  </si>
  <si>
    <t>CIPLA</t>
  </si>
  <si>
    <t>MUST HAVE</t>
  </si>
  <si>
    <t>GOOD TO HAVE</t>
  </si>
  <si>
    <t>Bold Branding (Brand Name - Logo &amp; Product Variant)</t>
  </si>
  <si>
    <t>Clear Single Product Packshot</t>
  </si>
  <si>
    <t>Singular message with bold typeface (8-10 words) - For Key Logo max 2 flips max 3 flips</t>
  </si>
  <si>
    <t>Non cluttered simple background / Bold imagery</t>
  </si>
  <si>
    <t>Contrast Color Combination / Avoid Complementary Colors</t>
  </si>
  <si>
    <t>Avoid Human Presence</t>
  </si>
  <si>
    <t>Maximum 4 visual elements (Logo, Product, Message mandatory) - For Key Logo max only 3 elements</t>
  </si>
  <si>
    <t>Avoid white background (day light where the sky in the background)</t>
  </si>
  <si>
    <t>Cinemagraph</t>
  </si>
  <si>
    <t>Emotional Message</t>
  </si>
  <si>
    <t>Price Point/Offer</t>
  </si>
  <si>
    <t>TOTAL SCORE</t>
  </si>
  <si>
    <t>Pepkor</t>
  </si>
  <si>
    <t>Volkswagen</t>
  </si>
  <si>
    <t>?</t>
  </si>
  <si>
    <t>Data Availability</t>
  </si>
  <si>
    <t xml:space="preserve">TOP OF MIND </t>
  </si>
  <si>
    <t>SPONTANEOUS BRAND RECALL</t>
  </si>
  <si>
    <t>AIDED BRAND RECALL</t>
  </si>
  <si>
    <t>TOP OF MIND</t>
  </si>
  <si>
    <t>SPONTANEOUS</t>
  </si>
  <si>
    <t>EYETRACKING DBI</t>
  </si>
  <si>
    <t>EYETRACKING TICKER</t>
  </si>
  <si>
    <t>EYETRACKING DCA</t>
  </si>
  <si>
    <t>Main Brand</t>
  </si>
  <si>
    <t>Target Audience</t>
  </si>
  <si>
    <t>Country</t>
  </si>
  <si>
    <t>Agency Name</t>
  </si>
  <si>
    <t>Agency Network</t>
  </si>
  <si>
    <t>Sector</t>
  </si>
  <si>
    <t>Sub Category</t>
  </si>
  <si>
    <t>Brand</t>
  </si>
  <si>
    <t>Channel/s</t>
  </si>
  <si>
    <t>Programs</t>
  </si>
  <si>
    <t>Artwork Creative</t>
  </si>
  <si>
    <t>Viewership</t>
  </si>
  <si>
    <t>Eye-tracking</t>
  </si>
  <si>
    <t>BLI Study</t>
  </si>
  <si>
    <t>Study Type</t>
  </si>
  <si>
    <t>Post Campaign report</t>
  </si>
  <si>
    <t>TOM - BOTTOM PANEL ONLY</t>
  </si>
  <si>
    <t>TOM - DBI ONLY</t>
  </si>
  <si>
    <t>TOM - DBI</t>
  </si>
  <si>
    <t>PPS INCREASE
(CNTRL VS DBI)</t>
  </si>
  <si>
    <t>TOM - %INCREASE
(TVC VS DBI)</t>
  </si>
  <si>
    <t>PPS INCREASE
(TVC VS TVC+DBI)</t>
  </si>
  <si>
    <t>TOM - %INCREASE
(DBI VS TVC+DBI)</t>
  </si>
  <si>
    <t>SP - PANEL ONLY</t>
  </si>
  <si>
    <t>SP - DBI ONLY</t>
  </si>
  <si>
    <t>SP - %INCREASE
(DBI VS TVC+DBI)</t>
  </si>
  <si>
    <t>TA - PANEL ONLY</t>
  </si>
  <si>
    <t>TA - DBI ONLY</t>
  </si>
  <si>
    <t>TA - %INCREASE
(DBI VS TVC+DBI)</t>
  </si>
  <si>
    <t>MR - PANEL ONLY</t>
  </si>
  <si>
    <t>MR - DBI ONLY</t>
  </si>
  <si>
    <t>MR - %INCREASE
(DBI VS TVC+DBI)</t>
  </si>
  <si>
    <t>AL - CONTROL</t>
  </si>
  <si>
    <t>AL - PANEL ONLY</t>
  </si>
  <si>
    <t>AL - DBI ONLY</t>
  </si>
  <si>
    <t>AL - TVC+DBI</t>
  </si>
  <si>
    <t>AL - %INCREASE
(CNTRL VS DBI)</t>
  </si>
  <si>
    <t>AL - %INCREASE
(TVC VS DBI)</t>
  </si>
  <si>
    <t>AL - %INCREASE
(TVC VS TVC+DBI)</t>
  </si>
  <si>
    <t>AL - %INCREASE
(DBI VS TVC+DBI)</t>
  </si>
  <si>
    <t>FV - PANEL ONLY</t>
  </si>
  <si>
    <t>FV - DBI ONLY</t>
  </si>
  <si>
    <t>FV - %INCREASE
(DBI VS TVC+DBI)</t>
  </si>
  <si>
    <t>PI - PANEL ONLY</t>
  </si>
  <si>
    <t>PI - DBI ONLY</t>
  </si>
  <si>
    <t>PI - %INCREASE
(DBI VS TVC+DBI)</t>
  </si>
  <si>
    <t>PPS INCREASE (PRE VS POST)</t>
  </si>
  <si>
    <t>Viewability (%)</t>
  </si>
  <si>
    <t>Time to First Fixation</t>
  </si>
  <si>
    <t>Time spent (secs)</t>
  </si>
  <si>
    <t>Viewability</t>
  </si>
  <si>
    <t>Time spent</t>
  </si>
  <si>
    <t>TVC GRPs</t>
  </si>
  <si>
    <t>DBI/DCA GRPs</t>
  </si>
  <si>
    <t>Ave. Break TVR</t>
  </si>
  <si>
    <t>Ave. DBI TVR</t>
  </si>
  <si>
    <t>% Uplift</t>
  </si>
  <si>
    <t>Demo Reel</t>
  </si>
  <si>
    <t>Campaign Reel</t>
  </si>
  <si>
    <t>F 18-45, MHI 1K+, Malay</t>
  </si>
  <si>
    <t>HAIR SHAMPOO &amp; CONDITIONER</t>
  </si>
  <si>
    <t>HAIR SHAMPOO</t>
  </si>
  <si>
    <t>UNILEVER MALAYSIA</t>
  </si>
  <si>
    <t>SUNSILK HIJAB RECHARGE SHAMPOO</t>
  </si>
  <si>
    <t>TV3, TV9</t>
  </si>
  <si>
    <t>N.A.</t>
  </si>
  <si>
    <t>Available</t>
  </si>
  <si>
    <t>https://drive.google.com/open?id=1MDzBne03uzFX3QEgr2SPfX_GFaHoPZP4</t>
  </si>
  <si>
    <t>ALHA ALFA</t>
  </si>
  <si>
    <t>Female 15+ Years</t>
  </si>
  <si>
    <t>ALHA ALFA RICH LEGACY S/B</t>
  </si>
  <si>
    <t>ALHA ALFA COSMETICS</t>
  </si>
  <si>
    <t>WAYANG, LESTARY, CEREKA PILIHAN, CEREKARAMA, JALAN JALAN CARI MAKAN, IRIS, DAHLIA</t>
  </si>
  <si>
    <t>https://drive.google.com/open?id=1GNH64uBd5F1abptXdgnAy0OpKLnMktI9</t>
  </si>
  <si>
    <t>CELCOM</t>
  </si>
  <si>
    <t>15-34, Other Urban</t>
  </si>
  <si>
    <t>COMMUNICATION</t>
  </si>
  <si>
    <t>MOBILE LINE SERVICES</t>
  </si>
  <si>
    <t>CELCOM-X.PAX PREPAID</t>
  </si>
  <si>
    <t>TV3, NTV7</t>
  </si>
  <si>
    <t>IRIS, ALAM STORY, DAHLIA, AKASIA BINGE, LUNA, DIAN, LESTARY, THE SHERRY SHOW</t>
  </si>
  <si>
    <t>https://drive.google.com/open?id=1eq7vzi1pNv0B4K6ErDdcwTopQX2x7bm0</t>
  </si>
  <si>
    <t>FERNLEAF</t>
  </si>
  <si>
    <t>Malay Female, Marketing Housewife HHI 1K+</t>
  </si>
  <si>
    <t>DAIRY-UHT MILK</t>
  </si>
  <si>
    <t>FONTERRA BRANDS (M) S/B</t>
  </si>
  <si>
    <t>FERNLEAF FULL CREAM MILK/CHOCOLATE UHT</t>
  </si>
  <si>
    <t>IRIS, LESTARY, LOCAL DRAMA REPEAT, DAHLIA, AZALEA, ZEHRA</t>
  </si>
  <si>
    <t>https://drive.google.com/open?id=1481hzMEUhT6E4yEUckdoY1aJF1oA9cf5</t>
  </si>
  <si>
    <t>DUTCH LADY</t>
  </si>
  <si>
    <t>Mums with kids, aged 4-14 HHI, 1K+ (MYR)</t>
  </si>
  <si>
    <t>DUTCH LADY INDUSTRIES BHD</t>
  </si>
  <si>
    <t>DUTCH LADY PUREFARM MILK UHT</t>
  </si>
  <si>
    <t>AZALEA, DAHLIA, IRIS, ZEHRA, CEREKA PILIHAN, CEREKARAMA, AKASIA BINGE</t>
  </si>
  <si>
    <t>https://drive.google.com/open?id=1agvL_7XsMn06x6u8SwDaVQ52E4t0kboj</t>
  </si>
  <si>
    <t>MCDONALD</t>
  </si>
  <si>
    <t>People 25-39 Malay</t>
  </si>
  <si>
    <t>FAST FOOD CENTRE</t>
  </si>
  <si>
    <t>GERBANG ALAF REST S/B</t>
  </si>
  <si>
    <t>MCDONALD'S HAMBURGER RESTAURANT</t>
  </si>
  <si>
    <t>AZALEA, ZEHRA, CEREKA PILIHAN, DAHLIA, IRIS, JALAN JALAN CARI MAKAN, ANUG. SKRIN, AKASIA BINGE</t>
  </si>
  <si>
    <t>https://drive.google.com/open?id=1V-BLSBPb0BC3lkeLxO1yECNNdEnSgeIa</t>
  </si>
  <si>
    <t>Urban, 30+ Years, RM 3K+</t>
  </si>
  <si>
    <t>INDUSTRIAL</t>
  </si>
  <si>
    <t>PAINTS &amp; ACCESSORIES</t>
  </si>
  <si>
    <t>NIPPON PAINT (M) S/B</t>
  </si>
  <si>
    <t>NIPPON PAINT WEATHERBOND</t>
  </si>
  <si>
    <t>AZALEA, IRIS, ZEHRA, CEREKA PILIHAN, DAHLIA, CEREKARAMA, JALAN JALAN CARI MAKAN, AKASIA BINGE</t>
  </si>
  <si>
    <t>https://drive.google.com/open?id=1NZLtNC8NV_MxZGhfWsISfO_bVOtjqJ7r</t>
  </si>
  <si>
    <t>People 25+</t>
  </si>
  <si>
    <t>FEVER &amp; HEADACHE REMEDY</t>
  </si>
  <si>
    <t>FEVER REMEDY</t>
  </si>
  <si>
    <t>PANADOL ACTIFAST</t>
  </si>
  <si>
    <t>AZALEA, DAHLIA, IRIS, ZEHRA, CEREKA PILIHAN, AKASIA BINGE, ANUG. SKRIN</t>
  </si>
  <si>
    <t>https://drive.google.com/open?id=1PEdL3vqA2w0W1GoNv1ixPff1OzaO-qt2</t>
  </si>
  <si>
    <t>RIBENA</t>
  </si>
  <si>
    <t>Mom with Kids aged 4-14</t>
  </si>
  <si>
    <t>ASIAN DRINKS</t>
  </si>
  <si>
    <t>DRINKS</t>
  </si>
  <si>
    <t>RIBENA (BOTTLE)</t>
  </si>
  <si>
    <t>TV3, 8TV</t>
  </si>
  <si>
    <t>ZEHRA, CEREKAPILIHAN, CEREKARAMA, AKASIA BINGE, AZALEA, DAHLIA, IRIS, BEST OF TVB, LOCAL DRAMA REPEAT, TVB WEEKEND, BEST OF LOCAL</t>
  </si>
  <si>
    <t>https://drive.google.com/open?id=1D7Tan7G6-kz9xYF4f4Zl0dZvyAJvzyyW</t>
  </si>
  <si>
    <t>Chinese 25+</t>
  </si>
  <si>
    <t>8TV</t>
  </si>
  <si>
    <t>PRIMORI 8, LOCAL DRAMA REPEAT, FOOTPRINTS IN HISTORY, TVB WEEKEND</t>
  </si>
  <si>
    <t>https://drive.google.com/open?id=1kG1gGS9jR1hc_G1zCgZTKSNM4yCm6C8y</t>
  </si>
  <si>
    <t>Mom with Kids age between 4-14, MHI 1K+</t>
  </si>
  <si>
    <t>DAIRY-SKIM/LOW FAT MILK</t>
  </si>
  <si>
    <t>DUTCH LADY +PROTEIN LOW FAT HI.CAL.MILK</t>
  </si>
  <si>
    <t>AZALEA, DRAMA SERIES BINGE, LESTARY, DAHLIA, CEREKARAMA, IRIS</t>
  </si>
  <si>
    <t>https://drive.google.com/open?id=1H6TOaJXuaEr6PhX16g7tTRGw7jVQVKJF</t>
  </si>
  <si>
    <t>Mom with Kids age between 4-14, MHI 1K+ Malay</t>
  </si>
  <si>
    <t>AZALEA, DRAMA SERIES BINGE, LESTARY, CEREKARAMA, IRIS, CEREKA PILIHAN</t>
  </si>
  <si>
    <t>https://drive.google.com/open?id=1nVUhVVShZ-GUYOs3ob1tg09WU9-nYMrG</t>
  </si>
  <si>
    <t>MENTOS</t>
  </si>
  <si>
    <t>15-34, All Adults</t>
  </si>
  <si>
    <t>FOODSTUFF</t>
  </si>
  <si>
    <t>CONFECTIONERY-SWEETS</t>
  </si>
  <si>
    <t>SWEETS</t>
  </si>
  <si>
    <t>SOCMA TRADING (M) S/B</t>
  </si>
  <si>
    <t>MENTOS MINT</t>
  </si>
  <si>
    <t>KAN KU KEJAR CINTAMU</t>
  </si>
  <si>
    <t>https://drive.google.com/open?id=19pc8P_dC-L8uYKK_qzVRAu76VRR2tx8L</t>
  </si>
  <si>
    <t>SEASON</t>
  </si>
  <si>
    <t>F&amp;N COCA-COLA (M) S/B</t>
  </si>
  <si>
    <t>SEASONS ICE LEMON TEA(B)</t>
  </si>
  <si>
    <t>AZALEA, CEREKA PILIHAN, DRAMA SERIES BINGE, IRIS, LESTARY, CEREKARAMA</t>
  </si>
  <si>
    <t>https://drive.google.com/open?id=1I9veqsQEfFbgG9cBub-8Dws24VcMNip3</t>
  </si>
  <si>
    <t>DOMINO'S</t>
  </si>
  <si>
    <t>DOMMAL FOOD SERVICES</t>
  </si>
  <si>
    <t>DOMINO'S PIZZA-C'TEST</t>
  </si>
  <si>
    <t>https://drive.google.com/open?id=1XgEm4LfmKdmHkRYJZXvEGRUfh_Qrd7H6</t>
  </si>
  <si>
    <t>25-49, All Adults</t>
  </si>
  <si>
    <t>SEASONS SOYA DRINK(PKT)</t>
  </si>
  <si>
    <t>https://drive.google.com/open?id=1ztoeT1BRRD6Gowe_c-S7Gj_cgJyzJz3L</t>
  </si>
  <si>
    <t>SAJI OIL</t>
  </si>
  <si>
    <t>Marketing Housewife</t>
  </si>
  <si>
    <t>FELDA IFFCO S/B</t>
  </si>
  <si>
    <t>SAJI COOKING OIL</t>
  </si>
  <si>
    <t>AZALEA, WAYANG, DRAMA SERIES BINGE, IRIS, LESTARY, CEREKARAMA, 1,2.. BAKAR KUIH RAYA</t>
  </si>
  <si>
    <t>https://drive.google.com/open?id=1oSXKiV4eyVdpMOGVclJRxinE5ZwP958z</t>
  </si>
  <si>
    <t>20-34, Female</t>
  </si>
  <si>
    <t>RETAIL-OTHERS</t>
  </si>
  <si>
    <t>ECART SERVICES M'SIA S/B</t>
  </si>
  <si>
    <t>LAZADA ONLINE SHOPPING</t>
  </si>
  <si>
    <t>https://drive.google.com/open?id=1Bgfe3gZEZoGxSEQ4s9C_jp5ilClnvWZH</t>
  </si>
  <si>
    <t>LESTARY, DAHLIA, CEREKARAMA, LOCAL DRAMA REPEAT, LOCAL PROGRAM REPEAT</t>
  </si>
  <si>
    <t>https://drive.google.com/open?id=1bSJ4nWQxcdb0NwSWE37xjQn9h9FV2so-</t>
  </si>
  <si>
    <t>LHDN</t>
  </si>
  <si>
    <t>21+</t>
  </si>
  <si>
    <t>GOVERNMENT,SOCIAL &amp; POLITICAL ORG.</t>
  </si>
  <si>
    <t>GOVERNMENT INSTITUTIONS-LOCAL</t>
  </si>
  <si>
    <t>GOVERNMENT</t>
  </si>
  <si>
    <t>LEMBAGA HASIL DALAM NEGERI</t>
  </si>
  <si>
    <t>LEMB.HASIL DALAM NEGERI</t>
  </si>
  <si>
    <t>DAHLIA, CEREKARAMA</t>
  </si>
  <si>
    <t>https://drive.google.com/open?id=1NFUOd_mHJo59UHshLCAwswBRwUc03p6b</t>
  </si>
  <si>
    <t>SHELL</t>
  </si>
  <si>
    <t>18-44, Malay</t>
  </si>
  <si>
    <t>AUTOMOTIVE</t>
  </si>
  <si>
    <t>MOTOR OIL</t>
  </si>
  <si>
    <t>SHELL MALAYSIA</t>
  </si>
  <si>
    <t>SHELL ADVANCE MOTOR OIL</t>
  </si>
  <si>
    <t>SURI HATI MR.PILOT</t>
  </si>
  <si>
    <t>https://drive.google.com/open?id=1PjQm1Mm9dnej55TPHOVQIY2uLHEAA40H</t>
  </si>
  <si>
    <t>15-34, Mass Youth</t>
  </si>
  <si>
    <t>September - October</t>
  </si>
  <si>
    <t>LESTARY, DAHLIA, IRIS, CEREKARAMA, LOCAL DRAMA REPEAT, LOCAL PROGRAM REPEAT</t>
  </si>
  <si>
    <t>https://drive.google.com/open?id=1ek2MRU6Nm_MTZIesWn0PeXU_rXuWPz7s</t>
  </si>
  <si>
    <t>AZALEA, DAHLIA, LESTARY, DRAMA SERIES BINGE, CEREKARAMA</t>
  </si>
  <si>
    <t>https://drive.google.com/open?id=1VwgLcO4-5rGtQKMqdNHFPyXknE4dvzZC</t>
  </si>
  <si>
    <t>AZALEA, DAHLIA, IRIS, SENDA PAGI, DAPUR PANAS, DRAMA REPEAT</t>
  </si>
  <si>
    <t>https://drive.google.com/open?id=1Nn6xiGkhaqp2o32Jx4vbY43-tMupPzrE</t>
  </si>
  <si>
    <t>Male &amp; Female, 16+, Malay, Sub-urban</t>
  </si>
  <si>
    <t>November - December</t>
  </si>
  <si>
    <t>DOMMAL FOOD SERVICE</t>
  </si>
  <si>
    <t>DOMINO'S PIZZA (FAST FOOD)</t>
  </si>
  <si>
    <t>AZALEA, WAYANG, DRAMA SERIES BINGE, IRIS, LESTARY, CEREKARAMA, DAHLIA</t>
  </si>
  <si>
    <t>All Adults, 18+</t>
  </si>
  <si>
    <t>PETROL</t>
  </si>
  <si>
    <t>SHELL FUELSAVE 95-C'TEST</t>
  </si>
  <si>
    <t>TV3, ASTRO</t>
  </si>
  <si>
    <t>AZALEA, LESTARY, CEREKARAMA, DAHLIA, POP YEAH YEAH, CURI CURI CINTA, KECUNDANG SEBELUM MENJANDA, SURI KATRIANA, TEBUS, SETELAH TERLAFADZNYA AKAD, KISAH SERAM HOSTEL</t>
  </si>
  <si>
    <t>https://drive.google.com/open?id=1rOV3PawkcwJPADT2yr6Uszqcaxv_tuCU</t>
  </si>
  <si>
    <t>AZALEA -TERBAIK DARIKU, C'RAMA -SULUHKAN AKU CAHAYA, DAHLIA -AKU CINTA DIA, JANGAN BENCI CINTAKU, KERANA ANISA, LESTARY -BUDAK TEBING, WAYANG -MENGHITUNG RAHMAT, WAYANG -NYAMUK TAK BERDOSA</t>
  </si>
  <si>
    <t>https://drive.google.com/file/d/11edOQt_Jr0nuWmmVQVrOP-5rawrEHm-y/view?usp=sharing</t>
  </si>
  <si>
    <t>AZALEA -TERBAIK DARIKU, DAHLIA -AKU CINTA DIA, MISI LAKSA DAN LAKSAM, WAYANG -NYAMUK TAK BERDOSA</t>
  </si>
  <si>
    <t>https://drive.google.com/file/d/1R1EKEYgAYMNLoP_M4ykDM9N2_VH_BKdi/view?usp=sharing</t>
  </si>
  <si>
    <t>April-May</t>
  </si>
  <si>
    <t>AZALEA –PIA, CEREKA AHAD -INSAN TERPILIH, C'RAMA –AMANAT, C'RAMA -JIHAD RAMADAN, DIA MENANTU RAHSIA, JALAN JALAN MAKAN ANGIN, JANGAN BENCI CINTAKU, JEJAK KARMILA, LESTARY -KAMPUNG PEOPLE, LESTARY -THE GADIS, WAYANG -AISHA&amp;PROJEK DAPUR R., WAYANG -RAMADHAN BER.SYAWAL</t>
  </si>
  <si>
    <t>https://drive.google.com/file/d/17fapVu3u-wfC_dWc4oge5lRa_p3ZTskG/view?usp=sharing</t>
  </si>
  <si>
    <t>ADABI</t>
  </si>
  <si>
    <t>Woman, 25 – 45 Years</t>
  </si>
  <si>
    <t>SPICES,HERBS,SAUCES,DRESSING</t>
  </si>
  <si>
    <t>PENGANTIN MUSIM SALJU, MONALISA, DEMI RINDUMU, ABANG LONG FADIL 2, POLIS EVO, QADR, BIKERS KENTAL, TOMBIRUO, MAN LAKSA, SALAM CINTA USTAZAH HUSNA</t>
  </si>
  <si>
    <t>https://drive.google.com/file/d/14PVmUX_Gs4-r5cEvONXCJy2_169sQ-2S/view?usp=sharing</t>
  </si>
  <si>
    <t>LG PURICARE</t>
  </si>
  <si>
    <t>Urban Malay 25 – 54 Years</t>
  </si>
  <si>
    <t>HOUSEHOLD PRODUCT</t>
  </si>
  <si>
    <t>WATER FILTER</t>
  </si>
  <si>
    <t>WATERFILTER</t>
  </si>
  <si>
    <t>LG ELECTRONICS</t>
  </si>
  <si>
    <t>HERO SEORANG CINDERELLA, SEMBILAN, CIK REEN CIK NGOKNGEK RAYA, CERITA RAYA LUAR BIASA, BATANG BURUK LESUNG BATU, PERSONAL SHOPPER, MALAM INI AKU MENANGIS, KEMBALIKAN SYAWALKU, MONALISA, PERANG JOZLYN BALIK RAYA, AKU BENCI KPOP, SEPAHTU MERCUN RAYA, SUAMIKU ENCIK BERUANG, WAK SAYANG LU, BUKAN CERITA CINTA KITA</t>
  </si>
  <si>
    <t>https://drive.google.com/file/d/1fGfPJrSy3HlfCdTZGxSRNFba-bKxbuhD/view?usp=sharing</t>
  </si>
  <si>
    <t>SOBELLA</t>
  </si>
  <si>
    <t>Mass Malay 15 – 29 Years</t>
  </si>
  <si>
    <t>PINJAMKAN HATIKU, DUA, KULIT, BUKAN CINTA MALAIKAT, WAU KASIH, OPOCOT THE MOVIE, MONALISA , SATUKAN RASA, HANTU WEFIE, TANGISAN KUBUR, KAD RAYA DALAM KOLONG</t>
  </si>
  <si>
    <t>https://drive.google.com/file/d/1ufq0qU4FO-caIrXpsQV4OB7WCiq6NVKV/view?usp=sharing</t>
  </si>
  <si>
    <t>SUBWAY</t>
  </si>
  <si>
    <t>Urban Malay 18 – 45 Years</t>
  </si>
  <si>
    <t>May-June</t>
  </si>
  <si>
    <t>RESTAURANT</t>
  </si>
  <si>
    <t>SUBWAY CAFE</t>
  </si>
  <si>
    <t>DAHLIA – SEIN DAN LUNA, AZALEA – KAMAR KAMARIAH, LESTARY – LEFTENAN ZANA, C’RAMA – SYAWAL MENCARI CINTA, DRAMA SERIES BINGE – CINTA FATAMORGANA, HERO SEORANG CINDERELLA, CERITA RAYA LUAR BIASA, BATANG BURUK LESUNG BATU, SEMBILAN, CIK REEN CIK NGOKNGEK RAYA ,PERSONAL SHOPPER, MALAM INI AKU MENANGIS, KEMBALIKAN SYAWALKU, MONALISA, PERANG JOZLYN BALIK RAYA, AKU BENCI KPOP, SUAMIKU ENCIK BERUANG , WAK SAYANG LU, AKU BENCI RAYA, BUKAN CERITA CINTA KITA, AWAK SANGAT NAKAL</t>
  </si>
  <si>
    <t>https://drive.google.com/file/d/1mYxrb15TffPkqvECy9gp_qFAyZeLhqS8/view?usp=sharing</t>
  </si>
  <si>
    <t>FOODPANDA</t>
  </si>
  <si>
    <t>Adults 25-44</t>
  </si>
  <si>
    <t>July-September</t>
  </si>
  <si>
    <t>SERVICE</t>
  </si>
  <si>
    <t>SHIPPING/COURIER SERVICES</t>
  </si>
  <si>
    <t>FOODPANDA M'SIA S/B</t>
  </si>
  <si>
    <t>TV3, TV9, 8TV, ASTRO</t>
  </si>
  <si>
    <t>PRIMORI 8 - WHILE YOU WERE AWAY, PRIMORI 8 - SHIMMERING FIREWORK, PRIMORI 8 – MY ONE IN A MILLION, HO CHAK! TV9, AMMAR &amp; OPI, LARA CINTA AMEENA, CINTA HATI BATU TV3, AZALEA – DIA YANG KU CINTA, AZALEA – SETELAH CINTA ITU PERGI, DAHLIA - ADAM CHEMPAKA, DAHLIA – CIK CINDERELLA &amp; EN.TEN, C'RAMA - REZEKI TANPA ALAMAT, C'RAMA – LULUH, C’RAMA – MAAF DARI KHILAF, C’RAMA – MILIK KITA, DRAMA SERIES BINGE - CINTA FATAMORGANA, DRAMA SERIES BINGE – PENCIPTA PEGANG WAKT, LESTARY - HILANG YANG KEMBALI, LESTARY – PINK SMILE, LESTARY – PINK SMILE, LESTARY – KAMPUNG PEOPLE 2 TQ CAPTAIN, AWAK SANGAT NAKAL, KEKASIH ELEKTRIK, TUAN ANAS MIKAE, PINTU NO.9 MASJID NABAWI, BUDOK KUBA, CUBIT CUBIT CINTA, CEMBURU SEORANG PEREMPUAN, DUIT KAWIN, WARTAWAN KAMPUNG, SALAM DARI SYURGA, SHIRO, BERMULA SEBUAH CERITA, SATU TAHUN LAGI, TOLONG SEMPURNAKAN CINTA MAMI,DUDA PUJAAN DARA, CINTA ELEVATOR, OPOCOT THE MOVIE, ARENA KAMPUNG PANGGANG, PEREMPUAN LINDUNGAN KAABAH, KEMBALIKAN SYAWALKU, TERSUKA TANPA SENGAJA , CIK PUAN SINDERELLA , JALAN SESAT KE SYURGA, SURAT BUAT BEKAL ISTRIKU , TIJAH MAIDHATTAN ,KAIN, BATU &amp; GUNTING , KAU ROADBLOCK HATIKU , AKU TAK GILA , KIAH PI JEPUN, CERITA DALAM KAIN, PENGANTIN LARI CULIK ARTIS, ROTI CANAI LOVE STORY, ABANG BOMBA I LOVE YOU, CHANDELIER , LUAR BIASA , CINTA HERO MALAYA, TANAH KUBUR, KELUARGA ISKANDAR,CRUSH NEXT DOOR , USTAZ KOREA SEBELAH RUMAH , OH SPEAK ENGLISH PLEASE, CIK OXFORD MR MESIR, AKU BISU, DIA DIAM, ANAIS PATAH HATI PERTAMA KALI , SHA &amp; SHAH, ROCK OO ,BIARKAN CINTA TERSENYUM LAGI ,BILA HATI PEREMPUAN MENJERIT , LAMPU MERAH , KALA MALAM – KASYAF GELANG IBLIS, TOMBIRUO PENUNGGU RIMBA ,MINAH GANGSTER</t>
  </si>
  <si>
    <t>https://drive.google.com/file/d/1zN_06wn1zdki2ZGJGgtWjiHqHx-EkR8j/view?usp=sharing</t>
  </si>
  <si>
    <t>SAFI</t>
  </si>
  <si>
    <t>Malay F 15-44yrs HHI 1K+</t>
  </si>
  <si>
    <t>FACE CARE-WOMAN</t>
  </si>
  <si>
    <t>WIPRO UNZA (M) S/B</t>
  </si>
  <si>
    <t>SAFI FRUITY FRESH CLEANSER, SAFI BALQIS</t>
  </si>
  <si>
    <t>DAHLIA – CIK CINDERELLA &amp; EN.TENGKU, DAHLIA – MR DONAT KARAMEL, AZALEA – ANDAINYA TAKDIR, AZALEA – SETELAH CINTA ITU PERGI, TIADA ARAH JODOH KITA, WAYANG – BINGKAI KACAMENARA CINTA,WAYANG – WANGSIT TERAKHIR,ARIA – ADELLE, MIMPI SABRINA, KAMPUNG PEOPLE,CINTA HATI BATU</t>
  </si>
  <si>
    <t>https://drive.google.com/file/d/1rUa8zhQioEhrm6j9srYmsHkXzlkiG-RV/view?usp=sharing</t>
  </si>
  <si>
    <t>CONNECT ME</t>
  </si>
  <si>
    <t>All Adults, 15+</t>
  </si>
  <si>
    <t>October-November</t>
  </si>
  <si>
    <t>JIHAN NAK DISIPLIN ANAK, CEMBURU SEORANG PEREMPUAN, ANGKARA CINTA, ARENA KAMPUNG PANGGANG, SUAMI TANPA CINTA, AKADKU YANG TERAKHIR, SHIRO, BERMULA SEBUAH CERITA, KAIN, JARUM &amp; GUNTING, OPOCOT THE MOVIE, ARENA KAMPUNG PANGGANG, HIDUP, PERANGKAP PERKAWINAN, ASSALAMUALAIKUM CINTA, USTAZ KOREA SEBELAH RUMAH, JEJAKA TERHANGAT DI PASARAN</t>
  </si>
  <si>
    <t>https://drive.google.com/file/d/1a5iodu_ZHpHXQTd-xa-oBemWWxqjS4qr/view?usp=sharing</t>
  </si>
  <si>
    <t>AKASIA -CINTA SEKALI LAGI, AKASIA -RYAN ARALYN, ZALEA -ANDAINYA TAKDIR, AZALEA -ANDAINYA TAKDIR 2, AZALEA -SETELAH CINTA ITU PERGI, C'RAMA -BALIK KAMPUNG TAK , DAHLIA -CIK CINDERELLA&amp;EN.TEN.,DAHLIA -MR DONAT KARAMEL, J.K.K, JALAN JALAN CARI MAKAN, LESTARY -KAMPUNG PEOPLE 2, LESTARY -LELAKI LINGKUNGAN ,LESTARY -SANG PEWARIS, RUMAH SITI KHADIJAH, TIADA ARAH JODOH KITA,BEST OF TVB -WONDER WOMEN, HO CHAK!, PRIMORI 8 –DAYBREAK, PRIMORI 8 -DEAR NEIGHBOURS, KAMPUNG PEOPLE, MAT RUKUN, MIMPI SABRINA</t>
  </si>
  <si>
    <t>https://drive.google.com/file/d/1kdiqYPV1pMW6td5oGMTDLLNkUrl85OUV/view?usp=sharing</t>
  </si>
  <si>
    <t>TERCIPTA SATU IKATAN, UNGUNYA CINTA, SIHIR PEMISAH, BIDADARI KIRIMAN TUHAN, DARI SINGMAH ESTET KE DOWNTOWN, DIVA DARI JAKARTA, JEJAKA TERHANGAT DI PASARAN, JODOH-JODOH ANISA, LELAKI MACAM DIA, MAMA ZOOMBA, MISTERI JAM VINTAGE, NAMA AKU BENG, POTONG, WARTAWAN KAMPUNG</t>
  </si>
  <si>
    <t>ET Only</t>
  </si>
  <si>
    <t>https://drive.google.com/file/d/1yY5S0ticqZ55lMyysrMRDGCApTDvHenq/view?usp=sharing</t>
  </si>
  <si>
    <t>All Adults 20-39</t>
  </si>
  <si>
    <t xml:space="preserve">Azalea – Aku Cinta Dia, Bukan Cinta Aku, Dahlia – Kau, Aku, Kita, Gerak Khas The Finale, Jalan-Jalan Cari Makan, Lestary – Semua Salahku, Papa Nak Menantu
</t>
  </si>
  <si>
    <t>TVC vs DBI vs TVC+DBI</t>
  </si>
  <si>
    <t>https://drive.google.com/file/d/1CUPU2vT6mv1XmKdLd5aI59q8s51eOtH3/view?usp=sharing</t>
  </si>
  <si>
    <t>AMANAT. ROMANTIKA 4 HARI 3 MALAM</t>
  </si>
  <si>
    <t>https://drive.google.com/file/d/1ypLtUKY2Cj3eOb9UHBj_4RwmIj-qdE_f/view?usp=sharing</t>
  </si>
  <si>
    <t xml:space="preserve">Dari Sigmah Estet ke Downtown, Jihan Spooky Show Bahagian 1, Jihan Spooky Show Bahagian 2, Jodoh - Jodoh Anissa, Matilah Nak Kembali , My Darling Inspector Daniel, My Future Husband, Perempuan Tanpa Dosa, Potong, Puaka Pak Selar, Rindu Awak Separuh Nyawa, Sayang Papa Saya Tak, Urusan Hati Cik Drama Queen, </t>
  </si>
  <si>
    <t>https://drive.google.com/file/d/1FQ4pj7e34Jnr_OeOCQXpKC5q7H7ebcQ7/view?usp=sharing</t>
  </si>
  <si>
    <t>KINOHIMITS</t>
  </si>
  <si>
    <t>Adults 25-44 Chinese</t>
  </si>
  <si>
    <t>PHARMACEUTICAL-RANGE OF PRODUCTS</t>
  </si>
  <si>
    <t>TR NETWORKS (M) S/B</t>
  </si>
  <si>
    <t>KINOHIMITSU</t>
  </si>
  <si>
    <t>Best of TVB</t>
  </si>
  <si>
    <t>https://drive.google.com/file/d/1PE0O9z_9VmeD4uTpIWnTdCdEtsFHwFol/view?usp=sharing</t>
  </si>
  <si>
    <t>LUNO</t>
  </si>
  <si>
    <t>AA 30-49</t>
  </si>
  <si>
    <t>FINANCE</t>
  </si>
  <si>
    <t>FINANCIAL SERVICES</t>
  </si>
  <si>
    <t>LUNO MALAYSIA</t>
  </si>
  <si>
    <t>TV3, TV9 &amp; 8TV</t>
  </si>
  <si>
    <t xml:space="preserve">Azalea, Best of TVB, Cerekarama, Diandra, Utusan Cinta Adam, Ho cak! Jalan-jalan cari makan Lestari Primori 8
</t>
  </si>
  <si>
    <t>Control vs DBI</t>
  </si>
  <si>
    <t>https://drive.google.com/file/d/1WQzmDvBFpT1J2TRH-OoXA4Dsw14aIlnS/view?usp=sharing</t>
  </si>
  <si>
    <t>PTPTN</t>
  </si>
  <si>
    <t>Parents with Child 0-3 Years</t>
  </si>
  <si>
    <t>PERBADANAN TABUNG PENDIDIKAN</t>
  </si>
  <si>
    <t xml:space="preserve">Cereka Pilihan, Jalan-Jalan Cari Makan, Drama Series Alkisah Pak Kodi , Drama Series Utusan Cinta Adam, Telefilm Raya, Drama Raya, Azalea, Lerstari C’Rama
</t>
  </si>
  <si>
    <t>https://drive.google.com/file/d/1TLEm0Fq_I2IkZNKQaFwyyChrawxqYv7o/view?usp=sharing</t>
  </si>
  <si>
    <t>SK MAGIC</t>
  </si>
  <si>
    <t>AA 25-44 Urban</t>
  </si>
  <si>
    <t>SK NETWORKS RETAILS MALAYSIA S/B (SKMAGIC)</t>
  </si>
  <si>
    <t xml:space="preserve">Cerekarama, DraMa Series , J.K.K, Lestari
</t>
  </si>
  <si>
    <t>https://drive.google.com/file/d/135Qa-uI_ClFV7XJYM5cvOpwbzrmTrUhW/view?usp=sharing</t>
  </si>
  <si>
    <t>DISNEY</t>
  </si>
  <si>
    <t>AA 15+</t>
  </si>
  <si>
    <t>JUNE</t>
  </si>
  <si>
    <t>MEDIA</t>
  </si>
  <si>
    <t>TELEVISION</t>
  </si>
  <si>
    <t>WALT DISNEY COMPANY</t>
  </si>
  <si>
    <t>DISNEY +</t>
  </si>
  <si>
    <t xml:space="preserve">Aku OCD, Angkara Dendam, Biar mereka cemburu, Cik Ren Cik Ngok Ngek Raya ,Gangguan Psiko Stalker, Jodoh-jodoh Anisa ,Opa Raya stail, Raya Diva, Rendang Krispie, Tak ada cinta sepertimu, Anais Patah Hati Pertama Kali
</t>
  </si>
  <si>
    <t>https://drive.google.com/file/d/1z39R3mQEjNWaxiczrE9YAdloL27m0coX/view?usp=sharing</t>
  </si>
  <si>
    <t>https://drive.google.com/file/d/14JdKVqZ7KCFadTuwwaXSVIj5W1OjxvsP/view?usp=sharing</t>
  </si>
  <si>
    <t xml:space="preserve">Azalea, Cerekarama, Dahlia, Diandra, Jalan-jalan cari makan, Lestary, Seadanya aku, Tele.Awal m'haram, Utusan cinta buat adam
</t>
  </si>
  <si>
    <t>https://drive.google.com/file/d/1kaq7rS5q9NnYpMI93g6K_5tQJFVZb0_g/view?usp=sharing</t>
  </si>
  <si>
    <t>Female 25-49 Years</t>
  </si>
  <si>
    <t>Aku OCD, Cerai, Cik Ayu Mee Sanggul, Dari Singmah Estet Ke Downtown, Hawa, Hari Terakhir Seorang Pengurus, Kan Ku Kejar Cinta Kamu, Kan Ku Kejar Cintamu, Kiah Pi Jepun, Kompang Abang Zabidi, Komplot, La Diva Larissa, Luar Biasa, Pok Ya Cong Codei, Siti Dihati, Rindu Awak Separuh Nyawa, Suri Katriana, Tanah Kubur</t>
  </si>
  <si>
    <t>https://drive.google.com/file/d/17nJ0lyE-HwqYGgUaHBV2f-CygWgAF0A9/view?usp=sharing</t>
  </si>
  <si>
    <t>RED BULL</t>
  </si>
  <si>
    <t>M 20-49 Malay, Mid-Low SEC</t>
  </si>
  <si>
    <t>ENERGY/ISOTONIC DRINK</t>
  </si>
  <si>
    <t>ALLEXCELL TRADING S/B</t>
  </si>
  <si>
    <t>Azalea, Akasia, Dahlia, Drama Series Binge, Diandra, Gerak Khas Undercover</t>
  </si>
  <si>
    <t>https://drive.google.com/file/d/1xcCmYG9IANcIrTRY900Bakx1h3lexkSI/view?usp=sharing</t>
  </si>
  <si>
    <t>SHOPEE</t>
  </si>
  <si>
    <t>All Adult 20+</t>
  </si>
  <si>
    <t>SHOPEE MOBILE M'SIA S/B</t>
  </si>
  <si>
    <t>All Together Now</t>
  </si>
  <si>
    <t>https://drive.google.com/file/d/1D11A2bgWaISyJ6UA3bIdnmQ2U3Lc2l13/view?usp=sharing</t>
  </si>
  <si>
    <t>DELL</t>
  </si>
  <si>
    <t>NOVEMBER</t>
  </si>
  <si>
    <t>INFORMATION TECHNOLOGY</t>
  </si>
  <si>
    <t>COMPUTER</t>
  </si>
  <si>
    <t>INTEL CORPORATION</t>
  </si>
  <si>
    <t>INTEL EVO LAPTOPS</t>
  </si>
  <si>
    <t>Diandra, Drama Series Binge, Dahlia, Azalea, Lestary, Gerak Khas Undercover</t>
  </si>
  <si>
    <t>https://drive.google.com/file/d/1Z6-lU2JtAaUy4XfGHwfx2A41dPoAU5e7/view?usp=sharing</t>
  </si>
  <si>
    <t>20-54 Malay</t>
  </si>
  <si>
    <t>GRABCAR S/B</t>
  </si>
  <si>
    <t>Love Elsa, Pintu No 9 Masjid Nabawi, Dolla, Suri Katriana, Dramaria: Dia Bidadariku, Pok Ya Cong Codei Siti Di Hati, Artis Lari Culik Pengantin Lah Pulak, Jalan Sesat Ke Syurga, Dramaria: Cik Serba Tahu, Jula Juli Bintang Putus Cinta, Ooops! Terlajak Nikah, Bila Kau Datang</t>
  </si>
  <si>
    <t>https://drive.google.com/file/d/1hNUqTch96D2KkIhN4QazuW6NzgxSu8fx/view?usp=sharing</t>
  </si>
  <si>
    <t>P30-54 Urban Malay (TV3+TV9) and P30-54 Urban Chinese (8TV)</t>
  </si>
  <si>
    <t>JIKSOO WATER/AIR PURIFIER</t>
  </si>
  <si>
    <t>Akasia, Best of TVB, Diandra, Lestary, Primori 8, Diari Seorang Suami</t>
  </si>
  <si>
    <t>https://drive.google.com/file/d/1o-CMSzRESGEPrW9YOKUpEFCFDF4nt77C/view?usp=sharing</t>
  </si>
  <si>
    <t>SHOKUBUTSU</t>
  </si>
  <si>
    <t>Female 20-44</t>
  </si>
  <si>
    <t>BATH ADDITIVES</t>
  </si>
  <si>
    <t>SOUTHERN LION S/B</t>
  </si>
  <si>
    <t xml:space="preserve">Pengantin 3 Jam, Love Elsa, Pengantin Lari Curi Artis, Dramaria: Cik Serba Tahu, Artis Lari Culik Pengantin Lah Pulak, Kain, Jarum &amp; Gunting, The Hotel, Cinta Hero Malaya, Jatuh Cinta Buta, Tikam, Jula Juli Bintang Putus Cinta, Tijah Maidhattan, Opocot The Movie, Jalan Sesat Ke Syurga, Round Citra 1, Duit Kawin, Kahwin Kahwin, Arena Kampung Panggang, Shiro, Bermula Sebuah Cerita, JIN, Cik Ayu Mee Sanggul, Dramaria: Hikayat Cinta Pematah Hati, Jangan Ganggu Jodohku, Roti Canai Love Story, Pentas Haiwan, Bila Kau Datang, Kompang Abang Zabidi, Jiwa yang Kau Puja, Jula Juli Bintang Cinta, Surat Bakal Isteriku </t>
  </si>
  <si>
    <t>https://drive.google.com/file/d/1Kvwx-accT8PQ8_CH7hbQZ1rgOtU1TCDF/view?usp=sharing</t>
  </si>
  <si>
    <t>All Adults 25-44</t>
  </si>
  <si>
    <t>DECEMBER</t>
  </si>
  <si>
    <t>TV3, 8TV, ASTRO</t>
  </si>
  <si>
    <t>Bayang, Bimbi &amp; Bonni, Cerai, Cik Ayu Mee Sanggul, Gol &amp; Gincu Vol. 2, Hawa, Hierarki, Hikayat Cinta si Pematah Hati, Jalan Sesat ke Syurga, Jangan Ganggu Jodohku, Jihan Bodek Mak Mertua, Jihan Nak Disiplin Anak, Kain, Jarum &amp; Gunting, Kekasih Elektrik, Kompang Abang Zabidi, Kuntom, Mama Zoomba, Mr Grey, Opocot the Movie, Puyah &amp; Putat, Shiro, Bermula Sebuah Cerita, Tanah Kubur Hati Hitam, Ustaz Evo The Movie, Wartawan Kampung, Zombie Jarum Vaksin, Azalea, Best of TVB, Cereka Pilihan, Dahlia, Gerak Khas Undercover, Ho Chak!, Jalan Jalan Cari Makan, Lestary, Promori 8</t>
  </si>
  <si>
    <t>https://drive.google.com/file/d/1N9DbhdDGaFdIUwkjzUG0mYDpXzRUjp3k/view?usp=sharing</t>
  </si>
  <si>
    <t>TM-UNIFI</t>
  </si>
  <si>
    <t>All Adult 15+</t>
  </si>
  <si>
    <t>INTERNET SERVICE PROVIDER</t>
  </si>
  <si>
    <t>TM</t>
  </si>
  <si>
    <t>Azalea, Cereka Pilihan, Dahlia, Gerak Khas Undercover, Lestary</t>
  </si>
  <si>
    <t>https://drive.google.com/file/d/110nac3O3iphIMUViiFRjrMIWQvQfGdms/view?usp=sharing</t>
  </si>
  <si>
    <t>SHIELDTOX</t>
  </si>
  <si>
    <t>Female 25+ HHI 1k+</t>
  </si>
  <si>
    <t>DEC-JAN</t>
  </si>
  <si>
    <t>SHIELDTOX 8-H NIGHTS AEROSOL</t>
  </si>
  <si>
    <t>Azalea, Cereka Pilihan, Dahlia, Diandra, Drama Series Binge, Gerak Khas Undercover, Lestary</t>
  </si>
  <si>
    <t>https://drive.google.com/file/d/1hw73z7QSPqsF7oseq5ae93NbSUrCa1ih/view?usp=sharing</t>
  </si>
  <si>
    <t xml:space="preserve">6 Langkah Menghancurkan Ex Boyfriend, 7 Hari : Kisah Cinta Langkawi, Arena Kampung Panggang, Bayang, Bukan Cerita Cinta Kita, Bunga Hati, Cinta Hero Malaya, Cupid, Dendam Cinta Arissa, Diam Tanda Setuju, Diva Dari Jakarta, Hawa, Hidup, Ibu Belum Mati, Istanbul Aku Datang, Jalan Sesat Ke Syurge, Jangan Ganggu Jodohku, Jiwa Yang Kau Puja, Kekasih Elektrik, La Diva Laressa, Manisnya Cinta Di Cappadocia, Mr Drift, Mr Grey, My Coffee Prince, My Future Husband, New York Cinta, Orang Minyak Kampung Lenggong, Please Subscribe Cintaku, Puaka Janda, Survival 486, Teksi Love, The Hotel, Tijah Maidhattan, Ting Tong..Love, Ulya Dini, Ustaz Evo The Movie, Ustaz Korea Sebelah Rumah </t>
  </si>
  <si>
    <t>Campaign Effectiveness</t>
  </si>
  <si>
    <t>https://drive.google.com/file/d/1Y7vIZg9OVc7IJ6YaVAc2EkCDcMpYJn_q/view?usp=sharing</t>
  </si>
  <si>
    <t>M&amp;M</t>
  </si>
  <si>
    <t>MF 15-44</t>
  </si>
  <si>
    <t>CONFECTIONERY-CHOCOLATE</t>
  </si>
  <si>
    <t>MARS M'SIA</t>
  </si>
  <si>
    <t>M&amp;M MILK CHOCOLATE (Generic Vers)</t>
  </si>
  <si>
    <t>Azalea, Dahlia, Diandra, Drama Series Binge, Lestary, Best of Local, TVB Weekend, Best of TVB</t>
  </si>
  <si>
    <t>https://drive.google.com/file/d/19Q2kJCbAAm7hHAuJd3aQ-e6BH6bcU7bK/view?usp=sharing</t>
  </si>
  <si>
    <t>M&amp;M MILK CHOCOLATE (CNY Vers)</t>
  </si>
  <si>
    <t>The Masked Singer</t>
  </si>
  <si>
    <t>https://drive.google.com/file/d/134Y5C63erOUCEhKq1aVp6iZ_mSAe8kw8/view?usp=sharing</t>
  </si>
  <si>
    <t>All Adults 20+</t>
  </si>
  <si>
    <t>MAR-JUNE</t>
  </si>
  <si>
    <t>Lestary, Cerekarama</t>
  </si>
  <si>
    <t>https://drive.google.com/file/d/1J5dYDgt0deYdqCa8DUIuVI5eRs8oUnGk/view?usp=sharing</t>
  </si>
  <si>
    <t>All Adults 25-40</t>
  </si>
  <si>
    <t>Lestary, Cerekarama, Ramadan Raya Mini Siri</t>
  </si>
  <si>
    <t>https://drive.google.com/file/d/1s8HY5aFGsTEQF9BbEf5PTIP11A__CUa3/view?usp=sharing</t>
  </si>
  <si>
    <t>GENSHIN IMPACT GAME</t>
  </si>
  <si>
    <t>All adults 15-34 and Male 15-34</t>
  </si>
  <si>
    <t>GAMING/GAMBLING</t>
  </si>
  <si>
    <t>MIHOYO</t>
  </si>
  <si>
    <t>Sakura, Diandra Ramadan Raya, Jangan Malu Menangis, Lestary, Azalea, Cerekarama, Ramadan Raya Mini Siri</t>
  </si>
  <si>
    <t>https://drive.google.com/file/d/1Vr0oElkLOAMwF_zZgz5addBmw6rUeaHV/view?usp=sharing</t>
  </si>
  <si>
    <t>7 Hari Mencintaiku 3</t>
  </si>
  <si>
    <t>https://drive.google.com/file/d/1WzyD1RmWrSeRaIOd57MJLyCnInQv3LLQ/view?usp=sharing</t>
  </si>
  <si>
    <t>F&amp;N</t>
  </si>
  <si>
    <t>Malay 15-44</t>
  </si>
  <si>
    <t>BEVERAGE-NON ALCOHOLIC-RANGE OF PRODUCTS</t>
  </si>
  <si>
    <t>F&amp;N (Ramadhan)</t>
  </si>
  <si>
    <t>Azalea, Skrin 9, Cerekarama, Ramadan, Diandra Ramadan Raya, Lestary, Ramadan Special, Sakura</t>
  </si>
  <si>
    <t>https://drive.google.com/file/d/1sHqRiAarjIvygSVOoHxvfojjvLmR--x4/view?usp=sharing</t>
  </si>
  <si>
    <t>Malay 15-45</t>
  </si>
  <si>
    <t>F&amp;N (Aidil Fitri )</t>
  </si>
  <si>
    <t>F 20 - 44 HHI 1K+</t>
  </si>
  <si>
    <t>WARDAH COSMETIC</t>
  </si>
  <si>
    <t>WARDAH CRYSTAL SECRET</t>
  </si>
  <si>
    <t>Dia Semanis Honey, Bunga Hati, Dendam Seorang Isteri, Patah Sayap Bertongkat Paruh, Dua Takdir Cinta, Ulya Dini</t>
  </si>
  <si>
    <t>https://drive.google.com/file/d/1ZW_kD_yQg8412LXdhq-l0V5O1imKNHrq/view?usp=sharing</t>
  </si>
  <si>
    <t>FOLLOW ME</t>
  </si>
  <si>
    <t>18-44 Malay Female</t>
  </si>
  <si>
    <t>TOHTONKU S/B</t>
  </si>
  <si>
    <t>FOLLOW ME GREEN TEA HIJAB</t>
  </si>
  <si>
    <t>3 Bahadol, Bunga Hati, Cangkul, Curi Duit Raya, Dua Takdir Cinta, Isteriku, Bukan Tukang Masak, Jangan Menangis Cinta, Jebat, Malam Ini Aku Menangis, Patah Sayap Bertongkat Paruh, Rindu Awak Separuh Nyawa, Seandainya Kau Ada, Tunggu Aku Balik, Ulya Dini</t>
  </si>
  <si>
    <t>https://drive.google.com/file/d/1lLdmpIcIeR88toqVCKQxXkjuiCYTt-mZ/view?usp=sharing</t>
  </si>
  <si>
    <t xml:space="preserve">Moms with Kids 0-14
</t>
  </si>
  <si>
    <t>DEC-JUN</t>
  </si>
  <si>
    <t>Astro Citra - Citra Exclusive, Astro Prima - Drama, Astro Ria - Megadrama (Fresh), Astro Ria - Megadrama (Fresh-Repeat), Astro Ria - Megadrama Marathon, Astro Ria - Post Citra Exclusive, Astro Ria - Post Megadrama (Previous Titles), Astro Ria – SD &amp; HD - Megadrama - Fresh Title, Astro Ria – SD &amp; HD - Megadrama Marathon, Astro Warna - Comedy Telemovie</t>
  </si>
  <si>
    <t>https://drive.google.com/file/d/1ALlScX3e9pvuIVSWucPKCOziLjV1KZEd/view?usp=sharing</t>
  </si>
  <si>
    <t>AZALEA, DIANDRA, LESTARY, DRAMA @10 , THE WITNESS, C'RAMA, AIR MATA ALLISYA, TVB WEEKENDS , BEST OF TVB , DAHLIA , LINE WALKER BULL FIGHT</t>
  </si>
  <si>
    <t>https://drive.google.com/file/d/1CCtGADUKuADXmCWLmcWzZBs8Yri9VgDU/view?usp=sharing</t>
  </si>
  <si>
    <t>TOILETRIES-RANGE OF PRODUCTS</t>
  </si>
  <si>
    <t>FOLLOW ME ANTI-BACTERIAL</t>
  </si>
  <si>
    <t>Angkara Cinta, Bibik Aku Nak Kahwin, Boyfriend Aku Dari Neraka, Cinta Hilang Kata, Dendam Seorang Isteri, Girlfriend Aku Dari Neraka, Jangan Menangis Cinta, La Diva Larissa, Lebai Sampan, Mama Zoomba, Rindu Awak Separuh Nyawa, Surat Buat Bakal Isteri, Sweet Dreams, Tijah Maidhattan, Ustaz Evo The Movie</t>
  </si>
  <si>
    <t>https://drive.google.com/file/d/1Ia1SvzSRWZLJTOSPGQpJWQxGj_kMFfem/view?usp=sharing</t>
  </si>
  <si>
    <t>MF 30-45 Mass Malay</t>
  </si>
  <si>
    <t>ADABI, ADABI PERENCAH SAMBAL TUMIS, ADABI KARI</t>
  </si>
  <si>
    <t>Jangan Menangis Cinta, Sweet Dreams, Bila Kau Datang, Rindu Awak Separuh Nyawa, Mama Zoomba, Angkara Cinta, Opocot The Movie, Shiro, Bermula Sebuah Cerita, Girlfriend Aku Dari Neraka, La Diva Larissa, Kompang Abang Zabidi, Sampai Nanti, Bidadari Kiriman Tuhan, Ilham, 7 Hari: Kisah Cinta Langkawi, Kipas Belum Mati, Kau Roadblock Hatiku, Wartawan Kampung, Tijah Maidhattan, Diam Tanda Setuju, Angkara Dendam, Setelah Terlafaznya Akad 2, Hari Terakhir Seorang Pengurus, Izinkan Aku, Pak Dogo, Cinta Hero Malaya, Racun Suami Jahanam, Bidadari Kiriman Tuhan</t>
  </si>
  <si>
    <t>https://drive.google.com/file/d/1o_3pqnYprzKLKEfkxk72Hp8W9Ao_lXZe/view?usp=sharing</t>
  </si>
  <si>
    <t>U MOBILE-U POSTPAID</t>
  </si>
  <si>
    <t>AA 20+</t>
  </si>
  <si>
    <t>U MOBILE S/B</t>
  </si>
  <si>
    <t>AZALEA, SAMARINDA , GERAK KHAS UNDERCOVER, SELAMANYA SURI CINTA, GUARD KOMANDO</t>
  </si>
  <si>
    <t>https://drive.google.com/file/d/1rsTZjEupbzGSASU3WrZPrckiWVcWRCQZ/view?usp=share_link</t>
  </si>
  <si>
    <t>AA 25+</t>
  </si>
  <si>
    <t>SHIELDTOX MULTI-INSECT KILLER SPRAY A.</t>
  </si>
  <si>
    <t>AZALEA, LESTARY, SAKURA, DAHLIA, SAMARINDA, JALAN JALAN MAKAN ANGIN</t>
  </si>
  <si>
    <t>https://drive.google.com/file/d/10JBFIliswq0zrdIBNyvugY8PSe6xiEZY/view?usp=sharing</t>
  </si>
  <si>
    <t>JOHNSON'S</t>
  </si>
  <si>
    <t xml:space="preserve">Parents 25-44 with Kids 0-14
</t>
  </si>
  <si>
    <t>BABY TOILETRIES</t>
  </si>
  <si>
    <t>JOHNSON'S BABY MILK BATH/LOTION</t>
  </si>
  <si>
    <t>AZALEA, LESTARY, SAKURA, DAHLIA, JALAN JALAN MAKAN ANGIN</t>
  </si>
  <si>
    <t>https://drive.google.com/file/d/18cLEqwfruOE8j8VR-b-yeKnwc0DwocKD/view?usp=share_link</t>
  </si>
  <si>
    <t>MARCH</t>
  </si>
  <si>
    <t>LESTARY, CEREKARAMA</t>
  </si>
  <si>
    <t>https://drive.google.com/file/d/1sFGFzUyVRGbs_ujEdxakcnS0XS0XVfsp/view?usp=sharing</t>
  </si>
  <si>
    <t>MBSB BANK</t>
  </si>
  <si>
    <t>All Adults (15+)</t>
  </si>
  <si>
    <t>BANK/FINANCE-CORPORATE</t>
  </si>
  <si>
    <t>MBSB BANK BERHAD</t>
  </si>
  <si>
    <t xml:space="preserve">Akira Khan, Anais Patah Hati Pertama Kali, Arena Kampung Panggang, Dari Singmah Estet Ke Downtown, Dendam Aurora, Empat Penjuru, Gadis KOL, Hilang Akal, Jatuh Cinta Buta, Kalbu Pun Berzikir, Lelaki Kiriman Tuhan, Lesen Besar, Opocot The, Movie, Perangkap Perkahwinan, Qadr, Secret Admirer, Sedikit Waktu, Ustaz Ku Takut Kau Datang
</t>
  </si>
  <si>
    <t>https://drive.google.com/file/d/1HflCSCaT-scb5xg9jdAMqq4wRuqL90CC/view?usp=sharing</t>
  </si>
  <si>
    <t>F 25-54 Malay (Main)
F 25-54 (Additional)</t>
  </si>
  <si>
    <t>AKASIA</t>
  </si>
  <si>
    <t>https://drive.google.com/file/d/1v9IsCQJtPH45lioHRWKGp7rYXR8S-am6/view?usp=sharing</t>
  </si>
  <si>
    <t>Women, Family and Adults Age 21 to 55 y/o</t>
  </si>
  <si>
    <t>ADABI KETUPAT, ADABI KARI</t>
  </si>
  <si>
    <t>Sepahtu Reunion Al Raya 2023</t>
  </si>
  <si>
    <t>https://drive.google.com/file/d/1NvugGZz3KcWTmupiEL29V1s0VSEjOghu/view?usp=sharing</t>
  </si>
  <si>
    <t>GENSHIN IMPACT</t>
  </si>
  <si>
    <t>AA 15-34</t>
  </si>
  <si>
    <t xml:space="preserve">AZALEA , LESTARY , SAKURA , SAMARINDA </t>
  </si>
  <si>
    <t>https://drive.google.com/file/d/1ZWp0mmUFCumi9NR04XAGrw26NK7HFJiM/view?usp=sharing</t>
  </si>
  <si>
    <t>FEBREZE</t>
  </si>
  <si>
    <t>F 25-49 NAS
F 25-49</t>
  </si>
  <si>
    <t>AIR CARE</t>
  </si>
  <si>
    <t>FABRIC REFRESHER SPRAY</t>
  </si>
  <si>
    <t>FEBREZE FABRIC INSPIRASI ATTAR</t>
  </si>
  <si>
    <t>TV 3, ASTRO</t>
  </si>
  <si>
    <t xml:space="preserve">SAKURA , SAMARINDA, AZALEA , LESTARY, C'RAMA, TELEMOVIE RAYA 
</t>
  </si>
  <si>
    <t>TVC vs TVC+DBI</t>
  </si>
  <si>
    <t>https://drive.google.com/file/d/129ZgnVjm0VFSyZKcCkJyreyeiOISMwk4/view?usp=drive_link</t>
  </si>
  <si>
    <t>OLDTOWN WHITE COFFEE</t>
  </si>
  <si>
    <t>MF 18-55 Chinese</t>
  </si>
  <si>
    <t xml:space="preserve"> BEVERAGE-NON ALCOHOLIC</t>
  </si>
  <si>
    <t xml:space="preserve"> COFFEE</t>
  </si>
  <si>
    <t>WHITE CAFE MARKETING S/B</t>
  </si>
  <si>
    <t>Once Upon A Kopitiam</t>
  </si>
  <si>
    <t>https://drive.google.com/file/d/1N2oHBj157Qk_R73hXzJ5oMQOpMHkil5l/view?usp=sharing</t>
  </si>
  <si>
    <t>KEM.PERLADANGAN DAN KOMODITI</t>
  </si>
  <si>
    <t>Mass Malay (Malay Race Only)</t>
  </si>
  <si>
    <t>AZALEA, CEREKARAMA, DAHLIA, LESTARY, SAKURA</t>
  </si>
  <si>
    <t>https://drive.google.com/drive/folders/1hjAedMINoU-djVvuouRtHQ-Sg8Ws8HYM?usp=sharing</t>
  </si>
  <si>
    <t>https://drive.google.com/file/d/1-SIsMRKUJE7seYthQ7y5D5yyS75F17Ja/view?usp=sharing</t>
  </si>
  <si>
    <t>Moms with Kids 0-14 y.o</t>
  </si>
  <si>
    <t>POST MEGADRAMA, COMEDY TELEMOVIE, POST CITRA EXCLUSIVE, OLD CITRA EXCLUSIVE TELEMOVIE, POST TIARA DRAMA (PREVIOUS TITLES), DRAMA, PANGGUNG MALAYA, CURATED TELEMOVIE, CITRA EXCLUSIVE TITLES</t>
  </si>
  <si>
    <t>https://drive.google.com/drive/folders/1O0zipVC2hZ1XP5PXk8-JUWR62BFvTiFm?usp=sharing</t>
  </si>
  <si>
    <t>https://drive.google.com/file/d/1GqSa_5QWO_vNEC7T_4T2-FdntzS6RYJq/view?usp=sharing</t>
  </si>
  <si>
    <t>VANISH OXI ACTION</t>
  </si>
  <si>
    <t>F25+ HHI 1K+</t>
  </si>
  <si>
    <t>CLEANING AGENT-LAUNDRY</t>
  </si>
  <si>
    <t>VANISH OXI ACTION POWDER</t>
  </si>
  <si>
    <t>TV3: AZALEA; CEREKA PILIHAN; DRAMA LOCAL; CEREKARAMA; DAHLIA; TELEMOVIE; TELENOVELA; WAYANG
8TV: BEST OF HOKKIEN; BEST OF TVB; DRAMA @10; DRAMA O' CLOCK; DRAMEDY; TVB WEEKENDS</t>
  </si>
  <si>
    <t>https://drive.google.com/drive/folders/1boSTB8NXlASjRpnPzRb0F1VTfxVxKTZs?usp=sharing</t>
  </si>
  <si>
    <t>https://drive.google.com/file/d/1UnTCavVf1KorW5kW08Yw_9JWO0rXlN1c/view?usp=sharing</t>
  </si>
  <si>
    <t>ENFAGROW A+ MINDPRO GENTLEASE</t>
  </si>
  <si>
    <t>MWK 0-14 HHI 2K+</t>
  </si>
  <si>
    <t>DEC'23-JAN'24</t>
  </si>
  <si>
    <t>DAIRY-KIDS GROWING UP MILK</t>
  </si>
  <si>
    <t>MEAD JOHNSON</t>
  </si>
  <si>
    <t>MEAD JOHNSON ENFAGROW A+ MIND PRO</t>
  </si>
  <si>
    <t>TV3: AZALEA, CEREKA PILIHAN, CEREKARAMA, DAHLIA, DRAMA LOCAL, LESTARY, SAMARINDA, WAYANG
8TV: BEST OF HOKKIEN, CHINESE DRAMA, DRAMA @10, DRAMA O' CLOCK, DRAMEDY</t>
  </si>
  <si>
    <t>https://drive.google.com/drive/folders/1-p0G0j51iJopBaErNy7p4NhJdtc7Rr5Q?usp=sharing</t>
  </si>
  <si>
    <t>https://drive.google.com/file/d/1tKA7S7dIheBgYTfuJq2UtZAKsqIsUIvM/view</t>
  </si>
  <si>
    <t>GLUCERNA</t>
  </si>
  <si>
    <t>All Adults 30+</t>
  </si>
  <si>
    <t>NUTRITIONAL SUPPLEMENTS</t>
  </si>
  <si>
    <t xml:space="preserve">AZALEA, CEREKA PILIHAN, CEREKARAMA, DAHLIA, JALAN JALAN MAKAN ANGIN, LESTARY, SAKURA,
SAMARINDA, WAYANG
</t>
  </si>
  <si>
    <t>https://drive.google.com/drive/folders/1JlA9mCdLphH5Z4OKevC1yixYXOhjp0yM?usp=sharing</t>
  </si>
  <si>
    <t>https://drive.google.com/file/d/1Ii4qtz3yrgFW__WJqsKIO2hhh-1OXQvk/view?usp=sharing</t>
  </si>
  <si>
    <t>OLD CITRA EXCLUSIVE TELEMOVIE, CITRA EXCLUSIVE, CURATED TELEMOVIE, PANGGUNG MALAYA, POST MEGADRAMA, POST TIARA DRAMA (PREVIOUS TITLES), POST CITRA EXCLUSIVE, POST MEGADRAMA (PREVIOUS TITLES), COMEDY TELEMOVIE</t>
  </si>
  <si>
    <t>https://drive.google.com/drive/folders/1Ia7Z5Llw-drAIG0q7Nw9hjDnns9LJkok?usp=sharing</t>
  </si>
  <si>
    <t>https://drive.google.com/file/d/14CaGNpcGxal-mOkRH0zAyHl1bvaU2d-Q/view</t>
  </si>
  <si>
    <t>UPHAMOL 500</t>
  </si>
  <si>
    <t>Viewership: AA 20+ Malay
Eye Tracking Study: Mass Malay 18+</t>
  </si>
  <si>
    <t>UPHA CORPORATION (M) S/B</t>
  </si>
  <si>
    <t>UPHAMOL 500 TABLET</t>
  </si>
  <si>
    <t>PUAKA CUTI SEMESTER</t>
  </si>
  <si>
    <t>https://drive.google.com/drive/folders/1F6ob7mCNmpcQ4Z5vBEf7YimZIgHJx9r5?usp=sharing</t>
  </si>
  <si>
    <t>https://drive.google.com/file/d/1ub4dntx1isi4KryzmIxLYXTuU3LzDpYr/view</t>
  </si>
  <si>
    <t>DOWNY</t>
  </si>
  <si>
    <t>F 20-54, Astro Subscriber, Watched at Least One Channel – Astro Ria, Citra, Prima, Warna – Within The Last (1) Month</t>
  </si>
  <si>
    <t>FABRIC CARE (SOFTENER)</t>
  </si>
  <si>
    <t>DOWNY PEACH BLOSSOM</t>
  </si>
  <si>
    <t>OLD CITRA EXCLUSIVE TELEMOVIE, CITRA EXCLUSIVE TITLES, CURATED TELEMOVIE, PANGGUNG MALAYA, POST MEGADRAMA (PREVIOUS TITLES), POST TIARA DRAMA, POST MEGADRAMA (PREVIOUS TITLES), COMEDY TELEMOVIE</t>
  </si>
  <si>
    <t>https://drive.google.com/drive/folders/1pPA6o26X0-LUckhKlEXLs207EFE4Vg0W?usp=sharing</t>
  </si>
  <si>
    <t>Control vs DBI Exposed</t>
  </si>
  <si>
    <t>https://drive.google.com/file/d/1PHo04sRSZEZhB_HQTjIyP4M8P3Yr_Hn1/view?usp=sharing</t>
  </si>
  <si>
    <t>Viewership: F 20-54 Malay
Research: F 20-55 Malay</t>
  </si>
  <si>
    <t>FABRIC CARE (ENHANCER)</t>
  </si>
  <si>
    <t>DOWNY MYSTIQUE &amp; SUNRISE FRESH</t>
  </si>
  <si>
    <t>AKASIA, AZALEA, BAWAH BLOK(R), CEREKA AHAD, CEREKA P., C'RAMA, DAHLIA, DRAMA SANGAT, LESTARY, SAKURA, SAMARINDA, TELENOVELA, WAYANG</t>
  </si>
  <si>
    <t>https://drive.google.com/drive/folders/13hj-c6B5vyTMbQiyBETXtp2VokyqP520?usp=sharing</t>
  </si>
  <si>
    <t>https://drive.google.com/file/d/1af-kgJID11EJZIOSBW92iIFs0tP_TCs3/view?usp=sharing</t>
  </si>
  <si>
    <t>Viewership: M 18-44 Malay
Research: Male, Priority Malay, Age 18-44 y.o</t>
  </si>
  <si>
    <t>CITRA HD (108): 7 PERHENTIAN, BLOOD VALENTINE, CITRA EXCLUSIVE: BOYFRIEND AKU DARI ..., FLATTERER, JANDA MELETUP, MAGIKA, MENGEJAR SURGA, THE MAKING OF THE EXPERTS
PRIMA HD (105): 4 PENJURU, ALTERNATIF EP 1, AYAH UNTUK DISEWA, CIK SERBA TAHU, DERITA UNTUK BAHAGIA, DUA DUNIA, EXPERIANCE: FANTASY ESCAPE EP01, GIRLFRIEND AKU DARI NERAKA THE SERIES, HIKAYAT CINTA SI PEMATAH HATI, MAMA MURAI, MIMI MENCARI CINTA, PROJECT THEME PARK 2 S2, SELAFAZ CINTA, SELAGI MASIH ADA, SELUDUP, SYURGA YANG KEDUA, TAPAO, TELEFILEM AIDILADHA: KORBAN ADHA
RIA HD (104): AUNTY REPORTING FOR DUTY, BTS: THE HARDEST SINGING SHOW, FAMILY FEUD MALAYSIA S2, GEMPAK MOST WANTED, GEMPAK MOST WANTED BYTES 2024, HERO DEWI RAYA, JEJAK TULAR, KAPSUL TRAVEL WITH MOMMY, KIBLAT KE SYURGA, LIFE AT ... S3, MEGADRAMA: CINTA UNTUK SEKALI LAGI, MEGADRAMA: TAKDIR ITU MILIK AKU, NO FILTER, TAYANGAN PERDANA CINTA UNTUK SEKALI LAGI, TAYANGAN PERDANA DEDAUN HIJAU DI ANGIN LALU, TAYANGAN PERDANA IBU PINJAMAN, THE LUCKY BINI SHOW, THE MAKING OF THE EXPERTS, TIARA: BUNGA SALJU, TOP 5 TRAVEL WITH MOMMY, TRAVEL WITH MOMMY: MISI ANAK MAK
WARNA HD (107): ARENA PANAS : PRO VS BRO S1, NGAROOT, SENARIO THE MOVIE EPISOD 2 BEACH BOYS</t>
  </si>
  <si>
    <t>https://drive.google.com/file/d/1mt-A71FNqkOy7GCJSPZcX7fO5UiV7ros/view?usp=sharing</t>
  </si>
  <si>
    <t>DCA Campaign Effectiveness (Pre vs Post)</t>
  </si>
  <si>
    <t>https://drive.google.com/file/d/1-ogCf1aDCMYpNXUxLk1gqPMb4h1-8bdw/view?usp=sharing</t>
  </si>
  <si>
    <t xml:space="preserve">Viewership: AA 20-54 Malay
Research: Malay, Age 20-54, household product decision makers </t>
  </si>
  <si>
    <t>AZALEA, BAWAH BLOK(R), C'RAMA, DAHLIA, LESTARY, PINK SMILE(R), SAMARINDA, WAYANG</t>
  </si>
  <si>
    <t>https://drive.google.com/drive/folders/1kbXJEWn1mmeyXemcWWwRypin9i3LdBRU?usp=sharing</t>
  </si>
  <si>
    <t>https://drive.google.com/file/d/1iytE_6Hw4qqDNfg5FzHYQFbFcai326ce/view?usp=sharing</t>
  </si>
  <si>
    <t>AZALEA, CEMPAKA, C'RAMA, DAHLIA, JALAN-JALAN MAKAN ANGIN, LESTARY, SAKURA</t>
  </si>
  <si>
    <t>https://drive.google.com/drive/folders/1SmXIeNAxn_m2mzM8Y67P_7r5Ga8jYfNM?usp=sharing</t>
  </si>
  <si>
    <t>https://drive.google.com/file/d/1hEOx8acGVJWNK4yc7sNIrJ8FX0J4I6Cx/view?usp=sharing</t>
  </si>
  <si>
    <t>MF 30+</t>
  </si>
  <si>
    <t xml:space="preserve">AZALEA, CEREKA P., C'RAMA, DAHLIA, DRAMA SANGAT, GERAK KHAS THE FINALE, LESTARY, SAKURA, WAYANG </t>
  </si>
  <si>
    <t>https://drive.google.com/drive/folders/1I_Lrej_CyU3HDAaema4Hdt_jkmsq1xj1?usp=sharing</t>
  </si>
  <si>
    <t>https://drive.google.com/file/d/1TbOQ3M4OYEaQr0ZYfK9pp21F8bDRhweo/view?usp=sharing</t>
  </si>
  <si>
    <t>AZALEA, CEMPAKA, C’RAMA, DAHLIA, JALAN JALAN MAKAN ANGIN, LESTARY, SAKURA</t>
  </si>
  <si>
    <t>https://drive.google.com/file/d/1BXQE-1CyJJrg1JmOFayKJr5Pbd1hahe5/view?usp=sharing</t>
  </si>
  <si>
    <t>AVERAGE</t>
  </si>
  <si>
    <t>c</t>
  </si>
  <si>
    <t>AD LIKEABILITY - DBI Effectv</t>
  </si>
  <si>
    <t>BRAND RECALL ( Top Of Mind ) - Campaign Effectv</t>
  </si>
  <si>
    <t>BRAND RECALL ( Spontaneous ) - Campaign Effectv</t>
  </si>
  <si>
    <t>BRAND RECALL ( Aided/Total Awareness ) - Campaign Effectv</t>
  </si>
  <si>
    <t>MESSAGE RECALL - Campaign Effectv</t>
  </si>
  <si>
    <t>AD LIKEABILITY - Campaign Effectv</t>
  </si>
  <si>
    <t>ADS RECALL - Campaign Effectv</t>
  </si>
  <si>
    <t>FAVORABILITY - Campaign Effectv</t>
  </si>
  <si>
    <t>PURCHASE INTENT - Campaign Effectv</t>
  </si>
  <si>
    <t>EYETRACKING KEYLOGO</t>
  </si>
  <si>
    <t>Total Spot</t>
  </si>
  <si>
    <t>Campaign Period</t>
  </si>
  <si>
    <t>TVC Artwork Link</t>
  </si>
  <si>
    <t>DBI Artwork Link</t>
  </si>
  <si>
    <t>Type of DBI (F/E/M)</t>
  </si>
  <si>
    <t>Post Campaign Report</t>
  </si>
  <si>
    <t>DBI Effectiveness</t>
  </si>
  <si>
    <t>TOM - KEYLOGO ONLY</t>
  </si>
  <si>
    <t>PPS INCREASE
(TVC VS DBI)</t>
  </si>
  <si>
    <t>SP - KEYLOGO ONLY</t>
  </si>
  <si>
    <t>TA - KEYLOGO ONLY</t>
  </si>
  <si>
    <t>MR - KEYLOGO ONLY</t>
  </si>
  <si>
    <t>AL - KEYLOGO ONLY</t>
  </si>
  <si>
    <t>FV - KEYLOGO ONLY</t>
  </si>
  <si>
    <t>PI - KEYLOGO ONLY</t>
  </si>
  <si>
    <t>TOM - PRE</t>
  </si>
  <si>
    <t>TOM - MIDPOST</t>
  </si>
  <si>
    <t>TOM - POST</t>
  </si>
  <si>
    <t>PPS INCREASE
(PRE VS MIDPOST)</t>
  </si>
  <si>
    <t>PPS INCREASE
(MIDPOST VS POST)</t>
  </si>
  <si>
    <t>PPS INCREASE
(PRE VS POST)</t>
  </si>
  <si>
    <t>SP - PRE</t>
  </si>
  <si>
    <t>SP - MIDPOST</t>
  </si>
  <si>
    <t>SP - POST</t>
  </si>
  <si>
    <t>TA - PRE</t>
  </si>
  <si>
    <t>TA - MIDPOST</t>
  </si>
  <si>
    <t>TA - POST</t>
  </si>
  <si>
    <t>MR - PRE</t>
  </si>
  <si>
    <t>MR - MIDPOST</t>
  </si>
  <si>
    <t>MR - POST</t>
  </si>
  <si>
    <t>ADS - PRE</t>
  </si>
  <si>
    <t>ADS - MIDPOST</t>
  </si>
  <si>
    <t>ADS - POST</t>
  </si>
  <si>
    <t>FV - PRE</t>
  </si>
  <si>
    <t>FV - MIDPOST</t>
  </si>
  <si>
    <t>FV - POST</t>
  </si>
  <si>
    <t>PI - MIDPOST</t>
  </si>
  <si>
    <t>Time spent (%)</t>
  </si>
  <si>
    <t>Add. Remarks: 
Market Cluster</t>
  </si>
  <si>
    <t>Type of Study Released to Clients</t>
  </si>
  <si>
    <t>https://drive.google.com/drive/folders/1M7bdc-U0U_rGCpK7mOA583UGw9YzRTN0?usp=drive_link</t>
  </si>
  <si>
    <t>https://drive.google.com/drive/folders/1QQUejyuyWtBewhcGzxOKd0TvcWu4sHwf?usp=drive_link</t>
  </si>
  <si>
    <t>4 Cities</t>
  </si>
  <si>
    <t>https://drive.google.com/file/d/11Li14WST-s8qnjzlUmzZM0zP7tVqIXlQ/view?usp=drive_link</t>
  </si>
  <si>
    <t>https://drive.google.com/drive/folders/1pxDhhS70ua2PgZkUr12XXdTTOonmz7Oi?usp=drive_link</t>
  </si>
  <si>
    <t>https://drive.google.com/drive/folders/1zVwSurN5gqdPJgqD8ZZY6g68AIsQS3uq?usp=drive_link</t>
  </si>
  <si>
    <t>https://drive.google.com/drive/folders/1D6zwq8cDFsGySq3ZgVlNsCZdrlROto54?usp=drive_link</t>
  </si>
  <si>
    <t>https://drive.google.com/file/d/14b1QBIZ1FSUX_hTIcmbv6PNfAJ7ZX_k0/view?usp=drive_link</t>
  </si>
  <si>
    <t>https://drive.google.com/drive/folders/17b_U21O3pnL7ocbuyI5SFcZU14znWocQ?usp=drive_link</t>
  </si>
  <si>
    <t>https://drive.google.com/drive/folders/1F1NJ-GKlgJTjMmv0NeNCyU3IgIyHh4HE?usp=drive_link</t>
  </si>
  <si>
    <t>https://drive.google.com/drive/folders/1HE9adq__LsDK2-EPMftVjPET9ResQq1v?usp=drive_link</t>
  </si>
  <si>
    <t>https://drive.google.com/file/d/1k66YJbXHppf3ifO1cks-tuF61hSKntAf/view?usp=drive_link</t>
  </si>
  <si>
    <t>https://drive.google.com/drive/folders/1_wmBXGy9CdDOgjElD21LoKq4mc9cdlgx?usp=drive_link</t>
  </si>
  <si>
    <t>https://drive.google.com/drive/folders/1dQM29Gn_13H2dwmnifv2wqjbKILjBNdB?usp=drive_link</t>
  </si>
  <si>
    <t>Campaign Effectiveness - Pre vs Post</t>
  </si>
  <si>
    <t>https://drive.google.com/drive/folders/1sof8b1n0w5PybqKkqMypYE7bJNItsvWL?usp=drive_link</t>
  </si>
  <si>
    <t>https://www.youtube.com/watch?v=bET0zNbSXUs</t>
  </si>
  <si>
    <t>https://drive.google.com/drive/folders/1nJ3i4APOUMTKzvi2Pbo2A9kE1rdZULOW?usp=drive_link</t>
  </si>
  <si>
    <t>https://drive.google.com/file/d/1OV3JHV2RJkc1cYhDMoLvtwn6OfLsutvL/view?usp=drive_link</t>
  </si>
  <si>
    <t>https://drive.google.com/drive/folders/1c4q-UdCHPhVkg4QDF8359RGQKoo2gCFT?usp=drive_link</t>
  </si>
  <si>
    <t>https://www.youtube.com/watch?v=-N9vn3YfnOc</t>
  </si>
  <si>
    <t>https://drive.google.com/drive/folders/1o2Oo8W9u620mvVfK3lw-rMrAetbvBSV9?usp=drive_link</t>
  </si>
  <si>
    <t>6 Regions</t>
  </si>
  <si>
    <t>https://drive.google.com/file/d/1O361Ufqnxb0JNAePC8nq8JlnXyL6m7ZD/view?usp=drive_link</t>
  </si>
  <si>
    <t>https://drive.google.com/drive/folders/1BS7iCDtfGX6o88DJNSIPgBCHZ7qLkjhC?usp=drive_link</t>
  </si>
  <si>
    <t>https://www.youtube.com/watch?v=r73AINZRy5c</t>
  </si>
  <si>
    <t>https://drive.google.com/drive/folders/1WI_g0gt3qvOCTjvi8nZJ8_fsWmQtF_Mc?usp=drive_link</t>
  </si>
  <si>
    <t>https://drive.google.com/file/d/14coFSaK10PVd_3hhc_w3imrq-pyNUxI9/view?usp=drive_link</t>
  </si>
  <si>
    <t>https://drive.google.com/drive/folders/1wvHzSM23_ffRKmrFGPiV-VEey6pqbcYY?usp=drive_link</t>
  </si>
  <si>
    <t>https://drive.google.com/drive/folders/1Fp8QwaDVEeaTaviM0hVxtjF-KTVzfmZp?usp=drive_link</t>
  </si>
  <si>
    <t>https://drive.google.com/drive/folders/17lZlCrqP6L-BmJHm7pB49X6ha54eDz63?usp=drive_link</t>
  </si>
  <si>
    <t>https://www.youtube.com/watch?v=rG2SkBMlmOg</t>
  </si>
  <si>
    <t>https://drive.google.com/drive/folders/1V6dejDX7CYoAdwrvvtJpvmj8QLbZZMt_?usp=drive_link</t>
  </si>
  <si>
    <t>https://drive.google.com/drive/folders/1aloC29mbJS9tyK9YkiNjZt0C1-SYXG1I</t>
  </si>
  <si>
    <t xml:space="preserve">https://drive.google.com/drive/folders/1c1xdJjRNDAANcMxUyVsLXVHGwfNEUQmP?usp=drive_link
</t>
  </si>
  <si>
    <t xml:space="preserve">10s DBI + 5s Key Logo
</t>
  </si>
  <si>
    <t xml:space="preserve">17 June – 12 September 2024
</t>
  </si>
  <si>
    <t>Product\Variables</t>
  </si>
  <si>
    <t>Row Labels</t>
  </si>
  <si>
    <t>masterBRAND</t>
  </si>
  <si>
    <t>f</t>
  </si>
  <si>
    <t>100KPJ.COM</t>
  </si>
  <si>
    <t>100KPJ.COM - MEDIA ONLINE</t>
  </si>
  <si>
    <t>Food &amp; Beverages</t>
  </si>
  <si>
    <t>RANGE OF BEVERAGE PRODUCTS</t>
  </si>
  <si>
    <t>DUTA SERPACK INTI</t>
  </si>
  <si>
    <t>2 TANG - ALL BEVERAGE</t>
  </si>
  <si>
    <t>2 TANG TEH ZEGAR - CUP TEA</t>
  </si>
  <si>
    <t>Home Improvement</t>
  </si>
  <si>
    <t>BUILDING MATERIALS</t>
  </si>
  <si>
    <t>ROFF CONSTRUCTION CHEMICALS</t>
  </si>
  <si>
    <t>ENTERTAINMENT,FASHION SHOW,ORGANIZER</t>
  </si>
  <si>
    <t>235 COLLABORATIVE PROJECT</t>
  </si>
  <si>
    <t>235 COLLABORATIVE PROJECT - ENTERTAINMEN</t>
  </si>
  <si>
    <t>HUTCHISON 3G UK LTD</t>
  </si>
  <si>
    <t>3(THREE) - INTERNET BROADBAND</t>
  </si>
  <si>
    <t>RETAIL OUTLETS</t>
  </si>
  <si>
    <t>3(THREE) - SIM CARD</t>
  </si>
  <si>
    <t>Banking/Finance/Investment</t>
  </si>
  <si>
    <t>LOANS</t>
  </si>
  <si>
    <t>MUTHOOT FINANCE GOLD UNLOCKER</t>
  </si>
  <si>
    <t>RECORDING</t>
  </si>
  <si>
    <t>3D ENTERTAINMENT</t>
  </si>
  <si>
    <t>3D ENTERTAINMENT - RECORDING</t>
  </si>
  <si>
    <t>HOTEL, BAR, RESTAURANT, DISCO, CINEMA</t>
  </si>
  <si>
    <t>THE SEVEN LAZUARDI</t>
  </si>
  <si>
    <t>7 LAZ BALI - VILLAS &amp; BEACH CLUB</t>
  </si>
  <si>
    <t>WEIKFIELD PASTA</t>
  </si>
  <si>
    <t>MEDICAL EQUIPMENTS</t>
  </si>
  <si>
    <t>DIMARCO</t>
  </si>
  <si>
    <t>7 MIRACLE ACCULASER THERAPY - HEALTH EQU</t>
  </si>
  <si>
    <t>ABBOT INDONESIA, PT,ACC,BAYER,CLARISSA</t>
  </si>
  <si>
    <t>MUTHOOT FIN BIG BUSINESS LOAN</t>
  </si>
  <si>
    <t>ABC - ALL PRODUCT</t>
  </si>
  <si>
    <t>Computers</t>
  </si>
  <si>
    <t>SUNFEAST YIPPEE SAUCY MASALA</t>
  </si>
  <si>
    <t>ABC - COFFEE</t>
  </si>
  <si>
    <t>Household Products</t>
  </si>
  <si>
    <t>WASHING MATERIALS RANGE</t>
  </si>
  <si>
    <t>ABC - MINUMAN SARI KACANG HIJAU</t>
  </si>
  <si>
    <t>ITC CHARMIS DEEP RADIANCE FACE SERUM</t>
  </si>
  <si>
    <t>ABC - SYRUP</t>
  </si>
  <si>
    <t>INSURANCE</t>
  </si>
  <si>
    <t>DRY BATTERIES</t>
  </si>
  <si>
    <t>INT'L CHEMICAL INDUSTRY</t>
  </si>
  <si>
    <t>ABC ALKALINE - DRY BATTERY</t>
  </si>
  <si>
    <t>Telecom Products</t>
  </si>
  <si>
    <t>VIVO X60 SERIES 5G</t>
  </si>
  <si>
    <t>ABC BUMBU PEDAS - FRIED RICE SEASONING</t>
  </si>
  <si>
    <t>CUSTARD POWDERS</t>
  </si>
  <si>
    <t>WEIKFIELD CUSTARD POWDER</t>
  </si>
  <si>
    <t>ABC INSTAN WHITE - INSTANT COFFEE</t>
  </si>
  <si>
    <t>ABC KOPI SUSU NOW - COFFEE</t>
  </si>
  <si>
    <t>MOTHER DAIRY ICE CREAM</t>
  </si>
  <si>
    <t>CANNED/PROCESSED FOOD</t>
  </si>
  <si>
    <t>ABC SARDINE - CANNED FISH</t>
  </si>
  <si>
    <t>ABC SUSU - COFFEE</t>
  </si>
  <si>
    <t>FORD INDIA PVT LTD</t>
  </si>
  <si>
    <t>FORD MOTOR COMPANY</t>
  </si>
  <si>
    <t>ABC,ASURANSI AXA INDONESIA</t>
  </si>
  <si>
    <t>NIPPON PAINT KIDZ</t>
  </si>
  <si>
    <t>ACCORHOTELS</t>
  </si>
  <si>
    <t>ACCOR HOTELS - HOTEL</t>
  </si>
  <si>
    <t>Fuel/Petroleum Products</t>
  </si>
  <si>
    <t>SHOP, OTHER SPECIALTY SHOP</t>
  </si>
  <si>
    <t>ACE HARDWARE</t>
  </si>
  <si>
    <t>ACE HARDWARE - PUSAT PERKAKAS</t>
  </si>
  <si>
    <t>RUBS &amp; BALMS</t>
  </si>
  <si>
    <t>PHAROS</t>
  </si>
  <si>
    <t>ACLONAC COOL - ANALGESIC CREAM</t>
  </si>
  <si>
    <t>Health &amp; Wellness</t>
  </si>
  <si>
    <t>ADABI CONCUMERS INDUSTRIES</t>
  </si>
  <si>
    <t>ADABI ASAM JAWA XTRA - HEALTH DRINK</t>
  </si>
  <si>
    <t>FINANCE SERVICE</t>
  </si>
  <si>
    <t>GRAINS, BULK FOODS</t>
  </si>
  <si>
    <t>ADABI KETUPAT MINI - RICE</t>
  </si>
  <si>
    <t>FLOOR CLEANERS</t>
  </si>
  <si>
    <t xml:space="preserve">NIMYLE </t>
  </si>
  <si>
    <t>ADARO ENERGY TBK</t>
  </si>
  <si>
    <t>ADARO ENERGY TBK, PT</t>
  </si>
  <si>
    <t>PAYTM.COM</t>
  </si>
  <si>
    <t>ADARO ENERGY TBK, PT,MPM</t>
  </si>
  <si>
    <t>HERLINA INDAH</t>
  </si>
  <si>
    <t>ADEM SARI - REMEDY DRINK</t>
  </si>
  <si>
    <t>HING POWDER</t>
  </si>
  <si>
    <t>CATCH FOODS</t>
  </si>
  <si>
    <t xml:space="preserve">CATCH HING </t>
  </si>
  <si>
    <t>SARI ENESIS INDAH</t>
  </si>
  <si>
    <t>ADEM SARI CHING KU - REMEDY DRINK</t>
  </si>
  <si>
    <t>COOKIES/BISCUITS</t>
  </si>
  <si>
    <t>BRITANNIA INDUSTRIES PVT LTD</t>
  </si>
  <si>
    <t>BRITANNIA GOOD DAY  CHOCOCHIP</t>
  </si>
  <si>
    <t>ENESIS GROUP</t>
  </si>
  <si>
    <t>ADEM SARI TESONA - INSTANT TEA</t>
  </si>
  <si>
    <t>AASHIRVAAD CHAKKI FRESH AATA</t>
  </si>
  <si>
    <t>ADES - MINERAL WATER</t>
  </si>
  <si>
    <t xml:space="preserve">KFC </t>
  </si>
  <si>
    <t>ADES,GO JEK</t>
  </si>
  <si>
    <t>DALMIA DSP</t>
  </si>
  <si>
    <t>ADHI KARYA</t>
  </si>
  <si>
    <t>ADHI KARYA, PT</t>
  </si>
  <si>
    <t>ORGANIC FOOD PRODUCT</t>
  </si>
  <si>
    <t>B.L.AGRO INDUSTRIES LTD</t>
  </si>
  <si>
    <t xml:space="preserve">BLI AGRO NOURISH </t>
  </si>
  <si>
    <t>EXHIBITION</t>
  </si>
  <si>
    <t>AD-HOUSE CORPORATION,BANK BTN</t>
  </si>
  <si>
    <t>MILK/NUTRITION POWDER</t>
  </si>
  <si>
    <t>ABBOTT NUTRITION</t>
  </si>
  <si>
    <t>AD-HOUSE CORPORATION,REI DKI,BANK BTN</t>
  </si>
  <si>
    <t xml:space="preserve">RELIANCE BPL </t>
  </si>
  <si>
    <t>Ecommerce</t>
  </si>
  <si>
    <t>ONLINE RETAIL-ECOMMERCE</t>
  </si>
  <si>
    <t xml:space="preserve">RELIANCE DIGITAL </t>
  </si>
  <si>
    <t>ADIRA DINAMIKA MULTI FINANCE,MUFG</t>
  </si>
  <si>
    <t>MUTHOOT FINANCE NBFC</t>
  </si>
  <si>
    <t>ASURANSI ADIRA DINAMIKA</t>
  </si>
  <si>
    <t>ADIRA INSURANCE AUTOCILLIN - INSURANCE</t>
  </si>
  <si>
    <t xml:space="preserve">MUTHOOT FINANCE </t>
  </si>
  <si>
    <t>ADVAN - CORPORATE</t>
  </si>
  <si>
    <t>DATES</t>
  </si>
  <si>
    <t>PREMIUM DATES</t>
  </si>
  <si>
    <t>KASHMIR HONEY</t>
  </si>
  <si>
    <t>TOURISM,RECREATION,AMUSEMENT-C,TRAVEL</t>
  </si>
  <si>
    <t>ADZIKRA TOURS &amp; TRAVEL</t>
  </si>
  <si>
    <t>ADZIKRA - TOURS &amp; TRAVEL</t>
  </si>
  <si>
    <t>JAM</t>
  </si>
  <si>
    <t xml:space="preserve">DATES JAM </t>
  </si>
  <si>
    <t>SERVICES - PROPERTY</t>
  </si>
  <si>
    <t>REAL ESTATE, HOUSING, APARTMENT, FLAT</t>
  </si>
  <si>
    <t>AGUNG PODOMORO GROUP</t>
  </si>
  <si>
    <t>AGUNG PODOMORO - DEVELOPER</t>
  </si>
  <si>
    <t>HAIR OIL</t>
  </si>
  <si>
    <t>DABUR INDIA</t>
  </si>
  <si>
    <t>AGUNG SEDAYU GRUP</t>
  </si>
  <si>
    <t>AGUNG SEDAYU GRUP - HOUSING DEVELOPER</t>
  </si>
  <si>
    <t>LOZENGES</t>
  </si>
  <si>
    <t>CIPLA HEALTH LTD.</t>
  </si>
  <si>
    <t xml:space="preserve">CIPLA COFSILS </t>
  </si>
  <si>
    <t>PETROLEUM PRODUCTS &amp; COMPANIES</t>
  </si>
  <si>
    <t>ASTRA HONDA MOTOR</t>
  </si>
  <si>
    <t>AHM OIL - OIL LUBRICANT</t>
  </si>
  <si>
    <t>VIVO X70</t>
  </si>
  <si>
    <t>AICE</t>
  </si>
  <si>
    <t>AICE - ICE CREAM</t>
  </si>
  <si>
    <t>REFRIGERATOR</t>
  </si>
  <si>
    <t>ALPEN FOOD INDUSTRY</t>
  </si>
  <si>
    <t>AICE CHOCOLATE CRISPY - ICE CREAM</t>
  </si>
  <si>
    <t>LION DATES IMPEX PVT LTD.</t>
  </si>
  <si>
    <t>DATES JAM</t>
  </si>
  <si>
    <t>AICE MOCHI - ICE CREAM</t>
  </si>
  <si>
    <t>AIMCO CONNECT</t>
  </si>
  <si>
    <t>AIMCO CONNECT PTE LTD - CORPORATE</t>
  </si>
  <si>
    <t xml:space="preserve">PREMIUM DATES </t>
  </si>
  <si>
    <t>COOKWARE</t>
  </si>
  <si>
    <t>VINOD INTELLIGENT COOKWARE</t>
  </si>
  <si>
    <t>KITCHENWARE</t>
  </si>
  <si>
    <t>MAYA APPLIANCES</t>
  </si>
  <si>
    <t>AIRNAV INDONESIA</t>
  </si>
  <si>
    <t>AIRNAV INDONESIA - CORPORATE</t>
  </si>
  <si>
    <t>BROADCAST SATELLITE SERVICE</t>
  </si>
  <si>
    <t>TATA SKY BROADBAND PRIVATE LTD</t>
  </si>
  <si>
    <t>THE WALT DISNEY COMPANY INDIA</t>
  </si>
  <si>
    <t xml:space="preserve">TATA SKY </t>
  </si>
  <si>
    <t>AIRY ROOMS</t>
  </si>
  <si>
    <t>AIRY ROOMS - ONLINE SHOP</t>
  </si>
  <si>
    <t>HDFC BANK LTD</t>
  </si>
  <si>
    <t xml:space="preserve">HDFC </t>
  </si>
  <si>
    <t>AJINOMOTO - SEASONING</t>
  </si>
  <si>
    <t>GMI</t>
  </si>
  <si>
    <t>PACKAGED FLAVOURED MILK</t>
  </si>
  <si>
    <t>BRITANNIA</t>
  </si>
  <si>
    <t>BRITANNIA WINKIN COW</t>
  </si>
  <si>
    <t>AJINOMOTO SAJIKU - FRIED RICE SEASONING</t>
  </si>
  <si>
    <t xml:space="preserve">BRITANNIA WINKIN COW </t>
  </si>
  <si>
    <t>AJINOMOTO SAJIKU - SEASONED FLOUR</t>
  </si>
  <si>
    <t xml:space="preserve"> BROOKE BOND 3 ROSES </t>
  </si>
  <si>
    <t>AJINOMOTO SAORI - SAUS TIRAM</t>
  </si>
  <si>
    <t xml:space="preserve">HUL BOOST </t>
  </si>
  <si>
    <t>SERVICES - EDUCATION</t>
  </si>
  <si>
    <t>FORMAL EDUCATION</t>
  </si>
  <si>
    <t>AKAD TELEVISI INDONESIA JAKARTA</t>
  </si>
  <si>
    <t>AKAD TELEVISI INDONESIA JAKARTA - COLLEG</t>
  </si>
  <si>
    <t>SWEET MALTED MILK</t>
  </si>
  <si>
    <t>HUL HORLICKS</t>
  </si>
  <si>
    <t>AKSI CEPAT TANGGAP</t>
  </si>
  <si>
    <t>AKSI CEPAT TANGGAP - ORGANIZATION</t>
  </si>
  <si>
    <t>ORGANIC FOOD</t>
  </si>
  <si>
    <t xml:space="preserve">BL AGRO NOURISH </t>
  </si>
  <si>
    <t>AKSI CEPAT TANGGAP,GPM</t>
  </si>
  <si>
    <t xml:space="preserve">SPRITE </t>
  </si>
  <si>
    <t>AKSI CEPAT TANGGAP,INEWS</t>
  </si>
  <si>
    <t>MASALA POWDER</t>
  </si>
  <si>
    <t xml:space="preserve"> CATCH MASALA </t>
  </si>
  <si>
    <t>AKSI CEPAT TANGGAP,KOMPAS TV</t>
  </si>
  <si>
    <t>MARUTI SUZUKI</t>
  </si>
  <si>
    <t>SUZUKI</t>
  </si>
  <si>
    <t xml:space="preserve">MARUTI SUZUKI ALTO </t>
  </si>
  <si>
    <t>AKSI CEPAT TANGGAP,TENTARA NASIONAL INDO</t>
  </si>
  <si>
    <t>TATA SKY</t>
  </si>
  <si>
    <t>AKULAKU</t>
  </si>
  <si>
    <t>AKULAKU - FINANCIAL INSTITUTION</t>
  </si>
  <si>
    <t>MUTHOOT RED</t>
  </si>
  <si>
    <t>KSHOP</t>
  </si>
  <si>
    <t>AKUPUNKTUR MATTE - HEALTH EQUIPMENT</t>
  </si>
  <si>
    <t xml:space="preserve">MUTHOOT RED </t>
  </si>
  <si>
    <t>AL ASWAD</t>
  </si>
  <si>
    <t>AL ASWAD ULTIMA - HEALTH ROSARY</t>
  </si>
  <si>
    <t>SAINT-GOBAIN INDIA PVT.LTD</t>
  </si>
  <si>
    <t xml:space="preserve">SAINT GOBAIN </t>
  </si>
  <si>
    <t>AL GHURABAA ISLAMIC SCHOOL JKT</t>
  </si>
  <si>
    <t>AL GHURABAA ISLAMIC SCHOOL JKT - SCHOOL</t>
  </si>
  <si>
    <t xml:space="preserve">LIONDATES </t>
  </si>
  <si>
    <t>AL MUSLIM PLATINUM - HEALTH ROSARY</t>
  </si>
  <si>
    <t xml:space="preserve">SUGAR COSMETICS </t>
  </si>
  <si>
    <t>AL NABIL</t>
  </si>
  <si>
    <t>AL NABIL - HEALTH ROSARY</t>
  </si>
  <si>
    <t xml:space="preserve">KALYAN SILKS </t>
  </si>
  <si>
    <t>ALAM SUTERA REALTY</t>
  </si>
  <si>
    <t>ALAM SUTERA SERPONG - RESIDENCE</t>
  </si>
  <si>
    <t>BERGER PAINTS LTD</t>
  </si>
  <si>
    <t xml:space="preserve">BERGER PAINT EASY CLEAN </t>
  </si>
  <si>
    <t>IMPACK PRATAMA GROUP</t>
  </si>
  <si>
    <t>ALDERON - PVC PIPE</t>
  </si>
  <si>
    <t>DABUR LTD</t>
  </si>
  <si>
    <t xml:space="preserve">DABUR AMLA </t>
  </si>
  <si>
    <t xml:space="preserve">BERGER PAINT  EASY CLEAN </t>
  </si>
  <si>
    <t>WATCHES, CLOCKS</t>
  </si>
  <si>
    <t>ALEXANDRE CHRISTIE</t>
  </si>
  <si>
    <t>ALEXANDRE CHRISTIE - WATCH</t>
  </si>
  <si>
    <t>BERGER PAINT EASY CLEAN</t>
  </si>
  <si>
    <t>SUPERMARKET</t>
  </si>
  <si>
    <t>ALFAMIDI</t>
  </si>
  <si>
    <t>ALFA MIDI - MINIMARKET</t>
  </si>
  <si>
    <t xml:space="preserve">BERGER PAINT WAD </t>
  </si>
  <si>
    <t>ALFAMART</t>
  </si>
  <si>
    <t>ALFAMART - MINIMARKET</t>
  </si>
  <si>
    <t xml:space="preserve">BERGER PAINT WLL </t>
  </si>
  <si>
    <t>ALL ACCOR LIVE LIMITLESS - ONLINE SHOP</t>
  </si>
  <si>
    <t>ICICI</t>
  </si>
  <si>
    <t>ALL NIPPON AIRWAYS</t>
  </si>
  <si>
    <t>ALL NIPPON AIRWAYS (ANA)</t>
  </si>
  <si>
    <t xml:space="preserve">MUTHOOT RED SOUNT HOME LOAN </t>
  </si>
  <si>
    <t>DERMA PRO</t>
  </si>
  <si>
    <t>ALL.IS.WELL - ALL TOILETRIES</t>
  </si>
  <si>
    <t>personal care</t>
  </si>
  <si>
    <t>ANTISEPTIC CREAM</t>
  </si>
  <si>
    <t>EMAMI LTD</t>
  </si>
  <si>
    <t>EMAMI BORO PLUS</t>
  </si>
  <si>
    <t>ALOCLAIR PLUS - SPRUE MEDICINE</t>
  </si>
  <si>
    <t>MEDICINE (COUGH DROPS)</t>
  </si>
  <si>
    <t>P &amp; G</t>
  </si>
  <si>
    <t xml:space="preserve">VICKS </t>
  </si>
  <si>
    <t>ALOCLAIR PLUS - SPRUE MEDICINE GEL</t>
  </si>
  <si>
    <t>TOOTH PASTE</t>
  </si>
  <si>
    <t xml:space="preserve">DABUR RED </t>
  </si>
  <si>
    <t>SUMO TEKNOLOGI SOLUSI</t>
  </si>
  <si>
    <t>ALODOKTER - MOBILE APPLICATION</t>
  </si>
  <si>
    <t xml:space="preserve">DALMIA CEMENT </t>
  </si>
  <si>
    <t>INTERNAL BED SHEET</t>
  </si>
  <si>
    <t>ALOHA - BED SHEET</t>
  </si>
  <si>
    <t>PERFETTI VAN MELLE/PERFETTI</t>
  </si>
  <si>
    <t>ALPENLIEBE ECLAIRS - CANDY</t>
  </si>
  <si>
    <t>MINISTRY OF FINANCE</t>
  </si>
  <si>
    <t>LIC</t>
  </si>
  <si>
    <t>ALPENLIEBE LOLLIPOP - CANDY</t>
  </si>
  <si>
    <t>BABY OIL</t>
  </si>
  <si>
    <t xml:space="preserve">KOTTAKKAL </t>
  </si>
  <si>
    <t>ATLANTIC OCEAN PAINT (AOP)</t>
  </si>
  <si>
    <t>AL-TEX - PAINT</t>
  </si>
  <si>
    <t>RAMDEV FOOD</t>
  </si>
  <si>
    <t>AL-TEX WATERPROOFER - COATING PAINT</t>
  </si>
  <si>
    <t>AIR CONDITIONER</t>
  </si>
  <si>
    <t>HAVELLS INDIA</t>
  </si>
  <si>
    <t>LLYOD AC</t>
  </si>
  <si>
    <t>ALUMNI SMAN 6 JAKARTA</t>
  </si>
  <si>
    <t>ALUMNI SMAN 6 JAKARTA - FRATERNITY</t>
  </si>
  <si>
    <t>EMAMI KESH KING</t>
  </si>
  <si>
    <t>ALUMNI SMUN 1 BUDI UTOMO</t>
  </si>
  <si>
    <t>ALUMNI SMUN 1 BUDI UTOMO - FRATERNITY</t>
  </si>
  <si>
    <t>MUTHOOTTU MINI</t>
  </si>
  <si>
    <t>PONDOK INDAH GROUP</t>
  </si>
  <si>
    <t>AMALA PONDOK INDAH RESIDENCES JKT - APAR</t>
  </si>
  <si>
    <t>CAR ONLINE PLATFORM</t>
  </si>
  <si>
    <t>AMARIS HOTEL</t>
  </si>
  <si>
    <t>AMARIS - HOTEL</t>
  </si>
  <si>
    <t xml:space="preserve">OLX AUTOS </t>
  </si>
  <si>
    <t>AMARTHA MIKRO FINTEK</t>
  </si>
  <si>
    <t>AMARTHA - FINANCIAL INSTITUTION</t>
  </si>
  <si>
    <t>FABRIC CONDITIONER</t>
  </si>
  <si>
    <t>COMFORT</t>
  </si>
  <si>
    <t>MEDIKON PRIMA LABORATORIES</t>
  </si>
  <si>
    <t>AMBEVEN KAPSUL - OBAT AMBEIEN</t>
  </si>
  <si>
    <t>MUTHOOT FINANCE</t>
  </si>
  <si>
    <t>AMBEVEN,BANK BJB,KOREA GLOW</t>
  </si>
  <si>
    <t>NIPPON PAINT INDIA PVT LTD</t>
  </si>
  <si>
    <t xml:space="preserve">NIPPON PAINT SPOTLESS NXT </t>
  </si>
  <si>
    <t>AMERICAN STANDARD INDONESIA</t>
  </si>
  <si>
    <t>AMERICAN STANDARD - BATHROOM EQUIPMENT</t>
  </si>
  <si>
    <t>KSE LTD</t>
  </si>
  <si>
    <t>AMERICAN STANDARD - TOILETS</t>
  </si>
  <si>
    <t>BASMATI RICE</t>
  </si>
  <si>
    <t>KRBL LTD</t>
  </si>
  <si>
    <t>KRBL INDIA GATE</t>
  </si>
  <si>
    <t>AMERTA INDAH OTSUKA</t>
  </si>
  <si>
    <t>AMERTA INDAH OTSUKA, PT - CORPORATE</t>
  </si>
  <si>
    <t xml:space="preserve">BRITANNIA GOOD DAY  CHOCOCHIP </t>
  </si>
  <si>
    <t>AMMAN MINERAL NUSA TENGGARA</t>
  </si>
  <si>
    <t>AMMAN MINERAL NUSA TENGGARA, PT - CORPOR</t>
  </si>
  <si>
    <t>PERFETTI VAN MELLE INDIA</t>
  </si>
  <si>
    <t>ANAKONIDIN - CHILDREN'S COUGH SYRUP</t>
  </si>
  <si>
    <t>LION DATE</t>
  </si>
  <si>
    <t>DATE SYRUP</t>
  </si>
  <si>
    <t>ANAKONIDIN HERBAL - CHILDREN'S COUGH SYR</t>
  </si>
  <si>
    <t>CHOCODATES</t>
  </si>
  <si>
    <t>ANAKONIDIN MUCOLYTIC EXPECTORANT - CHILD</t>
  </si>
  <si>
    <t>MIXED FRUIT JAM</t>
  </si>
  <si>
    <t xml:space="preserve">MIXED FRUIT JAM </t>
  </si>
  <si>
    <t>ANAKONIDIN MUCOLYTIC EXPECTORANT,CHOCO L</t>
  </si>
  <si>
    <t xml:space="preserve"> DATE SYRUP</t>
  </si>
  <si>
    <t xml:space="preserve">DATE SYRUP </t>
  </si>
  <si>
    <t>FONTERRA BRAND INDONESIA</t>
  </si>
  <si>
    <t>ANCHOR BONEETO - ALL MILKS</t>
  </si>
  <si>
    <t>COTTON KING</t>
  </si>
  <si>
    <t>ANCHOR BONEETO - POWDER MILK</t>
  </si>
  <si>
    <t xml:space="preserve"> SYRUP</t>
  </si>
  <si>
    <t>HAMDARD INDIA</t>
  </si>
  <si>
    <t>HAMDARD ROOH AFZA</t>
  </si>
  <si>
    <t>CONTRACEPTIVES</t>
  </si>
  <si>
    <t>DKT</t>
  </si>
  <si>
    <t>ANDALAN - ALAT KONTRASEPSI</t>
  </si>
  <si>
    <t>RMKV</t>
  </si>
  <si>
    <t xml:space="preserve">RMKV </t>
  </si>
  <si>
    <t>DKT INDONESIA</t>
  </si>
  <si>
    <t>ANDALAN FEMININE CARE INTIMATE WASH - LI</t>
  </si>
  <si>
    <t xml:space="preserve">INTEL </t>
  </si>
  <si>
    <t>FORISA NUSA PERSADA</t>
  </si>
  <si>
    <t>ANGET SARI - ALL BEVERAGE</t>
  </si>
  <si>
    <t>THE PILLSBURY COMPANY</t>
  </si>
  <si>
    <t xml:space="preserve">PILLSBURY CHAKKI FRESH ATTA </t>
  </si>
  <si>
    <t>ANGET SARI WEDANG JAHE - HEALTH DRINK</t>
  </si>
  <si>
    <t>WAGH BAKRI CHAI</t>
  </si>
  <si>
    <t>GUJARAT TEA PROCESSOR &amp; PACKERS LTD</t>
  </si>
  <si>
    <t xml:space="preserve">WAGH BAKRI CHAI </t>
  </si>
  <si>
    <t>ANGET SARI,BHS</t>
  </si>
  <si>
    <t>TTK PRESTIGE LTD</t>
  </si>
  <si>
    <t xml:space="preserve">TTK PRESTIGE </t>
  </si>
  <si>
    <t>ANGET SARI,BHS,SANKEN</t>
  </si>
  <si>
    <t>HEALTHCARE SERVICE</t>
  </si>
  <si>
    <t>AXELIA SOLUTIONS PRIVATE LTD</t>
  </si>
  <si>
    <t>PHARMEASY</t>
  </si>
  <si>
    <t>ANGET SARI,VIVO,CARVIL</t>
  </si>
  <si>
    <t xml:space="preserve">VOLKSWAGEN </t>
  </si>
  <si>
    <t xml:space="preserve">VOLKSWAGEN  VIRTUS </t>
  </si>
  <si>
    <t>ANGET SARI,VIVO,OMEPROS,JERSI</t>
  </si>
  <si>
    <t>SPRINKLER</t>
  </si>
  <si>
    <t>CATCH SPRINKLER</t>
  </si>
  <si>
    <t>ANGET SARI,VIVO,OMEPROS,NOURISH BEAUTY C</t>
  </si>
  <si>
    <t>ANGKASA PURA</t>
  </si>
  <si>
    <t>ANGKASA PURA II, PT</t>
  </si>
  <si>
    <t xml:space="preserve"> PULSE </t>
  </si>
  <si>
    <t>ANGKASA PURA II, PT,WWW.INDONESIA.TRAVEL</t>
  </si>
  <si>
    <t>THE HIMALAYA DRUG COMPANY</t>
  </si>
  <si>
    <t>HIMALAYA PURYING NEEM FACEWASH</t>
  </si>
  <si>
    <t>ANGKASA PURA, PT</t>
  </si>
  <si>
    <t xml:space="preserve">PHARMEASY  </t>
  </si>
  <si>
    <t>ANIBEE TV</t>
  </si>
  <si>
    <t>ANIBEE - MEDIA ONLINE</t>
  </si>
  <si>
    <t>Prayer Material</t>
  </si>
  <si>
    <t>INCENSE STICK</t>
  </si>
  <si>
    <t>NR GROUP</t>
  </si>
  <si>
    <t xml:space="preserve">CYCLE PURE AGARBATTI </t>
  </si>
  <si>
    <t>TIGA RAKSA S/FONTERRA BRAND IND(09/2010)</t>
  </si>
  <si>
    <t>ANLENE - ALL NON FAT MILK</t>
  </si>
  <si>
    <t>ASIAN PAINTS LTD</t>
  </si>
  <si>
    <t>ASIAN PAINTS SMARTCARE HYDROLOC</t>
  </si>
  <si>
    <t>ANLENE - LIQUID MILK</t>
  </si>
  <si>
    <t>ANLENE ACTIFIT - NON FAT MILK POWDER</t>
  </si>
  <si>
    <t>SAMSUNG GALAXYZ FLIP 4</t>
  </si>
  <si>
    <t>ANLENE GOLD PLUS - NON FAT MILK POWDER</t>
  </si>
  <si>
    <t>MYG DIGITAL HUB</t>
  </si>
  <si>
    <t>NZMI/FONTERRA BRAND IND(09/2010)</t>
  </si>
  <si>
    <t>ANMUM ESSENTIAL - ALL GROWING UP MILK</t>
  </si>
  <si>
    <t>RAMDEV FOOD PRODUCTS PVT.LTD</t>
  </si>
  <si>
    <t>BOUTIQUE, TAILOR, FASHION HOUSE</t>
  </si>
  <si>
    <t>ANNE AVANTIE</t>
  </si>
  <si>
    <t>ANNE AVANTIE - BOUTIQUE</t>
  </si>
  <si>
    <t>HOSANA CONSUMER PVT LTD</t>
  </si>
  <si>
    <t>MAMAEARTH UBTAN FACEWASH</t>
  </si>
  <si>
    <t>KIANTAKA RASA</t>
  </si>
  <si>
    <t>ANTAKA - CONDIMENT</t>
  </si>
  <si>
    <t>SAMSUNG AI ECOBUBLE WASHING MACHINE</t>
  </si>
  <si>
    <t>DELTOMED LABORATORIES</t>
  </si>
  <si>
    <t>ANTANGIN - LIQUID TRADITIONAL HERB</t>
  </si>
  <si>
    <t xml:space="preserve">SAMSUNG AI ECOBUBLE WASHING MACHINE </t>
  </si>
  <si>
    <t>ANTANGIN,OB HERBAL,ROSE BRAND</t>
  </si>
  <si>
    <t>CHUNGATH GOLD</t>
  </si>
  <si>
    <t>ANTAVAYA,BANK MEGA</t>
  </si>
  <si>
    <t xml:space="preserve">E.K. FOODS PVT.LTD </t>
  </si>
  <si>
    <t>KIWI ICE CREAM</t>
  </si>
  <si>
    <t>ANTAVAYA,BANK MEGA,PERGI.COM</t>
  </si>
  <si>
    <t>ANTIS</t>
  </si>
  <si>
    <t>VINOD PRESSURE COOKER &amp; PAN</t>
  </si>
  <si>
    <t>ANTV,VIVO</t>
  </si>
  <si>
    <t>DAIRY PRODUCT</t>
  </si>
  <si>
    <t>GRB DAIRY FOOD PVT LTD</t>
  </si>
  <si>
    <t xml:space="preserve">GRB GHEE </t>
  </si>
  <si>
    <t>CAKRAWALA ANDALAS TELEVISI</t>
  </si>
  <si>
    <t>ANTVKLIK.COM - MEDIA ONLINE</t>
  </si>
  <si>
    <t>INDIGO PAINTS LTD</t>
  </si>
  <si>
    <t>INDIGO EXTERIOR LAMINATE</t>
  </si>
  <si>
    <t>ANUGERAH SINAR TIMUR, PT</t>
  </si>
  <si>
    <t>ANUGERAH SINAR TIMUR, PT - CORPORATE</t>
  </si>
  <si>
    <t>LAGU BANDHU PEARL JEWELLERY</t>
  </si>
  <si>
    <t>SHOES, SLIPPER, SHOCK, STOCKING</t>
  </si>
  <si>
    <t>AP - BOOT SHOES</t>
  </si>
  <si>
    <t>HENNES &amp; MAURITZ  RETAIL PVT LTD</t>
  </si>
  <si>
    <t>H&amp;M</t>
  </si>
  <si>
    <t>AP CHEF - BOOT SHOES</t>
  </si>
  <si>
    <t>MARUTI SUZUKI K10</t>
  </si>
  <si>
    <t>KARYA DIBYA MAHARDHIKA</t>
  </si>
  <si>
    <t>APACHE - ALL FILTER CLOVE CIGARETTE</t>
  </si>
  <si>
    <t xml:space="preserve">NAND GOKUL GHEE </t>
  </si>
  <si>
    <t>PT APLUS PACIFIC</t>
  </si>
  <si>
    <t>APLUS - CALCIUM CILICATE BOARD</t>
  </si>
  <si>
    <t>CATCH MASALA</t>
  </si>
  <si>
    <t>APLUS GYPSUM - GYPSUMBOARD</t>
  </si>
  <si>
    <t>BBK ELECTRONICS</t>
  </si>
  <si>
    <t>SPORTS/SPORTING GOODS, HOBBIES, TOYS</t>
  </si>
  <si>
    <t>UNKNOWN</t>
  </si>
  <si>
    <t>APOLO MSZ - TOYS</t>
  </si>
  <si>
    <t xml:space="preserve">EMAMI BORO PLUS </t>
  </si>
  <si>
    <t>KOTA PHARMA</t>
  </si>
  <si>
    <t>APPETON 60+ - POWDER MILK</t>
  </si>
  <si>
    <t>AYURVEDIC CREAM</t>
  </si>
  <si>
    <t xml:space="preserve">KAILAS JEEVAN </t>
  </si>
  <si>
    <t>APPETON WEIGHT GAIN - POWDER MILK</t>
  </si>
  <si>
    <t>BREAD</t>
  </si>
  <si>
    <t xml:space="preserve">PHARMEASY </t>
  </si>
  <si>
    <t>AQUA JAPAN</t>
  </si>
  <si>
    <t>AQUA JAPAN - ALL ELECT H/H APPLIANCES</t>
  </si>
  <si>
    <t>AQUA,NATIONAL GEOGRAPHIC INDONESIA</t>
  </si>
  <si>
    <t>HARDCASTLE RESTAURANT, PVT. LTD</t>
  </si>
  <si>
    <t xml:space="preserve">MCDONALD </t>
  </si>
  <si>
    <t>AQUA,RUCIKA</t>
  </si>
  <si>
    <t>M K AGROTECH PVT LTD</t>
  </si>
  <si>
    <t>SUNPURE RICEBRAN OIL</t>
  </si>
  <si>
    <t>AQUABEADS</t>
  </si>
  <si>
    <t>AQUABEADS - TOYS</t>
  </si>
  <si>
    <t>AQUAPROF</t>
  </si>
  <si>
    <t>AQUAPROOF - COATING PAINT</t>
  </si>
  <si>
    <t>HOUSEWARE BOTTLE &amp; TIFFIN</t>
  </si>
  <si>
    <t>HAMILTON HOUSEWARES PVT.LTD</t>
  </si>
  <si>
    <t xml:space="preserve">MILTON BOTTLE &amp; TIFFIN </t>
  </si>
  <si>
    <t>AQUAPROOF PRO - COATING PAINT</t>
  </si>
  <si>
    <t>ARTOTEL THAMRIN HOTEL</t>
  </si>
  <si>
    <t>AR+OTEL JAKARTA - HOTEL</t>
  </si>
  <si>
    <t>HOSPITAL</t>
  </si>
  <si>
    <t>ARCHIPELAGIC &amp; ISLAND STATES FORUM</t>
  </si>
  <si>
    <t>ARCHIPELAGIC &amp; ISLAND STATES FORUM - ORG</t>
  </si>
  <si>
    <t>SUNPURE 5 LT CAN OFFER</t>
  </si>
  <si>
    <t>CIPTA WIJAYA</t>
  </si>
  <si>
    <t>ARDILES - SANDALS</t>
  </si>
  <si>
    <t>KRBL INDIA GATE BASMATI RICE</t>
  </si>
  <si>
    <t>ARDILES - SHOES</t>
  </si>
  <si>
    <t>DESSERT KING DATES</t>
  </si>
  <si>
    <t>ARDILES - SHOES &amp; SANDALS</t>
  </si>
  <si>
    <t>CHOCOLATE</t>
  </si>
  <si>
    <t>PARLE AGRO PVT.LTD</t>
  </si>
  <si>
    <t xml:space="preserve"> SMOODH </t>
  </si>
  <si>
    <t>INDESIT COMPANY</t>
  </si>
  <si>
    <t>ARISTON - ELECT WATER HEATER</t>
  </si>
  <si>
    <t>FACE GEL</t>
  </si>
  <si>
    <t>THE HIMALAYA DRUG CO</t>
  </si>
  <si>
    <t>ARIUL</t>
  </si>
  <si>
    <t>ARIUL 7 DAYS MASK - FACIAL MASK</t>
  </si>
  <si>
    <t>SCOOTER</t>
  </si>
  <si>
    <t>ARRES</t>
  </si>
  <si>
    <t>ARRES - THERAPY UNDERWEAR</t>
  </si>
  <si>
    <t>AERATED DRINK</t>
  </si>
  <si>
    <t>PARLE APPY FIZZ</t>
  </si>
  <si>
    <t>AGRICULTURE, RANCH, FISHING</t>
  </si>
  <si>
    <t>ANTARA KUSUMA</t>
  </si>
  <si>
    <t>ARTCO - WHEELBARROW</t>
  </si>
  <si>
    <t>TATA CONSUMER PRODUCTS</t>
  </si>
  <si>
    <t>TATA TEA PREMIUM</t>
  </si>
  <si>
    <t>ARTHA GRAHA GROUP</t>
  </si>
  <si>
    <t>SHYAM STEEL GROUP</t>
  </si>
  <si>
    <t>BUDLEAF TEA</t>
  </si>
  <si>
    <t>ARTHA GRAHA GROUP,TAMBLING WILDLIFE NATU</t>
  </si>
  <si>
    <t>JSW GROUP</t>
  </si>
  <si>
    <t>EPOXYNDO ART LESTARI</t>
  </si>
  <si>
    <t>ARTON MIX - ASPHALT INSTANT</t>
  </si>
  <si>
    <t>HAVELLS FAN</t>
  </si>
  <si>
    <t>ARTON MIX - CONCRETE INSTANT</t>
  </si>
  <si>
    <t xml:space="preserve"> LLYOD </t>
  </si>
  <si>
    <t>ARUS BARU MUSLIMAH</t>
  </si>
  <si>
    <t>ARUS BARU MUSLIMAH - FRATERNITY</t>
  </si>
  <si>
    <t>VOLTAS LTD</t>
  </si>
  <si>
    <t>VOLTAS PUREAIR INVERTER AC</t>
  </si>
  <si>
    <t>AS MAGIC SKIN CARE</t>
  </si>
  <si>
    <t>AS MAGIC SKIN CARE - ALL TOILETRIES</t>
  </si>
  <si>
    <t>KITCHEN APPLIANCES</t>
  </si>
  <si>
    <t>TTK PRESTIGE</t>
  </si>
  <si>
    <t>GOVERNMENT, POLITIC ORGANIZATION</t>
  </si>
  <si>
    <t>ASEAN</t>
  </si>
  <si>
    <t>ASEAN (ASSOC OF SOUTHEAST ASIA NATIONS)</t>
  </si>
  <si>
    <t>ASEAN FEDERATION OF ENGINEERING ORGANISATIONS</t>
  </si>
  <si>
    <t>ASEAN FEDERATION OF ENGINEERING ORGANISA</t>
  </si>
  <si>
    <t>HIMALAYA ANTI HAIR FALL  SHAMPOO</t>
  </si>
  <si>
    <t>ASIA PASIFIC BROADCASTING UNIO</t>
  </si>
  <si>
    <t>ASIA PASIFIC BROADCASTING UNION</t>
  </si>
  <si>
    <t>FLOUR</t>
  </si>
  <si>
    <t>SHREE BHAGWATI FLOUR MILLS &amp; FOOD PVT LTD</t>
  </si>
  <si>
    <t>UTTAM MAIDA &amp; SOOJI FOUR</t>
  </si>
  <si>
    <t>ASIA PULP &amp; PAPER</t>
  </si>
  <si>
    <t>ASIA PULP &amp; PAPER (APP) CO.LTD</t>
  </si>
  <si>
    <t>BATITA</t>
  </si>
  <si>
    <t>HAIR OIL &amp; SHAMPOO</t>
  </si>
  <si>
    <t>EMAMI KESH KING ONION RANGE</t>
  </si>
  <si>
    <t>ASIA PULP &amp; PAPER (APP),KOMPAS</t>
  </si>
  <si>
    <t>DISPOSABLE BATTERY</t>
  </si>
  <si>
    <t>DURACELL</t>
  </si>
  <si>
    <t>ASOS ASURANSI JIWA INDONESIA</t>
  </si>
  <si>
    <t>ASOS ASURANSI JIWA INDONESIA (AAJI)</t>
  </si>
  <si>
    <t>IPAYMENT MOBILE APP WITH BA</t>
  </si>
  <si>
    <t>ASOS ASURANSI JIWA INDONESIA,AIA,ALLIANZ</t>
  </si>
  <si>
    <t>IPAYMENT MOBILE APP WITHOUT BA</t>
  </si>
  <si>
    <t>ASOS BIG DATA INDONESIA,MICRONICS GROUP</t>
  </si>
  <si>
    <t>ASOS EKSPORTIR &amp; PRODUSEN HAND</t>
  </si>
  <si>
    <t>ASOS EKSPORTIR &amp; PRODUSEN HANDYCRAFT</t>
  </si>
  <si>
    <t>HAIR CREAM</t>
  </si>
  <si>
    <t>ASOS EKSPORTIR &amp; PRODUSEN HANDYCRAFT,MED</t>
  </si>
  <si>
    <t>CYCLE AGARBATTI</t>
  </si>
  <si>
    <t>ASOS PEMERINTAH KABUPATEN SEL</t>
  </si>
  <si>
    <t>ASOS PEMERINTAH KABUPATEN SEL IND(APKASI</t>
  </si>
  <si>
    <t>HAIR COLOUR</t>
  </si>
  <si>
    <t>CAVINKARE</t>
  </si>
  <si>
    <t>INDICA EASY</t>
  </si>
  <si>
    <t>ASOS PEMERINTAH KOTA SE-IND</t>
  </si>
  <si>
    <t>ASOS PEMERINTAH KOTA SE-IND (APEKSI)</t>
  </si>
  <si>
    <t>SPINZ BB FACE TALC</t>
  </si>
  <si>
    <t>ASOS PEMERINTAH KOTA SE-IND,PEMDA JAWA T</t>
  </si>
  <si>
    <t xml:space="preserve">JSW PAINTS </t>
  </si>
  <si>
    <t>ASOS PENGUSAHA EMAS PERMATA IN</t>
  </si>
  <si>
    <t>ASOS PENGUSAHA EMAS &amp; PERMATA INDONESIA</t>
  </si>
  <si>
    <t xml:space="preserve">THE KERALA STATE FINANCIAL ENTERPRISES LTD </t>
  </si>
  <si>
    <t>KSFE DIAMOND CHITTIES</t>
  </si>
  <si>
    <t>ASOS PENGUSAHA PEMASOK PASAR MODERN INDONESIA</t>
  </si>
  <si>
    <t>ASOS PENGUSAHA PEMASOK PASAR MODERN INDO</t>
  </si>
  <si>
    <t>ASOS PERANAKAN TIONGHOA INDONESIA</t>
  </si>
  <si>
    <t>ASOS PERANAKAN TIONGHOA INDONESIA - FRAT</t>
  </si>
  <si>
    <t>ASOS SEKOLAH SUNNAH INDONESIA</t>
  </si>
  <si>
    <t>ASOS SEKOLAH SUNNAH INDONESIA - ASSOCIAT</t>
  </si>
  <si>
    <t>NISSAN MOTOR CO.LTD</t>
  </si>
  <si>
    <t>ASOS TELEVISI SWASTA INDONESIA</t>
  </si>
  <si>
    <t>ASOS TELEVISI SWASTA INDONESIA - ASSOCIA</t>
  </si>
  <si>
    <t>EMAMI NAVRATNA OIL</t>
  </si>
  <si>
    <t>SPARE PARTS, AUTO EQUIPMENT, ACCESSOR</t>
  </si>
  <si>
    <t>ASTRA OTOPARTS, PT</t>
  </si>
  <si>
    <t>ASPIRA - AUTOMOTIVE SPAREPART</t>
  </si>
  <si>
    <t>GEMINI EDIBLES &amp; FATS INDIA LTD</t>
  </si>
  <si>
    <t>FREEDOM SUNFLOWER OIL</t>
  </si>
  <si>
    <t>RAMAWIJAYA INTERNATIONAL DESIGN</t>
  </si>
  <si>
    <t>ASRINESIA - MAGAZINE</t>
  </si>
  <si>
    <t>MUESLI</t>
  </si>
  <si>
    <t>ASTON HOTEL</t>
  </si>
  <si>
    <t>ASTON BOGOR - HOTEL &amp; RESORT</t>
  </si>
  <si>
    <t>ASTOR SINGLES - CHOCOLATE WAFER STICK</t>
  </si>
  <si>
    <t>TMT BARS</t>
  </si>
  <si>
    <t>ARS STEELS AND ALLOY INTERNATIONAL PVT LTD</t>
  </si>
  <si>
    <t>ASTRA INT'L</t>
  </si>
  <si>
    <t>ASTRA DIGITAL INT'L, PT - CORPORATE</t>
  </si>
  <si>
    <t>VIVO MOBILE INDIA PVT. LTD</t>
  </si>
  <si>
    <t>VIVO MOBILE INDIA PVT. LTDV</t>
  </si>
  <si>
    <t>VIVO V29 SERIES</t>
  </si>
  <si>
    <t>DEALER, SHOWROOM</t>
  </si>
  <si>
    <t>ASTRA HONDA MOTOR (AHM)</t>
  </si>
  <si>
    <t>MIX FLOUR</t>
  </si>
  <si>
    <t>MTR FOODS PVT.LTD</t>
  </si>
  <si>
    <t>ASTRA INT'L, PT</t>
  </si>
  <si>
    <t>ASIAN PAINTS APCOLITE ALL PROTECT</t>
  </si>
  <si>
    <t>ASTRA OTOPARTS, PT - CORPORATE</t>
  </si>
  <si>
    <t>PEPSICO INDIA PVT LTD</t>
  </si>
  <si>
    <t>LAY'S</t>
  </si>
  <si>
    <t>LANDSON</t>
  </si>
  <si>
    <t>ASTRIA - FOOD SUPPLEMENT</t>
  </si>
  <si>
    <t>BERGER HOME SHIELD</t>
  </si>
  <si>
    <t>ASURANSI AIA INDONESIA</t>
  </si>
  <si>
    <t>ASURANSI AIA INDONESIA - INSURANCE</t>
  </si>
  <si>
    <t>LIBERTY AGARBATHI</t>
  </si>
  <si>
    <t>ALLIANZ</t>
  </si>
  <si>
    <t>ASURANSI ALLIANZ LIFE INDONESIA - INSURA</t>
  </si>
  <si>
    <t>MOISTURIZING CREAM</t>
  </si>
  <si>
    <t>BEIERSDORF-NIVEA INDIA PVT LTD</t>
  </si>
  <si>
    <t>ASURANSI ALLIANZ UTAMA IND,HABITAT FOR H</t>
  </si>
  <si>
    <t>INDIGO D&amp;W EXTERIOR LAMINATE</t>
  </si>
  <si>
    <t>ASURANSI ALLIANZ UTAMA IND</t>
  </si>
  <si>
    <t>ASURANSI ALLIANZ UTAMA INDONESIA - INSUR</t>
  </si>
  <si>
    <t>EMAMI BOROPLUS CREAM</t>
  </si>
  <si>
    <t>ASURANSI AXA INDONESIA</t>
  </si>
  <si>
    <t>ASURANSI AXA INDONESIA - INSURANCE</t>
  </si>
  <si>
    <t>BODY LOTION</t>
  </si>
  <si>
    <t>EMAMI BOROPLUS DOODH KESAR LOTION</t>
  </si>
  <si>
    <t>ASURANSI AXA INDONESIA,AXA MANDIRI</t>
  </si>
  <si>
    <t>MULTIVITAMIN</t>
  </si>
  <si>
    <t xml:space="preserve">CENTRUM OSTOCALCIUM </t>
  </si>
  <si>
    <t>ASURANSI BRILIFE</t>
  </si>
  <si>
    <t>ASURANSI BRILIFE - INSURANCE</t>
  </si>
  <si>
    <t>LIFEBUOY X GADAR 2 MOVIE</t>
  </si>
  <si>
    <t>ASURANSI CAKRAWALA PROTEKSI</t>
  </si>
  <si>
    <t>ASURANSI CAKRAWALA PROTEKSI - INSURANCE</t>
  </si>
  <si>
    <t>PARACHUTE COCONUT OIL X EYTB MOVIE</t>
  </si>
  <si>
    <t>ASURANSI JASA RAHARJA</t>
  </si>
  <si>
    <t>ASURANSI JASA RAHARJA - INSURANCE</t>
  </si>
  <si>
    <t>SAFFOLA HONEY</t>
  </si>
  <si>
    <t>ASURANSI JIWA MANULIFE IND,BCA,TELKOM,DE</t>
  </si>
  <si>
    <t>OAT</t>
  </si>
  <si>
    <t>SAFFOLA OAT</t>
  </si>
  <si>
    <t>ASURANSI JIWA MANULIFE IND,LENKOTE SUPER</t>
  </si>
  <si>
    <t xml:space="preserve">ASIAN PAINTS ROYAL GLITZ </t>
  </si>
  <si>
    <t>ASURANSI JIWA MANULIFE IND</t>
  </si>
  <si>
    <t>ASURANSI JIWA MANULIFE INDONESIA - INSUR</t>
  </si>
  <si>
    <t>ASIAN PAINTS ROYAL GLITZ</t>
  </si>
  <si>
    <t>ASURANSI SUN LIFE INDONESIA</t>
  </si>
  <si>
    <t>ASURANSI SUN LIFE INDONESIA - INSURANCE</t>
  </si>
  <si>
    <t>ASIAN PAINTS X FIGHTER MOVIE</t>
  </si>
  <si>
    <t>ASURANSI TOKIO MARINE IND</t>
  </si>
  <si>
    <t>ASURANSI TOKIO MARINE INDONESIA - INSURA</t>
  </si>
  <si>
    <t>FAKE CEILING</t>
  </si>
  <si>
    <t>SAINT GOBAIN</t>
  </si>
  <si>
    <t>GYPROC</t>
  </si>
  <si>
    <t>ASUS</t>
  </si>
  <si>
    <t>ASUS - CORPORATE</t>
  </si>
  <si>
    <t xml:space="preserve">SURF EXCEL EASY WASH </t>
  </si>
  <si>
    <t>ASUS - GSM MULTI CARDS HANDPHONE</t>
  </si>
  <si>
    <t xml:space="preserve">SURF EXCEL EASY WASH WITH </t>
  </si>
  <si>
    <t>COMPUTER HARDWARE, EQUIPMENT</t>
  </si>
  <si>
    <t>ASUS - PC NOTEBOOK</t>
  </si>
  <si>
    <t>NIVEA BODY MILK</t>
  </si>
  <si>
    <t>ATLANTIC OCEAN PAINT - CORPORATE</t>
  </si>
  <si>
    <t>MOSQUITO REPELLANT</t>
  </si>
  <si>
    <t>RANGE OF APPAREL/PERSONAL EQUIPMENT</t>
  </si>
  <si>
    <t>BEHAESTEX</t>
  </si>
  <si>
    <t>ATLAS - ALL APPAREL</t>
  </si>
  <si>
    <t>AGRICULTURAL TYRES</t>
  </si>
  <si>
    <t>PT Behaestex</t>
  </si>
  <si>
    <t>ATLAS - SARONG</t>
  </si>
  <si>
    <t>BKT TYRES X DUNKI</t>
  </si>
  <si>
    <t>ATLAS,ANTANGIN,NO DROP</t>
  </si>
  <si>
    <t>ELECTROLITE DRINK</t>
  </si>
  <si>
    <t>DR REDDY'S LABORATORIES</t>
  </si>
  <si>
    <t>REBALANZ VITORS</t>
  </si>
  <si>
    <t>ATTACK - ALL DETERGENT</t>
  </si>
  <si>
    <t>CARGILL INDIA</t>
  </si>
  <si>
    <t>GEMINI SUNFLOWER OIL</t>
  </si>
  <si>
    <t>ATTACK FRESH UP SOFTENER - FABRIC SOFTEN</t>
  </si>
  <si>
    <t>KURKURE</t>
  </si>
  <si>
    <t>ATTACK PLUS SOFTENER - LIQUID DETERGENT</t>
  </si>
  <si>
    <t>AUTAN ALL-NIGHT - MOSQUITO REPELLENT CRE</t>
  </si>
  <si>
    <t>GITS FOOD</t>
  </si>
  <si>
    <t>AUTAN FLORAL &amp; PROTECT - MOSQUITO REPELL</t>
  </si>
  <si>
    <t>AUTHENTICITY FEST</t>
  </si>
  <si>
    <t>AUTHENTICITY FEST - ENTERTAINMENT</t>
  </si>
  <si>
    <t>CEILING LIGHTS</t>
  </si>
  <si>
    <t>CROMPTON GREAVES CONSUMER ELECTRICALS LTD</t>
  </si>
  <si>
    <t>CROMPTON LIGHT</t>
  </si>
  <si>
    <t>STATIONERY, BOOK</t>
  </si>
  <si>
    <t>AUTOPILOT FOREX TRADING</t>
  </si>
  <si>
    <t>AUTOPILOT FOREX TRADING - BOOK</t>
  </si>
  <si>
    <t>AUTOPRO SYSTEM</t>
  </si>
  <si>
    <t>AUTOPRO SYSTEM - SOFTWARE</t>
  </si>
  <si>
    <t>TOPOTELS</t>
  </si>
  <si>
    <t>AVENZEL BEKASI - HOTEL &amp; CONVENTION</t>
  </si>
  <si>
    <t>TATA DIGITAL</t>
  </si>
  <si>
    <t>TATA CROMA</t>
  </si>
  <si>
    <t>AVIA</t>
  </si>
  <si>
    <t>AVIAN - PAINT</t>
  </si>
  <si>
    <t>AVITEX - PAINT</t>
  </si>
  <si>
    <t>Political Parties</t>
  </si>
  <si>
    <t>POLITICAL PARTIES</t>
  </si>
  <si>
    <t>AVITEX,POWER</t>
  </si>
  <si>
    <t>JSW PAINTS I-BLOK</t>
  </si>
  <si>
    <t xml:space="preserve">REBALANZ VITORS </t>
  </si>
  <si>
    <t>AXE - HAIR STYLING</t>
  </si>
  <si>
    <t>BABY BAR SOAP</t>
  </si>
  <si>
    <t>WIPRO CONSUMER CARE</t>
  </si>
  <si>
    <t>SANTOOR BABY BATH</t>
  </si>
  <si>
    <t>AXE DEEP CLEAN BLACK FOAM - FACE WASH</t>
  </si>
  <si>
    <t>BABY CARE SET</t>
  </si>
  <si>
    <t>AXE HARUMKAN INDONESIA - DEODORANT BODY</t>
  </si>
  <si>
    <t>POOJA LAMP OIL</t>
  </si>
  <si>
    <t>KALEESUWARI REFINERIES PVT LTD</t>
  </si>
  <si>
    <t>NATRINDO TELEPON SELULER/XL AXIATA TBK(08/2014)</t>
  </si>
  <si>
    <t>AXIS - GSM SIM CARD</t>
  </si>
  <si>
    <t xml:space="preserve">RIN MATIC </t>
  </si>
  <si>
    <t>AXIS - INTERNET BROADBAND</t>
  </si>
  <si>
    <t xml:space="preserve">BROOKE BOND 3 ROSES  </t>
  </si>
  <si>
    <t>AXIS TELEKOM INDONESIA</t>
  </si>
  <si>
    <t>AXIS TELEKOM INDONESIA - CORPORATE</t>
  </si>
  <si>
    <t>AZ-ZIKRA MADU</t>
  </si>
  <si>
    <t>AZ-ZIKRA MADU - HONEY</t>
  </si>
  <si>
    <t xml:space="preserve">BROOKE BOND TAJ MAHAL </t>
  </si>
  <si>
    <t>BABE</t>
  </si>
  <si>
    <t>BABE- MEDIA ONLINE</t>
  </si>
  <si>
    <t>BABY + SAFE</t>
  </si>
  <si>
    <t>BABY + SAFE - ALL BABY PRODUCT</t>
  </si>
  <si>
    <t>BABY + SAFE ANTI-BACTERIAL - WET WIPES</t>
  </si>
  <si>
    <t xml:space="preserve">HENKO MATIC LIQUID </t>
  </si>
  <si>
    <t>BABY HAPPY! BODY FIT PANTS - BABY DIAPER</t>
  </si>
  <si>
    <t>Surya Cipta Indah Gemilang</t>
  </si>
  <si>
    <t>BABY HUKI - ALL BABY PRODUCT</t>
  </si>
  <si>
    <t xml:space="preserve">BROOKE BOND 3 ROSES </t>
  </si>
  <si>
    <t>OTHER BABY &amp; MATERNITY PROD</t>
  </si>
  <si>
    <t>BABY HUKI - LIQUID CLEANSER</t>
  </si>
  <si>
    <t>DISINFECTANT FLOOR CLEANER</t>
  </si>
  <si>
    <t xml:space="preserve">MAX KLEEN </t>
  </si>
  <si>
    <t>BADAN AMIL ZAKAT NASIONAL.</t>
  </si>
  <si>
    <t>BADAN AMIL ZAKAT NASIONAL (BAZNAS)</t>
  </si>
  <si>
    <t>BADAN AMIL ZAKAT NASIONAL (BAZNAS),KAWAN</t>
  </si>
  <si>
    <t>AMAZON.IN</t>
  </si>
  <si>
    <t>BADAN AMIL ZAKAT NASIONAL,PEMDA DKI JAKA</t>
  </si>
  <si>
    <t>MYG</t>
  </si>
  <si>
    <t>BADAN EKONOMI KREATIF IND,KEMENTERIAN LU</t>
  </si>
  <si>
    <t>JSW PAINT PIXA PROTECTED</t>
  </si>
  <si>
    <t>BADAN EKONOMI KREATIF INDONESIA</t>
  </si>
  <si>
    <t>BADAN EKONOMI KREATIF INDONESIA - GOVERN</t>
  </si>
  <si>
    <t>CHEWING GUM</t>
  </si>
  <si>
    <t>BADAN INFORMASI GEOSPASIAL</t>
  </si>
  <si>
    <t>BADAN INFORMASI GEOSPASIAL - GOVERMENT</t>
  </si>
  <si>
    <t>SOYA CHUNKS</t>
  </si>
  <si>
    <t>ADANI WILMAR LTD</t>
  </si>
  <si>
    <t>BADAN INTELIJEN NEGARA RI</t>
  </si>
  <si>
    <t>BADAN INTELIJEN NEGARA RI - GOVERNMENT</t>
  </si>
  <si>
    <t>SKINCARE</t>
  </si>
  <si>
    <t>PONDS BRIGHT BEAUTY</t>
  </si>
  <si>
    <t>BADAN KEAMANAN LAUT RI</t>
  </si>
  <si>
    <t>BADAN KEAMANAN LAUT RI - GOVERNMENT</t>
  </si>
  <si>
    <t>PONDS BODY LOTIONS</t>
  </si>
  <si>
    <t>BADAN KEPENDUDUKAN DAN KB NASIONAL</t>
  </si>
  <si>
    <t>BADAN KEPENDUDUKAN DAN KB NASIONAL - GOV</t>
  </si>
  <si>
    <t>TIDE</t>
  </si>
  <si>
    <t>BMG</t>
  </si>
  <si>
    <t>BADAN METEOROLOGI DAN GEOFISIKA (BMG)</t>
  </si>
  <si>
    <t>BADAN METEOROLOGI KLIMATOLOGI DAN GEOFIS</t>
  </si>
  <si>
    <t>VINOD SAS COOKWARE</t>
  </si>
  <si>
    <t>BADAN NARKOTIKA NASIONAL</t>
  </si>
  <si>
    <t>TATA CAPITAL FINANCIAL SERVICES LTD</t>
  </si>
  <si>
    <t>TATA CAPITAL LOAN</t>
  </si>
  <si>
    <t>BADAN NARKOTIKA NASIONAL,INDOSIAR</t>
  </si>
  <si>
    <t>SUGAR POP</t>
  </si>
  <si>
    <t>BADAN NAS PENEMPATAN&amp;PERLINDUN</t>
  </si>
  <si>
    <t>BADAN NAS PENEMPATAN &amp; PERLINDUNGAN TKI</t>
  </si>
  <si>
    <t>BADAN NAS PENANGGULANGAN BENCA</t>
  </si>
  <si>
    <t>BADAN NASIONAL PENANGGULANGAN BENCANA</t>
  </si>
  <si>
    <t>SRIWANGI</t>
  </si>
  <si>
    <t>BADAN NASIONAL PENANGGULANGAN BENCANA,BA</t>
  </si>
  <si>
    <t>BADAN NASIONAL PENANGGULANGAN BENCANA,ME</t>
  </si>
  <si>
    <t>BADAN NASIONAL PENANGGULANGAN BENCANA,MN</t>
  </si>
  <si>
    <t>BADAN NASIONAL PENANGGULANGAN BENCANA,TV</t>
  </si>
  <si>
    <t>BADAN NASIONAL PENANGGULANGAN TERORISME</t>
  </si>
  <si>
    <t>BADAN NASIONAL PENGELOLA PERBATASAN RI</t>
  </si>
  <si>
    <t>BADAN NAS SERTIFIKASI PROFESI</t>
  </si>
  <si>
    <t>BADAN NASIONAL SERTIFIKASI PROFESI</t>
  </si>
  <si>
    <t>BADAN PEMBINAAN IDEOLOGI P,KEMENTERIAN K</t>
  </si>
  <si>
    <t>BADAN PEMBINAAN IDEOLOGI P,KEMENTERIAN R</t>
  </si>
  <si>
    <t>BADAN PEMBINAAN IDEOLOGI PANCASILA</t>
  </si>
  <si>
    <t>BADAN PEMBINAAN IDEOLOGI PANCASILA - GOV</t>
  </si>
  <si>
    <t>BADAN PEMBINAAN IDEOLOGI PANCASILA,TVRI</t>
  </si>
  <si>
    <t>BADAN PEMERIKSA KEUANGAN</t>
  </si>
  <si>
    <t>BADAN PENGAWAS OBAT &amp; MAKANAN</t>
  </si>
  <si>
    <t>BADAN PENGAWAS OBAT &amp; MAKANAN (POM) RI</t>
  </si>
  <si>
    <t>BADAN PENGAWAS PEMILU(BAWASLU)</t>
  </si>
  <si>
    <t>BADAN PENGAWAS PEMILU (BAWASLU)</t>
  </si>
  <si>
    <t>BADAN PENGAWAS TENAGA NUKLIR</t>
  </si>
  <si>
    <t>BADAN PENGAWAS TENAGA NUKLIR - GOVERNMEN</t>
  </si>
  <si>
    <t>BADAN PENGAWASAN KEUANGAN&amp;PEMB</t>
  </si>
  <si>
    <t>BADAN PENGAWASAN KEUANGAN &amp; PEMB (BPKP)</t>
  </si>
  <si>
    <t>BADAN PENGELOLA KEUANGAN HAJI</t>
  </si>
  <si>
    <t>BADAN PENGELOLA KEUANGAN HAJI - GOVERNME</t>
  </si>
  <si>
    <t>BADAN PENGUSAHAAN BATAM</t>
  </si>
  <si>
    <t>BADAN PENGUSAHAAN BATAM - GOVERNMENT</t>
  </si>
  <si>
    <t>BAPPENAS</t>
  </si>
  <si>
    <t>BADAN PERENCANAAN PEMB NAS (BAPPENAS)</t>
  </si>
  <si>
    <t>BADAN PERFILMAN INDONESIA,KEMENDIKBUD</t>
  </si>
  <si>
    <t>BADAN PUSAT STATISTIK (BPS)</t>
  </si>
  <si>
    <t>BADAN SAR NASIONAL</t>
  </si>
  <si>
    <t>BADAN URUSAN LOGISTIK (BULOG)</t>
  </si>
  <si>
    <t>BAITULMAAL MUAMALAT</t>
  </si>
  <si>
    <t>BAITULMAAL MUAMALAT - CORPORATE</t>
  </si>
  <si>
    <t>BAKMI MEWAH RASA - INSTANT NOODLE</t>
  </si>
  <si>
    <t>BAKRIE</t>
  </si>
  <si>
    <t>BAKRIE BROTHERS, PT</t>
  </si>
  <si>
    <t>BAKRIE BROTHERS, PT,FREEDOM INSTITUTE,VI</t>
  </si>
  <si>
    <t>TAKARA TOMY</t>
  </si>
  <si>
    <t>BAKUGAN BATTLE PLANET - TOYS</t>
  </si>
  <si>
    <t>INFORMAL EDUCATION</t>
  </si>
  <si>
    <t>BALAI PEND &amp; PELAT TRANSPORTASI LAUT</t>
  </si>
  <si>
    <t>BALAI PUSTAKA</t>
  </si>
  <si>
    <t>BALAI PUSTAKA - CORPORATE</t>
  </si>
  <si>
    <t>BALI INTER-CONTINENTAL RESORT</t>
  </si>
  <si>
    <t>BALI TOWERINDO SENTRA</t>
  </si>
  <si>
    <t>BALIFIBER HOME - INTERNET BROADBAND</t>
  </si>
  <si>
    <t>EGLIN PHARMA</t>
  </si>
  <si>
    <t>BALSEM LANG - BALM</t>
  </si>
  <si>
    <t>SERVICES - PERSONAL SERVICES</t>
  </si>
  <si>
    <t>B-SALON,BARBER-S,WEDDING-P,SLIMMING-C</t>
  </si>
  <si>
    <t>BAMBU</t>
  </si>
  <si>
    <t>BAMBU - SPA</t>
  </si>
  <si>
    <t>BAN DAI,MEDIA NUSANTARA CITRA</t>
  </si>
  <si>
    <t>BANK ASET WAKAF</t>
  </si>
  <si>
    <t>BANK ASET WAKAF - FINANCIAL INSTITUTION</t>
  </si>
  <si>
    <t>BANK BJB</t>
  </si>
  <si>
    <t>BANK BJB - CORPORATE</t>
  </si>
  <si>
    <t>BANK BJB - ECHANNEL</t>
  </si>
  <si>
    <t>BANKING - LOYALTY PROGRAM</t>
  </si>
  <si>
    <t>BANK BJB - LOYALTY PROGRAM</t>
  </si>
  <si>
    <t>BANKING - SAVING</t>
  </si>
  <si>
    <t>BANK BJB TANDAMATA - SAVING</t>
  </si>
  <si>
    <t>BANK NEGARA INDONESIA</t>
  </si>
  <si>
    <t>BANK BNI - CORPORATE</t>
  </si>
  <si>
    <t>CREDIT CARD</t>
  </si>
  <si>
    <t>BANK BNI - CREDIT CARD</t>
  </si>
  <si>
    <t>BANK BNI - LOYALTY PROGRAM</t>
  </si>
  <si>
    <t>BANK BNI - MOBILE BANKING</t>
  </si>
  <si>
    <t>BANKING - CONSUMER LOAN</t>
  </si>
  <si>
    <t>BANK BNI BNI GRIYA GUE - MORTGAGE</t>
  </si>
  <si>
    <t>BANKING - OTHER PRODUCT</t>
  </si>
  <si>
    <t>BANK BNI EMERALD,GARUDA INDONESIA AIRWAY</t>
  </si>
  <si>
    <t>BANK NEGARA INDONESIA SYARIAH</t>
  </si>
  <si>
    <t>BANK BNI SYARIAH - CORPORATE</t>
  </si>
  <si>
    <t>BANK BNI SYARIAH,BADAN EKONOMI KREATIF I</t>
  </si>
  <si>
    <t>BANK BNI TAPLUS - SAVING</t>
  </si>
  <si>
    <t>BANK BNI TAPLUS BISNIS - SAVING</t>
  </si>
  <si>
    <t>BANK BNI,BANK RAKYAT IND</t>
  </si>
  <si>
    <t>BANK BNI,BANK RAKYAT IND,CONCAVE</t>
  </si>
  <si>
    <t>BANK BNI,HUTAMA KARYA,BANK MANDIRI,BANK</t>
  </si>
  <si>
    <t>BANK BNI,METRO TV,MEDIA INDONESIA,MEDCOM</t>
  </si>
  <si>
    <t>BANK BNI,NET.</t>
  </si>
  <si>
    <t>BANK BNI,PUPUK INDONESIA HOLDING COMPANY</t>
  </si>
  <si>
    <t>BANK BNI,VAMOS INDONESIA</t>
  </si>
  <si>
    <t>BANK BUKOPIN</t>
  </si>
  <si>
    <t>BANK BUKOPIN - CORPORATE</t>
  </si>
  <si>
    <t>BANK BUKOPIN - MOBILE BANKING</t>
  </si>
  <si>
    <t>BANK BUKOPIN WOKEE - MOBILE BANKING</t>
  </si>
  <si>
    <t>BANK CENTRAL ASIA</t>
  </si>
  <si>
    <t>BANK CENTRAL ASIA - CORPORATE</t>
  </si>
  <si>
    <t>BANK CENTRAL ASIA - ECHANNEL</t>
  </si>
  <si>
    <t>BANK CENTRAL ASIA - MOBILE BANKING</t>
  </si>
  <si>
    <t>BANK CENTRAL ASIA SAKUKU - MOBILE BANKIN</t>
  </si>
  <si>
    <t>BANK CENTRAL ASIA SAKUKU,BLIBLI.COM</t>
  </si>
  <si>
    <t>BANK CENTRAL ASIA,BLIBLI.COM</t>
  </si>
  <si>
    <t>BANK CENTRAL ASIA,HEMAVITON ACTION,RUCIK</t>
  </si>
  <si>
    <t>BANK CENTRAL ASIA,INDOSAT OOREDOO IM3,TI</t>
  </si>
  <si>
    <t>BANK CENTRAL ASIA,MOLA TV</t>
  </si>
  <si>
    <t>BANK CENTRAL ASIA,NET.</t>
  </si>
  <si>
    <t>BANK CENTRAL ASIA,POS INDONESIA</t>
  </si>
  <si>
    <t>BANK CENTRAL ASIA,TRAVELOKA,TYO FIRST ED</t>
  </si>
  <si>
    <t>BANK CIMB NIAGA</t>
  </si>
  <si>
    <t>BANK CIMB NIAGA - CORPORATE</t>
  </si>
  <si>
    <t>BANK CIMB NIAGA - ECHANNEL</t>
  </si>
  <si>
    <t>BANK DANAMON</t>
  </si>
  <si>
    <t>BANK DANAMON - CORPORATE</t>
  </si>
  <si>
    <t>BANK DANAMON TAB FLEXIMAX - SAVING</t>
  </si>
  <si>
    <t>BANK DANAMON,ASURANSI JIWA MANULIFE INDO</t>
  </si>
  <si>
    <t>BANK DBS INDONESIA</t>
  </si>
  <si>
    <t>BANK DBS INDONESIA - CORPORATE</t>
  </si>
  <si>
    <t>BANK DKI</t>
  </si>
  <si>
    <t>BANK DKI JAKONE MOBILE - MOBILE BANKING</t>
  </si>
  <si>
    <t>BANK INDONESIA</t>
  </si>
  <si>
    <t>BANK INDONESIA - FINANCIAL INSTITUTION</t>
  </si>
  <si>
    <t>BANK INDONESIA,INST TEKNOLOGI BANDUNG</t>
  </si>
  <si>
    <t>BANK JATENG</t>
  </si>
  <si>
    <t>BANK JATENG - CORPORATE</t>
  </si>
  <si>
    <t>BANK JATENG - INTERNET BANKING</t>
  </si>
  <si>
    <t>BANK JATIM</t>
  </si>
  <si>
    <t>BANK JATIM - CORPORATE</t>
  </si>
  <si>
    <t>BANK MANDIRI KPR MILENIAL - MORTGAGE</t>
  </si>
  <si>
    <t>BANK MANDIRI PRIORITAS - OTHER PRODUCTS</t>
  </si>
  <si>
    <t>BANK MANDIRI PRIVATE - OTHER PRODUCT</t>
  </si>
  <si>
    <t>BANK MANDIRI SKYZ MASTERCARD - CREDIT CA</t>
  </si>
  <si>
    <t>BANK MANDIRI TAB MANDIRI - SAVING</t>
  </si>
  <si>
    <t>BANK MANDIRI TABUNGAN BISNIS - SAVING</t>
  </si>
  <si>
    <t>BANK MANDIRI TASPEN</t>
  </si>
  <si>
    <t>BANK MANDIRI TASPEN - CORPORATE</t>
  </si>
  <si>
    <t>BANK MANDIRI,TIME INT'L,BAKRIE GROUP</t>
  </si>
  <si>
    <t>BANK MAYAPADA</t>
  </si>
  <si>
    <t>BANK MAYAPADA - CORPORATE</t>
  </si>
  <si>
    <t>BANK MEGA</t>
  </si>
  <si>
    <t>BANK MEGA - CREDIT CARD</t>
  </si>
  <si>
    <t>BANK MEGA - LOYALTY PROGRAM</t>
  </si>
  <si>
    <t>BANK MEGA MEGAPASS - DEBIT CARD</t>
  </si>
  <si>
    <t>BANK MEGA,TRANS STUDIO BANDUNG</t>
  </si>
  <si>
    <t>BANK MEGA,TRANS STUDIO BANDUNG,TRANS STU</t>
  </si>
  <si>
    <t>BANK MNC INTERNASIONAL</t>
  </si>
  <si>
    <t>BANK MNC INTERNASIONAL - CORPORATE</t>
  </si>
  <si>
    <t>BANK MNC INT'L - CREDIT CARD</t>
  </si>
  <si>
    <t>BANK RAKYAT IND - CONSUMER LOAN</t>
  </si>
  <si>
    <t>BANK RAKYAT IND - CREDIT CARD</t>
  </si>
  <si>
    <t>BANK RAKYAT IND - LOYALTY PROGRAM</t>
  </si>
  <si>
    <t>BANK RAKYAT IND AGRO MASTERCARD - CREDIT</t>
  </si>
  <si>
    <t>BANK RAKYAT IND BRI CREDIT CARD MOBILE</t>
  </si>
  <si>
    <t>BANK RAKYAT IND BRIMO - MOBILE BANKING</t>
  </si>
  <si>
    <t>BANK RAKYAT IND BRIMO,ULTRA TEH KOTAK</t>
  </si>
  <si>
    <t>BANK RAKYAT IND CERIA - MOBILE BANKING</t>
  </si>
  <si>
    <t>BANK RAKYAT IND KKB BRI - CAR LEASING</t>
  </si>
  <si>
    <t>BANK RAKYAT IND KPR BRI - MORTGAGE</t>
  </si>
  <si>
    <t>BANK RAKYAT IND MOBILE BANKING - INTERNE</t>
  </si>
  <si>
    <t>BANK RAKYAT IND PRIORITAS - OTHER PRODUC</t>
  </si>
  <si>
    <t>BANK RAKYAT IND SIMPEDES - SAVING</t>
  </si>
  <si>
    <t>BANK RAKYAT IND SIMUDA - SAVING</t>
  </si>
  <si>
    <t>BANK RAKYAT INDONESIA SYARIAH</t>
  </si>
  <si>
    <t>BANK RAKYAT IND SYARIAH BRIS ONLINE - MO</t>
  </si>
  <si>
    <t>BANK RAKYAT IND TAB BRITAMA - SAVING</t>
  </si>
  <si>
    <t>BANK RAKYAT IND TAB BRITAMA JUNIO - SAVI</t>
  </si>
  <si>
    <t>BANK RAKYAT IND TAB BRITAMA,KOTA KASABLA</t>
  </si>
  <si>
    <t>BANK RAKYAT IND,BCA,BRI SYARIAH,BCA SYAR</t>
  </si>
  <si>
    <t>BANK RAKYAT IND,LUWAK WHITE KOFFIE LESS</t>
  </si>
  <si>
    <t>BANK RAKYAT IND,PERTAMINA,MAYORA,MEGAMAS</t>
  </si>
  <si>
    <t>BANK RAKYAT IND,TURKISH AIRLINES</t>
  </si>
  <si>
    <t>BANK SINAR MAS</t>
  </si>
  <si>
    <t>BANK SINARMAS SIMOBI - MOBILE BANKING</t>
  </si>
  <si>
    <t>BANK SULSELBAR</t>
  </si>
  <si>
    <t>BANK SULSELBAR - CORPORATE</t>
  </si>
  <si>
    <t>BPD SULAWESI TENGGARA</t>
  </si>
  <si>
    <t>BANK SULTRA - CORPORATE</t>
  </si>
  <si>
    <t>BANK SULTRA,PEMDA SULAWESI TENGGARA</t>
  </si>
  <si>
    <t>BANK SUMSELBABEL</t>
  </si>
  <si>
    <t>BANK SUMSEL BABEL - ECHANNEL</t>
  </si>
  <si>
    <t>BANK SUMSEL BABEL,PDPDE,TAMBANG BATUBARA</t>
  </si>
  <si>
    <t>BANK SYARIAH MANDIRI</t>
  </si>
  <si>
    <t>BANK SYARIAH MANDIRI - CORPORATE</t>
  </si>
  <si>
    <t>BANK SYARIAH MANDIRI MOBILE - MOBILE BAN</t>
  </si>
  <si>
    <t>BANK SYARIAH MANDIRI PRIORITY - OTHER PR</t>
  </si>
  <si>
    <t>BANK SYARIAH MANDIRI,BANK BNI SYARIAH</t>
  </si>
  <si>
    <t>BANK TABUNGAN N,WARDAH,INDOMIE,BALITOWER</t>
  </si>
  <si>
    <t>BANK TABUNGAN NEGARA</t>
  </si>
  <si>
    <t>BANK TABUNGAN NEG SIMUDA RUMAHKU - SAVIN</t>
  </si>
  <si>
    <t>BANK TABUNGAN NEGARA - CORPORATE</t>
  </si>
  <si>
    <t>BANK TABUNGAN NEGARA - LOYALTY PROGRAM</t>
  </si>
  <si>
    <t>BANK TABUNGAN NEGARA PRIORITAS - OTHER P</t>
  </si>
  <si>
    <t>BANK UOB INDONESIA</t>
  </si>
  <si>
    <t>BANK UOB INDONESIA - CORPORATE</t>
  </si>
  <si>
    <t>BPD KAL TIM DAN KALIMANTAN UTARA</t>
  </si>
  <si>
    <t>BANKALTIMTARA - CORPORATE</t>
  </si>
  <si>
    <t>MATTEL</t>
  </si>
  <si>
    <t>BARBIE - DOLL</t>
  </si>
  <si>
    <t>BARISAN GUS &amp; SANTRI BERSATU</t>
  </si>
  <si>
    <t>BARISAN GUS &amp; SANTRI BERSATU - ORGANIZAT</t>
  </si>
  <si>
    <t>BARITO PACIFIC GROUP</t>
  </si>
  <si>
    <t>WEARING APPAREL, ALL OTHER CLOTCHING</t>
  </si>
  <si>
    <t>BATIK GOBANG</t>
  </si>
  <si>
    <t>BATIK GOBANG - BATIK CLOTH</t>
  </si>
  <si>
    <t>SURYA INTERNUSA HOTELS</t>
  </si>
  <si>
    <t>BATIQA HOTELS - HOTEL</t>
  </si>
  <si>
    <t>BATRISYIA HEALTH &amp; BEAUTY</t>
  </si>
  <si>
    <t>BATRISYIA HEALTH &amp; BEAUTY - ALL TOILETRI</t>
  </si>
  <si>
    <t>BATRISYIA HEALTH &amp; BEAUTY - TRADITIONAL</t>
  </si>
  <si>
    <t>BAYER INDONESIA</t>
  </si>
  <si>
    <t>BAYGON - AEROSOL INSECT KILLER</t>
  </si>
  <si>
    <t>BE KRAF,KEMENTERIAN PEMUDA &amp; OLAHRAGA RI</t>
  </si>
  <si>
    <t>BEBELAC 5 - GROWING UP MILK</t>
  </si>
  <si>
    <t>BEBELAC GO! - LIQUID GROWING UP MILK</t>
  </si>
  <si>
    <t>BEBY BY DR.TATA</t>
  </si>
  <si>
    <t>BEBY BY DR.TATA - FACE CARE</t>
  </si>
  <si>
    <t>BEFFINDONESIA.COM</t>
  </si>
  <si>
    <t>BEFFINDONESIA.COM - WEBSITE</t>
  </si>
  <si>
    <t>BEIN SPORTS</t>
  </si>
  <si>
    <t>BEIN SPORTS - TV CHANNEL</t>
  </si>
  <si>
    <t>BEIN SPORTS 1</t>
  </si>
  <si>
    <t>BEIN SPORTS 1 - TV CHANNEL</t>
  </si>
  <si>
    <t>BEIN SPORTS 2</t>
  </si>
  <si>
    <t>BEIN SPORTS 2 - TV CHANNEL</t>
  </si>
  <si>
    <t>BEIN SPORTS CONNECT - TV CHANNEL</t>
  </si>
  <si>
    <t>BELIMOBILGUE.CO.ID</t>
  </si>
  <si>
    <t>BELIMOBILGUE.CO.ID - WEBSITE</t>
  </si>
  <si>
    <t>PRISKILA PRIMA MAKMUR</t>
  </si>
  <si>
    <t>BELLAGIO HOMME POMADE - HAIR STYLING</t>
  </si>
  <si>
    <t>GAPURA PRIMA GROUP</t>
  </si>
  <si>
    <t>BELLEVUE PLACE JAKARTA - APARTMENT</t>
  </si>
  <si>
    <t>BELLEZA</t>
  </si>
  <si>
    <t>BELLEZA - ALL DOOR LOCK</t>
  </si>
  <si>
    <t>BENDERA - ALL GROWING UP MILK</t>
  </si>
  <si>
    <t>BENDERA - ALL SWEETENED COND. MILK</t>
  </si>
  <si>
    <t>BENDERA 1 PLUS - GROWING UP MILK</t>
  </si>
  <si>
    <t>BENDERA 123 - GROWING UP MILK</t>
  </si>
  <si>
    <t>BENDERA COKLAT - SWEETENED COND. MILK</t>
  </si>
  <si>
    <t>BENDERA GOLD - SWEETENED COND. MILK</t>
  </si>
  <si>
    <t>BENDERA JUNIO - LIQUID MILK</t>
  </si>
  <si>
    <t>BENDERA KOMPLETA - POWDER MILK</t>
  </si>
  <si>
    <t>BENDERA MILKY - LIQUID MILK</t>
  </si>
  <si>
    <t>BENDERA PURE FARM - LIQUID MILK</t>
  </si>
  <si>
    <t>BENDERA PURE FARM - POWDER MILK</t>
  </si>
  <si>
    <t>BENG-BENG - CHOCOLATE WAFER</t>
  </si>
  <si>
    <t>BENGKEL ANIMASI</t>
  </si>
  <si>
    <t>BENGKEL ANIMASI - COURSE</t>
  </si>
  <si>
    <t>TEMAN BAIK SEJAHTERA</t>
  </si>
  <si>
    <t>BENIHBAIK.COM - FOUNDATION</t>
  </si>
  <si>
    <t>BENSU.CO,TORABIKA CREAMY LATTE,ENERGEN,P</t>
  </si>
  <si>
    <t>TRADISI UNTUK SEMESTA</t>
  </si>
  <si>
    <t>BENTRAP - FOOD SUPLEMENT</t>
  </si>
  <si>
    <t>BENTRAP,LOVELES</t>
  </si>
  <si>
    <t>MANGGALA SENO ADIJAYA</t>
  </si>
  <si>
    <t>BERONTOSENO - COFFEE</t>
  </si>
  <si>
    <t>BEST WESTERN HOTEL</t>
  </si>
  <si>
    <t>BEST WESTERN KEMAYORAN - HOTEL</t>
  </si>
  <si>
    <t>MUNDI PHARMA</t>
  </si>
  <si>
    <t>BETADINE FEMININE - WASH FOAM</t>
  </si>
  <si>
    <t>BETADINE FEMININE - WASH LIQUID</t>
  </si>
  <si>
    <t>BETADINE FEMININE WASH NATURAL DAUN SIRI</t>
  </si>
  <si>
    <t>BETADINE MOUTHWASH AND GARGLE - MOUTHWAS</t>
  </si>
  <si>
    <t>BETADINE NATURAL DEFENSE - BODY WASH</t>
  </si>
  <si>
    <t>BETTER - BISCUIT</t>
  </si>
  <si>
    <t>BFI FINANCE INDONESIA</t>
  </si>
  <si>
    <t>BFI FINANCE INDONESIA - FINANCIAL INSTIT</t>
  </si>
  <si>
    <t>BHP FOUNDATION</t>
  </si>
  <si>
    <t>BHP - FOUNDATION</t>
  </si>
  <si>
    <t>BHS - KAIN SARUNG</t>
  </si>
  <si>
    <t>BHS,ANGET SARI,NOURISH SKIN ULTIMATE</t>
  </si>
  <si>
    <t>BHS,ANGET SARI,VIVO</t>
  </si>
  <si>
    <t>BHS,DANA,LUWAK WHITE KOFFIE,SEDAAP,LE MI</t>
  </si>
  <si>
    <t>BHS,DANA,LUWAK WHITE KOFFIE,ZINC,LE MINE</t>
  </si>
  <si>
    <t>BHS,DANA,SEDAAP,VIVO,LE MINERALE</t>
  </si>
  <si>
    <t>BHS,LUWAK WHITE K,SEDAAP,OMEPROS,CHONDRO</t>
  </si>
  <si>
    <t>BHS,LUWAK WHITE K,SEDAAP,OMEPROS,NOURISH</t>
  </si>
  <si>
    <t>BHS,LUWAK WHITE K,ZINC,OMEPROS,NOURISH S</t>
  </si>
  <si>
    <t>BHS,LUWAK WHITE KOFFIE PREMIUM</t>
  </si>
  <si>
    <t>BHS,LUWAK WHITE KOFFIE,ZINC</t>
  </si>
  <si>
    <t>BHS,NOURISH SKIN ULTIMATE,OMEPROS</t>
  </si>
  <si>
    <t>BHS,SEDAAP</t>
  </si>
  <si>
    <t>BHS,SEDAAP,BUKALAPAK</t>
  </si>
  <si>
    <t>BHS,SEDAAP,LUWAK WHITE KOFFIE</t>
  </si>
  <si>
    <t>BIDADARI ISLAND RESORT</t>
  </si>
  <si>
    <t>BIDADARI ISLAND RESORT JAKARTA - RESORT</t>
  </si>
  <si>
    <t>BIFARMA ADILUHUNG, PT - CORPORATE</t>
  </si>
  <si>
    <t>BIG BABOL - BUBBLE GUM</t>
  </si>
  <si>
    <t>PERFETTI</t>
  </si>
  <si>
    <t>BIG BABOL FILIFOLLY GUM - BUBBLE GUM</t>
  </si>
  <si>
    <t>BIG BAD WOLF BOOK</t>
  </si>
  <si>
    <t>BIG BAD WOLF BOOK - EXHIBITION</t>
  </si>
  <si>
    <t>AJE GROUP</t>
  </si>
  <si>
    <t>BIG COLA - SOFT DRINK</t>
  </si>
  <si>
    <t>BIGO LIVE</t>
  </si>
  <si>
    <t>BIGO LIVE - MOBILE APPLICATION</t>
  </si>
  <si>
    <t>BINA SARANA INFORMATIKA</t>
  </si>
  <si>
    <t>MULTI BINTANG</t>
  </si>
  <si>
    <t>BINTANG RADLER - SOFT DRINK</t>
  </si>
  <si>
    <t>BINTANG TOEDJOE MASUK A,FAIR &amp; LOVELY,LU</t>
  </si>
  <si>
    <t>BINTANG TOEDJOE MASUK ANGIN PLUS - LIQUI</t>
  </si>
  <si>
    <t>BINTANG TOEDJOE MASUK ANGIN,FAIR &amp; LOVEL</t>
  </si>
  <si>
    <t>BINTANG TOEDJOE MASUK ANGIN,LUWAK KOPI+G</t>
  </si>
  <si>
    <t>BINTANG TOEDJOE MASUK ANGIN,SUKSES'S ISI</t>
  </si>
  <si>
    <t>BINTANG TOEDJOE MASUK ANGIN,TOKOPEDIA</t>
  </si>
  <si>
    <t>BIO FARMA</t>
  </si>
  <si>
    <t>BIO FARMA, PT</t>
  </si>
  <si>
    <t>TOTALCARE NUTRACEUTICAL</t>
  </si>
  <si>
    <t>BIOCALCI-72 - FOOD SUPPLEMENT</t>
  </si>
  <si>
    <t>MEDICON PRIMA LAB</t>
  </si>
  <si>
    <t>BIO-FORMULA - FOOD SUPPLEMENT</t>
  </si>
  <si>
    <t>BIOVITAL</t>
  </si>
  <si>
    <t>BIOKOFFIE - COFFEE</t>
  </si>
  <si>
    <t>BERNO FARM</t>
  </si>
  <si>
    <t>BIOLYSIN KIDS - VITAMIN</t>
  </si>
  <si>
    <t>BIOLYSIN SYRUP - VITAMIN</t>
  </si>
  <si>
    <t>RADIANT SENTRAL NUTRINDO</t>
  </si>
  <si>
    <t>BIO-OIL - SKIN CARE</t>
  </si>
  <si>
    <t>BIORE BODY FOAM - LIQUID BATH SOAP</t>
  </si>
  <si>
    <t>BIORE BODY FOAM BRIGHT - LIQUID BATH SOA</t>
  </si>
  <si>
    <t>BIORE GUARD - BODY FOAM</t>
  </si>
  <si>
    <t>BIORE LOVELY CHERRY SAKURA - BODY FOAM</t>
  </si>
  <si>
    <t>BIORE MEN'S COOL OIL CLEAR - FACIAL FOAM</t>
  </si>
  <si>
    <t>BIORE MEN'S,TORABIKA KOPI SUSU ESPRESSO</t>
  </si>
  <si>
    <t>BIORE UV AQUA RICH WATERY ESSENCE - MOIS</t>
  </si>
  <si>
    <t>REDUCING AIDS, PLASTERS</t>
  </si>
  <si>
    <t>INDUSTRI JAMU BOROBUDUR</t>
  </si>
  <si>
    <t>BIOSKIN - BURNS REDUCTION GEL</t>
  </si>
  <si>
    <t>BIOSKIN</t>
  </si>
  <si>
    <t>BIOSKIN - HEALTH EQUIPMENT</t>
  </si>
  <si>
    <t>OTHER HOUSEHOLD PRODUCTS/SUPPLIES</t>
  </si>
  <si>
    <t>YURI</t>
  </si>
  <si>
    <t>BIOSOFT HIJAB - ALL H/H PRODUCT</t>
  </si>
  <si>
    <t>BIRDY LATTE CAFE - INSTANT COFFEE</t>
  </si>
  <si>
    <t>MONDELEZ INDONESIA</t>
  </si>
  <si>
    <t>BISKUAT SANDWICH - BISCUIT</t>
  </si>
  <si>
    <t>CIPUTRA/SAHID CS</t>
  </si>
  <si>
    <t>BISNIS IND - NEWSPAPER</t>
  </si>
  <si>
    <t>BISNIS INDONESIA GRUP</t>
  </si>
  <si>
    <t>BISNIS INDONESIA - CORPORATE</t>
  </si>
  <si>
    <t>BISOLVON EXTRA - COUGH SYRUP</t>
  </si>
  <si>
    <t>NABATI JAYA INDO</t>
  </si>
  <si>
    <t>BISVIT - BISCUIT</t>
  </si>
  <si>
    <t>BITADUR - COATING PAINT</t>
  </si>
  <si>
    <t>BLACKMORES</t>
  </si>
  <si>
    <t>BLACKMORES - CORPORATE</t>
  </si>
  <si>
    <t>KALBE BLACKMORES NUTRITION</t>
  </si>
  <si>
    <t>BLACKMORES ODOURLESS FISH OIL 1000 - FOO</t>
  </si>
  <si>
    <t>BLACKMORES PREGNANCY &amp; BREAST-FEEDING GO</t>
  </si>
  <si>
    <t>BLACKMORES,PRENAGEN,HEMAVITON JOINT CARE</t>
  </si>
  <si>
    <t>BLACKMORES,TEH SOSRO</t>
  </si>
  <si>
    <t>BLACKMORES,TEH SOSRO,MICROLAX,RUCIKA,POL</t>
  </si>
  <si>
    <t>BLACKXPERIENCE.COM</t>
  </si>
  <si>
    <t>BLACKXPERIENCE.COM - MEDIA ONLINE</t>
  </si>
  <si>
    <t>BLANJA.COM</t>
  </si>
  <si>
    <t>BLANJA.COM - ONLINE SHOP</t>
  </si>
  <si>
    <t>BLIBLI.COM</t>
  </si>
  <si>
    <t>BLIBLI.COM - ONLINE SHOP</t>
  </si>
  <si>
    <t>BLIBLI.COM,DJARUM KUDUS,YUZU TEA,TIKET.C</t>
  </si>
  <si>
    <t>BLIBLI.COM,DJARUM,YUZU,YONEX,TIKET.COM</t>
  </si>
  <si>
    <t>BLIBLI.COM,ELECTRONIC CITY</t>
  </si>
  <si>
    <t>BLIBLI.COM,LE MINERALE</t>
  </si>
  <si>
    <t>BLIBLI.COM,TOYOTA,FOX'S</t>
  </si>
  <si>
    <t>BLIBLI.COM,YUZU,FOX'S,FLYPOWER1,TIKET.CO</t>
  </si>
  <si>
    <t>BLIBLI.COM,YUZU,TIKET.COM</t>
  </si>
  <si>
    <t>BLUE BAND CAKE AND COOKIE - BUTTER</t>
  </si>
  <si>
    <t>BLUE BAND RICE MIX - MARGARINE</t>
  </si>
  <si>
    <t>BLUE BIRD GROUP</t>
  </si>
  <si>
    <t>TEMPO SCAN PASIFIC</t>
  </si>
  <si>
    <t>BODREX - ANALGESIC</t>
  </si>
  <si>
    <t>BODREX EXTRA - ANALGESIC</t>
  </si>
  <si>
    <t>BODREX FLU &amp; BATUK PE - TABLET COLD MEDI</t>
  </si>
  <si>
    <t>BODREX MIGRA - ANALGESIC</t>
  </si>
  <si>
    <t>BODREXIN DEMAM - SYRUP ANALGESIC FOR CHI</t>
  </si>
  <si>
    <t>BODREXIN FLU&amp;BATUK PE - ANALGESIC FOR CH</t>
  </si>
  <si>
    <t>BODREXIN HERBAL BATUK - CHILDREN'S COUGH</t>
  </si>
  <si>
    <t>BOEN</t>
  </si>
  <si>
    <t>BOEN ARGI-NO - FOOD SUPPLEMENT</t>
  </si>
  <si>
    <t>BOLDE</t>
  </si>
  <si>
    <t>BOLDE - FLOOR CLEANER</t>
  </si>
  <si>
    <t>BOLDE SUPER COOK - RICE COOKER</t>
  </si>
  <si>
    <t>NON-ELECTRICAL KITCHEN/H-HOLD APPLI'</t>
  </si>
  <si>
    <t>BOLDE SUPER MOP - MOP</t>
  </si>
  <si>
    <t>BOLDE SUPER PAN - PAN</t>
  </si>
  <si>
    <t>KOBE FOOD</t>
  </si>
  <si>
    <t>BONCABE - CONDIMENT</t>
  </si>
  <si>
    <t>SWA NUSA MULTIMEDIA</t>
  </si>
  <si>
    <t>BONCENG - MOBILE APPLICATION</t>
  </si>
  <si>
    <t>BONITA</t>
  </si>
  <si>
    <t>BONITA - BED SHEET</t>
  </si>
  <si>
    <t>BONITA GORDEN - CURTAIN</t>
  </si>
  <si>
    <t>BOOKING.COM</t>
  </si>
  <si>
    <t>BOOKING.COM - ONLINE SHOP</t>
  </si>
  <si>
    <t>BPJS KESEHATAN</t>
  </si>
  <si>
    <t>BPJS KESEHATAN - INSURANCE</t>
  </si>
  <si>
    <t>BPJS KETENAGAKERJAAN</t>
  </si>
  <si>
    <t>BPJS KETENAGAKERJAAN - INSURANCE</t>
  </si>
  <si>
    <t>BPJS KETENAGAKERJAAN,KEJAKSAAN AGUNG RI</t>
  </si>
  <si>
    <t>RUANG GURU</t>
  </si>
  <si>
    <t>BRAIN ACADEMY - COURSE</t>
  </si>
  <si>
    <t>BRIDESTORY</t>
  </si>
  <si>
    <t>BRIDESTORY - MOBILE APPLICATION</t>
  </si>
  <si>
    <t>DEPARTMENT STORE,SHOPPING CENTER,MALL</t>
  </si>
  <si>
    <t>BRITAMA ARENA MAHAKA</t>
  </si>
  <si>
    <t>BRITAMA ARENA MAHAKA SQUARE JKT - SHOPPI</t>
  </si>
  <si>
    <t>BRITISH PETROLEUM,AKR</t>
  </si>
  <si>
    <t>OFFICE BUILDING,RUKO,INDUSTRIAL ESTAT</t>
  </si>
  <si>
    <t>CIPUTRA GROUP</t>
  </si>
  <si>
    <t>BSB CITY SEMARANG - SUPERBLOCK</t>
  </si>
  <si>
    <t>BUBU KREASI PERDANA</t>
  </si>
  <si>
    <t>BUBU KREASI PERDANA - INTERNET PROVIDER</t>
  </si>
  <si>
    <t>SURYA PRATISTA HUTAMA</t>
  </si>
  <si>
    <t>BURUNG DARA - NOODLE</t>
  </si>
  <si>
    <t>BURUNG DARA PIPIH - NOODLE</t>
  </si>
  <si>
    <t>HISAMITSU</t>
  </si>
  <si>
    <t>BYEBYE FEVER - PLESTER KOMPRES DEMAM</t>
  </si>
  <si>
    <t>CADBURY - CHOCOLATE BAR</t>
  </si>
  <si>
    <t>CADBURY DAIRY MILK LICKABLES - CHOCO SNA</t>
  </si>
  <si>
    <t>YUPHARINE PHARMACEUTICAL</t>
  </si>
  <si>
    <t>CALADINE LOTION</t>
  </si>
  <si>
    <t>BAYER/ROCHE</t>
  </si>
  <si>
    <t>CALCIUM D REDOXON - VITAMIN</t>
  </si>
  <si>
    <t>CALDANA FLEX - FOOD SUPPLEMENT</t>
  </si>
  <si>
    <t>CALDANA FLEX,TOKOPEDIA</t>
  </si>
  <si>
    <t>CALIFORNIA</t>
  </si>
  <si>
    <t>CALIFORNIA - BED SHEET</t>
  </si>
  <si>
    <t>FAHRENHEIT</t>
  </si>
  <si>
    <t>CALLUSOL - LIQUID SKIN MEDICINE</t>
  </si>
  <si>
    <t>CALON LEGISLATIF</t>
  </si>
  <si>
    <t>CALON PEMERINTAH DAERAH</t>
  </si>
  <si>
    <t>TIM SUKSES CAPRES &amp; CAWAPRES</t>
  </si>
  <si>
    <t>CALON PRESIDEN&amp;WAKIL PRESIDEN</t>
  </si>
  <si>
    <t>CAMEO PROJECT</t>
  </si>
  <si>
    <t>CAMEO PROJECT - ENTERTAINMENT</t>
  </si>
  <si>
    <t>CAMP HULU CAI</t>
  </si>
  <si>
    <t>CAMP HULU CAI - RECREATION CENTER</t>
  </si>
  <si>
    <t>PRANOTO PONCOJOYO</t>
  </si>
  <si>
    <t>CAMPINA - ICE CREAM</t>
  </si>
  <si>
    <t>CAMPINA CONCERTO - ICE CREAM</t>
  </si>
  <si>
    <t>CAMPINA CONCERTO,HATARI,ANTIS</t>
  </si>
  <si>
    <t>CAMPINA CONCERTO,HATARI,BLIBLI,OPPO</t>
  </si>
  <si>
    <t>CAMPINA CONCERTO,HATARI,WARDAH,KAILA</t>
  </si>
  <si>
    <t>CAMPINA CONCERTO,VIVO</t>
  </si>
  <si>
    <t>CAMPINA HAPPY COW - ICE CREAM</t>
  </si>
  <si>
    <t>CAMPINA HULA HULA - ICE CREAM</t>
  </si>
  <si>
    <t>CAMPINA NEAPOLITAN - ICE CREAM</t>
  </si>
  <si>
    <t>CAMPINA SUMMER BARZ - ICE CREAM</t>
  </si>
  <si>
    <t>UBINDO ANEKA BISCUIT</t>
  </si>
  <si>
    <t>CANASTA - BISCUIT</t>
  </si>
  <si>
    <t>CANESTEN</t>
  </si>
  <si>
    <t>CAP BANGO LIGHT - SOYA SAUCE</t>
  </si>
  <si>
    <t>YAHI UTAMA PHARMA</t>
  </si>
  <si>
    <t>CAP KAPAK - MINYAK ANGIN</t>
  </si>
  <si>
    <t>CAP LANG - MINYAK KAYU PUTIH</t>
  </si>
  <si>
    <t>CAP LANG GPU - ALL PRODUCT</t>
  </si>
  <si>
    <t>CAP LANG GPU - MINYAK URUT</t>
  </si>
  <si>
    <t>CAP LANG GPU KRIM - ANALGESIC CREAM</t>
  </si>
  <si>
    <t>CAP LANG GPU KRIM HOT - ANALGESIC CREAM</t>
  </si>
  <si>
    <t>CAP LANG GPU KRIM,BINTANG TOEDJOE MASUK</t>
  </si>
  <si>
    <t>CAP LANG KAYU PUTIH PLUS - CAJUPUT OIL</t>
  </si>
  <si>
    <t>CAP LANG TELON LANG PLUS - TELON OIL</t>
  </si>
  <si>
    <t>PANGGUNG JAYA INDAH</t>
  </si>
  <si>
    <t>CAP MANGGA - KAIN SARUNG</t>
  </si>
  <si>
    <t>CAP MANGGA,NIBRA'S</t>
  </si>
  <si>
    <t>CAP MANGGA,NIBRA'S HOUSE</t>
  </si>
  <si>
    <t>CAP ORANG TUA - CORPORATE</t>
  </si>
  <si>
    <t>CAP PANDA - REMEDY DRINK</t>
  </si>
  <si>
    <t>PUJI SURYA INDAH</t>
  </si>
  <si>
    <t>CAP SINGA - COFFEE</t>
  </si>
  <si>
    <t>CARREFOUR,TRANSMART CARREFOUR</t>
  </si>
  <si>
    <t>SURYA DHARMAGATI</t>
  </si>
  <si>
    <t>CARVIL - ALL APPAREL</t>
  </si>
  <si>
    <t>CARVIL - SANDALS</t>
  </si>
  <si>
    <t>MRA GROUP</t>
  </si>
  <si>
    <t>CASA INDONESIA - MAGAZINE</t>
  </si>
  <si>
    <t>Priskila Cosmetic</t>
  </si>
  <si>
    <t>CASABLANCA - PERFUME</t>
  </si>
  <si>
    <t>CASTROL INDONESIA</t>
  </si>
  <si>
    <t>CASTROL - OIL LUBRICANT</t>
  </si>
  <si>
    <t>SPORT CLUB, FITNESS, GOLF CLUB/COURSE</t>
  </si>
  <si>
    <t>CELEBRITY FITNESS</t>
  </si>
  <si>
    <t>FURNITURE, OFFICE FURNITURE</t>
  </si>
  <si>
    <t>CENTRAL - SPRING BED</t>
  </si>
  <si>
    <t>CENTRAL PARK - BUSINESS CENTER</t>
  </si>
  <si>
    <t>CENTRO CERAMIC</t>
  </si>
  <si>
    <t>CENTRO - CERAMIC TILE</t>
  </si>
  <si>
    <t>CEREBROFORT MARINE GUMMY - VITAMIN</t>
  </si>
  <si>
    <t>CHANDRA ASRI PETROCHEMICAL</t>
  </si>
  <si>
    <t>CHANDRA ASRI PETROCHEMICAL - CORPORATE</t>
  </si>
  <si>
    <t>CHANDRA ASRI PETROCHEMICAL,KFC,ADARO</t>
  </si>
  <si>
    <t>CHANDRA ASRI PETROCHEMICAL,KFC,JAMU TOLA</t>
  </si>
  <si>
    <t>CHANDRA KARYA</t>
  </si>
  <si>
    <t>CHANDRA KARYA - FURNITURE</t>
  </si>
  <si>
    <t>UNICHARM INDONESIA</t>
  </si>
  <si>
    <t>CHARM EXTRA COMFORT COOLING FRESH - SANI</t>
  </si>
  <si>
    <t>CHARM EXTRA COMFORT MAXI - SANITARY NAPK</t>
  </si>
  <si>
    <t>CHARM SAFE NIGHT - SANITARY NAPKIN</t>
  </si>
  <si>
    <t>CHATIME</t>
  </si>
  <si>
    <t>CHATIME - BUBBLE DRINK</t>
  </si>
  <si>
    <t>SERENA</t>
  </si>
  <si>
    <t>CHEESE COOKIES - COOKIES</t>
  </si>
  <si>
    <t>CHEETOS - SNACK</t>
  </si>
  <si>
    <t>CHEVROLET</t>
  </si>
  <si>
    <t>CHEVROLET TRAX - CAR</t>
  </si>
  <si>
    <t>CHIL KID PLATINUM - GROWING UP MILK</t>
  </si>
  <si>
    <t>CHIL KID SOYA - GROWING UP MILK</t>
  </si>
  <si>
    <t>CHIL*GO! - LIQUID MILK</t>
  </si>
  <si>
    <t>CHINA CHAMBER OF COMMERCE FOR IMPORT&amp;EXP</t>
  </si>
  <si>
    <t>CHINA TOURISM</t>
  </si>
  <si>
    <t>CHINA TOURISM - TOURISM</t>
  </si>
  <si>
    <t>CHITATO MAXX - SNACK</t>
  </si>
  <si>
    <t>SOBISCO</t>
  </si>
  <si>
    <t>CHOCO LITO BY CHOCO MANIA - COOKIES</t>
  </si>
  <si>
    <t>CHOCO MANIA - COOKIES</t>
  </si>
  <si>
    <t>CHOCOLATOS - ALL PRODUCT</t>
  </si>
  <si>
    <t>CHOCOLATOS - CHOCOLATE WAFER STICK</t>
  </si>
  <si>
    <t>CHOCOLATOS - LIQUID CHOCOLATE DRINK</t>
  </si>
  <si>
    <t>CHOKI-CHOKI - CHOCOLATE PASTE</t>
  </si>
  <si>
    <t>CHONDROMAX - ANALGESIC CREAM</t>
  </si>
  <si>
    <t>CIBINONG CITY MALL</t>
  </si>
  <si>
    <t>CIBINONG CITY MALL - SHOPPING CENTER</t>
  </si>
  <si>
    <t>OTHER MILK</t>
  </si>
  <si>
    <t>CISARUA MOUNTAIN DIARY</t>
  </si>
  <si>
    <t>CIMORY - YOGHURT DRINK</t>
  </si>
  <si>
    <t>CIMORY YOLITE C+ 100 - YOGHURT DRINK</t>
  </si>
  <si>
    <t>CINEMA PROMO</t>
  </si>
  <si>
    <t>CINEMA PROMO 2001</t>
  </si>
  <si>
    <t>CINEMA PROMO 9001</t>
  </si>
  <si>
    <t>CINEMA PROMO A001</t>
  </si>
  <si>
    <t>CINEMA PROMO B001</t>
  </si>
  <si>
    <t>CINEMA PROMO C001</t>
  </si>
  <si>
    <t>CINEMA PROMO D001</t>
  </si>
  <si>
    <t>CINEMA PROMO F001</t>
  </si>
  <si>
    <t>CINEMA PROMO G001</t>
  </si>
  <si>
    <t>CINEMA PROMO H001</t>
  </si>
  <si>
    <t>CINEMA PROMO I001</t>
  </si>
  <si>
    <t>CINEMA PROMO J001</t>
  </si>
  <si>
    <t>CINEMA PROMO K001</t>
  </si>
  <si>
    <t>CINEMA PROMO L001</t>
  </si>
  <si>
    <t>CINEMA PROMO M001</t>
  </si>
  <si>
    <t>CINEMA PROMO N001</t>
  </si>
  <si>
    <t>CINEMA PROMO O001</t>
  </si>
  <si>
    <t>CINEMA PROMO P001</t>
  </si>
  <si>
    <t>CINEMA PROMO R001</t>
  </si>
  <si>
    <t>CINEMA PROMO S001</t>
  </si>
  <si>
    <t>CINEMA PROMO T001</t>
  </si>
  <si>
    <t>CINEMA PROMO U001</t>
  </si>
  <si>
    <t>CINEMA PROMO W001</t>
  </si>
  <si>
    <t>CINEMA PROMO Y001</t>
  </si>
  <si>
    <t>MEGAPOLITAN DEVELOPMENTS</t>
  </si>
  <si>
    <t>CINERE PARKVIEW DEPOK - RESIDENCE</t>
  </si>
  <si>
    <t>CIPTA KARYA SUKSES BERSAMA</t>
  </si>
  <si>
    <t>CIPTA KARYA SUKSES BERSAMA, PT - CORPORA</t>
  </si>
  <si>
    <t>CIPTADENT - TOOTHPASTE</t>
  </si>
  <si>
    <t>CIPTADENT CRYSTAL CLEAN - TOOTHBRUSH</t>
  </si>
  <si>
    <t>CIPTADENT MAXI 12 PLUS - TOOTHPASTE</t>
  </si>
  <si>
    <t>CIPTADENT MAXI HERBAL - TOOTHPASTE</t>
  </si>
  <si>
    <t>CIPTADENT PERFECT CARE - TOOTHBRUSH</t>
  </si>
  <si>
    <t>CIPTADENT,JENAHARA</t>
  </si>
  <si>
    <t>CIPUTRA ARTPRENEUR - THEATER</t>
  </si>
  <si>
    <t>CIPUTRA INTERNATIONAL JAKARTA - SUPERBLO</t>
  </si>
  <si>
    <t>CITRA AURA GEL GLOWING WHITE AURA - HAND</t>
  </si>
  <si>
    <t>CITRA GLOW RECIPE - TISSUE MASKER</t>
  </si>
  <si>
    <t>PERS PERUSAHAAN PERIKLANAN IND</t>
  </si>
  <si>
    <t>CITRA PARIWARA</t>
  </si>
  <si>
    <t>CITRA PEARLY WHITE UV TONE UP - ALL TOIL</t>
  </si>
  <si>
    <t>MILLENNIUM PHARMACON INTERNATIONAL</t>
  </si>
  <si>
    <t>CITREX GUMMY UPIN &amp; IPIN - SUPPLEMENT</t>
  </si>
  <si>
    <t>NOJORONO TOBACCO</t>
  </si>
  <si>
    <t>CLAS MILD 16 - FILTER CLOVE CIGARETTES</t>
  </si>
  <si>
    <t>CLAS MILD SILVER - FILTER CLOVE CIGARETT</t>
  </si>
  <si>
    <t>CLEAN&amp;CLEAR FOAMING FACE WASH - FACIAL W</t>
  </si>
  <si>
    <t>CLEAN&amp;CLEAR MICELLAR WATER - FACIAL CLEA</t>
  </si>
  <si>
    <t>CLEAN&amp;CLEAR NATURAL BRIGHT - FACIAL FOAM</t>
  </si>
  <si>
    <t>SARIGUNA PRIMATIRTA</t>
  </si>
  <si>
    <t>CLEO - MINERAL WATER</t>
  </si>
  <si>
    <t>CLEVO - LIQUID MILK</t>
  </si>
  <si>
    <t>TIRTA BAHAGIA</t>
  </si>
  <si>
    <t>CLUB - MINERAL WATER</t>
  </si>
  <si>
    <t>CNBC</t>
  </si>
  <si>
    <t>KARNIEL PACIFIC INDONESIA</t>
  </si>
  <si>
    <t>COFFEE7 - INSTANT COFFEE</t>
  </si>
  <si>
    <t>COLGATE</t>
  </si>
  <si>
    <t>COLGATE MAXIMUM CAVITY PROTECTION - TOOT</t>
  </si>
  <si>
    <t>COLGATE TOTAL - TOOTHPASTE</t>
  </si>
  <si>
    <t>COLORBOX</t>
  </si>
  <si>
    <t>COLORBOX - BOUTIQUE</t>
  </si>
  <si>
    <t>COLORBOX,VIVO</t>
  </si>
  <si>
    <t>COLORBOX,VIVO,EMINA</t>
  </si>
  <si>
    <t>COMBANTRIN,LEMB PERLINDUNGAN ANAK</t>
  </si>
  <si>
    <t>COMPUTRADE TECHNOLOGY INT'L</t>
  </si>
  <si>
    <t>COMPUTRADE TECHNOLOGY INT'L - CORPORATE</t>
  </si>
  <si>
    <t>CONFIDENCE - ADULT DIAPERS</t>
  </si>
  <si>
    <t>SUPRA FERBINDO/TEMPO SCAN(02/2010)</t>
  </si>
  <si>
    <t>CONTREXYN - COLD MEDICINE</t>
  </si>
  <si>
    <t>AUDIO-VISUAL EQUIPMENTS</t>
  </si>
  <si>
    <t>SKYWORTH INDONESIA</t>
  </si>
  <si>
    <t>COOCAA - TV</t>
  </si>
  <si>
    <t>COOLANT - REMEDY DRINK</t>
  </si>
  <si>
    <t>NOVELL PHARMACEUTICAL LABS</t>
  </si>
  <si>
    <t>COOLING 5 - ANTISEPTIC MOUTH SPRAY</t>
  </si>
  <si>
    <t>COOLING 5 PLUS - ANTISEPTIC MOUTH SPRAY</t>
  </si>
  <si>
    <t>COS EVENT</t>
  </si>
  <si>
    <t>COS EVENT - EVENT ORGANIZER</t>
  </si>
  <si>
    <t>STAR COSMOS</t>
  </si>
  <si>
    <t>COSMOS - RICE COOKER</t>
  </si>
  <si>
    <t>COSMOS BLENZ - BLENDER</t>
  </si>
  <si>
    <t>SQUIBB/TAISHO(05/2011)</t>
  </si>
  <si>
    <t>COUNTERPAIN</t>
  </si>
  <si>
    <t>COUNTERPAIN COOL</t>
  </si>
  <si>
    <t>Graha Ariasena</t>
  </si>
  <si>
    <t>COUNTRY CHOICE - JUICE</t>
  </si>
  <si>
    <t>EMCO</t>
  </si>
  <si>
    <t>CRASH EMS - TOYS</t>
  </si>
  <si>
    <t>QMAN</t>
  </si>
  <si>
    <t>CREATIVE MASTER - TOYS</t>
  </si>
  <si>
    <t>CRYSTALLINE - MINERAL WATER</t>
  </si>
  <si>
    <t>CT ARSA</t>
  </si>
  <si>
    <t>CT ARSA - FOUNDATION</t>
  </si>
  <si>
    <t>CUPCAKE SURPRISE - TOYS</t>
  </si>
  <si>
    <t>CURCUMA PLUS 3+ - GROWING UP MILK</t>
  </si>
  <si>
    <t>CURCUMA PLUS EMULSION SYRUP - VITAMIN</t>
  </si>
  <si>
    <t>CUSSONS BABY - ALL BABY PRODUCT</t>
  </si>
  <si>
    <t>CUSSONS BABY HAPPY FRESH - HAIR &amp; BODY W</t>
  </si>
  <si>
    <t>CUSSONS BABY MOSCARE NATURAL SKIN PROTEC</t>
  </si>
  <si>
    <t>CUSSONS BABY NATURALS - BABY HAIR CARE</t>
  </si>
  <si>
    <t>CUSSONS BABY NEWBORN - HAIR &amp; BODY WASH</t>
  </si>
  <si>
    <t>CUSSONS KIDS - ALL CHILDREN'S TOILETRIES</t>
  </si>
  <si>
    <t>CUSSONS KIDS - CHILDREN'S BODY WASH</t>
  </si>
  <si>
    <t>DAIA - POWDER DETERGENT</t>
  </si>
  <si>
    <t>DAIA + SOFTENER - POWDER DETERGENT</t>
  </si>
  <si>
    <t>DAIHATSU MOTOR</t>
  </si>
  <si>
    <t>DAIHATSU - ALL CARS</t>
  </si>
  <si>
    <t>DAIHATSU - CORPORATE</t>
  </si>
  <si>
    <t>DAIHATSU AYLA - CAR</t>
  </si>
  <si>
    <t>DAIHATSU SIGRA - CAR</t>
  </si>
  <si>
    <t>DAIHATSU XENIA - CAR</t>
  </si>
  <si>
    <t>DAIHATSU,HSBC,TIKET.COM,BLIBLI.COM,DJARU</t>
  </si>
  <si>
    <t>DAI-ICHI LIFE GROUP</t>
  </si>
  <si>
    <t>DAI-ICHI LIFE GROUP,PANIN DAI-CHI LIFE,P</t>
  </si>
  <si>
    <t>DAMI SARIWANA</t>
  </si>
  <si>
    <t>DAMI SARIWANA, PT - CORPORATE</t>
  </si>
  <si>
    <t>DAMN! I LOVE INDONESIA,THE F THING</t>
  </si>
  <si>
    <t>DAMP PROOF - COATING PAINT</t>
  </si>
  <si>
    <t>ESPAY DEBIT INDONESIA KOE</t>
  </si>
  <si>
    <t>DANA - MOBILE APPLICATION</t>
  </si>
  <si>
    <t>DANA SYARIAH INDONESIA</t>
  </si>
  <si>
    <t>DANA SYARIAH - FINANCIAL INSTITUTION</t>
  </si>
  <si>
    <t>DANA,RUCIKA,SASA SANTAN KELAPA</t>
  </si>
  <si>
    <t>DANA,RUCIKA,SASA SANTAN KELAPA,SANKEN,PO</t>
  </si>
  <si>
    <t>DANAPAINTS INDONESIA</t>
  </si>
  <si>
    <t>DANAPAINTS - ALL PAINTS</t>
  </si>
  <si>
    <t>DANCOW 1+ - GROWING UP MILK</t>
  </si>
  <si>
    <t>DANCOW 1+ MADU - GROWING UP MILK</t>
  </si>
  <si>
    <t>DANCOW FORTIGRO - GROWING UP MILK</t>
  </si>
  <si>
    <t>DANONE - CORPORATE</t>
  </si>
  <si>
    <t>DANONE/MONDELEZ(05/2014)</t>
  </si>
  <si>
    <t>DANONE BISKUAT - BISCUIT</t>
  </si>
  <si>
    <t>DANPAC PHARMA</t>
  </si>
  <si>
    <t>DANPAC PHARMA, PT - CORPORATE</t>
  </si>
  <si>
    <t>NISSAN</t>
  </si>
  <si>
    <t>DATSUN GO+ - CAR</t>
  </si>
  <si>
    <t>DEBINDO</t>
  </si>
  <si>
    <t>DEBINDO (DEB)</t>
  </si>
  <si>
    <t>DECOLGEN - COLD MEDICINE</t>
  </si>
  <si>
    <t>DECOLGEN,ENERVON C</t>
  </si>
  <si>
    <t>WARNA AGUNG</t>
  </si>
  <si>
    <t>DECOLITH - PAINT</t>
  </si>
  <si>
    <t>DECOLITH,HERBORIST,BANK CENTRAL ASIA</t>
  </si>
  <si>
    <t>DECOLITH,MORIN</t>
  </si>
  <si>
    <t>DECOLITH,TELKOM,BANK CENTRAL ASIA</t>
  </si>
  <si>
    <t>RANGE OF FOOD PRODUCTS</t>
  </si>
  <si>
    <t>DUA KELINCI</t>
  </si>
  <si>
    <t>DEKA - ALL SNACK</t>
  </si>
  <si>
    <t>DEKA WAFER ROLL JUMBO - WAFER STICK</t>
  </si>
  <si>
    <t>DEKORUMA INOVASI LESTARI</t>
  </si>
  <si>
    <t>DEKORUMA - ONLINE SHOP</t>
  </si>
  <si>
    <t>DEKKSON</t>
  </si>
  <si>
    <t>DEKSON - ALL DOOR LOCKS</t>
  </si>
  <si>
    <t>DELAPAN-DELAPAN 88 - SKIN OINTMENTS</t>
  </si>
  <si>
    <t>DELIZIO CAFFINO</t>
  </si>
  <si>
    <t>DELIZIO CAFFINO - INSTANT COFFEE</t>
  </si>
  <si>
    <t>DENTSU AEGIS NETWORK</t>
  </si>
  <si>
    <t>DENTSU AEGIS NETWORK - CORPORATE</t>
  </si>
  <si>
    <t>DEP KEUANGAN RI</t>
  </si>
  <si>
    <t>DEPO BANGUNAN</t>
  </si>
  <si>
    <t>DERMA BEAUTY INDONESIA</t>
  </si>
  <si>
    <t>DERMA BEAUTY - BEAUTY EQUIPMENT</t>
  </si>
  <si>
    <t>PRIMA MEDIKA LABORATORIES</t>
  </si>
  <si>
    <t>DERMA COTE - SCAR REDUCTION GEL</t>
  </si>
  <si>
    <t>HOSPITAL,CLINIC,TRADITION' MEDICATION</t>
  </si>
  <si>
    <t>DERMA PRO - AESTHETIC &amp; SLIMMING CENTER</t>
  </si>
  <si>
    <t>DERMA WAND</t>
  </si>
  <si>
    <t>DERMA WAND - BEAUTY EQUIPMENT</t>
  </si>
  <si>
    <t>TRANSFARMA MEDICA INDAH</t>
  </si>
  <si>
    <t>DERMATIX ULTRA - SCAR REDUCER</t>
  </si>
  <si>
    <t>DESAKU</t>
  </si>
  <si>
    <t>DESAKU - SEASONING SALT</t>
  </si>
  <si>
    <t>DESAKU BUMBU BALADO - SEASONING SALT</t>
  </si>
  <si>
    <t>DESAKU BUMBU LODEH - SEASONING</t>
  </si>
  <si>
    <t>DESAKU BUMBU SAMBAL GORENG - SEASONING</t>
  </si>
  <si>
    <t>DESAKU KETUMBAR BUBUK - GROUND CORIANDER</t>
  </si>
  <si>
    <t>DESAKU KUNYIT BUBUK - GROUND SAFFRON</t>
  </si>
  <si>
    <t>DESSERT FACTORY</t>
  </si>
  <si>
    <t>DESSERT FACTORY PANNA COTTA - INSTANT PA</t>
  </si>
  <si>
    <t>DETIK.COM</t>
  </si>
  <si>
    <t>DETIK.COM - MEDIA ONLINE</t>
  </si>
  <si>
    <t>DETIK.COM,SUNSILK</t>
  </si>
  <si>
    <t>DETTOL - ALL ANTISEPTIC</t>
  </si>
  <si>
    <t>DETTOL - BATH SOAP</t>
  </si>
  <si>
    <t>DETTOL MOISTURE - BODY WASH</t>
  </si>
  <si>
    <t>DETTOL ONZEN - LIQUID BATH SOAP</t>
  </si>
  <si>
    <t>DETTOL PROFRESH COOL - LIQUID BATH SOAP</t>
  </si>
  <si>
    <t>DEVELOPMENT BASKETBALL LEAGUE INDONESIA</t>
  </si>
  <si>
    <t>DEWAN ASURANSI INDONESIA</t>
  </si>
  <si>
    <t>DEWAN ASURANSI INDONESIA - ORGANIZATION</t>
  </si>
  <si>
    <t>DEWAN ASURANSI INDONESIA,OTORITAS JASA K</t>
  </si>
  <si>
    <t>DEWAN MASJID INDONESIA (DMI),UNILEVER</t>
  </si>
  <si>
    <t>DEWAN PERS</t>
  </si>
  <si>
    <t>DEWAN PERWAKILAN DAERAH (DPD)</t>
  </si>
  <si>
    <t>DEWAN PERWAKILAN DAERAH (DPD) RI</t>
  </si>
  <si>
    <t>DPR-RI</t>
  </si>
  <si>
    <t>DEWAN PERWAKILAN RAKYAT (DPR) RI</t>
  </si>
  <si>
    <t>DEWAN PERWAKILAN RAKYAT RI</t>
  </si>
  <si>
    <t>DEWAN PERWAKILAN RAKYAT DAERAH (DPRD)</t>
  </si>
  <si>
    <t>DEWAN SUMBER DAYA AIR NASIONAL</t>
  </si>
  <si>
    <t>DEWAN SUMBER DAYA AIR NASIONAL - ORGANIZ</t>
  </si>
  <si>
    <t>DEXA MEDICA</t>
  </si>
  <si>
    <t>DEXA MEDICA, PT - CORPORATE</t>
  </si>
  <si>
    <t>DEXTONE INDONESIA</t>
  </si>
  <si>
    <t>DEXTONE - EPOXY ADHESIVE</t>
  </si>
  <si>
    <t>DFSK</t>
  </si>
  <si>
    <t>DFSK - ALL CAR</t>
  </si>
  <si>
    <t>DFSK GLORY 560 - CAR</t>
  </si>
  <si>
    <t>DFSK GLORY 580 - CAR</t>
  </si>
  <si>
    <t>DIET FOOD</t>
  </si>
  <si>
    <t>DIABETASOL - ALL DIET PRODUCTS</t>
  </si>
  <si>
    <t>DIABETASOL - FOOD SUPPLEMENT</t>
  </si>
  <si>
    <t>DIABETASOL,LUWAK KOPI+GULA</t>
  </si>
  <si>
    <t>DIABETASOL,LUWAK WHITE KOFFIE LESS SUGAR</t>
  </si>
  <si>
    <t>DIABETASOL,PROMAG,BODREX,TEH SOSRO,INDOM</t>
  </si>
  <si>
    <t>DIABETASOL,RUCIKA</t>
  </si>
  <si>
    <t>ROYAL FAMILY NIAGA</t>
  </si>
  <si>
    <t>DIAMOND CIPTA NIAGA</t>
  </si>
  <si>
    <t>DINI GROUP INDONESIA</t>
  </si>
  <si>
    <t>DINI GROUP INDONESIA - TOURS &amp; TRAVEL</t>
  </si>
  <si>
    <t>WISMILAK INTI MAKMUR</t>
  </si>
  <si>
    <t>DIPLOMAT MILD - FILTER CLOVE CIGARETTES</t>
  </si>
  <si>
    <t>DISCOVERY</t>
  </si>
  <si>
    <t>DISCOVERY - HOTELS &amp; RESORTS MANAGEMENT</t>
  </si>
  <si>
    <t>DISTRICT 8 JAKARTA - APARTMENT</t>
  </si>
  <si>
    <t>DIYET - TRADITIONAL HERB</t>
  </si>
  <si>
    <t>DJABESMEN</t>
  </si>
  <si>
    <t>DJABESMEN - ASBESTOS</t>
  </si>
  <si>
    <t>DJARUM</t>
  </si>
  <si>
    <t>DJARUM 76 - CLOVE CIGARETTE</t>
  </si>
  <si>
    <t>DJARUM 76 FIL... GOLD - FILTER CLOVE CIG</t>
  </si>
  <si>
    <t>DJARUM BLACK - CLOVE CIGARETTE</t>
  </si>
  <si>
    <t>DJARUM COKLAT - CLOVE CIGARETTE</t>
  </si>
  <si>
    <t>DJARUM COKLAT - FILTER CLOVE CIGARETTE</t>
  </si>
  <si>
    <t>DJARUM KUDUS</t>
  </si>
  <si>
    <t>DJARUM KUDUS, PT</t>
  </si>
  <si>
    <t>DJARUM KUDUS, PT,PEMDA JAWA TENGAH</t>
  </si>
  <si>
    <t>DJARUM KUDUS,DELIZIO CAFFINO,BLIBLI.COM,</t>
  </si>
  <si>
    <t>DJARUM KUDUS,DELIZIO CAFFINO,FOX'S,BLIBL</t>
  </si>
  <si>
    <t>DJARUM KUDUS,DELIZIO CAFFINO,FOX'S,YUZU</t>
  </si>
  <si>
    <t>DJARUM SUPER - FILTER CLOVE CIGARETTE</t>
  </si>
  <si>
    <t>DJARUM SUPER 16 - FILTER CLOVE CIGARETTE</t>
  </si>
  <si>
    <t>DJARUM SUPER MILD - FILTER CLOVE CIGARET</t>
  </si>
  <si>
    <t>DJARUM SUPER MLD BLACK SERIES - FILTER C</t>
  </si>
  <si>
    <t>DJARUM BADMINTON</t>
  </si>
  <si>
    <t>DJARUMBADMINTON.COM - MEDIA ONLINE</t>
  </si>
  <si>
    <t>DJARUMCOKLAT.COM</t>
  </si>
  <si>
    <t>DJARUMCOKLAT.COM - MEDIA ONLINE</t>
  </si>
  <si>
    <t>HM SAMPOERNA</t>
  </si>
  <si>
    <t>DJI SAM SOE 234 - CLOVE CIGARETTE</t>
  </si>
  <si>
    <t>DJI SAM SOE 234 MAGNUM - ALL FILTER CLOV</t>
  </si>
  <si>
    <t>DJI SAM SOE 234 MAGNUM MILD - FILTER CLO</t>
  </si>
  <si>
    <t>DJI SAM SOE 234 SUPER PREMIUM-CLOVE CIG</t>
  </si>
  <si>
    <t>DKT INDONESIA - FOUNDATION</t>
  </si>
  <si>
    <t>DKT INDONESIA,ANTV</t>
  </si>
  <si>
    <t>DKT INDONESIA,MEDIA NUSANTARA CITRA</t>
  </si>
  <si>
    <t>D'LUXE - BED SHEETS</t>
  </si>
  <si>
    <t>DYAN MAS ENTERTAINMEN</t>
  </si>
  <si>
    <t>DME ASIA - ENTERTAINMENT</t>
  </si>
  <si>
    <t>DODORINDO JAYA ABADI</t>
  </si>
  <si>
    <t>DODO - BREAST PUMP SET</t>
  </si>
  <si>
    <t>DOMESTOS EXTRA POWER - LIQUID TOILET CLE</t>
  </si>
  <si>
    <t>DOM PIZZA INDONESIA</t>
  </si>
  <si>
    <t>DOMINO'S PIZZA  - FAST FOOD</t>
  </si>
  <si>
    <t>DOMPET DHUAFA</t>
  </si>
  <si>
    <t>DORITOS - SNACK</t>
  </si>
  <si>
    <t>DOVE - ALL TOILETRIES</t>
  </si>
  <si>
    <t>DOVE 1 MINUTE SUPER - HAIR CONDITIONER</t>
  </si>
  <si>
    <t>DOVE NOURISHING SECRETS HAIR GROWTH RITU</t>
  </si>
  <si>
    <t>DOVE NOURISHING SECRETS SCALP STRENGTH R</t>
  </si>
  <si>
    <t>DOVE ORIGINAL MENUTRISI &amp; MELEMBUTKAN</t>
  </si>
  <si>
    <t>DOWNY FLORAL PINK - FABRIC SOFTENER</t>
  </si>
  <si>
    <t>DOWNY MILD &amp; GENTLE - FABRIC SOFTENER</t>
  </si>
  <si>
    <t>DOWNY PARFUM COLLECTION MYSTIQUE - FABRI</t>
  </si>
  <si>
    <t>DOWNY PLUS+ ANTI APEK - FABRIC SOFTENER</t>
  </si>
  <si>
    <t>DOWNY PREMIUM PARFUM - FABRIC SOFTENER</t>
  </si>
  <si>
    <t>DOWNY SPORTS FRESH - FABRIC SOFTENER</t>
  </si>
  <si>
    <t>DOWNY SUNRISE FRESH - FABRIC SOFTENER</t>
  </si>
  <si>
    <t>DR BELT</t>
  </si>
  <si>
    <t>DR BELT - HEALTH EQUIPMENT</t>
  </si>
  <si>
    <t>DR PILLOW</t>
  </si>
  <si>
    <t>DR PILLOW - HEALTHY PILLOW</t>
  </si>
  <si>
    <t>DR. HOOM</t>
  </si>
  <si>
    <t>DR. HOOM - HEALTH EQUIPMENT</t>
  </si>
  <si>
    <t>DR. HOOM EYE PROTECTOR - HEALTH EQUIPMEN</t>
  </si>
  <si>
    <t>DR.LASER - HEALTH EQUIPMENT</t>
  </si>
  <si>
    <t>DR.LASER THERAPETIC WATCH - HEALTH EQUIP</t>
  </si>
  <si>
    <t>GOGO MALL HOME SHOPPING</t>
  </si>
  <si>
    <t>DR.QYU LUMBAR TRACTION DEVICE - HEALTH E</t>
  </si>
  <si>
    <t>NUSANTARA CLEANING</t>
  </si>
  <si>
    <t>DRAGON - NON ELECT H/H APPLIANCES</t>
  </si>
  <si>
    <t>DREAMY BY NIKITA WILLY,THE F THING</t>
  </si>
  <si>
    <t>DRINK BENG-BENG - INSTANT CHOCOLATE DRIN</t>
  </si>
  <si>
    <t>DRINK TANGO DON PEDRO - LIQUID MILK</t>
  </si>
  <si>
    <t>GUNACIPTA MULTIRASA</t>
  </si>
  <si>
    <t>DUA BELIBIS - CHILI SAUCE</t>
  </si>
  <si>
    <t>DUA KELINCI - KACANG SUKRO</t>
  </si>
  <si>
    <t>DUA KELINCI - ROASTED PEANUT</t>
  </si>
  <si>
    <t>DUA KELINCI TIC TAC - SNACK</t>
  </si>
  <si>
    <t>DUA KELINCI TIC TAC,BIORE GUARD</t>
  </si>
  <si>
    <t>DUA KELINCI TIC TAC,BIORE GUARD,HOMYPED</t>
  </si>
  <si>
    <t>PT DUA KELINCI</t>
  </si>
  <si>
    <t>DUA KELINCI, PT</t>
  </si>
  <si>
    <t>DUCATI MOTOR HOLDING SPA</t>
  </si>
  <si>
    <t>DUCATI - MOTORCYCLE</t>
  </si>
  <si>
    <t>DUCATI INDONESIA</t>
  </si>
  <si>
    <t>DUCATI SCRAMBLER - MOTORCYCLE</t>
  </si>
  <si>
    <t>STOMACH REMEDIES</t>
  </si>
  <si>
    <t>DULCOLAX,DULCOLACTOL</t>
  </si>
  <si>
    <t>ICI PAINTS INDONESIA</t>
  </si>
  <si>
    <t>DULUX - PAINT</t>
  </si>
  <si>
    <t>DULUX AQUA SHIELD - COATING PAINT</t>
  </si>
  <si>
    <t>DULUX CATYLAC - PAINT</t>
  </si>
  <si>
    <t>DULUX EASY CLEAN - PAINT</t>
  </si>
  <si>
    <t>DULUX WEATHERSHIELD - PAINT</t>
  </si>
  <si>
    <t>RPMI</t>
  </si>
  <si>
    <t>DUNHILL - ALL FILTER CLOVE CIGARETTE</t>
  </si>
  <si>
    <t>DUNHILL MILD - FILTER CLOVE CIGARETTE</t>
  </si>
  <si>
    <t>Taman Impian Jaya Ancol</t>
  </si>
  <si>
    <t>DUNIA FANTASI ANCOL</t>
  </si>
  <si>
    <t>DUNIA FANTASI ANCOL,ADEM SARI CHING KU</t>
  </si>
  <si>
    <t>DUNIAGAMES.CO.ID</t>
  </si>
  <si>
    <t>DUNIAGAMES.CO.ID - WEBSITE</t>
  </si>
  <si>
    <t>LONDON INTERNATIONAL</t>
  </si>
  <si>
    <t>DUREX - CONDOM</t>
  </si>
  <si>
    <t>DWI SAPTA GROUP</t>
  </si>
  <si>
    <t>DWIDAYA TOUR</t>
  </si>
  <si>
    <t>DWIDAYA TOUR - TOURS &amp; TRAVEL</t>
  </si>
  <si>
    <t>DYANDRA PROMOSINDO,DEMAJORS</t>
  </si>
  <si>
    <t>SOLUSI BANGUN INDONESIA</t>
  </si>
  <si>
    <t>DYNAMIX - CEMENT</t>
  </si>
  <si>
    <t>EAGLE INSTITUTE INDONESIA</t>
  </si>
  <si>
    <t>EAGLE INSTITUTE INDONESIA - ORGANIZATION</t>
  </si>
  <si>
    <t>EAZY PROPERTY</t>
  </si>
  <si>
    <t>EAZY PROPERTY - CORPORATE</t>
  </si>
  <si>
    <t>EAZY PROPERTY,TEH JAVANA GULA BATU</t>
  </si>
  <si>
    <t>EAZY PROPERTY,THE ONE ENTREPRENUER CORP</t>
  </si>
  <si>
    <t>GREEN CITY TRAFFIC</t>
  </si>
  <si>
    <t>ECGO BIKE - ELECTRIC MOTORCYCLE</t>
  </si>
  <si>
    <t>EDENIA RESIDENCE BOGOR - RESIDENCE</t>
  </si>
  <si>
    <t>EGOJI - FOOD SUPPLEMENT</t>
  </si>
  <si>
    <t>EGOJI CHEWY GUMMY - FOOD SUPPLEMENT</t>
  </si>
  <si>
    <t>EIGER</t>
  </si>
  <si>
    <t>EIGER - SPORT EQUIPMENT</t>
  </si>
  <si>
    <t>EKA HOSPITAL GROUP</t>
  </si>
  <si>
    <t>EKA HOSPITAL BEKASI - HOSPITAL</t>
  </si>
  <si>
    <t>EKA HOSPITAL CIBUBUR - HOSPITAL</t>
  </si>
  <si>
    <t>EKONOMI - CREAM DETERGENT</t>
  </si>
  <si>
    <t>EKONOMI POWER LIQUID - DISH WASHING LIQU</t>
  </si>
  <si>
    <t>LAUTAN NATURAL KRIMERINDO</t>
  </si>
  <si>
    <t>ELLENKA FIBER CREME - CREAME INSTANT</t>
  </si>
  <si>
    <t>ELLIPS</t>
  </si>
  <si>
    <t>ELLIPS - HAIR VITAMIN</t>
  </si>
  <si>
    <t>EMBASSY OF AUSTRALIA</t>
  </si>
  <si>
    <t>EMBASSY OF BELGIUM</t>
  </si>
  <si>
    <t>EMBASSY OF BELGIUM - EMBASSY</t>
  </si>
  <si>
    <t>EMBASSY OF FINLAND</t>
  </si>
  <si>
    <t>EMBASSY OF FINLAND - EMBASSY</t>
  </si>
  <si>
    <t>EMBASSY OF GERMAN</t>
  </si>
  <si>
    <t>EMBASSY OF GREAT BRITAIN</t>
  </si>
  <si>
    <t>EMBASSY OF INDIA</t>
  </si>
  <si>
    <t>EMBASSY OF ISLAMIC REP OF IRAN</t>
  </si>
  <si>
    <t>EMBASSY OF ISLAMIC REPUBLIC OF IRAN</t>
  </si>
  <si>
    <t>EMBASSY OF ISLAMIC REP PAKISTA</t>
  </si>
  <si>
    <t>EMBASSY OF ISLAMIC REPUBLIC OF PAKISTAN</t>
  </si>
  <si>
    <t>EMBASSY OF ITALY</t>
  </si>
  <si>
    <t>EMBASSY OF ITALY,MUSEUM MANDIRI,INST KEB</t>
  </si>
  <si>
    <t>EMBASSY OF JAPAN</t>
  </si>
  <si>
    <t>EMBASSY OF MALAYSIA</t>
  </si>
  <si>
    <t>EMBASSY OF NETHERLANDS</t>
  </si>
  <si>
    <t>EMBASSY OF NEW ZEALAND</t>
  </si>
  <si>
    <t>EMBASSY OF NEW ZEALAND - EMBASSY</t>
  </si>
  <si>
    <t>EMBASSY OF NORWEGIA</t>
  </si>
  <si>
    <t>EMBASSY OF PHILISTINE</t>
  </si>
  <si>
    <t>EMBASSY OF RUSIA</t>
  </si>
  <si>
    <t>EMBASSY OF RUSSIA</t>
  </si>
  <si>
    <t>EMBASSY OF SAUDI ARABIA</t>
  </si>
  <si>
    <t>EMBASSY OF THAILAND</t>
  </si>
  <si>
    <t>EMBASSY OF THE KINGDOM OF MOROCCO</t>
  </si>
  <si>
    <t>EMBASSY OF THE KINGDOM OF MOROCCO - EMBA</t>
  </si>
  <si>
    <t>EMBASSY OF THE REPUBLIC OF BELARUS</t>
  </si>
  <si>
    <t>EMBASSY OF THE REPUBLIC OF BELARUS - EMB</t>
  </si>
  <si>
    <t>EMBASSY OF THE REP OF CHINA</t>
  </si>
  <si>
    <t>EMBASSY OF THE REPUBLIC OF CHINA</t>
  </si>
  <si>
    <t>EMBASSY OF THE REPUBLIC OF HUN</t>
  </si>
  <si>
    <t>EMBASSY OF THE REPUBLIC OF HUNGARY</t>
  </si>
  <si>
    <t>EMBASSY OF THE REP OF KOREA</t>
  </si>
  <si>
    <t>EMBASSY OF THE REPUBLIC OF KOREA</t>
  </si>
  <si>
    <t>EMBASSY OF THE REP OF SINGAPOR</t>
  </si>
  <si>
    <t>EMBASSY OF THE REPUBLIC OF SINGAPORE</t>
  </si>
  <si>
    <t>EMBASSY OF THE SOC REP VIETNAM</t>
  </si>
  <si>
    <t>EMBASSY OF THE SOCIALIST REP OF VIETNAM</t>
  </si>
  <si>
    <t>EMBASSY OF THE STATE OF QATAR</t>
  </si>
  <si>
    <t>EMBASSY OF THE STATE OF QATAR - EMBASSY</t>
  </si>
  <si>
    <t>EMBASSY OF THE UNION OF MYANMA</t>
  </si>
  <si>
    <t>EMBASSY OF THE UNION OF MYANMAR</t>
  </si>
  <si>
    <t>EMBASSY OF THE UNITED STATES O</t>
  </si>
  <si>
    <t>EMBASSY OF THE UNITED STATES OF AMERICA</t>
  </si>
  <si>
    <t>MATARAM PAINT</t>
  </si>
  <si>
    <t>EMCO - PAINT</t>
  </si>
  <si>
    <t>EMERON HIJAB - ANTI DANDRUFF SHAMPOO</t>
  </si>
  <si>
    <t>EMERON HIJAB CLEAN &amp; FRESH - SHAMPOO</t>
  </si>
  <si>
    <t>EMERON LOVELY WHITE UV COOL &amp; BRIGHT</t>
  </si>
  <si>
    <t>EMINA CHEESE INDONESIA</t>
  </si>
  <si>
    <t>EMINA - CHEESE</t>
  </si>
  <si>
    <t>EMINA CHEESE STICK - CHEESE</t>
  </si>
  <si>
    <t>EMINA,MICROLAX,POLYSILANE</t>
  </si>
  <si>
    <t>EMIRATES AIRLINES</t>
  </si>
  <si>
    <t>EMIRATES - AIRLINES</t>
  </si>
  <si>
    <t>EMTEK GROUP</t>
  </si>
  <si>
    <t>EMTEK GROUP - CORPORATE</t>
  </si>
  <si>
    <t>EMTEK GROUP,KIWI</t>
  </si>
  <si>
    <t>EMTEK GROUP,YYS PUNDI AMAL PEDULI KASIH</t>
  </si>
  <si>
    <t>ENAM SEMBILAN PRODUCTION</t>
  </si>
  <si>
    <t>ENAM SEMBILAN PRODUCTION - EVENT ORGANIZ</t>
  </si>
  <si>
    <t>ENAPLEX-C - VITAMIN</t>
  </si>
  <si>
    <t>PERTAMINA</t>
  </si>
  <si>
    <t>ENDURO - OIL LUBRICANT</t>
  </si>
  <si>
    <t>ENDURO 4T RACING - OIL LUBRICANT</t>
  </si>
  <si>
    <t>CEREALS, BREAKFAST FOOD</t>
  </si>
  <si>
    <t>KAKAO MAS GEMILANG</t>
  </si>
  <si>
    <t>ENERGEN - INSTANT CEREAL</t>
  </si>
  <si>
    <t>ENERGEN,SASA,HATARI,GRAB,LUWAK KOPI+GULA</t>
  </si>
  <si>
    <t>ENERGEN,SASA,HATARI,LUWAK WHITE KOFFIE T</t>
  </si>
  <si>
    <t>ENERGEN,W'DANK LOKALATE</t>
  </si>
  <si>
    <t>ENERVON C KAPSUL - VITAMIN</t>
  </si>
  <si>
    <t>ENERVON C,VITALIS,KOREA GLOW,TANTAN</t>
  </si>
  <si>
    <t>ENESIS GROUP - CORPORATE</t>
  </si>
  <si>
    <t>ENFAGROW A+ - GROWING UP MILK</t>
  </si>
  <si>
    <t>ENKASARI HERBAL CARE PROTECTION - MOUTHW</t>
  </si>
  <si>
    <t>ENTRASOL - ALL NON FAT MILK POWDER</t>
  </si>
  <si>
    <t>ENTRASOL - LIQUID MILK</t>
  </si>
  <si>
    <t>ENTRASOL ACTIVE - NON FAT MILK POWDER</t>
  </si>
  <si>
    <t>ENTRASOL ACTIVE,LUWAK WHITE KOFFIE</t>
  </si>
  <si>
    <t>ENTRASOL ACTIVE,LUWAK WHITE KOFFIE LESS</t>
  </si>
  <si>
    <t>ENTRASOL SENIOR - NUTRITION DRINK</t>
  </si>
  <si>
    <t>ENTRASOL,DANA,RUCIKA,SASA SANTAN KELAPA</t>
  </si>
  <si>
    <t>ENTRASOL,KAPAL API</t>
  </si>
  <si>
    <t>ENTRASOL,KAPAL API,DANA,RUCIKA,SASA,SANK</t>
  </si>
  <si>
    <t>ENTRASOL,LUWAK WHITE KOFFIE LESS SUGAR</t>
  </si>
  <si>
    <t>ENTRASOL,LUWAK WHITE KOFFIE TARIK MALAKA</t>
  </si>
  <si>
    <t>ENTROSTOP - ALL STOMACH REMEDY</t>
  </si>
  <si>
    <t>ENTROSTOP - STOMACH REMEDY</t>
  </si>
  <si>
    <t>ENTROSTOP ANAK - CHILDREN LIQUID STOMACH</t>
  </si>
  <si>
    <t>ENZYM BIOTEKNOLOGI</t>
  </si>
  <si>
    <t>ENZIM - MOUTHWASH</t>
  </si>
  <si>
    <t>DENTA/ENZYM BIOTEKNOLOGI(10/2012)</t>
  </si>
  <si>
    <t>ENZIM - TOOTHPASTE</t>
  </si>
  <si>
    <t>ENZIM 40 PLUS - TOOTHPASTE</t>
  </si>
  <si>
    <t>EPOXYNDO - COATING PAINT</t>
  </si>
  <si>
    <t>ESKULIN DISNEY KIDS - SHAMPOO</t>
  </si>
  <si>
    <t>ESKULIN KIDS - ALL TOILETRIES</t>
  </si>
  <si>
    <t>ESKULIN KIDS - HAIR &amp; BODY WASH</t>
  </si>
  <si>
    <t>ESQ TOUR &amp; TRAVEL</t>
  </si>
  <si>
    <t>ESQ - TOURS &amp; TRAVEL</t>
  </si>
  <si>
    <t>WHITE CIGARETTES</t>
  </si>
  <si>
    <t>KOREA TOBACCO &amp; GINSENG</t>
  </si>
  <si>
    <t>ESSE - WHITE CIGARETTE</t>
  </si>
  <si>
    <t>ESSE CHANGE - WHITE CIGARETTE</t>
  </si>
  <si>
    <t>ETERNAL HEALTHMAT</t>
  </si>
  <si>
    <t>ETERNAL HEALTHMAT - MATTRES</t>
  </si>
  <si>
    <t>EVANGELINE</t>
  </si>
  <si>
    <t>EVANGELINE - PERFUME</t>
  </si>
  <si>
    <t>EVANGELINE SAKURA - PERFUME</t>
  </si>
  <si>
    <t>EVER E 250 - FOOD SUPPLEMENT</t>
  </si>
  <si>
    <t>EVER E 250,INEZ</t>
  </si>
  <si>
    <t>EVER ESSENTIA -  FOOD SUPPLEMENT</t>
  </si>
  <si>
    <t>EVOMAB</t>
  </si>
  <si>
    <t>EVOMAB - DOOR LOCK</t>
  </si>
  <si>
    <t>EXCELSO UNAKAFFE SYSTEM - COFFEE MAKER</t>
  </si>
  <si>
    <t>EXPEDIA, INC</t>
  </si>
  <si>
    <t>EXPEDIA - ONLINE SHOP</t>
  </si>
  <si>
    <t>EXPEDITION</t>
  </si>
  <si>
    <t>EXPEDITION - WATCH</t>
  </si>
  <si>
    <t>EXTRA JOSS ACTIVE-POWDER ISOTONIC DRINK</t>
  </si>
  <si>
    <t>EXTRA JOSS BLEND - POWDER ISOTONIC DRINK</t>
  </si>
  <si>
    <t>EXTRA JOSS BLEND,ADVAN</t>
  </si>
  <si>
    <t>EXTRA JOSS BLEND,ADVAN,SEDAAP</t>
  </si>
  <si>
    <t>EXTRA JOSS BLEND,ADVAN,SEDAAP,WARDAH</t>
  </si>
  <si>
    <t>EXTRA JOSS BLEND,GOLDA COFFEE,ADVAN</t>
  </si>
  <si>
    <t>EXTRA JOSS BLEND,GOLDA COFFEE,ADVAN,WARD</t>
  </si>
  <si>
    <t>EXTRA JOSS BLEND,SEDAAP</t>
  </si>
  <si>
    <t>EXTRA JOSS,BINTANG TOEDJOE MASUK ANGIN</t>
  </si>
  <si>
    <t>EXTRA JOSS,CHOCODRINK</t>
  </si>
  <si>
    <t>EXTRA JOSS,FISHQUA</t>
  </si>
  <si>
    <t>EXTRA JOSS,LUWAK WHITE KOFFIE</t>
  </si>
  <si>
    <t>EXTRA JOSS,LUWAK WHITE KOFFIE TARIK MALA</t>
  </si>
  <si>
    <t>EXTRA JOSS,NO DROP TINTING</t>
  </si>
  <si>
    <t>EXTRA JOSS,OMEPROS</t>
  </si>
  <si>
    <t>EXTRA JOSS,PALANG MERAH INDONESIA</t>
  </si>
  <si>
    <t>INDUSTRIAL ELECTRONICS/ELECTRIC APPL'</t>
  </si>
  <si>
    <t>PRIMA INDAH LESTARI</t>
  </si>
  <si>
    <t>EXTRANA - CABLE</t>
  </si>
  <si>
    <t>LAPI LABORATORIES</t>
  </si>
  <si>
    <t>EYEVIT - FOOD SUPPLEMENT</t>
  </si>
  <si>
    <t>ULTRA SAKTI</t>
  </si>
  <si>
    <t>EZY VEGIE - HEALTH DRINK</t>
  </si>
  <si>
    <t>FACEBOOK</t>
  </si>
  <si>
    <t>FACEBOOK - SOCIAL MEDIA</t>
  </si>
  <si>
    <t>FABINDO SEJAHTERA</t>
  </si>
  <si>
    <t>FANBO - EYE BROW PENCIL</t>
  </si>
  <si>
    <t>FANTA - SOFT DRINK</t>
  </si>
  <si>
    <t>FASTRON - OIL LUBRICANT</t>
  </si>
  <si>
    <t>FASTRON PLATINUM RACING - CAR OIL LUBRIC</t>
  </si>
  <si>
    <t>FASTRON,SUKUN,TEH SOSRO,ANTANGIN</t>
  </si>
  <si>
    <t>DANKOS</t>
  </si>
  <si>
    <t>FATIGON</t>
  </si>
  <si>
    <t>FATIGON - ALL VITAMIN</t>
  </si>
  <si>
    <t>FATIGON SPIRIT</t>
  </si>
  <si>
    <t>FATIGON,PRENAGEN,BODREX,TEH SOSRO,INDOMI</t>
  </si>
  <si>
    <t>FATIMAH ZAHRA TOURS &amp; TRAVEL</t>
  </si>
  <si>
    <t>FATIMAH ZAHRA - TOURS &amp; TRAVEL</t>
  </si>
  <si>
    <t>FATMAWATI CITY CENTER JKT - SUPERBLOCK</t>
  </si>
  <si>
    <t>FAYROUZ - SOFT DRINK</t>
  </si>
  <si>
    <t>FEDERAL KARYATAMA</t>
  </si>
  <si>
    <t>FEDERAL KARYATAMA - CORPORATE</t>
  </si>
  <si>
    <t>FEDERAL OIL</t>
  </si>
  <si>
    <t>FEDERAL MATIC - OIL LUBRICANT</t>
  </si>
  <si>
    <t>FEDERAL OIL - OIL LUBRICANT</t>
  </si>
  <si>
    <t>FEMIGIENE - LIQUID VAGINAL SOAP</t>
  </si>
  <si>
    <t>FESTIVAL JAKARTA GREAT SALE</t>
  </si>
  <si>
    <t>FESTIVAL JAKARTA GREAT SALE - FESTIVAL</t>
  </si>
  <si>
    <t>KOBE NUTRI FARMA</t>
  </si>
  <si>
    <t>FIBREFIRST - HEALTH DRINK</t>
  </si>
  <si>
    <t>FIBRIL</t>
  </si>
  <si>
    <t>FIBRIL - TRADITIONAL MEDICINE</t>
  </si>
  <si>
    <t>PRIMA FOOD</t>
  </si>
  <si>
    <t>FIESTA - PROCESSED FOOD</t>
  </si>
  <si>
    <t>SINGA MAS INDONESIA</t>
  </si>
  <si>
    <t>FIESTA GREEN TEA - BOTTLED TEA</t>
  </si>
  <si>
    <t>CHAROEN POKPHAND</t>
  </si>
  <si>
    <t>FIESTA READY MEAL - PROCESSED FOOD</t>
  </si>
  <si>
    <t>FILANTROPI INDONESIA,ID.M</t>
  </si>
  <si>
    <t>FIMELA.COM</t>
  </si>
  <si>
    <t>FIMELA.COM - MEDIA ONLINE</t>
  </si>
  <si>
    <t>SEKAR LAUT SIDOARJO</t>
  </si>
  <si>
    <t>FINNA PARS - SNACK</t>
  </si>
  <si>
    <t>FIRST MEDIA TBK</t>
  </si>
  <si>
    <t>FIRST MEDIA TBK, PT - CORPORATE</t>
  </si>
  <si>
    <t>FISHQUA - FOOD SUPPLEMENT</t>
  </si>
  <si>
    <t>FITAMINO - FOOD SUPPLEMENT</t>
  </si>
  <si>
    <t>KALBE CORPORATE</t>
  </si>
  <si>
    <t>FITBAR - SNACK</t>
  </si>
  <si>
    <t>FITBAR,LUWAK KOPI+GULA</t>
  </si>
  <si>
    <t>FITBAR,LUWAK WHITE KOFFIE LESS SUGAR</t>
  </si>
  <si>
    <t>FITBAR,LUWAK WHITE KOFFIE TARIK MALAKA</t>
  </si>
  <si>
    <t>FITBAR,RUCIKA</t>
  </si>
  <si>
    <t>FITBES FORCE - FOOD SUPPLEMENT</t>
  </si>
  <si>
    <t>FITCHIPS - SNACK</t>
  </si>
  <si>
    <t>FITCHIPS,LUWAK WHITE KOFFIE LESS SUGAR</t>
  </si>
  <si>
    <t>FITCHIPS,NEO RHEUMACYL,TEH SOSRO,INDOMIE</t>
  </si>
  <si>
    <t>FITCHIPS,RUCIKA</t>
  </si>
  <si>
    <t>FITCHIPS,TEH SOSRO</t>
  </si>
  <si>
    <t>FITCHIPS,TEH SOSRO,MICROLAX,RUCIKA,POLYS</t>
  </si>
  <si>
    <t>FITKOM - VITAMIN</t>
  </si>
  <si>
    <t>FITKOM GUMMY - VITAMIN</t>
  </si>
  <si>
    <t>FITUNO - VITAMIN</t>
  </si>
  <si>
    <t>FITUNO,SASA</t>
  </si>
  <si>
    <t>FIVB,MIKASA,SUNRISECLICK.CO.ID</t>
  </si>
  <si>
    <t>FLYPOWER</t>
  </si>
  <si>
    <t>FLYPOWER - SPORT EQUIPMENT</t>
  </si>
  <si>
    <t>FOGG FASHION</t>
  </si>
  <si>
    <t>FOGG - FRAGRANCE BODY SPRAY</t>
  </si>
  <si>
    <t>VICTORIA CARE INDONESIA</t>
  </si>
  <si>
    <t>FOR HIM BY MIRANDA - HAIR STYLING</t>
  </si>
  <si>
    <t>FOR HIM BY MIRANDA STYLING POMADE - HAIR</t>
  </si>
  <si>
    <t>FORCE MAGIC 2 IN 1 - AEROSOL INSECT KILL</t>
  </si>
  <si>
    <t>FORCE MAGIC 2 IN 1,EMINA,DEKA,HERS PROTE</t>
  </si>
  <si>
    <t>FORCE MAGIC 2 IN 1,INDIHOME</t>
  </si>
  <si>
    <t>FORMULA - ALL PRODUCT</t>
  </si>
  <si>
    <t>FORMULA STRONG HERBAL - TOOTHPASTE</t>
  </si>
  <si>
    <t>FORTE JAPAN</t>
  </si>
  <si>
    <t>FORTE EXTRA BREEZE CHARCOAL FILTER - FIL</t>
  </si>
  <si>
    <t>FORTE ORIGINAL CHARCOAL FILTER - FILTER</t>
  </si>
  <si>
    <t>FORUM AHLI KONTRAK PEMERINTAH INDONESIA</t>
  </si>
  <si>
    <t>FORUM INDONESIA BAROKAH</t>
  </si>
  <si>
    <t>FORUM INDONESIA BAROKAH - ORGANIZATION</t>
  </si>
  <si>
    <t>FORUM KOM PIMPINAN KOTA JAKARTA BARAT</t>
  </si>
  <si>
    <t>FORUM MERDEKA BARAT 9</t>
  </si>
  <si>
    <t>FORUM MERDEKA BARAT 9 - ORGANIZATION</t>
  </si>
  <si>
    <t>FORUM TRAVEL PARTNER INDONESIA</t>
  </si>
  <si>
    <t>FORUM TRAVEL PARTNER INDONESIA - ORGANIZ</t>
  </si>
  <si>
    <t>MARRIOTT INTERNATIONAL</t>
  </si>
  <si>
    <t>FOUR POINTS BY SHERATON BALI - HOTEL</t>
  </si>
  <si>
    <t>FOX'S - CANDY</t>
  </si>
  <si>
    <t>JEWELLERY/JEWELLERS</t>
  </si>
  <si>
    <t>FRANK &amp; CO</t>
  </si>
  <si>
    <t>FRANK &amp; CO - JEWELLERY</t>
  </si>
  <si>
    <t>FREEPORT INDONESIA</t>
  </si>
  <si>
    <t>FREEPORT INDONESIA, PT</t>
  </si>
  <si>
    <t>KARYA CIPTANYATA WISESA</t>
  </si>
  <si>
    <t>FRES - SYRUP</t>
  </si>
  <si>
    <t>ULTRASAKTI</t>
  </si>
  <si>
    <t>FRESH CARE - ROLL ON RUBS</t>
  </si>
  <si>
    <t>FRESH CARE MINYAK ANGIN KAYU PUTIH - ROL</t>
  </si>
  <si>
    <t>FRESH CARE MIX - INHALER &amp; RUBS</t>
  </si>
  <si>
    <t>FRESH CARE PRESS &amp; RELAX - ROLL ON RUBS</t>
  </si>
  <si>
    <t>FRESH CARE STRONG - ROLL ON RUBS</t>
  </si>
  <si>
    <t>FRESTEA,TRAVELOKA.COM</t>
  </si>
  <si>
    <t>FRISIAN FLAG INDONESIA</t>
  </si>
  <si>
    <t>FRISIAN FLAG INDONESIA, PT</t>
  </si>
  <si>
    <t>FRISO</t>
  </si>
  <si>
    <t>FRISO GOLD - GROWING UP MILK</t>
  </si>
  <si>
    <t>FRONTE - SAUSAGE</t>
  </si>
  <si>
    <t>FRONTIER MARKETING&amp;RESEARCH</t>
  </si>
  <si>
    <t>FRONTIER MARKETING &amp; RESEARCH CONSULTANT</t>
  </si>
  <si>
    <t>FROZEN - MINERAL WATER</t>
  </si>
  <si>
    <t>FROZZ - CANDY</t>
  </si>
  <si>
    <t>FRUIT 18 - FOOD SUPPLEMENT</t>
  </si>
  <si>
    <t>FRUIT 18 JR - FOOD SUPPLEMENT</t>
  </si>
  <si>
    <t>FULLO UNICORN - WAFER STICK</t>
  </si>
  <si>
    <t>MARIMAS PUTERA KENCANA</t>
  </si>
  <si>
    <t>FULVITA SELASIH - FRUIT ESSENCE DRINK</t>
  </si>
  <si>
    <t>FUMAKILLA VAPE PLUS - AEROSOL INSECT KIL</t>
  </si>
  <si>
    <t>HASBRO</t>
  </si>
  <si>
    <t>FURREAL WALKALOTS - TOYS</t>
  </si>
  <si>
    <t>FINANSIAL WIRAMITRA DANADYAKSA</t>
  </si>
  <si>
    <t>FWD - INSURANCE</t>
  </si>
  <si>
    <t>GAB PENGUSAHA KELAPA SAWIT IND</t>
  </si>
  <si>
    <t>GAB PENGUSAHA KELAPA SAWIT IND (GAPKI)</t>
  </si>
  <si>
    <t>JAKARANA TAMA</t>
  </si>
  <si>
    <t>GAGA 100 EXTRA PEDAS - INSTANT NOODLE</t>
  </si>
  <si>
    <t>GAGA 100 EXTRA PEDAS CUP - INSTANT NOODL</t>
  </si>
  <si>
    <t>GAIKINDO</t>
  </si>
  <si>
    <t>GAIKINDO(GABUN INDUS KEND BERMOTOR INDO)</t>
  </si>
  <si>
    <t>GAIKINDO,SEVEN EVENTS,OICA</t>
  </si>
  <si>
    <t>TYRES, VELG RACING</t>
  </si>
  <si>
    <t>GAJAH TUNGGAL (GT)</t>
  </si>
  <si>
    <t>GAJAH TUNGGAL (GT) - TYRE</t>
  </si>
  <si>
    <t>GELORA DJAJA</t>
  </si>
  <si>
    <t>GALAN 999 - CLOVE CIGARETTE</t>
  </si>
  <si>
    <t>GALERI 24</t>
  </si>
  <si>
    <t>GALERI 24 PEGADAIAN - JEWELLERY SHOP</t>
  </si>
  <si>
    <t>GALERI INDONESIA KAYA - EXHIBITION</t>
  </si>
  <si>
    <t>GALERI INDONESIA KAYA,ESKULIN KIDS</t>
  </si>
  <si>
    <t>ART GALLERY</t>
  </si>
  <si>
    <t>GALERI NASIONAL INDONESIA</t>
  </si>
  <si>
    <t>GALUH CITARUM</t>
  </si>
  <si>
    <t>GALUH MAS KARAWANG - SUPERBLOCK</t>
  </si>
  <si>
    <t>ZENA NIRMALA SENTOSA</t>
  </si>
  <si>
    <t>GARCIA - FOOD SUPPLEMENT</t>
  </si>
  <si>
    <t>GARCIA SKIN CARE - MOISTURIZER</t>
  </si>
  <si>
    <t>GARDA BHAKTI NUSANTARA</t>
  </si>
  <si>
    <t>GARDA BHAKTI NUSANTARA, PT - CORPORATE</t>
  </si>
  <si>
    <t>NASIONAL DEMOKRAT</t>
  </si>
  <si>
    <t>GARDA PEMUDA NASDEM - ORGANIZATION</t>
  </si>
  <si>
    <t>GARENA</t>
  </si>
  <si>
    <t>GARENA FREE FIRE - GAME ONLINE</t>
  </si>
  <si>
    <t>GARNIER - ALL PRODUCT</t>
  </si>
  <si>
    <t>GARNIER COLOR NATURALS EXPRESS - HAIR CO</t>
  </si>
  <si>
    <t>GARNIER COLOR NATURALS ULTRA COLOR - HAI</t>
  </si>
  <si>
    <t>GARNIER LIGHT COMPLETE BRIGHT UP TONE UP</t>
  </si>
  <si>
    <t>GARNIER LIGHT COMPLETE WHITE SPEED - WHI</t>
  </si>
  <si>
    <t>GARNIER LIGHT COMPLETE WHITE SPEED BRIGH</t>
  </si>
  <si>
    <t>GARNIER LIGHT COMPLETE WHITE SPEED VITAM</t>
  </si>
  <si>
    <t>GARNIER MEN ACNO FIGHT - FACIAL FOAM</t>
  </si>
  <si>
    <t>GARNIER MICELLAR CLEANSING WATER - FACE</t>
  </si>
  <si>
    <t>GARNIER MICELLAR OIL-INFUSED CLEANSING W</t>
  </si>
  <si>
    <t>GARNIER SAKURA WHITE - FACIAL FOAM</t>
  </si>
  <si>
    <t>GARNIER SAKURA WHITE WHIP - FACIAL FOAM</t>
  </si>
  <si>
    <t>GARNIER SERUM MASK - TISSUE MASKER</t>
  </si>
  <si>
    <t>GARUDA - ALL PEANUTS</t>
  </si>
  <si>
    <t>GARUDA FOOD - CORPORATE</t>
  </si>
  <si>
    <t>GARUDA INDONESIA AIRWAYS</t>
  </si>
  <si>
    <t>GARUDA INDONESIA AIRWAYS,BANK RAKYAT IND</t>
  </si>
  <si>
    <t>GARUDA INDONESIA AIRWAYS,MITSUBISHI MOTO</t>
  </si>
  <si>
    <t>GARUDA INDONESIA AIRWAYS,MITSUBISHI XPAN</t>
  </si>
  <si>
    <t>GARUDA KACANG ATOM - COATED PEANUTS</t>
  </si>
  <si>
    <t>GARUDA ORGANIZER</t>
  </si>
  <si>
    <t>GARUDA ORGANIZER - EVENT ORGANIZER</t>
  </si>
  <si>
    <t>GARUDA PILUS - SNACK</t>
  </si>
  <si>
    <t>GARUDA ROSTA KACANG PANGGANG - COATED PE</t>
  </si>
  <si>
    <t>GARUT KULIT</t>
  </si>
  <si>
    <t>GARUT KULIT - FASHION HOUSE</t>
  </si>
  <si>
    <t>MANDOM INDONESIA TBK</t>
  </si>
  <si>
    <t>GATSBY FACIAL MICRO FOAM - FACIAL WASH</t>
  </si>
  <si>
    <t>GATSBY STYLING POMADE - STYLING WAX</t>
  </si>
  <si>
    <t>AUTO SERVICE, WORKSHOP</t>
  </si>
  <si>
    <t>GBT LARAS IMBANG</t>
  </si>
  <si>
    <t>GBT LARAS IMBANG - AUTO SERVICE</t>
  </si>
  <si>
    <t>JEIDO</t>
  </si>
  <si>
    <t>GEENOO - HEALTH EQUIPMENT</t>
  </si>
  <si>
    <t>GELANGGANG OLAHRAGA BUNG KARNO</t>
  </si>
  <si>
    <t>GELANGGANG RENANG ANCOL</t>
  </si>
  <si>
    <t>GELANGGANG SAMUDERA JAYA ANCOL</t>
  </si>
  <si>
    <t>GELIGA - ALL RUBS &amp; BALM</t>
  </si>
  <si>
    <t>GELIGA - BALM</t>
  </si>
  <si>
    <t>GELIGA - MUSCULAR CREAM</t>
  </si>
  <si>
    <t>GELIGA - STICK BALM</t>
  </si>
  <si>
    <t>SIANTAR TOP INDUSTRI</t>
  </si>
  <si>
    <t>GEMEZ ENAAK - SNACK</t>
  </si>
  <si>
    <t>GENERALI INDONESIA</t>
  </si>
  <si>
    <t>GENERALI INDONESIA - INSURANCE</t>
  </si>
  <si>
    <t>GENIE SURPRISE - TOYS</t>
  </si>
  <si>
    <t>GEPREK BENSU</t>
  </si>
  <si>
    <t>GEPREK BENSU - RESTAURANT</t>
  </si>
  <si>
    <t>GERAKAN MUSLIM INDONESIA RAYA</t>
  </si>
  <si>
    <t>GERAKAN MUSLIM INDONESIA RAYA - ORGANIZA</t>
  </si>
  <si>
    <t>GERAKAN SERIBU SEHARI</t>
  </si>
  <si>
    <t>GERAKAN SERIBU SEHARI - ORGANIZATION</t>
  </si>
  <si>
    <t>GERMANY BRILLIANT</t>
  </si>
  <si>
    <t>GERMANY BRILLIANT - BATHROOM EQUIPMENT</t>
  </si>
  <si>
    <t>GERY - SNACK&amp;SEREAL</t>
  </si>
  <si>
    <t>GERY MALKIST GANDUM - BISCUIT</t>
  </si>
  <si>
    <t>GERY SALUUT MALKIST - BISCUIT</t>
  </si>
  <si>
    <t>HERO SUPERMARKET</t>
  </si>
  <si>
    <t>GIANT - HYPERMARKET</t>
  </si>
  <si>
    <t>RAZOR BLADES</t>
  </si>
  <si>
    <t>GILLETTE BLUE 3 SIMPLE - RAZOR BLADE</t>
  </si>
  <si>
    <t>GILLETTE BLUE II - RAZOR BLADE</t>
  </si>
  <si>
    <t>GILLETTE VENUS - RAZOR BLADE</t>
  </si>
  <si>
    <t>GINSAMYONG</t>
  </si>
  <si>
    <t>GINSAMYONG - HEALTH EQUIPMENT</t>
  </si>
  <si>
    <t>GIV WATER LILY &amp; CHAMOMILE - BATH SOAP</t>
  </si>
  <si>
    <t>GIV WHITE - BATH SOAP</t>
  </si>
  <si>
    <t>GIV WHITE - BODY WASH</t>
  </si>
  <si>
    <t>GK PLUG AND PLAY INDONESIA</t>
  </si>
  <si>
    <t>GK PLUG AND PLAY INDONESIA - COORPORATE</t>
  </si>
  <si>
    <t>GKINVEST</t>
  </si>
  <si>
    <t>GKINVEST - FINANCIAL INSTITUTION</t>
  </si>
  <si>
    <t>DEODORISERS, DISINFECTANTS</t>
  </si>
  <si>
    <t>GLADE AUTOMATIC 3 IN 1 - AIR FRESHENER</t>
  </si>
  <si>
    <t>GLADE,KISPRAY GOLD,TIKET.COM</t>
  </si>
  <si>
    <t>GLADE,POLYSILANE,VIVO</t>
  </si>
  <si>
    <t>MICROPLAY SOFTWARE</t>
  </si>
  <si>
    <t>GLOBAL CONQUEST - GAME ONLINE</t>
  </si>
  <si>
    <t>GLOBAL ISLAMIC SCHOOL</t>
  </si>
  <si>
    <t>GLOBAL TV,MNC NOW</t>
  </si>
  <si>
    <t>GO JEK,BAHANA,KALIBATA CITY SQUARE JKT</t>
  </si>
  <si>
    <t>GO! POTATO CRISPY BISCUIT - BISCUIT</t>
  </si>
  <si>
    <t>GO!MPACT</t>
  </si>
  <si>
    <t>GO!MPACT - CORPORATE</t>
  </si>
  <si>
    <t>MEDIA SHOPPING</t>
  </si>
  <si>
    <t>GOGO MALL HOME SHOPPING - MEDIA SHOPPING</t>
  </si>
  <si>
    <t>GOGO MALL HOME SHOPPING,DR.LASER</t>
  </si>
  <si>
    <t>GOLD LIGHT ENTERTAINMENT</t>
  </si>
  <si>
    <t>GOLD LIGHT ENTERTAINMENT - EVENT ORGANIZ</t>
  </si>
  <si>
    <t>CAMPINA ICE CREAM INDUSTRY</t>
  </si>
  <si>
    <t>GOLD RIBBON - ICE CREAM</t>
  </si>
  <si>
    <t>GOLDA COFFEE - LIQUID COFFEE</t>
  </si>
  <si>
    <t>GOLDA COFFEE,WARDAH,SUNSILK CO-CREATIONS</t>
  </si>
  <si>
    <t>GOLD'S GYM INDONESIA</t>
  </si>
  <si>
    <t>GOLD'S GYM - FITNESS CENTRE</t>
  </si>
  <si>
    <t>ELLEAIR</t>
  </si>
  <si>
    <t>GOO.N - ALL BABY DIAPERS</t>
  </si>
  <si>
    <t>GOOD DAY CAPPUCCINO - INSTANT COFFEE</t>
  </si>
  <si>
    <t>GOOD DAY CHOCOCINNO 3 IN 1 - INSTANT COF</t>
  </si>
  <si>
    <t>GOOD DAY FREEZE - INSTANT COFFEE</t>
  </si>
  <si>
    <t>GOOD DAY GAUL - LIQUID COFFEE</t>
  </si>
  <si>
    <t>GOOD DAY MOCACINNO 3 IN 1 - INSTANT COFF</t>
  </si>
  <si>
    <t>GOOD DAY,HONDA,76RIDER</t>
  </si>
  <si>
    <t>GOOD TIME VITA GO! - COOKIES</t>
  </si>
  <si>
    <t>SUNTORY GARUDA BEVERAGE</t>
  </si>
  <si>
    <t>GOODMOOD - FRUIT DRINK</t>
  </si>
  <si>
    <t>GOOGLE ASSISTANT - MOBILE APPLICATION</t>
  </si>
  <si>
    <t>GORIORIO - BISCUIT</t>
  </si>
  <si>
    <t>ETERCON PHARMA</t>
  </si>
  <si>
    <t>GOTIK GOOD ANTISEPTIC - ANTISEPTIC</t>
  </si>
  <si>
    <t>GOVERNMENT OF THE NETHERLANDS</t>
  </si>
  <si>
    <t>GOVERNMENT OF THE NETHERLANDS - GOVERNME</t>
  </si>
  <si>
    <t>GOVERNMENT OF THE REPUBLIC OF CHINA</t>
  </si>
  <si>
    <t>GOVERNMENT OF THE REPUBLIC OF CHINA - GO</t>
  </si>
  <si>
    <t>GOVIT</t>
  </si>
  <si>
    <t>GOVIT SAGON SEREAL - SNACK</t>
  </si>
  <si>
    <t>INDOFOOD CBP SUKSES MAKMUR</t>
  </si>
  <si>
    <t>GOWELL - INSTANT CEREAL</t>
  </si>
  <si>
    <t>GRAB,HOOQ</t>
  </si>
  <si>
    <t>GRAB,KEMENTERIAN KOORD BID MARITIM DAN S</t>
  </si>
  <si>
    <t>GRAB,PERS SEPAKBOLA SELURUH INDONESIA</t>
  </si>
  <si>
    <t>GRAB,TEH PUCUK HARUM,LE MINERALE,VIVO</t>
  </si>
  <si>
    <t>BOOK STORE, BOOK DISTRIBUTOR</t>
  </si>
  <si>
    <t>GRAMEDIA GROUP</t>
  </si>
  <si>
    <t>GRAMEDIA - BOOK STORE</t>
  </si>
  <si>
    <t>SAHID HOTEL</t>
  </si>
  <si>
    <t>GRAND SAHID JAYA - HOTEL</t>
  </si>
  <si>
    <t>GRAND ZURI GROUP</t>
  </si>
  <si>
    <t>GRAND ZURI SERPONG - HOTEL</t>
  </si>
  <si>
    <t>BANGUNPERKASA ADHITAMASENTRA</t>
  </si>
  <si>
    <t>GRC BOARD - FIBER CEMENT BOARD</t>
  </si>
  <si>
    <t>AC, FAN, REFRIG, W-MACHINE, GAS STOVE</t>
  </si>
  <si>
    <t>GREE,JD.ID</t>
  </si>
  <si>
    <t>GREEBEL</t>
  </si>
  <si>
    <t>GREEBEL - COLOUR PENCIL</t>
  </si>
  <si>
    <t>GREENFIELDS INDONESIA</t>
  </si>
  <si>
    <t>GREENFIELDS - ALL MILK PRODUCTS</t>
  </si>
  <si>
    <t>GREENFIELDS - LIQUID MILK</t>
  </si>
  <si>
    <t>GREENFIELDS - YOGURT DRINK</t>
  </si>
  <si>
    <t>GREENLIGHT</t>
  </si>
  <si>
    <t>GREENLIGHT - ALL APPAREL</t>
  </si>
  <si>
    <t>MEN'S WEAR</t>
  </si>
  <si>
    <t>GREENLIGHT - MEN'S WEAR</t>
  </si>
  <si>
    <t>GRUNDFOS PUMPS CORPORATION</t>
  </si>
  <si>
    <t>GRUNDFOS - WATER PUMP</t>
  </si>
  <si>
    <t>CAR BATTERIES</t>
  </si>
  <si>
    <t>GS - BATTERY</t>
  </si>
  <si>
    <t>GUDANG GARAM INT'L - FILTER CLOVE CIG</t>
  </si>
  <si>
    <t>GUDANG GARAM MERAH - CLOVE CIGARETTE</t>
  </si>
  <si>
    <t>GUDANG GARAM SIGNATURE - CLOVE CIGARETTE</t>
  </si>
  <si>
    <t>GUDANG GARAM SIGNATURE MILD - FILTER CLO</t>
  </si>
  <si>
    <t>GUDANG GARAM SURYA - ALL CLOVE CIGARETTE</t>
  </si>
  <si>
    <t>GUDANG GARAM SURYA PROFESIONAL</t>
  </si>
  <si>
    <t>GUDANG GARAM, PT</t>
  </si>
  <si>
    <t>GUDANG GARAM, PT,PERSIB</t>
  </si>
  <si>
    <t>GUDLIVE,TERAS KONSER</t>
  </si>
  <si>
    <t>GUDLIVE,TERAS KONSER,TEASER</t>
  </si>
  <si>
    <t>GANDUM MAS KENCANA</t>
  </si>
  <si>
    <t>HAAN ICE CREAM MIX - ICE CREAM MIX</t>
  </si>
  <si>
    <t>HAGO</t>
  </si>
  <si>
    <t>HAGO - MOBILE APPLICATION</t>
  </si>
  <si>
    <t>HAKUHODO INSTITUTE OF LIFE &amp; LIVING</t>
  </si>
  <si>
    <t>HAKUHODO INSTITUTE OF LIFE &amp; LIVING - CO</t>
  </si>
  <si>
    <t>HALODOC,KEMENTERIAN KESEHATAN RI</t>
  </si>
  <si>
    <t>RESTAURANT HANAMASA</t>
  </si>
  <si>
    <t>HANAMASA - RESTAURANT</t>
  </si>
  <si>
    <t>HANGING GARDEN OF BALI</t>
  </si>
  <si>
    <t>HANGING GARDEN OF BALI - VILLAS</t>
  </si>
  <si>
    <t>HANNOCHS</t>
  </si>
  <si>
    <t>HANNOCHS - BULB</t>
  </si>
  <si>
    <t>BEIERSDORF</t>
  </si>
  <si>
    <t>HANSAPLAST - PLESTER PEMBALUT LUKA</t>
  </si>
  <si>
    <t>HANSAPLAST KOYO</t>
  </si>
  <si>
    <t>HARPIC PEMBERSIH KAMAR MANDI - LIQUID PO</t>
  </si>
  <si>
    <t>HARPIC POWER PLUS - LIQUID TOILET CLEAR</t>
  </si>
  <si>
    <t>HARVEST GORONTALO INDONESIA</t>
  </si>
  <si>
    <t>HARVEST GORONTALO INDONESIA, PT - CORPOR</t>
  </si>
  <si>
    <t>HASBRO TRANSFORMER - TOYS</t>
  </si>
  <si>
    <t>ASIA SAKTI WAHID FOOD</t>
  </si>
  <si>
    <t>HATARI - BISCUIT</t>
  </si>
  <si>
    <t>HATARI,GEPREK BENSU,TORABIKA CAPPUCCINO</t>
  </si>
  <si>
    <t>HAVAS MEDIA GROUP INDONESIA</t>
  </si>
  <si>
    <t>HAVAS MEDIA GROUP INDONESIA - CORPORATE</t>
  </si>
  <si>
    <t>CLUB BALI RESORTS</t>
  </si>
  <si>
    <t>HAWAII RESORT FAMILY SUITES ANYER - RESO</t>
  </si>
  <si>
    <t>GRATIA HUSADA FARMA (HUFA)</t>
  </si>
  <si>
    <t>H-BOOSTER - FOOD SUPLEMENT SYRUP</t>
  </si>
  <si>
    <t>HEAD &amp; SHOULDERS ANTI DANDRUFF - SHAMPOO</t>
  </si>
  <si>
    <t>HEAD &amp; SHOULDERS SUPREME MOISTURE - ANTI</t>
  </si>
  <si>
    <t>HEAVENLY NUTRITION INDONESIA</t>
  </si>
  <si>
    <t>HEAVENLY BLUSH GREEK STYLE - YOGURT</t>
  </si>
  <si>
    <t>HEEL-SOFT - CRACKED HEEL CREAM</t>
  </si>
  <si>
    <t>HELLO MAYOERS</t>
  </si>
  <si>
    <t>HELLO MAYOERS - CATERING SERVICE</t>
  </si>
  <si>
    <t>CERES MEIJI INDOTAMA</t>
  </si>
  <si>
    <t>HELLO PANDA - BISCUIT</t>
  </si>
  <si>
    <t>HEMAVITON ACTION</t>
  </si>
  <si>
    <t>HEMAVITON C 1000 - VITAMIN</t>
  </si>
  <si>
    <t>HEMAVITON CARDIO - VITAMIN</t>
  </si>
  <si>
    <t>HEMAVITON JOINTCARE MAX - FOOD SUPPLEMEN</t>
  </si>
  <si>
    <t>HEMAVITON STAMINA PLUS KAPSUL - VITAMIN</t>
  </si>
  <si>
    <t>HENSHIN</t>
  </si>
  <si>
    <t>HENSHIN JAKARTA - BAR &amp; RESTAURANT</t>
  </si>
  <si>
    <t>MRA MEDIA GROUP</t>
  </si>
  <si>
    <t>HER WORLD INDONESIA - MAGAZINE</t>
  </si>
  <si>
    <t>HERBA MOJO - FOOD SUPPLEMENT</t>
  </si>
  <si>
    <t>HERBADRINK SARI JAHE - HEALTH DRINK</t>
  </si>
  <si>
    <t>HERBAKOF - COUGH SYRUP</t>
  </si>
  <si>
    <t>HERBALIFE</t>
  </si>
  <si>
    <t>HERBALIFE INDONESIA, PT</t>
  </si>
  <si>
    <t>HERBA UTAMA BEKASI</t>
  </si>
  <si>
    <t>HERBANGIN PLUS HABBATUSSAUDA - TABLET TR</t>
  </si>
  <si>
    <t>HERBORIST - ALL TOILETRIES</t>
  </si>
  <si>
    <t>HERBORIST - FACE MIST</t>
  </si>
  <si>
    <t>HERBORIST - HAND SANITIZER</t>
  </si>
  <si>
    <t>HERBORIST ALOE VERA GEL - MOISTURIZER</t>
  </si>
  <si>
    <t>HERITAGE AMANAH INT'L</t>
  </si>
  <si>
    <t>HERITAGE AMANAH INT'L - CORPORATE</t>
  </si>
  <si>
    <t>HERS PROTEX MAXI WING - SANITARY NAPKIN</t>
  </si>
  <si>
    <t>HEWLETT PACKARD</t>
  </si>
  <si>
    <t>HEWLETT PACKARD - CORPORATE</t>
  </si>
  <si>
    <t>HEWLETT PACKARD - PC NOTEBOOK</t>
  </si>
  <si>
    <t>HEXOS - COUGH DROP</t>
  </si>
  <si>
    <t>HILO CHOCOLATE TARO - POWDER MILK</t>
  </si>
  <si>
    <t>HILO TEEN</t>
  </si>
  <si>
    <t>HIMBARA</t>
  </si>
  <si>
    <t>HIMBARA - ORGANIZATION</t>
  </si>
  <si>
    <t>HIMP KERUKUNAN TANI INDONESIA</t>
  </si>
  <si>
    <t>HIMP PENGUSAHA MUDA IND(HIPMI)</t>
  </si>
  <si>
    <t>HIMP PENGUSAHA MUDA INDONESIA (HIPMI)</t>
  </si>
  <si>
    <t>HIMP PENGUSAHA PRIBUMI INDONESIA</t>
  </si>
  <si>
    <t>COMMERCIAL VEHICLES</t>
  </si>
  <si>
    <t>HINO</t>
  </si>
  <si>
    <t>HINO DUTRO - TRUCK</t>
  </si>
  <si>
    <t>HIT ANTI KECOA - AEROSOL INSECT KILLER</t>
  </si>
  <si>
    <t>HIT EXPERT - AEROSOL INSECT KILLER</t>
  </si>
  <si>
    <t>HIT MAGIC EXPERT - PAPER INSECT KILLER</t>
  </si>
  <si>
    <t>HITACHI</t>
  </si>
  <si>
    <t>HITACHI - CORPORATE</t>
  </si>
  <si>
    <t>HIDUP MAKMUR TERENCANA</t>
  </si>
  <si>
    <t>HMT - TOUR &amp; TRAVEL</t>
  </si>
  <si>
    <t>HOLCIM INDONESIA</t>
  </si>
  <si>
    <t>HOLCIM POWER MAX - CEMENT</t>
  </si>
  <si>
    <t>INTERCONTINENTAL HOTEL GROUP</t>
  </si>
  <si>
    <t>HOLIDAY INN EXPRESS JAKARTA - HOTEL</t>
  </si>
  <si>
    <t>HOLISTICARE - ALL VITAMIN C</t>
  </si>
  <si>
    <t>BEAUTY BESS LAB</t>
  </si>
  <si>
    <t>HOLISTICARE SUPER ESTER C - VITAMIN</t>
  </si>
  <si>
    <t>TRIMASINDO GLOBAL PERKASA</t>
  </si>
  <si>
    <t>HOLLA - ONLINE SHOP</t>
  </si>
  <si>
    <t>HOME CREDIT INDONESIA</t>
  </si>
  <si>
    <t>HOME CREDIT - FINANCIAL INSTITUTION</t>
  </si>
  <si>
    <t>HOMECAREINDO GLOBAL MEDIKA</t>
  </si>
  <si>
    <t>HOMECARE24 - HOME CARE SERVICE</t>
  </si>
  <si>
    <t>HOMELIVING</t>
  </si>
  <si>
    <t>HOMELIVING - TV CHANNEL</t>
  </si>
  <si>
    <t>HOMYPED</t>
  </si>
  <si>
    <t>HOMYPED - CORPORATE</t>
  </si>
  <si>
    <t>HOMYPED - SANDALS</t>
  </si>
  <si>
    <t>HOMYPED - SHOES</t>
  </si>
  <si>
    <t>HOMYPED - SHOES &amp; SANDALS</t>
  </si>
  <si>
    <t>HOMYPED,NISSIN LEMONIA</t>
  </si>
  <si>
    <t>HONDA - ALL MOTORCYCLES</t>
  </si>
  <si>
    <t>HONDA ADV - MOTORCYCLE</t>
  </si>
  <si>
    <t>HONDA BEAT - MOTORCYCLE</t>
  </si>
  <si>
    <t>HONDA BRIO - CAR</t>
  </si>
  <si>
    <t>HONDA CB - MOTORCYCLE</t>
  </si>
  <si>
    <t>HONDA CRF - MOTORCYCLE</t>
  </si>
  <si>
    <t>HONDA CR-V - CAR</t>
  </si>
  <si>
    <t>HONDA GENIO - MOTORCYCLE</t>
  </si>
  <si>
    <t>HONDA GENIO,LENKOTE SUPERSILK ANTI NODA</t>
  </si>
  <si>
    <t>HONDA GENIO,SEDAAP,EXTRA JOSS</t>
  </si>
  <si>
    <t>HONDA HR-V - CAR</t>
  </si>
  <si>
    <t>HONDA MOBILIO - CAR</t>
  </si>
  <si>
    <t>HONDA PCX - MOTORCYCLE</t>
  </si>
  <si>
    <t>HONDA PCX,SAMSUNG</t>
  </si>
  <si>
    <t>HONDA SUPRA GTR - MOTORCYCLE</t>
  </si>
  <si>
    <t>HONDA,GOOD DAY,BANK BJB,MARINA</t>
  </si>
  <si>
    <t>HONDA,KISPRAY GOLD,BEBY</t>
  </si>
  <si>
    <t>HONDA,MUFG,MITSUBISHI,PANASONIC,SUMITOMO</t>
  </si>
  <si>
    <t>HONOR INDONESIA</t>
  </si>
  <si>
    <t>HONOR - SMARTPHONE</t>
  </si>
  <si>
    <t>Bronson</t>
  </si>
  <si>
    <t>HOT HOT BALL - CANDY</t>
  </si>
  <si>
    <t>HOT HOT POP - CANDY</t>
  </si>
  <si>
    <t>HOT WHEELS - TOYS</t>
  </si>
  <si>
    <t>HOT WHEELS CITY - TOYS</t>
  </si>
  <si>
    <t>HOTEL ATLET CENTURY PARK JAKAR</t>
  </si>
  <si>
    <t>HOTEL ATLET CENTURY PARK JAKARTA</t>
  </si>
  <si>
    <t>AMAROOSSA HOTELS</t>
  </si>
  <si>
    <t>HOTEL COSMO AMAROOSSA JAKARTA - HOTEL</t>
  </si>
  <si>
    <t>HOTELS.COM</t>
  </si>
  <si>
    <t>HOTELS.COM - ONLINE SHOP</t>
  </si>
  <si>
    <t>HOTIN - ANALGESIC CREAM</t>
  </si>
  <si>
    <t>HOTIN - BALM</t>
  </si>
  <si>
    <t>HOTIN CREAM - ANALGESIC CREAM</t>
  </si>
  <si>
    <t>HOTIN CREAM STRONG - ANALGESIC CREAM</t>
  </si>
  <si>
    <t>HOTIN KOYO - MEDICAL PLASTER</t>
  </si>
  <si>
    <t>HOUSE FOODS GROUP INC</t>
  </si>
  <si>
    <t>HOUSE - INSTANT CURRY</t>
  </si>
  <si>
    <t>HUAWEI - CORPORATE</t>
  </si>
  <si>
    <t>AUDIO EQUIPMENTS, SYSTEM, SUPPLIES</t>
  </si>
  <si>
    <t>HUAWEI - EARPHONE</t>
  </si>
  <si>
    <t>HUAWEI APPGALLERY - MOBILE APPLICATION</t>
  </si>
  <si>
    <t>HUAWEI,WHITE-NENG</t>
  </si>
  <si>
    <t>HUFAGRIPP - ALL COLD SYRUP</t>
  </si>
  <si>
    <t>HUTAMA KARYA REALTINDO</t>
  </si>
  <si>
    <t>HUTAMA KARYA, PT</t>
  </si>
  <si>
    <t>HY MANAGEMENT</t>
  </si>
  <si>
    <t>HY MANAGEMENT - RECORDING</t>
  </si>
  <si>
    <t>NUTRI SAINS</t>
  </si>
  <si>
    <t>HYCOCARE FOOT PLAST - PLASTER BANDAGE</t>
  </si>
  <si>
    <t>HYCOCARE KIDDY PLAST - PLASTER BANDAGE</t>
  </si>
  <si>
    <t>HYDRO COCO - THIRST QUENCHER</t>
  </si>
  <si>
    <t>HYDRO MAMMA</t>
  </si>
  <si>
    <t>HYDRO MAMMA - FOOD SUPPLEMENT</t>
  </si>
  <si>
    <t>HYUNDAI H-1 - CAR</t>
  </si>
  <si>
    <t>I RADIO FM</t>
  </si>
  <si>
    <t>I RADIO FM JAKARTA - RADIO STATION</t>
  </si>
  <si>
    <t>DINAMIKA TIGA PILAR</t>
  </si>
  <si>
    <t>IBLEND - VACUUM BLENDER</t>
  </si>
  <si>
    <t>JACO</t>
  </si>
  <si>
    <t>IBRITE - EYE THERAPY EQUIPMENT</t>
  </si>
  <si>
    <t>ICEPERIENCE.ID</t>
  </si>
  <si>
    <t>ICEPERIENCE.ID - MEDIA ONLINE</t>
  </si>
  <si>
    <t>ICHI OCHA - BOTTLED TEA</t>
  </si>
  <si>
    <t>ICHIKO</t>
  </si>
  <si>
    <t>ICHIKO - TV</t>
  </si>
  <si>
    <t>ICHITAN</t>
  </si>
  <si>
    <t>ICHITAN - ALL BEVERAGE</t>
  </si>
  <si>
    <t>IDEAFEST</t>
  </si>
  <si>
    <t>IDEAFEST - EVENT ORGANIZER</t>
  </si>
  <si>
    <t>I-FACE VITAMIN C SERUM - FACE CARE</t>
  </si>
  <si>
    <t>IFREE - MEDICAL PLASTER</t>
  </si>
  <si>
    <t>IGASTRUM SIRUP - FOOD SUPPLEMENT</t>
  </si>
  <si>
    <t>IGOUMROH</t>
  </si>
  <si>
    <t>IGOUMROH - TOURS &amp; TRAVEL</t>
  </si>
  <si>
    <t>IKAPI</t>
  </si>
  <si>
    <t>IKATAN AHLI EKONOMI ISLAM</t>
  </si>
  <si>
    <t>IKATAN AHLI EKONOMI ISLAM - ORGANIZATION</t>
  </si>
  <si>
    <t>IKATAN AKUNTAN INDONESIA</t>
  </si>
  <si>
    <t>IKATAN CENDIKIAWAN MUSLIM IND,PARTAI PER</t>
  </si>
  <si>
    <t>IKATAN CENDIKIAWAN MUSLIM INDO</t>
  </si>
  <si>
    <t>IKATAN CENDIKIAWAN MUSLIM INDONESIA</t>
  </si>
  <si>
    <t>IKATAN DOKTER IND,RECKITT BENCKISER,HARP</t>
  </si>
  <si>
    <t>IKATAN DOKTER INDONESIA,DETTOL</t>
  </si>
  <si>
    <t>IKATAN DOKTER INDONESIA,LE MINERALE</t>
  </si>
  <si>
    <t>IKEA INDONESIA</t>
  </si>
  <si>
    <t>IKEA - HOME INTERIOR</t>
  </si>
  <si>
    <t>ANUGRAH 98 ELEKTRONIK, PT</t>
  </si>
  <si>
    <t>IKEDO - TV</t>
  </si>
  <si>
    <t>ILOTTE.COM</t>
  </si>
  <si>
    <t>ILOTTE.COM - ONLINE SHOP</t>
  </si>
  <si>
    <t>KOREA TOURISM ORGANIZATION</t>
  </si>
  <si>
    <t>IMAGINEYOURKOREA.COM - WEBSITE</t>
  </si>
  <si>
    <t>SOHO GLOBAL HEALTH</t>
  </si>
  <si>
    <t>IMBOOST - EFFERVESCENT VITAMIN</t>
  </si>
  <si>
    <t>IMBOOST - FOOD SUPPLEMENT</t>
  </si>
  <si>
    <t>IMOO INDONESIA</t>
  </si>
  <si>
    <t>IMOO WATCH PHONE - SMARTWATCH</t>
  </si>
  <si>
    <t>IMPORTIR.ORG</t>
  </si>
  <si>
    <t>IMPORTIR.ORG - ORGANIZATION</t>
  </si>
  <si>
    <t>INDAKO TRADING COY</t>
  </si>
  <si>
    <t>INDAKO TRADING COY - MOTORCYCLE DEALER</t>
  </si>
  <si>
    <t>INDIKA ENERGY</t>
  </si>
  <si>
    <t>INDIKA ENERGY - CORPORATE</t>
  </si>
  <si>
    <t>INDIKA</t>
  </si>
  <si>
    <t>INDIKA FOUNDATION - FOUNDATION</t>
  </si>
  <si>
    <t>INDIKA FOUNDATION,BADAN NASIONAL PENANGG</t>
  </si>
  <si>
    <t>INDIKATOR,VOXPOL CENTER</t>
  </si>
  <si>
    <t>USG BORAL</t>
  </si>
  <si>
    <t>INDOBOARD - GYPSUMBOARD</t>
  </si>
  <si>
    <t>SARI INCOFOOD CORP</t>
  </si>
  <si>
    <t>INDOCAFE</t>
  </si>
  <si>
    <t>INDOCAFE CAPPUCCINO - COFFEE</t>
  </si>
  <si>
    <t>INDOCAFE FOUNDATION,UNIV SUMATERA UTARA</t>
  </si>
  <si>
    <t>INDOESKRIM KUL KUL - ICE CREAM</t>
  </si>
  <si>
    <t>INDOFOOD SUKSES MAKMUR, PT</t>
  </si>
  <si>
    <t>INDOMARCO PRISMATAMA</t>
  </si>
  <si>
    <t>INDOMARET - SUPERMARKET</t>
  </si>
  <si>
    <t>INDOMIE,CAP LANG,AVOSKIN,VERILE,EMINA</t>
  </si>
  <si>
    <t>INDOMIE,DECOLITH,HERBORIST,BANK CENTRAL</t>
  </si>
  <si>
    <t>INDOMIE,EXTRA JOSS</t>
  </si>
  <si>
    <t>INDOMIE,KUKU BIMA ENER-G!</t>
  </si>
  <si>
    <t>INDOMIE,ROMA SARI GANDUM</t>
  </si>
  <si>
    <t>INDOMIE,STARCROSS</t>
  </si>
  <si>
    <t>INDOMIE,VIVO</t>
  </si>
  <si>
    <t>INDOMILK - ALL MILK PRODUCTS</t>
  </si>
  <si>
    <t>INDOMILK - FRESH MILK</t>
  </si>
  <si>
    <t>INDOMILK KIDS - LIQUID MILK</t>
  </si>
  <si>
    <t>INDONESIA ASAHAN ALUMINIUM</t>
  </si>
  <si>
    <t>INDONESIA ASAHAN ALUMINIUM - CORPORATE</t>
  </si>
  <si>
    <t>INDONESIA CLIMATE CHANGE TRUST FUND</t>
  </si>
  <si>
    <t>INDONESIA CLIMATE CHANGE TRUST FUND - OR</t>
  </si>
  <si>
    <t>SINARMAS LAND</t>
  </si>
  <si>
    <t>INDONESIA CONVENTION EXHIBITION - CONVEN</t>
  </si>
  <si>
    <t>INDONESIA E SPORT PREMIER LEAGUE</t>
  </si>
  <si>
    <t>INDONESIA E SPORT PREMIER LEAGUE - ORGAN</t>
  </si>
  <si>
    <t>INDONESIA ECONOMIC FORUM</t>
  </si>
  <si>
    <t>INDONESIA ECONOMIC FORUM - CORPORATE</t>
  </si>
  <si>
    <t>INDONESIA FASHION WEEK</t>
  </si>
  <si>
    <t>INDONESIA FASHION WEEK - EXHIBITION</t>
  </si>
  <si>
    <t>INDONESIA INITIATIVE ON MDR TB CARE</t>
  </si>
  <si>
    <t>INDONESIA INITIATIVE ON MDR TB CARE - OR</t>
  </si>
  <si>
    <t>INDONESIA JEWELLERY FAIR</t>
  </si>
  <si>
    <t>INDONESIA JEWELLERY FAIR - EXHIBITION</t>
  </si>
  <si>
    <t>INDONESIA PALM OIL FUND MANAGEMENT AGENCY</t>
  </si>
  <si>
    <t>INDONESIA PALM OIL FUND MANAGEMENT AGENC</t>
  </si>
  <si>
    <t>INDONESIA PORT CORPORATION</t>
  </si>
  <si>
    <t>INDONESIA PORT CORPORATION - CORPORATE</t>
  </si>
  <si>
    <t>PENGEMBANGAN PARIWISATA INDONESIA</t>
  </si>
  <si>
    <t>INDONESIA TOURISM DEVELOPMENT CORPORATIO</t>
  </si>
  <si>
    <t>INDUSTRI JAMU BOROBUDUR, PT - CORPORATE</t>
  </si>
  <si>
    <t>INDUSTRI KERETA API INDONESIA</t>
  </si>
  <si>
    <t>INDUSTRI KERETA API (INKA), PT - CORPORA</t>
  </si>
  <si>
    <t>INEWS,MNC VISION NETWORKS</t>
  </si>
  <si>
    <t>INEWS,PEMDA SUMATERA BARAT</t>
  </si>
  <si>
    <t>MEDIA NUSANTARA CITRA</t>
  </si>
  <si>
    <t>INEWS.ID - MEDIA ONLINE</t>
  </si>
  <si>
    <t>INEZ</t>
  </si>
  <si>
    <t>INEZ - COSMETIC</t>
  </si>
  <si>
    <t>INEZ 900 LUTROUS PRESSED - COMPACT POWDE</t>
  </si>
  <si>
    <t>INEZ 900 SUADE - LIPCOLOR</t>
  </si>
  <si>
    <t>INFINITY HEALTHMAT</t>
  </si>
  <si>
    <t>INFINITY HEALTHMAT - MATTRES</t>
  </si>
  <si>
    <t>INSERTLIVE.COM</t>
  </si>
  <si>
    <t>INSERTLIVE.COM - MEDIA ONLINE</t>
  </si>
  <si>
    <t>INSPIRO SHOW</t>
  </si>
  <si>
    <t>INSPIRO - EVENT ORGANIZER</t>
  </si>
  <si>
    <t>INST AGAMA ISLAM AL GHURABAA</t>
  </si>
  <si>
    <t>INST AGAMA ISLAM AL GHURABAA JKT - COLLE</t>
  </si>
  <si>
    <t>INST PERTANIAN BOGOR</t>
  </si>
  <si>
    <t>INST PERTANIAN STIPER</t>
  </si>
  <si>
    <t>INST PERTANIAN STIPER (INSTIPER) YGA - C</t>
  </si>
  <si>
    <t>INST TEKNOLOGI BANDUNG</t>
  </si>
  <si>
    <t>INST TEKNOLOGI SEPULUH NOPEMBER</t>
  </si>
  <si>
    <t>STERLING PRODUCT</t>
  </si>
  <si>
    <t>INSTO - EYE DROPS</t>
  </si>
  <si>
    <t>COMBIPHAR</t>
  </si>
  <si>
    <t>INSTO DRY EYES - EYE DROPS</t>
  </si>
  <si>
    <t>INTERNAL GROUP</t>
  </si>
  <si>
    <t>INTERNAL - ALL PRODUCT</t>
  </si>
  <si>
    <t>INTERNAL - BED SHEET</t>
  </si>
  <si>
    <t>INTERSPORT.ID</t>
  </si>
  <si>
    <t>INTERSPORT.ID - MEDIA ONLINE</t>
  </si>
  <si>
    <t>INTI GANDUM - BISCUIT</t>
  </si>
  <si>
    <t>INTIPSELEB.COM</t>
  </si>
  <si>
    <t>INTIPSELEB.COM - MEDIA ONLINE</t>
  </si>
  <si>
    <t>INT'L NGO FORUM ON INDONESIA DEVELOPMENT</t>
  </si>
  <si>
    <t>INVESTREE RADHIKA JAYA</t>
  </si>
  <si>
    <t>INVESTREE - FINANCIAL INSTITUTION</t>
  </si>
  <si>
    <t>INZA - COLD MEDICINE</t>
  </si>
  <si>
    <t>IPG MEDIABRANDS</t>
  </si>
  <si>
    <t>IPG MEDIABRANDS - CORPORATE</t>
  </si>
  <si>
    <t>IRWAN TEAM</t>
  </si>
  <si>
    <t>IRWAN TEAM - HAIR &amp; BEAUTY SALON</t>
  </si>
  <si>
    <t>ISUZU MOTORS LIMITED</t>
  </si>
  <si>
    <t>ISUZU - ALL CARS</t>
  </si>
  <si>
    <t>ISUZU ASTRA MOTOR INDONESIA, PT</t>
  </si>
  <si>
    <t>ISUZU MU-X - CAR</t>
  </si>
  <si>
    <t>ISUZU TRAGA - TRUCK</t>
  </si>
  <si>
    <t>IVAN GUNAWAN - COSMETIC</t>
  </si>
  <si>
    <t>KOSMETIKA ALAM PESONA MANDIRI</t>
  </si>
  <si>
    <t>IZZI POCKET EAU DE COLOGNE - SPRAY COLOG</t>
  </si>
  <si>
    <t>BANK J TRUST INDONESIA</t>
  </si>
  <si>
    <t>J TRUST BANK - CORPORATE</t>
  </si>
  <si>
    <t>URC INDONESIA</t>
  </si>
  <si>
    <t>JACK 'N JILL PIATTOS - SNACK</t>
  </si>
  <si>
    <t>JACO - TV SHOPPING</t>
  </si>
  <si>
    <t>JACO ALKALI WATER - WATER PURIFIER</t>
  </si>
  <si>
    <t>JACO IONMIX SPINE BOOSTER - HEALTH EQUIP</t>
  </si>
  <si>
    <t>JACO JOINT CARE - HEALTH EQUIPMENT</t>
  </si>
  <si>
    <t>JACO KOZUII INFRA MERAH SLIMMING SUIT</t>
  </si>
  <si>
    <t>JACO K-WALK - REFLEXOLOGY SANDALS</t>
  </si>
  <si>
    <t>JACO MINERAL PEELING - BODY CARE</t>
  </si>
  <si>
    <t>JACO NUFAMCO SHAOLIN MOXIBUSTION PLASTER</t>
  </si>
  <si>
    <t>JACO SECRET SLIMMING SUIT - HEALTH EQUIP</t>
  </si>
  <si>
    <t>JACO TEH DADUZI - TRADITIONAL HERBAL</t>
  </si>
  <si>
    <t>JACO TEH PERUT BUNCIT - TRADITIONAL HERB</t>
  </si>
  <si>
    <t>JACO THERAPY &amp; SLIM SAUNA - HEALTH EQUIP</t>
  </si>
  <si>
    <t>JACO TOUCH UP BEAUTY &amp; YOUNG - BEAUTY EQ</t>
  </si>
  <si>
    <t>JACO TOUCH UP YOUNG &amp; BEAUTY - BEAUTY EQ</t>
  </si>
  <si>
    <t>JADE SLIPPER</t>
  </si>
  <si>
    <t>JADE SLIPPER - REFLEXOLOGY SANDALS</t>
  </si>
  <si>
    <t>JAGAIN</t>
  </si>
  <si>
    <t>JAGAIN - FINANCIAL INSTITUTION</t>
  </si>
  <si>
    <t>JAGODANGDUT.COM</t>
  </si>
  <si>
    <t>JAGO DANGDUT - MEDIA ONLINE</t>
  </si>
  <si>
    <t>JAGOAN NEON - CANDY</t>
  </si>
  <si>
    <t>JAK CLOTH STORE</t>
  </si>
  <si>
    <t>JAK CLOTH STORE - FACTORY OUTLET</t>
  </si>
  <si>
    <t>TAMAN SAFARI INDONESIA</t>
  </si>
  <si>
    <t>JAKARTA AQUARIUM - RECREATION CENTER</t>
  </si>
  <si>
    <t>KEPPEL LAND</t>
  </si>
  <si>
    <t>JAKARTA GARDEN CITY - RESIDENCE</t>
  </si>
  <si>
    <t>JAKARTA HILTON CONVENTION CENTER</t>
  </si>
  <si>
    <t>JAKARTA HILTON CONVENTION CENTRE</t>
  </si>
  <si>
    <t>JAKARTA INT`L EXPO</t>
  </si>
  <si>
    <t>JAKARTA INT'L EXPO</t>
  </si>
  <si>
    <t>JAKARTA INT'L EXPO,LEAGUE</t>
  </si>
  <si>
    <t>JAKARTA INT'L EXPO,LEAGUE,KOTA KASABLANK</t>
  </si>
  <si>
    <t>JAKARTA TOURISM</t>
  </si>
  <si>
    <t>JAMU ANAK SEHAT - TRADITIONAL HERBAL</t>
  </si>
  <si>
    <t>JAMU ANTANGIN JRG</t>
  </si>
  <si>
    <t>JAMU ANTANGIN JRG CAIR</t>
  </si>
  <si>
    <t>KEMBANG BULAN FARMA</t>
  </si>
  <si>
    <t>JAMU BERSIH DARAH KEMBANG BULAN</t>
  </si>
  <si>
    <t>JAMU SIDO MUNCUL TOLAK LINU H,LUWAK WHIT</t>
  </si>
  <si>
    <t>JAMU SIDO MUNCUL TOLAK LINU H,SUKSES'S I</t>
  </si>
  <si>
    <t>JAMU SIDO MUNCUL TOLAK LINU H,SUKSES'S,L</t>
  </si>
  <si>
    <t>JAMU SIDO MUNCUL TOLAK LINU HERBAL - LIQ</t>
  </si>
  <si>
    <t>JAMU TOLAK ANGIN ANAK CAIR+MADU SIDO MCL</t>
  </si>
  <si>
    <t>JAMU TOLAK ANGIN CAIR FLU</t>
  </si>
  <si>
    <t>JAMU TOLAK ANGIN CAIR+MADU SIDO MUNCUL</t>
  </si>
  <si>
    <t>JAMU TOLAK ANGIN SIDO MUNCUL BEBAS GULA</t>
  </si>
  <si>
    <t>JAMU TOLAK ANGIN SIDO MUNCUL,LUWAK WHITE</t>
  </si>
  <si>
    <t>JAMU TOLAK ANGIN SIDO MUNCUL,SUKSES'S IS</t>
  </si>
  <si>
    <t>JAMU TOLAK ANGIN,BANK RAKYAT IND BRITAMA</t>
  </si>
  <si>
    <t>JAMU TOLAK ANGIN,SUKSES'S ISI 2,LUWAK WH</t>
  </si>
  <si>
    <t>JAPAN FOUNDATION</t>
  </si>
  <si>
    <t>JAPAN FOUNDATION - FOUNDATION</t>
  </si>
  <si>
    <t>JASA MARGA</t>
  </si>
  <si>
    <t>JASA MARGA, PT</t>
  </si>
  <si>
    <t>JASA RAHARDJA</t>
  </si>
  <si>
    <t>JASA RAHARDJA, PT</t>
  </si>
  <si>
    <t>JASA RAHARDJA, PT,DANAREKSA,SIER</t>
  </si>
  <si>
    <t>JASA RAHARJA,KEPOLISIAN RI</t>
  </si>
  <si>
    <t>JASJUS - FRUIT ESSENCE DRINK</t>
  </si>
  <si>
    <t>JAVA - PAINT</t>
  </si>
  <si>
    <t>JAVA FESTIVAL PRODUCTION</t>
  </si>
  <si>
    <t>JAVA FESTIVAL PRODUCTION,BANK BNI</t>
  </si>
  <si>
    <t>JAVA FESTIVAL PRODUCTION,TEASER</t>
  </si>
  <si>
    <t>JAYABOARD</t>
  </si>
  <si>
    <t>JAYABOARD - GYPSUMBOARD</t>
  </si>
  <si>
    <t>JD.ID,BURGER KING,TELKOMSEL MYBUSINESS</t>
  </si>
  <si>
    <t>JEIDO POWER KNEE NEO - HEALTH EQUIPMENT</t>
  </si>
  <si>
    <t>JEIDO POWER LASER - HEALTH EQUIPMENT</t>
  </si>
  <si>
    <t>JEIDO POWER WAIST - HEALTH EQUIPMENT</t>
  </si>
  <si>
    <t>BANK BTPN</t>
  </si>
  <si>
    <t>JENIUS - MOBILE BANKING</t>
  </si>
  <si>
    <t>JERSI - TRADITIONAL HERBAL</t>
  </si>
  <si>
    <t>JESSCOOL - REMEDY DRINK</t>
  </si>
  <si>
    <t>JET2020.BITUBI.ID</t>
  </si>
  <si>
    <t>JET2020.BITUBI.ID - WEBSITE</t>
  </si>
  <si>
    <t>GALENIUM PHARMASIA LABORATORIE</t>
  </si>
  <si>
    <t>JF SULFUR - ALL BATH SOAP</t>
  </si>
  <si>
    <t>FREIGHT FORW',MOVERS,COURIER-S,PARCEL</t>
  </si>
  <si>
    <t>TIKI JALUR NUGRAHA EKAKURIR</t>
  </si>
  <si>
    <t>JNE - COURIER SERVICE</t>
  </si>
  <si>
    <t>JNE,BANK CENTRAL ASIA,ASURANSI AXA INDON</t>
  </si>
  <si>
    <t>JOHN ROBERT POWERS COURSE</t>
  </si>
  <si>
    <t>JOHN ROBERT POWERS - COURSE</t>
  </si>
  <si>
    <t>THE JOHNNY ROCKETS GROUP</t>
  </si>
  <si>
    <t>JOHNNY ROCKETS - FAST FOOD</t>
  </si>
  <si>
    <t>JOHNSON &amp; JOHNSON IND,HABITAT FOR HUMANI</t>
  </si>
  <si>
    <t>JOHNSON &amp; JOHNSON INDONESIA, PT - CORP</t>
  </si>
  <si>
    <t>JOINTFIT - ROLLER GEL</t>
  </si>
  <si>
    <t>JOOX</t>
  </si>
  <si>
    <t>JOOX - MOBILE APPLICATION</t>
  </si>
  <si>
    <t>JOTUN INDONESIA</t>
  </si>
  <si>
    <t>JOTUN - PAINT</t>
  </si>
  <si>
    <t>ATALI MAKMUR</t>
  </si>
  <si>
    <t>JOYKO - ALL STATIONARY</t>
  </si>
  <si>
    <t>JUMBO POWER INTERNATIONAL</t>
  </si>
  <si>
    <t>JUMBO - BRAKE FLUID</t>
  </si>
  <si>
    <t>JUNGLELAND ASIA</t>
  </si>
  <si>
    <t>JUNGLELAND ADVENTURE THEME PARK - RECREA</t>
  </si>
  <si>
    <t>JUNGLELAND ADVENTURE THEME PARK,TVRI</t>
  </si>
  <si>
    <t>JX INTERNATIONAL</t>
  </si>
  <si>
    <t>JX INTERNATIONAL - CONVENTION &amp; EXHIBITI</t>
  </si>
  <si>
    <t>JYSK INDONESIA</t>
  </si>
  <si>
    <t>JYSK SCANDINAVIAN LIVING - HOME INTERIOR</t>
  </si>
  <si>
    <t>K VISION - TV CHANNEL</t>
  </si>
  <si>
    <t>K VISION,SMARTFREN</t>
  </si>
  <si>
    <t>KADIN (KAMAR DAGANG &amp; INDUSTRI</t>
  </si>
  <si>
    <t>KADIN (KAMAR DAGANG &amp; INDUSTRI)</t>
  </si>
  <si>
    <t>KADIN (KAMAR DAGANG &amp; INDUSTRI),HIMP PEN</t>
  </si>
  <si>
    <t>KAHMIPRENEUR</t>
  </si>
  <si>
    <t>KAHMIPRENEUR - CORPORATE</t>
  </si>
  <si>
    <t>KAI ACCESS - MOBILE APPLICATION</t>
  </si>
  <si>
    <t>KAI COMMUTER JABODETABEK</t>
  </si>
  <si>
    <t>KAI COMMUTER JABODETABEK, PT - CORPORATE</t>
  </si>
  <si>
    <t>MULTI INDOCITRA</t>
  </si>
  <si>
    <t>KAILA LIGHTENING SKIN CARE - BODY LOTION</t>
  </si>
  <si>
    <t>KALBE FARMA, PT</t>
  </si>
  <si>
    <t>KALPANAX - ALL FUNGICIDE</t>
  </si>
  <si>
    <t>KANDANGQURBAN</t>
  </si>
  <si>
    <t>KANDANGQURBAN - WEBSITE</t>
  </si>
  <si>
    <t>SATYA DJAYA RAYA TRADING COY</t>
  </si>
  <si>
    <t>KANMURI - ROOF TILE</t>
  </si>
  <si>
    <t>GLORIA ORIGITA COSMETICS</t>
  </si>
  <si>
    <t>KANNA - FOOT CARE</t>
  </si>
  <si>
    <t>KANTOR STAF PRESIDEN</t>
  </si>
  <si>
    <t>KANTOR STAF PRESIDEN - GOVERNMENT</t>
  </si>
  <si>
    <t>KAO - CORPORATE</t>
  </si>
  <si>
    <t>KAPAL API - ALL BEVERAGE</t>
  </si>
  <si>
    <t>KAPAL API GLOBAL</t>
  </si>
  <si>
    <t>KAPAL API GLOBAL, PT - CORPORATE</t>
  </si>
  <si>
    <t>KAPAL API SIGNATURE - COFFEE</t>
  </si>
  <si>
    <t>KAPAL API WHITE COFFEE - LIQUID COFFEE</t>
  </si>
  <si>
    <t>KAPAL API,AQUAPROOF</t>
  </si>
  <si>
    <t>KAPAL API,AVITEX</t>
  </si>
  <si>
    <t>KAPAL API,AVITEX,POWER</t>
  </si>
  <si>
    <t>KAPAL API,BUKALAPAK</t>
  </si>
  <si>
    <t>KAPAL API,BUKALAPAK,RUCIKA,PLOSSA,AVITEX</t>
  </si>
  <si>
    <t>KAPAL API,GO JEK</t>
  </si>
  <si>
    <t>KAPAL API,GO JEK,LENKOTE SUNGUARD ALL-IN</t>
  </si>
  <si>
    <t>KAPAL API,HALODOC</t>
  </si>
  <si>
    <t>KAPAL API,HALODOC,LENKOTE SUNGUARD ALL-I</t>
  </si>
  <si>
    <t>KAPAL API,ICHI OCHA MINUMAN TEH MELATI,T</t>
  </si>
  <si>
    <t>KAPAL API,JAMU TOLAK ANGIN SIDO MUNCUL</t>
  </si>
  <si>
    <t>KAPAL API,KIS MINT</t>
  </si>
  <si>
    <t>KAPAL API,LENKOTE SUNGUARD ALL-IN-ONE</t>
  </si>
  <si>
    <t>KAPAL API,LENKOTE SUPERSILK ANTI NODA</t>
  </si>
  <si>
    <t>KAPAL API,NO DROP</t>
  </si>
  <si>
    <t>KAPAL API,OPPO,KIS MINT</t>
  </si>
  <si>
    <t>KAPAL API,PEMDA JAWA TENGAH</t>
  </si>
  <si>
    <t>KAPAL API,PEMDA JAWA TIMUR,RADIO BRASS F</t>
  </si>
  <si>
    <t>KAPAL API,PERUM LISTRIK NEGARA (PLN)</t>
  </si>
  <si>
    <t>KAPAL API,POWER</t>
  </si>
  <si>
    <t>KAPAL API,PURE,POLYSILANE,OMEPROS MINI C</t>
  </si>
  <si>
    <t>KAPAL API,SANKEN,LE MINERALE</t>
  </si>
  <si>
    <t>KAPAL API,TRAX FM,EVENT SEMARANG,INFO KE</t>
  </si>
  <si>
    <t>KAPAL API,VIVO</t>
  </si>
  <si>
    <t>KAPAL API,VIVO,LENKOTE SUPERSILK ANTI NO</t>
  </si>
  <si>
    <t>KAPSIDA HS - TRADITIONAL HERB</t>
  </si>
  <si>
    <t>KAPTEN CHOCOBIZ - CHOCOLATE</t>
  </si>
  <si>
    <t>KARUNIA BERCA INDONESIA</t>
  </si>
  <si>
    <t>KARUNIA BERCA INDONESIA, PT</t>
  </si>
  <si>
    <t>KARYA CITRA NUSANTARA</t>
  </si>
  <si>
    <t>KARYA CITRA NUSANTARA, PT - CORPORATE</t>
  </si>
  <si>
    <t>KATADATA</t>
  </si>
  <si>
    <t>KATADATA - MEDIA ONLINE</t>
  </si>
  <si>
    <t>KAWASAN BERIKAT NUSANTARA</t>
  </si>
  <si>
    <t>KAWASAN BERIKAT NUSANTARA, PT</t>
  </si>
  <si>
    <t>KAYAN</t>
  </si>
  <si>
    <t>KAYAN - ENTERTAINMENT</t>
  </si>
  <si>
    <t>KAYAN,KUAETNIKA</t>
  </si>
  <si>
    <t>PRATESIS</t>
  </si>
  <si>
    <t>KBR PRIME - MEDIA ONLINE</t>
  </si>
  <si>
    <t>KBR.ID</t>
  </si>
  <si>
    <t>KBR.ID - MEDIA ONLINE</t>
  </si>
  <si>
    <t>KEJAKSAAN AGUNG REPUBLIK INDON</t>
  </si>
  <si>
    <t>KEJAKSAAN AGUNG REPUBLIK INDONESIA</t>
  </si>
  <si>
    <t>KELING - TRADITIONAL HERB</t>
  </si>
  <si>
    <t>KELOPLAST - SCAR REDUCTION PLASTER</t>
  </si>
  <si>
    <t>KEMBANG BULAN SALEP KULIT KUNING - SKIN</t>
  </si>
  <si>
    <t>KEMBANG JOYO</t>
  </si>
  <si>
    <t>KEMBANG JOYO - HONEY</t>
  </si>
  <si>
    <t>KEMENTERIAN AGAMA RI</t>
  </si>
  <si>
    <t>KEMENTERIAN AGAMA RI - MINISTRY</t>
  </si>
  <si>
    <t>KEMENTERIAN AGAMA RI,MULTAZAM UTAMA</t>
  </si>
  <si>
    <t>KEMENTERIAN AGAMA RI,PERUM LISTRIK NEGAR</t>
  </si>
  <si>
    <t>KEMENTERIAN AGAMA RI,UNIV ISLAM NEGERI W</t>
  </si>
  <si>
    <t>KEMENTERIAN AGRARIA DAN TATA RUANG,PEGAD</t>
  </si>
  <si>
    <t>KEMENTERIAN AGRARIA DAN TATA RUANG/BADAN</t>
  </si>
  <si>
    <t>KEMENTERIAN BADAN USAHA MILIK N,ANGKASA</t>
  </si>
  <si>
    <t>KEMENTERIAN BADAN USAHA MILIK N,ANTV</t>
  </si>
  <si>
    <t>KEMENTERIAN BADAN USAHA MILIK N,KEMENTER</t>
  </si>
  <si>
    <t>KEMENTERIAN BADAN USAHA MILIK N,TENTARA</t>
  </si>
  <si>
    <t>KEMENTERIAN BADAN USAHA MILIK N,TITIMANG</t>
  </si>
  <si>
    <t>KEMENTERIAN BDN USH MILIK NEG</t>
  </si>
  <si>
    <t>KEMENTERIAN BADAN USAHA MILIK NEG (BUMN)</t>
  </si>
  <si>
    <t>KEMENTERIAN DALAM NEGERI</t>
  </si>
  <si>
    <t>KEMENTERIAN DALAM NEGERI RI - MINISTRY</t>
  </si>
  <si>
    <t>KEMENTERIAN DALAM NEGERI,KEMENTERIAN SEK</t>
  </si>
  <si>
    <t>KEMENTERIAN DESA,PEMB DAERAH T,HONDA</t>
  </si>
  <si>
    <t>KEMENTERIAN DESA,PEMB DAERAH TERTINGGAL DAN TRANSMIGRASI</t>
  </si>
  <si>
    <t>KEMENTERIAN DESA,PEMB DAERAH TERTINGGAL</t>
  </si>
  <si>
    <t>KEMENTERIAN ENERGI &amp; SUMBERDAYA MINERAL RI</t>
  </si>
  <si>
    <t>KEMENTERIAN ENERGI &amp; SUMBERDAYA MINERAL</t>
  </si>
  <si>
    <t>KEMENTERIAN ENERGI &amp; SUMBERDAYA,BPH MIGA</t>
  </si>
  <si>
    <t>KEMENTERIAN ENERGI &amp; SUMBERDAYA,PERTAMIN</t>
  </si>
  <si>
    <t>KEMENTERIAN ENERGI &amp; SUMBERDAYA,PLN,KEME</t>
  </si>
  <si>
    <t>KEMENTERIAN HUKUM &amp; HAM RI</t>
  </si>
  <si>
    <t>KEMENTERIAN HUKUM DAN HAM RI - MINISTRY</t>
  </si>
  <si>
    <t>KEMENTERIAN KELAUTAN&amp;PERIKANAN RI</t>
  </si>
  <si>
    <t>KEMENTERIAN KELAUTAN&amp;PERIKANAN RI - MINI</t>
  </si>
  <si>
    <t>KEMENTERIAN KESEHATAN RI</t>
  </si>
  <si>
    <t>KEMENTERIAN KESEHATAN RI - MINISTRY</t>
  </si>
  <si>
    <t>KEMENTERIAN KESEHATAN RI,AISYIYAH</t>
  </si>
  <si>
    <t>KEMENTERIAN KESEHATAN RI,ANTV</t>
  </si>
  <si>
    <t>KEMENTERIAN KESEHATAN RI,GLOBAL TV</t>
  </si>
  <si>
    <t>KEMENTERIAN KESEHATAN RI,INDOSIAR</t>
  </si>
  <si>
    <t>KEMENTERIAN KESEHATAN RI,JOHNSON &amp; JOHNS</t>
  </si>
  <si>
    <t>KEMENTERIAN KESEHATAN RI,MEDIA NUSANTARA</t>
  </si>
  <si>
    <t>KEMENTERIAN KESEHATAN RI,NOVELL PHARMACE</t>
  </si>
  <si>
    <t>KEMENTERIAN KESEHATAN RI,OCYDIA</t>
  </si>
  <si>
    <t>KEMENTERIAN KESEHATAN RI,RS CIPTO MANGUN</t>
  </si>
  <si>
    <t>KEMENTERIAN KESEHATAN RI,TRANS TV</t>
  </si>
  <si>
    <t>KEMENTERIAN KESEHATAN RI,TVRI</t>
  </si>
  <si>
    <t>KEMENTERIAN KETENAGAKERJAAN RI</t>
  </si>
  <si>
    <t>KEMENTERIAN KETENAGAKERJAAN RI - MINISTR</t>
  </si>
  <si>
    <t>KEMENTERIAN KETENAGAKERJAAN,NET.</t>
  </si>
  <si>
    <t>KEMENTERIAN KEUANGAN RI</t>
  </si>
  <si>
    <t>KEMENTERIAN KEUANGAN RI - MINISTRY</t>
  </si>
  <si>
    <t>KEMENTERIAN KOMUNIKASI DAN I,BADAN EKONO</t>
  </si>
  <si>
    <t>KEMENTERIAN KOMUNIKASI DAN I,BADAN PEREN</t>
  </si>
  <si>
    <t>KEMENTERIAN KOMUNIKASI DAN I,DEWAN KERAJ</t>
  </si>
  <si>
    <t>KEMENTERIAN KOMUNIKASI DAN I,IHAQI</t>
  </si>
  <si>
    <t>KEMENTERIAN KOMUNIKASI DAN I,IHAQI,BAKTI</t>
  </si>
  <si>
    <t>KEMENTERIAN KOMUNIKASI DAN I,METRO TV</t>
  </si>
  <si>
    <t>KEMENTERIAN KOMUNIKASI DAN I,PARFI,KPAI,</t>
  </si>
  <si>
    <t>KEMENTERIAN KOMUNIKASI DAN I,STMM,RANS M</t>
  </si>
  <si>
    <t>KEMENTERIAN KOMUNIKASI DAN I,STMM,TVRI</t>
  </si>
  <si>
    <t>KEMENTERIAN KOMUNIKASI DAN I,TVRI</t>
  </si>
  <si>
    <t>KEMENTERIAN KOM DAN INFO RI</t>
  </si>
  <si>
    <t>KEMENTERIAN KOMUNIKASI DAN INFORMASI RI</t>
  </si>
  <si>
    <t>KEMENTERIAN KOMUNIKASI DAN INFORMASI,CAM</t>
  </si>
  <si>
    <t>KEMENTERIAN KOMUNIKASI DAN INFORMASI,KPI</t>
  </si>
  <si>
    <t>KEMENTERIAN KOMUNIKASI DAN INFORMASI,KPU</t>
  </si>
  <si>
    <t>KEMENTERIAN KOORD BID KEMARITIMAN RI</t>
  </si>
  <si>
    <t>KEMENTERIAN KOORD BID KEMARITIMAN RI - M</t>
  </si>
  <si>
    <t>KEMENTERIAN KOORD BID PEMB MANUSIA DAN K</t>
  </si>
  <si>
    <t>KEMENTERIAN KOORD BID PEMB MANUSIA,BPJS</t>
  </si>
  <si>
    <t>KEMENTERIAN KOORD BIDANG PEREKONOMIAN RI</t>
  </si>
  <si>
    <t>KEMENTERIAN KOORD BID PEREKONOMIAN RI</t>
  </si>
  <si>
    <t>KEMENTERIAN KOORD POLITIK,HUKU</t>
  </si>
  <si>
    <t>KEMENTERIAN KOORD POLITIK,HUKUM&amp;KEAMANAN</t>
  </si>
  <si>
    <t>KEMENTERIAN KOPERASI &amp; UKM RI</t>
  </si>
  <si>
    <t>KEMENTERIAN LINGKUNGAN HIDUP &amp; K,ANTHEUS</t>
  </si>
  <si>
    <t>KEMENTERIAN LINGKUNGAN HIDUP &amp; K,BADAN R</t>
  </si>
  <si>
    <t>KEMENTERIAN LINGKUNGAN HIDUP &amp; K,PEMDA S</t>
  </si>
  <si>
    <t>KEMENTERIAN LINGKUNGAN HIDUP &amp; K,SUMATRA</t>
  </si>
  <si>
    <t>KEMENTERIAN LINGKUNGAN HIDUP &amp; K,TAMAN N</t>
  </si>
  <si>
    <t>KEMENTERIAN LINGKUNGAN HIDUP &amp; KEHUTANAN</t>
  </si>
  <si>
    <t>KEMENTERIAN LUAR NEGERI RI</t>
  </si>
  <si>
    <t>KEMENTERIAN LUAR NEGERI RI - MINISTRY</t>
  </si>
  <si>
    <t>KEMENTERIAN LUAR NEGERI RI,EMBASSY OF TH</t>
  </si>
  <si>
    <t>KEMENTERIAN PARIWISATA &amp; EKONOMI KREATIF RI</t>
  </si>
  <si>
    <t>KEMENTERIAN PARIWISATA &amp; EKONOMI KREATIF</t>
  </si>
  <si>
    <t>KEMENTERIAN PARIWISATA RI</t>
  </si>
  <si>
    <t>KEMENTERIAN PARIWISATA RI - MINISTRY</t>
  </si>
  <si>
    <t>KEMENTERIAN PEKERJAAN UMUM &amp; PERUMAHAN RAKYAT</t>
  </si>
  <si>
    <t>KEMENTERIAN PEKERJAAN UMUM &amp; PERUMAHAN R</t>
  </si>
  <si>
    <t>KEMENTERIAN PEKERJAAN UMUM RI</t>
  </si>
  <si>
    <t>KEMENTERIAN PEKERJAAN UMUM RI - MINISTRY</t>
  </si>
  <si>
    <t>KEMENTERIAN PEMBERDAYAAN PEREMPUAN &amp; PERLINDUNGAN ANAK</t>
  </si>
  <si>
    <t>KEMENTERIAN PEMBERDAYAAN PEREMPUAN &amp; PER</t>
  </si>
  <si>
    <t>KEMENTERIAN PEMUDA &amp; OLAHRAGA RI</t>
  </si>
  <si>
    <t>KEMENTERIAN PEMUDA &amp; OLAHRAGA RI - GOVER</t>
  </si>
  <si>
    <t>KEMENTERIAN PEMUDA &amp; OLAHRAGA RI,FIM,TIK</t>
  </si>
  <si>
    <t>KEMENTERIAN PEMUDA &amp; OLAHRAGA RI,PEMDA J</t>
  </si>
  <si>
    <t>KEMENTERIAN PEMUDA &amp; OLAHRAGA RI,RMI-NU</t>
  </si>
  <si>
    <t>KEMENTERIAN PENDAYAGUNAAN APAR</t>
  </si>
  <si>
    <t>KEMENTERIAN PENDAYAGUNAAN APARATUR NEGAR</t>
  </si>
  <si>
    <t>KEMENTERIAN PENDIDIKAN DAN KEBUD,PEMDA D</t>
  </si>
  <si>
    <t>KEMENTERIAN PENDIDIKAN DAN KEBUD,PERSI,U</t>
  </si>
  <si>
    <t>KEMENTERIAN PENDIDIKAN DAN KEBUD,PSSI,KO</t>
  </si>
  <si>
    <t>KEMENTERIAN PENDIDIKAN DAN KEBUD,RECKITT</t>
  </si>
  <si>
    <t>KEMENTERIAN PENDIDIKAN DAN KEBUDAYAAN RI</t>
  </si>
  <si>
    <t>KEMENTERIAN PENDIDIKAN NASIONAL</t>
  </si>
  <si>
    <t>KEMENTERIAN PENDIDIKAN NASIONAL - MINIST</t>
  </si>
  <si>
    <t>KEMENTERIAN PERDAGANGAN RI</t>
  </si>
  <si>
    <t>KEMENTERIAN PERDAGANGAN RI - MINISTRY</t>
  </si>
  <si>
    <t>KEMENTERIAN PERDAGANGAN RI,BPKN,PEMDA JA</t>
  </si>
  <si>
    <t>KEMENTERIAN PERDAGANGAN RI,DEBINDO,ICE</t>
  </si>
  <si>
    <t>KEMENTERIAN PERHUBUNGAN RI</t>
  </si>
  <si>
    <t>KEMENTERIAN PERHUBUNGAN RI - MINISTRY</t>
  </si>
  <si>
    <t>KEMENTERIAN PERHUBUNGAN RI,ANGKASA PURA,</t>
  </si>
  <si>
    <t>KEMENTERIAN PERHUBUNGAN RI,BADAN PENGELO</t>
  </si>
  <si>
    <t>KEMENTERIAN PERINDUSTRIAN</t>
  </si>
  <si>
    <t>KEMENTERIAN PERINDUSTRIAN RI - MINISTRY</t>
  </si>
  <si>
    <t>KEMENTERIAN PERTAHANAN RI</t>
  </si>
  <si>
    <t>KEMENTERIAN PERTAHANAN RI - MINISTRY</t>
  </si>
  <si>
    <t>KEMENTERIAN PERTANIAN RI</t>
  </si>
  <si>
    <t>KEMENTERIAN PERTANIAN RI - MINISTRY</t>
  </si>
  <si>
    <t>KEMENTERIAN PERTANIAN RI,WAGENINGEN UNIV</t>
  </si>
  <si>
    <t>KEMENTERIAN PERTANIAN,ASURANSI JASINDO</t>
  </si>
  <si>
    <t>KEMENTERIAN PERTANIAN,FAO,USAID</t>
  </si>
  <si>
    <t>KEMENTERIAN RISET &amp; TEKNOLOGI</t>
  </si>
  <si>
    <t>KEMENTERIAN RISET &amp; TEKNOLOGI RI</t>
  </si>
  <si>
    <t>KEMENTERIAN RISET TEK &amp; PEND TINGGI RI</t>
  </si>
  <si>
    <t>KEMENTERIAN RISET TEK &amp; PEND TINGGI,DERA</t>
  </si>
  <si>
    <t>KEMENTERIAN RISET TEK &amp; PEND TINGGI,UNIV</t>
  </si>
  <si>
    <t>KEMENTERIAN SEKRETARIAT NEGARA</t>
  </si>
  <si>
    <t>KEMENTERIAN SEKRETARIAT NEGARA - MINISTR</t>
  </si>
  <si>
    <t>KEMENTERIAN SEKRETARIAT NEGARA,EMTEK GRO</t>
  </si>
  <si>
    <t>KEMENTERIAN SEKRETARIAT NEGARA,NET.</t>
  </si>
  <si>
    <t>KEMENTERIAN SEKRETARIAT NEGARA,TVRI</t>
  </si>
  <si>
    <t>KEMENTERIAN SOSIAL RI</t>
  </si>
  <si>
    <t>KEMENTERIAN SOSIAL RI - MINISTRY</t>
  </si>
  <si>
    <t>KEMENTERIAN TENAGA KERJA,JAKARTA INT'L E</t>
  </si>
  <si>
    <t>KENSHIN - TRADITIONAL HERB</t>
  </si>
  <si>
    <t>KENTUCKY FC,CHANDRA ASRI P,ADARO,JAMU TO</t>
  </si>
  <si>
    <t>FASTFOOD INDONESIA</t>
  </si>
  <si>
    <t>KENTUCKY FRIED CHICKEN - FAST FOOD</t>
  </si>
  <si>
    <t>KENTUCKY FRIED CHICKEN,CHANDRA ASRI PETR</t>
  </si>
  <si>
    <t>KEPOLISIAN REPUBLIK INDONESIA</t>
  </si>
  <si>
    <t>KEPOLISIAN REPUBLIK INDONESIA,MEDIA NUSA</t>
  </si>
  <si>
    <t>KERETA API, PT</t>
  </si>
  <si>
    <t>KESULTANAN DELLI MAIMOON MEDAN</t>
  </si>
  <si>
    <t>KESULTANAN DELLI MAIMOON MEDAN - EMPIRE</t>
  </si>
  <si>
    <t>KHONG GUAN</t>
  </si>
  <si>
    <t>KHONG GUAN - BISCUIT</t>
  </si>
  <si>
    <t>KHONG GUAN CLASSIC - CHOCOLATE WAFER</t>
  </si>
  <si>
    <t>KHONG GUAN MALKIST COKELAT - BISCUIT</t>
  </si>
  <si>
    <t>KIKKOMAN</t>
  </si>
  <si>
    <t>KIKKOMAN, PT - CORPORATE</t>
  </si>
  <si>
    <t>Pandaria Makmur</t>
  </si>
  <si>
    <t>KIKO - ICE STICK</t>
  </si>
  <si>
    <t>MNC GAMES</t>
  </si>
  <si>
    <t>KIKO RUN - GAME ONLINE</t>
  </si>
  <si>
    <t>KIKO TROPICAL - ICE STICK</t>
  </si>
  <si>
    <t>MADUSARI NUSAPERDANA</t>
  </si>
  <si>
    <t>KIMBO - SAUSAGE</t>
  </si>
  <si>
    <t>KIN BULGARIAN STYLE YOGURT - YOGURT</t>
  </si>
  <si>
    <t>KINDEREN - DIAPER RASH CREAM</t>
  </si>
  <si>
    <t>KINDEREN BABY BALSAM - BABY BALM</t>
  </si>
  <si>
    <t>KINO SENTRA INDUSTRINDO</t>
  </si>
  <si>
    <t>KINO CHEW 2 BALL - CANDY</t>
  </si>
  <si>
    <t>KINO GROUP</t>
  </si>
  <si>
    <t>KINO GROUP - CORPORATE</t>
  </si>
  <si>
    <t>KIRANTI - MINUMAN HAID</t>
  </si>
  <si>
    <t>KIS MINT - CANDY</t>
  </si>
  <si>
    <t>KISPRAY AMORIS 3IN1 - PELICIN PAKAIAN</t>
  </si>
  <si>
    <t>KISPRAY GOLD - SMOOTHER FABRIC</t>
  </si>
  <si>
    <t>KISPRAY GOLD,FORCE MAGIC 2 IN 1,SOFFELL</t>
  </si>
  <si>
    <t>KISPRAY GOLD,FORCE MAGIC 2 IN 1,SOFFELL,</t>
  </si>
  <si>
    <t>KISPRAY GOLD,MICROLAX,VIVO</t>
  </si>
  <si>
    <t>KISPRAY GOLD,NOURISH SKIN</t>
  </si>
  <si>
    <t>KIT KAT - CHOCOLATE WAFER</t>
  </si>
  <si>
    <t>SHOE POLISH</t>
  </si>
  <si>
    <t>PRODENTA INDONESIA</t>
  </si>
  <si>
    <t>KIWI - SHOE POLISH</t>
  </si>
  <si>
    <t>GS CALTEX</t>
  </si>
  <si>
    <t>KIXX - MOTORCYCLE OIL LUBRICANT</t>
  </si>
  <si>
    <t>KLIKDOKTER.COM</t>
  </si>
  <si>
    <t>KLIKDOKTER - MOBILE APPLICATION</t>
  </si>
  <si>
    <t>KLIKDOKTER,HANNOCHS</t>
  </si>
  <si>
    <t>KLIKDOKTER,LUWAK WHITE KOFFIE LESS SUGAR</t>
  </si>
  <si>
    <t>KLIKDOKTER,RUCIKA</t>
  </si>
  <si>
    <t>KLIKDOKTER.COM - WEBSITE</t>
  </si>
  <si>
    <t>KLIR-Y - FOOD SUPPLEMENT</t>
  </si>
  <si>
    <t>KNOWLEDGE LINK INTERCULTURAL SCHOOL</t>
  </si>
  <si>
    <t>KNOWLEDGE LINK INTERCULTURAL SCHOOL - SC</t>
  </si>
  <si>
    <t>KOBE - ALL FOOD PRODUCTS</t>
  </si>
  <si>
    <t>KOBE - SEASONED FLOUR</t>
  </si>
  <si>
    <t>KOBE BAKWAN KRESS - SEASONED FLUOR</t>
  </si>
  <si>
    <t>KOBE KENTUCKY SUPER CRISPY-SEASONED FLUO</t>
  </si>
  <si>
    <t>KOBE SELERA - OYSTER SAUCE</t>
  </si>
  <si>
    <t>KOBE TEPUNG BUMBU - SEASONED FLUOR</t>
  </si>
  <si>
    <t>KODOMO - CHILDREN'S BODY WASH</t>
  </si>
  <si>
    <t>KODOMO - CHILDREN'S SHAMPOO</t>
  </si>
  <si>
    <t>KODOMO KIDS 6+ - TOOTHPASTE &amp; TOOTHBRUSH</t>
  </si>
  <si>
    <t>KODOMO LION - ALL TOILETRIES</t>
  </si>
  <si>
    <t>KODOMO LION - TOOTHPASTE</t>
  </si>
  <si>
    <t>KODOMO LION - TOOTHPASTE &amp; TOOTHBRUSH</t>
  </si>
  <si>
    <t>KOEPOE KOEPOE</t>
  </si>
  <si>
    <t>KOEPOE KOEPOE - ALL FOOD PRODUCT</t>
  </si>
  <si>
    <t>KOEPOE KOEPOE,MAMA LEMON</t>
  </si>
  <si>
    <t>KOEPOE KOEPOE,MAMA LIME CHARCOAL</t>
  </si>
  <si>
    <t>KOEPOE KOEPOE,SEDAAP</t>
  </si>
  <si>
    <t>KOI WORLD TRAVEL</t>
  </si>
  <si>
    <t>KOI WORLD TRAVEL - TOURS &amp; TRAVEL</t>
  </si>
  <si>
    <t>KO-IN TOKO INDONESIA</t>
  </si>
  <si>
    <t>KO-IN TOKO INDONESIA - MOBILE APPLICATIO</t>
  </si>
  <si>
    <t>UNGGUL INDO MODERN SEJAHTERA</t>
  </si>
  <si>
    <t>KOKOLA MALKIST SUSU - BISCUIT</t>
  </si>
  <si>
    <t>KOLAM IKAN CREATIVE COMMUNICATION</t>
  </si>
  <si>
    <t>KOLAM IKAN CREATIVE COMMUNICATION - EVEN</t>
  </si>
  <si>
    <t>KOMISI APARATUR SIPIL NEGARA (KASN)</t>
  </si>
  <si>
    <t>KOMISI APARATUR SIPIL NEGARA - GOVERNMEN</t>
  </si>
  <si>
    <t>KOMISI KEJAKSAAN REPUBLIK INDONESIA</t>
  </si>
  <si>
    <t>KOMISI KEJAKSAAN RI - GOVERMENT</t>
  </si>
  <si>
    <t>KOMISI NASIONAL PEREMPUAN</t>
  </si>
  <si>
    <t>KOMISI NASIONAL PEREMPUAN - GOVERNMENT</t>
  </si>
  <si>
    <t>KOMISI NASIONAL PEREMPUAN,KOMISI PENYIAR</t>
  </si>
  <si>
    <t>KOMISI OMBUDSMAN NASIONAL</t>
  </si>
  <si>
    <t>KPK</t>
  </si>
  <si>
    <t>KOMISI PEMBERANTASAN KORUPSI (KPK)</t>
  </si>
  <si>
    <t>KOMISI PEMBERANTASAN KORUPSI,ANTV</t>
  </si>
  <si>
    <t>KOMISI PEMBERANTASAN KORUPSI,MEDIA NUSAN</t>
  </si>
  <si>
    <t>KOMISI PEMBERANTASAN KORUPSI,TRANS7</t>
  </si>
  <si>
    <t>KOMISI PEMBERANTASAN KORUPSI,TVRI</t>
  </si>
  <si>
    <t>KOMISI PEMILIHAN UMUM (KPU)</t>
  </si>
  <si>
    <t>KOMISI PEMILIHAN UMUM,KOMISI PEMBERANTAS</t>
  </si>
  <si>
    <t>KOMISI PENYIARAN IND,TRANS TV</t>
  </si>
  <si>
    <t>KOMISI PENYIARAN IND,TRANS TV,TRANS7</t>
  </si>
  <si>
    <t>KOMISI PENYIARAN INDONESIA</t>
  </si>
  <si>
    <t>KOMISI PENYIARAN INDONESIA,INEWS</t>
  </si>
  <si>
    <t>KOMISI PENYIARAN INDONESIA,MEDIA NUSANTA</t>
  </si>
  <si>
    <t>KOMISI PENYIARAN INDONESIA,PEMDA JAWA TI</t>
  </si>
  <si>
    <t>KOMISI PENYIARAN INDONESIA,TRANS7</t>
  </si>
  <si>
    <t>KOMISI PERLINDUNGAN ANAK IND</t>
  </si>
  <si>
    <t>KOMISI PERLINDUNGAN ANAK INDONESIA(KPAI)</t>
  </si>
  <si>
    <t>KOMITE EKONOMI DAN INDUSTRI NASIONAL</t>
  </si>
  <si>
    <t>KOMITE EKONOMI DAN INDUSTRI NASIONAL - C</t>
  </si>
  <si>
    <t>KOMITE OLAH RAGA NASIONAL INDO</t>
  </si>
  <si>
    <t>KOMITE OLAH RAGA NASIONAL INDONESIA(KONI</t>
  </si>
  <si>
    <t>KOMITE OLIMPIADE INDONESIA</t>
  </si>
  <si>
    <t>KOMITE OLIMPIADE INDONESIA - ORGANIZATIO</t>
  </si>
  <si>
    <t>KOMIX HERBAL,FAIR &amp; LOVELY</t>
  </si>
  <si>
    <t>KOMIX HERBAL,FAIR &amp; LOVELY,LUWAK WHITE K</t>
  </si>
  <si>
    <t>KOMODO</t>
  </si>
  <si>
    <t>KOMODO - COOKWARE</t>
  </si>
  <si>
    <t>GRAMEDIA</t>
  </si>
  <si>
    <t>KOMPAS - NEWSPAPER</t>
  </si>
  <si>
    <t>KOMPAS GRAMEDIA</t>
  </si>
  <si>
    <t>KOMPAS TV,KOMISI PEMILIHAN UMUM (KPU)</t>
  </si>
  <si>
    <t>KOMPAS TV,KREAVI,INSTAGRAM</t>
  </si>
  <si>
    <t>KOMPAS TV,PLAZA INDONESIA</t>
  </si>
  <si>
    <t>KOMPAS,APP SINARMAS,SINARMAS LAND,EKA HO</t>
  </si>
  <si>
    <t>KOMPAS,BANK CIMB NIAGA</t>
  </si>
  <si>
    <t>KOMPAS,GARUDA,SKF,ORAGA</t>
  </si>
  <si>
    <t>KOMPAS,GARUDA,SKF,SUZUKI</t>
  </si>
  <si>
    <t>KOMPAS,KOMPAS 100,KONTAN</t>
  </si>
  <si>
    <t>KOMPAS CYBER MEDIA</t>
  </si>
  <si>
    <t>KOMPAS.COM - MEDIA ONLINE</t>
  </si>
  <si>
    <t>KOMPAS.ID</t>
  </si>
  <si>
    <t>KOMPAS.ID - MEDIA ONLINE</t>
  </si>
  <si>
    <t>KOMUNITAS SALIHARA</t>
  </si>
  <si>
    <t>KONFERENSI WALI GEREJA IND</t>
  </si>
  <si>
    <t>KONFERENSI WALI GEREJA INDONESIA (KWI)</t>
  </si>
  <si>
    <t>RANGE OF MEDICAL/PHARMACEUTICAL PRODS</t>
  </si>
  <si>
    <t>KONICARE - ALL MEDICINES</t>
  </si>
  <si>
    <t>KONICARE MINYAK KAYU PUTIH PLUS - CAJUPU</t>
  </si>
  <si>
    <t>KONICARE MINYAK TELON PLUS - TELON OIL</t>
  </si>
  <si>
    <t>KONSEND</t>
  </si>
  <si>
    <t>KONSEND - FOOD SUPPLEMENT</t>
  </si>
  <si>
    <t>KONVERMEX - ALL ANTHELMINTICS</t>
  </si>
  <si>
    <t>KOBAYASHI</t>
  </si>
  <si>
    <t>KOOLFEVER - COOLING GEL SHEET</t>
  </si>
  <si>
    <t>KOPI UNITED</t>
  </si>
  <si>
    <t>KOPI UNITED - CORPORATE</t>
  </si>
  <si>
    <t>KOPIKO - CANDY</t>
  </si>
  <si>
    <t>KOPIKO 78C - LIQUID COFFEE</t>
  </si>
  <si>
    <t>KOPIKO 78C,ANTANGIN</t>
  </si>
  <si>
    <t>KOPIKO 78C,PLOSSA</t>
  </si>
  <si>
    <t>KORAN SINDO - NEWSPAPER</t>
  </si>
  <si>
    <t>KORAN SINDO,SINDONEWS.COM</t>
  </si>
  <si>
    <t>KOREA GLOW YUZU - BODY WASH</t>
  </si>
  <si>
    <t>KOREA GLOW,TANTAN,VERILE ACNE BLEMISH CR</t>
  </si>
  <si>
    <t>KOREA NATIONAL TOURISM CORPORA</t>
  </si>
  <si>
    <t>KOREA NATIONAL TOURISM CORPORATION</t>
  </si>
  <si>
    <t>KORPS PEGAWAI REPUBLIK IND,PERTAMINA,TEL</t>
  </si>
  <si>
    <t>KORPRI</t>
  </si>
  <si>
    <t>KORPS PEGAWAI REPUBLIK INDONESIA</t>
  </si>
  <si>
    <t>PAKUWON GROUP</t>
  </si>
  <si>
    <t>KOTA KASABLANKA</t>
  </si>
  <si>
    <t>KOVEE JAYA INDONESIA</t>
  </si>
  <si>
    <t>KOVEE - AMUSEMENT</t>
  </si>
  <si>
    <t>INDO ABADI SARIMAKMUR</t>
  </si>
  <si>
    <t>KOYO CABE</t>
  </si>
  <si>
    <t>KPPSM</t>
  </si>
  <si>
    <t>KPPSM - COURSE</t>
  </si>
  <si>
    <t>KPU RI PEMILU 2019 - MOBILE APPLICATION</t>
  </si>
  <si>
    <t>KRAFT</t>
  </si>
  <si>
    <t>KRAFT CHEDDAR - CHEESE</t>
  </si>
  <si>
    <t>KRAFT MINI OREO - BISCUIT</t>
  </si>
  <si>
    <t>KRAFT OREO SELECTION - BISCUIT</t>
  </si>
  <si>
    <t>KRATINGDAENG,LUWAK KOPI+GULA</t>
  </si>
  <si>
    <t>KRATINGDAENG,MEDIA NUSANTARA CITRA</t>
  </si>
  <si>
    <t>FINACCEL</t>
  </si>
  <si>
    <t>KREDIVO - FINANCIAL INSTITUTION</t>
  </si>
  <si>
    <t>KRIP KRIP TORTILLA - SNACK</t>
  </si>
  <si>
    <t>KRIP KRIP TORTILLA,BANK CENTRAL ASIA SAK</t>
  </si>
  <si>
    <t>KRIS BEE KRUNCHY - SNACK</t>
  </si>
  <si>
    <t>KRIS BEE PILLOW - SNACK</t>
  </si>
  <si>
    <t>KSHOP - ONLINE SHOP</t>
  </si>
  <si>
    <t>ASIA PUTRA PERKASA</t>
  </si>
  <si>
    <t>KTM - ALL MOTORCYCLE</t>
  </si>
  <si>
    <t>KUKU BIMA ENER-G! - ENERGY DRINK</t>
  </si>
  <si>
    <t>KUKU BIMA ENER-G! + VIT C - ENERGY DRINK</t>
  </si>
  <si>
    <t>KUKU BIMA ENER-G! + VIT C,LUWAK WHITE KO</t>
  </si>
  <si>
    <t>KUKU BIMA ENER-G! + VIT C,SEDAAP</t>
  </si>
  <si>
    <t>KUKU BIMA ENER-G! + VIT C,SUKSES'S ISI 2</t>
  </si>
  <si>
    <t>KUKU BIMA ENER-G! + VIT C,SUKSES'S,LUWAK</t>
  </si>
  <si>
    <t>KUKU BIMA ENER-G! + VIT C,VIDIO</t>
  </si>
  <si>
    <t>KUKU BIMA ENER-G!,SUKSES'S ISI 2</t>
  </si>
  <si>
    <t>KUKU BIMA ENER-G!,SUKSES'S ISI 2,LUWAK W</t>
  </si>
  <si>
    <t>KUKU BIMA ENER-G!,VIDIO</t>
  </si>
  <si>
    <t>KUMON COURSE</t>
  </si>
  <si>
    <t>KUMON - COURSE</t>
  </si>
  <si>
    <t>KURNIA</t>
  </si>
  <si>
    <t>KURNIA - SYRUP</t>
  </si>
  <si>
    <t>TARAKUSUMA INDAH</t>
  </si>
  <si>
    <t>KYT - HELMET</t>
  </si>
  <si>
    <t>KYT,KOPIKO 78C</t>
  </si>
  <si>
    <t>L.A. BOLD - FILTER CLOVE CIGARETTE</t>
  </si>
  <si>
    <t>L.A. FILTERED - FILTER CLOVE CIGARETTE</t>
  </si>
  <si>
    <t>L.A. LIGHTS - FILTER CLOVE CIGARETTE</t>
  </si>
  <si>
    <t>LA FONTE - ALL PASTA</t>
  </si>
  <si>
    <t>PT. INDOFOOD SUKSES MAKMUR TBK</t>
  </si>
  <si>
    <t>LA FONTE - SPAGHETTI</t>
  </si>
  <si>
    <t>REMBAKA</t>
  </si>
  <si>
    <t>LA TULIPE ACTIVE SERIES - COSMETIC</t>
  </si>
  <si>
    <t>LA TULIPE GLOW BB CUSHION - COMPACT POWD</t>
  </si>
  <si>
    <t>MOTASA INDONESIA</t>
  </si>
  <si>
    <t>LADAKU - GROUND PEPPER</t>
  </si>
  <si>
    <t>LADY ROSE - BED SHEET</t>
  </si>
  <si>
    <t>L'AGIE CHOCOLATE</t>
  </si>
  <si>
    <t>L'AGIE SAFARI - MEISES</t>
  </si>
  <si>
    <t>LAKME ABSOLUTE REINVENT</t>
  </si>
  <si>
    <t>LAKME 9TO5 NATURALE - COSMETIC</t>
  </si>
  <si>
    <t>LAKME 9TO5 REINVENT PRIMER+MATTE CUSHION</t>
  </si>
  <si>
    <t>LAKUPON</t>
  </si>
  <si>
    <t>LAKUPON - ONLINE SHOP</t>
  </si>
  <si>
    <t>LANGNIS</t>
  </si>
  <si>
    <t>LANGNIS - TRADITIONAL HERBAL</t>
  </si>
  <si>
    <t>SINDE BUDI SENTOSA</t>
  </si>
  <si>
    <t>LARUTAN PENYEGAR CAP BADAK - REMEDY DRIN</t>
  </si>
  <si>
    <t>LARUTAN PENYEGAR CAP BADAK,LUWAK WHITE K</t>
  </si>
  <si>
    <t>LARUTAN PENYEGAR CAP BADAK,MIGELAS</t>
  </si>
  <si>
    <t>LARUTAN PENYEGAR CAP BADAK,NUVO</t>
  </si>
  <si>
    <t>LASEGAR - REMEDY DRINK</t>
  </si>
  <si>
    <t>LASEGAR SP - REMEDY DRINK</t>
  </si>
  <si>
    <t>LA-STREETBALL.COM</t>
  </si>
  <si>
    <t>LA-STREETBALL.COM - MEDIA ONLINE</t>
  </si>
  <si>
    <t>LAURIER RELAX NIGHT - SANITARY NAPKINS</t>
  </si>
  <si>
    <t>LAXADINE SYRUP - STOMACH REMEDY</t>
  </si>
  <si>
    <t>LAXAREC - STOMACH REMEDY FOR CHILDREN</t>
  </si>
  <si>
    <t>LAZADA.CO.ID,BANK RAKYAT IND BRIMO</t>
  </si>
  <si>
    <t>LE EMINENCE HOTEL CONVENTION &amp; RESORT</t>
  </si>
  <si>
    <t>LE EMINENCE CILOTO PUNCAK - HOTEL &amp; RESO</t>
  </si>
  <si>
    <t>LE MINERALE,NUVO,LARUTAN PENYEGAR CAP BA</t>
  </si>
  <si>
    <t>LE MINERALE,PERHIMP DOKTER UMUM INDONESI</t>
  </si>
  <si>
    <t>LE MINERALE,PERUM LISTRIK NEGARA (PLN)</t>
  </si>
  <si>
    <t>LE MINERALE,WADIMOR PRIMER</t>
  </si>
  <si>
    <t>CENTRAL CIPTA MURDAYA</t>
  </si>
  <si>
    <t>LEAGUE - SPORT SHOES</t>
  </si>
  <si>
    <t>LEGEND HERO</t>
  </si>
  <si>
    <t>LEGEND HERO - TOYS</t>
  </si>
  <si>
    <t>LEMB AMIL ZAKAT NAS (LAZIS)MUH</t>
  </si>
  <si>
    <t>LEMB AMIL ZAKAT NAS (LAZIS) MUHAMMADIYAH</t>
  </si>
  <si>
    <t>LEMB AMIL ZAKAT NAS AL IRSYAD AL ISLAMIYAH</t>
  </si>
  <si>
    <t>LEMB AMIL ZAKAT NAS AL IRSYAD AL ISLAMIY</t>
  </si>
  <si>
    <t>LEMB KETAHANAN NASIONAL RI</t>
  </si>
  <si>
    <t>LEMIGAS</t>
  </si>
  <si>
    <t>LEMB MINYAK &amp; GAS BUMI (LEMIGAS)</t>
  </si>
  <si>
    <t>LEMB MINYAK &amp; GAS BUMI (LEMIGAS),PERTAMI</t>
  </si>
  <si>
    <t>LEMB MINYAK &amp; GAS BUMI,EXXONMOBIL</t>
  </si>
  <si>
    <t>LEMB MINYAK &amp; GAS BUMI,MIND ID,CONOCOPHI</t>
  </si>
  <si>
    <t>LEMB MINYAK &amp; GAS BUMI,PERTAMINA,ELNUSA</t>
  </si>
  <si>
    <t>LEMB MINYAK &amp; GAS BUMI,PETROCHINA</t>
  </si>
  <si>
    <t>LEMB PENJAMIN SIMPANAN</t>
  </si>
  <si>
    <t>LEMB PUSAT PENGENDALI PEGANGKATAN &amp; PEMBELAJARAN PEGAWAI NEGARA</t>
  </si>
  <si>
    <t>LEMB PUSAT PENGENDALI PEGANGKATAN &amp; PEMB</t>
  </si>
  <si>
    <t>LEMB SENSOR FILM RI</t>
  </si>
  <si>
    <t>LEMB SENSOR FILM RI - GOVERMENT</t>
  </si>
  <si>
    <t>LEMB SURVEI KEDAI KOPI</t>
  </si>
  <si>
    <t>LEMB SURVEI KEDAI KOPI - ORGANIZATION</t>
  </si>
  <si>
    <t>LEMONILO INDONESIA SEHAT</t>
  </si>
  <si>
    <t>LEMONILO - INSTANT NOODLE</t>
  </si>
  <si>
    <t>LENKOTE PAINTS</t>
  </si>
  <si>
    <t>LENKOTE SUNGUARD ALL-IN-ONE - PAINT</t>
  </si>
  <si>
    <t>LENKOTE SUNGUARD ALL-IN-ONE,ANTANGIN,OB</t>
  </si>
  <si>
    <t>LENKOTE SUNGUARD ALL-IN-ONE,ROSE BRAND</t>
  </si>
  <si>
    <t>LENKOTE SUNGUARD ALL-IN-ONE,STIMUNO,ROSE</t>
  </si>
  <si>
    <t>AVIA AVIAN</t>
  </si>
  <si>
    <t>LENKOTE SUPERSILK ANTI NODA - PAINT</t>
  </si>
  <si>
    <t>LENKOTE SUPERSILK ANTI NODA,RUCIKA</t>
  </si>
  <si>
    <t>LENOVO</t>
  </si>
  <si>
    <t>LENOVO - PC NOTEBOOK</t>
  </si>
  <si>
    <t>LENSA COMMUNITY</t>
  </si>
  <si>
    <t>LENSA COMMUNITY - COMMUNITY</t>
  </si>
  <si>
    <t>LEOMAX</t>
  </si>
  <si>
    <t>LEOMAX - ONLINE SHOP</t>
  </si>
  <si>
    <t>LES' COPAQUE</t>
  </si>
  <si>
    <t>LES' COPAQUE - PRODUCTION HOUSE</t>
  </si>
  <si>
    <t>LG ELECTRONICS INDONESIA</t>
  </si>
  <si>
    <t>LG - AIR CONDITIONER</t>
  </si>
  <si>
    <t>LG - ALL ELECT H/H APPLIANCES</t>
  </si>
  <si>
    <t>LG - CORPORATE</t>
  </si>
  <si>
    <t>LIANG CHA ADEM SEJUK - REMEDY DRINK</t>
  </si>
  <si>
    <t>MNC LAND</t>
  </si>
  <si>
    <t>LIDO LAKE RESORT BOGOR - RESORT</t>
  </si>
  <si>
    <t>LIFE STYLE</t>
  </si>
  <si>
    <t>LIFE STYLE - CORPORATE</t>
  </si>
  <si>
    <t>LIFE STYLE,THE ONE ENTREPRENUER CORP</t>
  </si>
  <si>
    <t>LIFEBUOY - ALL TOILETRIES</t>
  </si>
  <si>
    <t>LIFEBUOY TOTAL 10 - HAND WASH LIQUID</t>
  </si>
  <si>
    <t>LIFREE - ADULT DIAPERS</t>
  </si>
  <si>
    <t>FINTEK KARYA NUSANTARA</t>
  </si>
  <si>
    <t>LINKAJA! - MOBILE APPLICATION</t>
  </si>
  <si>
    <t>LIP ICE - LIP GLOSS</t>
  </si>
  <si>
    <t>LIP ICE SHEER COLOR - LIP CONDITIONER</t>
  </si>
  <si>
    <t>LISTERINE SIWAK - MOUTHWASH</t>
  </si>
  <si>
    <t>PHAPROS</t>
  </si>
  <si>
    <t>LIVRON B.PLEX - VITAMIN</t>
  </si>
  <si>
    <t>L-MEN 2 GO - NON FAT LIQUID MILK</t>
  </si>
  <si>
    <t>L-MEN GAIN MASS - NON FAT MILK POWDER</t>
  </si>
  <si>
    <t>L-MEN,TOKOPEDIA</t>
  </si>
  <si>
    <t>LOGGO</t>
  </si>
  <si>
    <t>LOGGO - SHOES</t>
  </si>
  <si>
    <t>LOLA BAKERY - GAME ONLINE</t>
  </si>
  <si>
    <t>LOLI PENDEKAR BIRU - CANDY</t>
  </si>
  <si>
    <t>LONDON SCHOOL OF PUBLIC RELATI</t>
  </si>
  <si>
    <t>LONDON SCHOOL OF PUBLIC RELATIONS</t>
  </si>
  <si>
    <t>L'OREAL</t>
  </si>
  <si>
    <t>L'OREAL COLOR RICHE MATTE - LIPSTICK</t>
  </si>
  <si>
    <t>L'OREAL REVITALIFT CRYSTAL MICRO-ESSENCE</t>
  </si>
  <si>
    <t>L'OREAL REVITALIFT PRO-YOUTH - FACIAL MA</t>
  </si>
  <si>
    <t>L'OREAL ROUGE SIGNATURE MATTE COLOR INK</t>
  </si>
  <si>
    <t>L'OREAL UV PERFECT MATTE &amp; FRESH - MOIST</t>
  </si>
  <si>
    <t>LORIN HOTEL</t>
  </si>
  <si>
    <t>LORIN SENTUL BOGOR - HOTEL</t>
  </si>
  <si>
    <t>LOTTE GROUP</t>
  </si>
  <si>
    <t>LOTTE - CORPORATE</t>
  </si>
  <si>
    <t>LOTTE INDONESIA</t>
  </si>
  <si>
    <t>LOTTE CHOCO PIE - BISCUIT</t>
  </si>
  <si>
    <t>LOTTE MART,LOTTE GROSIR</t>
  </si>
  <si>
    <t>LOTTERIA GROUP</t>
  </si>
  <si>
    <t>LOTTERIA - FAST FOOD</t>
  </si>
  <si>
    <t>LOVE BEAUTY AND PLANET  - ALL TOILETRIES</t>
  </si>
  <si>
    <t>LOVE PINK</t>
  </si>
  <si>
    <t>LOVE PINK - ORGANIZATION</t>
  </si>
  <si>
    <t>TRADISI UNTUK SEMUA</t>
  </si>
  <si>
    <t>LOVELES - ANTISEPTIC</t>
  </si>
  <si>
    <t>CIPTA KOPI 1690</t>
  </si>
  <si>
    <t>LUCOFFEE - COFFEE</t>
  </si>
  <si>
    <t>LUMBAR PILLOW - HEALTHY PILLOW</t>
  </si>
  <si>
    <t>JAVA PRIMA ABDI</t>
  </si>
  <si>
    <t>LUWAK GULA TEBU - INSTANT COFFEE</t>
  </si>
  <si>
    <t>JAVA PRIMA ABADI</t>
  </si>
  <si>
    <t>LUWAK KOPI+GULA - COFFEE</t>
  </si>
  <si>
    <t>LUWAK KOPI+GULA,KRATINGDAENG</t>
  </si>
  <si>
    <t>LUWAK KOPI+GULA,LAZADA</t>
  </si>
  <si>
    <t>LUWAK WHITE KOFFIE - LIQUID COFFEE</t>
  </si>
  <si>
    <t>LUWAK WHITE KOFFIE LESS SUGAR - LOW ACID</t>
  </si>
  <si>
    <t>LUWAK WHITE KOFFIE LESS SUGAR,RUCIKA</t>
  </si>
  <si>
    <t>LUWAK WHITE KOFFIE PREMIUM - LOW ACID CO</t>
  </si>
  <si>
    <t>LUWAK WHITE KOFFIE PREMIUM,INDOMIE,TANGO</t>
  </si>
  <si>
    <t>LUWAK WHITE KOFFIE PREMIUM,PRORIS</t>
  </si>
  <si>
    <t>LUWAK WHITE KOFFIE PREMIUM,TOKOPEDIA</t>
  </si>
  <si>
    <t>LUWAK WHITE KOFFIE T,WADIMOR,LUWAK KOPI+</t>
  </si>
  <si>
    <t>LUWAK WHITE KOFFIE T,WADIMOR,POLYSILA,RO</t>
  </si>
  <si>
    <t>LUWAK WHITE KOFFIE T,WADIMOR,POLYSILANE</t>
  </si>
  <si>
    <t>LUWAK WHITE KOFFIE TARIK M,WADIMOR,POLYS</t>
  </si>
  <si>
    <t>LUWAK WHITE KOFFIE TARIK M,WADIMOR,RUCIK</t>
  </si>
  <si>
    <t>LUWAK WHITE KOFFIE TARIK M,WADIMOR,VIOST</t>
  </si>
  <si>
    <t>LUWAK WHITE KOFFIE TARIK MALAKA - INSTAN</t>
  </si>
  <si>
    <t>LUWAK WHITE KOFFIE TARIK MALAKA,ATLAS</t>
  </si>
  <si>
    <t>LUWAK WHITE KOFFIE TARIK MALAKA,COOLING</t>
  </si>
  <si>
    <t>LUWAK WHITE KOFFIE TARIK MALAKA,KRATINGD</t>
  </si>
  <si>
    <t>LUWAK WHITE KOFFIE TARIK MALAKA,KUKU BIM</t>
  </si>
  <si>
    <t>LUWAK WHITE KOFFIE TARIK MALAKA,LAZADA</t>
  </si>
  <si>
    <t>LUWAK WHITE KOFFIE TARIK MALAKA,SASA</t>
  </si>
  <si>
    <t>LUWAK WHITE KOFFIE TARIK MALAKA,SORABEL</t>
  </si>
  <si>
    <t>LUWAK WHITE KOFFIE TARIK MALAKA,WADIMOR</t>
  </si>
  <si>
    <t>LUWAK WHITE KOFFIE TARIK MALAKA,WARNA AG</t>
  </si>
  <si>
    <t>LUWAK WHITE KOFFIE TARIK MALAKA,YAMAHA F</t>
  </si>
  <si>
    <t>LUWAK WHITE KOFFIE TARIK,BINTANG TOEDJOE</t>
  </si>
  <si>
    <t>LUWAK WHITE KOFFIE TARIK,NO DROP,ATLAS,S</t>
  </si>
  <si>
    <t>LUWAK WHITE KOFFIE TARIK,NO DROP,SUKSES'</t>
  </si>
  <si>
    <t>LUWAK WHITE KOFFIE TARIK,WADIMOR P,DANA</t>
  </si>
  <si>
    <t>LUWAK WHITE KOFFIE TARIK,WADIMOR P,HANNO</t>
  </si>
  <si>
    <t>LUWAK WHITE KOFFIE TARIK,WADIMOR P,MICRO</t>
  </si>
  <si>
    <t>LUWAK WHITE KOFFIE TARIK,WADIMOR P,POLYS</t>
  </si>
  <si>
    <t>LUWAK WHITE KOFFIE TARIK,WADIMOR P,POWER</t>
  </si>
  <si>
    <t>LUWAK WHITE KOFFIE TARIK,WADIMOR P,ROSE</t>
  </si>
  <si>
    <t>LUWAK WHITE KOFFIE TARIK,WADIMOR PRIMER</t>
  </si>
  <si>
    <t>LUWAK WHITE KOFFIE TARIK,WADIMOR,LUWAK K</t>
  </si>
  <si>
    <t>LUWAK WHITE KOFFIE TARIK,WADIMOR,SUNGUAR</t>
  </si>
  <si>
    <t>LUWAK WHITE KOFFIE,BINTANG TOEDJOE MASUK</t>
  </si>
  <si>
    <t>LUWAK WHITE KOFFIE,KIS MINT</t>
  </si>
  <si>
    <t>LUWAK WHITE KOFFIE,KISPRAY GOLD</t>
  </si>
  <si>
    <t>LUWAK WHITE KOFFIE,MICROLAX</t>
  </si>
  <si>
    <t>LUWAK WHITE KOFFIE,NISSAN TERRA</t>
  </si>
  <si>
    <t>LUWAK WHITE KOFFIE,NO DROP</t>
  </si>
  <si>
    <t>LUWAK WHITE KOFFIE,NO DROP,SUKSE'S ISI 2</t>
  </si>
  <si>
    <t>LUWAK WHITE KOFFIE,PERTAMINA</t>
  </si>
  <si>
    <t>LUWAK WHITE KOFFIE,PERUM LISTRIK NEGARA</t>
  </si>
  <si>
    <t>LUWAK WHITE KOFFIE,RUCIKA</t>
  </si>
  <si>
    <t>LUWAK WHITE KOFFIE,WADIMOR P,OMEPROS,ROS</t>
  </si>
  <si>
    <t>LUWAK WHITE KOFFIE,WADIMOR P,POWER,ROSE</t>
  </si>
  <si>
    <t>LUWAK WHITE KOFFIE,WADIMOR PRIMER</t>
  </si>
  <si>
    <t>LUWAK WHITE KOFFIE,WADIMOR PRIMER,MIPI</t>
  </si>
  <si>
    <t>LUWAK WHITE KOFFIE,WADIMOR PRIMER,MIPI,R</t>
  </si>
  <si>
    <t>LUWAK WHITE KOFFIE,WADIMOR PRIMER,NISSAN</t>
  </si>
  <si>
    <t>LUWAK WHITE KOFFIE,WADIMOR PRIMER,POWER</t>
  </si>
  <si>
    <t>LUX BOTANICAL SOFT SKIN - BATH SOAP</t>
  </si>
  <si>
    <t>LUX BOTANICALS NOURISHED SKIN - LIQUID B</t>
  </si>
  <si>
    <t>MACAU GOVERNMENT TOURIST OFFICE</t>
  </si>
  <si>
    <t>MACAU GOVERNMENT TOURIST OFFICE - GOVERN</t>
  </si>
  <si>
    <t>MACAU HOLIDAY TOURS &amp; TRAVEL</t>
  </si>
  <si>
    <t>MACAU HOLIDAY - TOURS &amp; TRAVEL</t>
  </si>
  <si>
    <t>L'ESSENTIAL</t>
  </si>
  <si>
    <t>MACORA SKIN CARE - MOISTURIZER</t>
  </si>
  <si>
    <t>MACORA SKIN CARE SOFT MATTE LIP CREAM</t>
  </si>
  <si>
    <t>MADRASAH ALIYAH N INSAN CENDEK</t>
  </si>
  <si>
    <t>MADRASAH ALIYAH NEGERI INSAN CENDEKIA</t>
  </si>
  <si>
    <t>MADU ENAK STICK - HONEY</t>
  </si>
  <si>
    <t>AIR MANCUR</t>
  </si>
  <si>
    <t>MADU RASA</t>
  </si>
  <si>
    <t>TRESNO JOYO</t>
  </si>
  <si>
    <t>MADU TJ - ALL HONEY</t>
  </si>
  <si>
    <t>MADU TJ MURNI - HONEY</t>
  </si>
  <si>
    <t>MADU TJ PANAS DALAM - HONEY</t>
  </si>
  <si>
    <t>MAHKAMAH KONSTITUSI RI</t>
  </si>
  <si>
    <t>MAHKAMAH KONSTITUSI REPUBLIK INDONESIA</t>
  </si>
  <si>
    <t>MAHKAMAH KONSTITUSI RI,MPR,KPK,UGM</t>
  </si>
  <si>
    <t>MAJAPAHIT TRAVEL FAIR</t>
  </si>
  <si>
    <t>MAJELIS PERMUSYAWARATAN RAKYAT</t>
  </si>
  <si>
    <t>MAJELIS PERMUSYAWARATAN RAKYAT (MPR) RI</t>
  </si>
  <si>
    <t>MAJELIS ULAMA INDONESIA</t>
  </si>
  <si>
    <t>MAJLIS ANAK SHALEH</t>
  </si>
  <si>
    <t>MAJLIS ANAK SHALEH - ORGANIZATION</t>
  </si>
  <si>
    <t>MAJORIS ASSET MANAGEMENT</t>
  </si>
  <si>
    <t>MAJORIS ASSET MANAGEMENT - FINANCIAL INS</t>
  </si>
  <si>
    <t>MAKARONI KING</t>
  </si>
  <si>
    <t>MAKARONI KING - CORPORATE</t>
  </si>
  <si>
    <t>MAKE OVER</t>
  </si>
  <si>
    <t>MAKE OVER - ALL TOILETRIES</t>
  </si>
  <si>
    <t>MAKE OVER CLIQUEMATTE LIP STYLO - LIPCOL</t>
  </si>
  <si>
    <t>MAKE OVER INTENSE MATTE LIP CREAM - LIPC</t>
  </si>
  <si>
    <t>MAKE OVER MULTIFIX MATTE BLUSHER - BLUSH</t>
  </si>
  <si>
    <t>MAKE OVER POWERSTAY TRANSFERPROOF MATTE</t>
  </si>
  <si>
    <t>MAKE OVER POWERSTAY WEIGHTLESS - LIQUID</t>
  </si>
  <si>
    <t>MAKTOUR TOURS</t>
  </si>
  <si>
    <t>MAKTOUR - TOURS &amp; TRAVEL</t>
  </si>
  <si>
    <t>MAKTOUR,CHONDROMAX</t>
  </si>
  <si>
    <t>MAKTOUR,CHONDROMAX,NOURISH SKIN ULTIMATE</t>
  </si>
  <si>
    <t>MAL SERPONG</t>
  </si>
  <si>
    <t>MAL SERPONG,TRANS7</t>
  </si>
  <si>
    <t>MAMA LIME CHARCOAL - DISH WASHING LIQUID</t>
  </si>
  <si>
    <t>MIWON INDONESIA</t>
  </si>
  <si>
    <t>MAMASUKA - ALL SEASONING</t>
  </si>
  <si>
    <t>MAMASUKA BON NORI - CONDIMENT</t>
  </si>
  <si>
    <t>FLAVOUR OIL</t>
  </si>
  <si>
    <t>MAMASUKA CHEESY - MAYONNAISE</t>
  </si>
  <si>
    <t>MAMASUKA DELISAOS - OYSTER SAUCE</t>
  </si>
  <si>
    <t>MAMASUKA DELISAOS HOT LAVA - CHILI SAUCE</t>
  </si>
  <si>
    <t>MAMASUKA KUAH BAKSO - SEASONING SALT</t>
  </si>
  <si>
    <t>MAMASUKA TEPUNG BAKWAN KRISPI - SEASONED</t>
  </si>
  <si>
    <t>MAMASUKA TEPUNG BUMBU KRISPI - SEASONED</t>
  </si>
  <si>
    <t>MAMY POKO PANTS ROYAL SOFT - BABY DIAPER</t>
  </si>
  <si>
    <t>MAMY POKO PANTS X-TRA KERING - BABY DIAP</t>
  </si>
  <si>
    <t>MANULIFE FINANCIAL</t>
  </si>
  <si>
    <t>MANULIFE FINANCIAL(MANULIFE ASET MJM IND</t>
  </si>
  <si>
    <t>MAPSPRO GROUP INDONESIA</t>
  </si>
  <si>
    <t>MAPSPRO - EVENT ORGANIZER</t>
  </si>
  <si>
    <t>MARCKS TEENS,MARCKS VENUS</t>
  </si>
  <si>
    <t>MARCKS VENUS - FACE CARE</t>
  </si>
  <si>
    <t>MARCKS VENUS,KIMIA FARMA</t>
  </si>
  <si>
    <t>STTC</t>
  </si>
  <si>
    <t>MARCOPOLO - WHITE CIGARETTE</t>
  </si>
  <si>
    <t>ULAM TIBA HALIM</t>
  </si>
  <si>
    <t>MARIMAS - MINUMAN SERBUK SARIBUAH</t>
  </si>
  <si>
    <t>BARCLAY</t>
  </si>
  <si>
    <t>MARINA - ALL TOILETRIES</t>
  </si>
  <si>
    <t>MARINA - HAND &amp; BODY LOTION</t>
  </si>
  <si>
    <t>MARINA SMOOTH &amp; GLOW UV TWO WAY CAKE</t>
  </si>
  <si>
    <t>MARINA UV WHITE - HAND &amp; BODY LOTION</t>
  </si>
  <si>
    <t>MARINA UV WHITE E COLLAGEN ASTA - HAND &amp;</t>
  </si>
  <si>
    <t>MARINA UV WHITE HYDRO COOL - GEL LOTION</t>
  </si>
  <si>
    <t>SUBA INDAH/LASALLEFOOD INDONESIA(09/2017)</t>
  </si>
  <si>
    <t>MARJAN BOUDOIN - SYRUP</t>
  </si>
  <si>
    <t>MARKET PLACE UMROH</t>
  </si>
  <si>
    <t>MARKET PLACE UMROH - TOURS &amp; TRAVEL</t>
  </si>
  <si>
    <t>MARKETEERS</t>
  </si>
  <si>
    <t>MARKETEERS - MEDIA ONLINE</t>
  </si>
  <si>
    <t>MARKPLUS EDUCATION NETWORK</t>
  </si>
  <si>
    <t>MARKPLUS EDUCATION NETWORK (MARKEDU)</t>
  </si>
  <si>
    <t>PHILIP MORRIS INTERNATIONAL</t>
  </si>
  <si>
    <t>MARLBORO FILTER BLACK - FILTER CLOVE CIG</t>
  </si>
  <si>
    <t>MARLBORO FILTER BLACK 12 - FILTER CLOVE</t>
  </si>
  <si>
    <t>MARSYA FASHION HOUSE</t>
  </si>
  <si>
    <t>MARSYA - FASHION HOUSE</t>
  </si>
  <si>
    <t>MAS - TOURS &amp; TRAVEL</t>
  </si>
  <si>
    <t>MASAKO - SEASONING SALT</t>
  </si>
  <si>
    <t>MASPION GROUP</t>
  </si>
  <si>
    <t>MASPION - BLENDER</t>
  </si>
  <si>
    <t>MASPION - ELECTRIC IRON</t>
  </si>
  <si>
    <t>MASPION - FAN</t>
  </si>
  <si>
    <t>MASPION</t>
  </si>
  <si>
    <t>MASPION - GAS STOVE</t>
  </si>
  <si>
    <t>MASPION - RICE BOX</t>
  </si>
  <si>
    <t>MASPION - RICE COOKER</t>
  </si>
  <si>
    <t>MASS RAPID TRANSIT JAKARTA</t>
  </si>
  <si>
    <t>MASS RAPID TRANSIT JAKARTA - CORPORATE</t>
  </si>
  <si>
    <t>MASTERCARD CORP</t>
  </si>
  <si>
    <t>MASTERCARD - ALL CARD</t>
  </si>
  <si>
    <t>MASYARAKAT ANTI FITNAH INDONESIA</t>
  </si>
  <si>
    <t>MASYARAKAT ANTI FITNAH INDONESIA - ORGAN</t>
  </si>
  <si>
    <t>MATAHARI PUTRA PRIMA</t>
  </si>
  <si>
    <t>MATAHARI - DEPT STORE</t>
  </si>
  <si>
    <t>MATARAM PAINT, PT,EMCO</t>
  </si>
  <si>
    <t>MAX CREAMER - CREAMER</t>
  </si>
  <si>
    <t>NUTRINDO JAYA ABADI</t>
  </si>
  <si>
    <t>MAXIMUS DIETARY HERBAL - TRADITIONAL HER</t>
  </si>
  <si>
    <t>MAXSTREAM - MOBILE APPLICATION</t>
  </si>
  <si>
    <t>MAYAPADA GROUP</t>
  </si>
  <si>
    <t>MAYAPADA HOSPITAL - HOSPITAL</t>
  </si>
  <si>
    <t>MAYBANK GROUP</t>
  </si>
  <si>
    <t>MAYBANK - CORPORATE</t>
  </si>
  <si>
    <t>MAYBELLINE DEFINE &amp; BLEND - EYE BROW PEN</t>
  </si>
  <si>
    <t>MAYBELLINE FIT ME - FOUNDATION</t>
  </si>
  <si>
    <t>MAYBELLINE SENSATIONAL LIQUIDMATTE - LIP</t>
  </si>
  <si>
    <t>MAYBELLINE SUPER STAY INK CRAYON - LIPCO</t>
  </si>
  <si>
    <t>MAYBELLINE SUPER STAY MATTE INK - LIPCOL</t>
  </si>
  <si>
    <t>MAYBELLINE THE POWDER MATTES - LIPSTICK</t>
  </si>
  <si>
    <t>MAYBELLINE VOLUM EXP'WATERPROOF-MASCARA</t>
  </si>
  <si>
    <t>MAYORA GROUP</t>
  </si>
  <si>
    <t>MAYUMI - MAYONNAISE</t>
  </si>
  <si>
    <t>MAZERU</t>
  </si>
  <si>
    <t>MAZERU - RESTAURANT</t>
  </si>
  <si>
    <t>MECARD - TOYS</t>
  </si>
  <si>
    <t>MEDCO ENERGI CORPORATION</t>
  </si>
  <si>
    <t>MEDCO ENERGI CORPORATION, PT</t>
  </si>
  <si>
    <t>MEDIA GROUP</t>
  </si>
  <si>
    <t>MEDCOM.ID - MEDIA ONLINE</t>
  </si>
  <si>
    <t>MEDI FACTS,DETTOL</t>
  </si>
  <si>
    <t>MEDIA INDONESIA GROUP</t>
  </si>
  <si>
    <t>MEDIA GROUP,MAJELIS PERMUSYAWARATAN RAKY</t>
  </si>
  <si>
    <t>MEDIA INDONESIA - CORPORATE</t>
  </si>
  <si>
    <t>MEDIA INDONESIA.COM - MEDIA ONLINE</t>
  </si>
  <si>
    <t>MEDIA NUSANTARA CITRA,EMBASSY OF THE UNI</t>
  </si>
  <si>
    <t>MEDIA NUSANTARA CITRA,LOTTE MART</t>
  </si>
  <si>
    <t>MEDIA NUSANTARA CITRA,SASA</t>
  </si>
  <si>
    <t>MEDIA NUSANTARA CITRA,SMILE TRAIN</t>
  </si>
  <si>
    <t>MEDIA NUSANTARA CITRA,YYS JALINAN KASIH</t>
  </si>
  <si>
    <t>MEDIA ONSU PERKASA</t>
  </si>
  <si>
    <t>MEDIA ONSU PERKASA - CORPORATE</t>
  </si>
  <si>
    <t>PT MEDIATAMA BINA KREASI</t>
  </si>
  <si>
    <t>MEDIATAMA BINA KREASI -  EVENT ORGANIZER</t>
  </si>
  <si>
    <t>MEGA 6 - HEALTH EQUIPMENT</t>
  </si>
  <si>
    <t>MEGAPOLITAN DEVELOPMENTS - DEVELOPER</t>
  </si>
  <si>
    <t>MEITETSU GROUP</t>
  </si>
  <si>
    <t>MEITETSU GROUP - CORPORATE</t>
  </si>
  <si>
    <t>MENARA JAKARTA AT KEMAYORAN JKT - APARTM</t>
  </si>
  <si>
    <t>MENARA JAKARTA AT KEMAYORAN JKT - SUPERB</t>
  </si>
  <si>
    <t>MENSES - MENSTRUAL PAIN RELIEF</t>
  </si>
  <si>
    <t>MENTENG PARK - APARTMENT</t>
  </si>
  <si>
    <t>ACNE TREATMENT</t>
  </si>
  <si>
    <t>MENTHOLATUM ACNES - ACNE TREATMENT</t>
  </si>
  <si>
    <t>MENTHOLATUM ACNES NATURAL CARE - ACNE TR</t>
  </si>
  <si>
    <t>PERFETTI VAN MELLE/VAN MELLE</t>
  </si>
  <si>
    <t>MENTOS - CANDY</t>
  </si>
  <si>
    <t>MENTOS SAY HELLO - CANDY</t>
  </si>
  <si>
    <t>MERCEDES</t>
  </si>
  <si>
    <t>MERCEDES AMG G63 BRABUS 800 - CAR</t>
  </si>
  <si>
    <t>MERCURE HOTEL GROUP</t>
  </si>
  <si>
    <t>MERCURE GRAND HOTEL SURABAYA</t>
  </si>
  <si>
    <t>MERRIES - BABY DIAPERS</t>
  </si>
  <si>
    <t>MESUROGO COMMUNICATIONS</t>
  </si>
  <si>
    <t>MESUROGO COMMUNICATIONS - ADVERTISING</t>
  </si>
  <si>
    <t>METRO TV,KEMENTERIAN AGAMA RI</t>
  </si>
  <si>
    <t>METRO TV,PERUM PRODUKSI FILM NEGARA (PFN</t>
  </si>
  <si>
    <t>METRO,BANK MEGA</t>
  </si>
  <si>
    <t>PACIFIC PAINT</t>
  </si>
  <si>
    <t>METROLITE - PAINT</t>
  </si>
  <si>
    <t>METROTVNEWS.COM - MEDIA ONLINE</t>
  </si>
  <si>
    <t>METRO TV</t>
  </si>
  <si>
    <t>METROXTEND - MOBILE APPLICATION</t>
  </si>
  <si>
    <t>MNC PLAY MEDIA</t>
  </si>
  <si>
    <t>METUBE.CO.ID - WEBSITE</t>
  </si>
  <si>
    <t>MI TELUR URAI - NOODLE</t>
  </si>
  <si>
    <t>MICROLAX - STOMACH REMEDY</t>
  </si>
  <si>
    <t>MICROLAX,INDOMIE</t>
  </si>
  <si>
    <t>MICROLAX,KAPAL API,RUCIKA,POLYTRON,POLYS</t>
  </si>
  <si>
    <t>MICROLAX,RUCIKA,MATAHARI,POLYTRON,POLYSI</t>
  </si>
  <si>
    <t>MICROLAX,RUCIKA,POLYTRON,POLYSILANE</t>
  </si>
  <si>
    <t>MICROLAX,RUCIKA,POLYTRON,POLYSILANE,CARV</t>
  </si>
  <si>
    <t>DELLI FOOD SENTOSA</t>
  </si>
  <si>
    <t>MIGELAS - INSTANT NOODLE</t>
  </si>
  <si>
    <t>MIGELAS CUP - INSTANT NOODLE</t>
  </si>
  <si>
    <t>MIGELAS,KOMPAS TV</t>
  </si>
  <si>
    <t>MIKASA,SUNRISE</t>
  </si>
  <si>
    <t>UNIFAM</t>
  </si>
  <si>
    <t>MILKITA COKLAT - CHOCOLATE PASTE</t>
  </si>
  <si>
    <t>MILKJUS ICEL BLEND - POWDER ESSENCE DRIN</t>
  </si>
  <si>
    <t>MILMOR NF - FOOD SUPPLEMENT</t>
  </si>
  <si>
    <t>MILZERU.COM</t>
  </si>
  <si>
    <t>MILZERU.COM - WEBSITE</t>
  </si>
  <si>
    <t>ULTRA JAYA</t>
  </si>
  <si>
    <t>MIMI KIDS - LIQUID MILK</t>
  </si>
  <si>
    <t>MINUTE MAID - JUICE</t>
  </si>
  <si>
    <t>MINUTE MAID NUTRIBOOST - JUICE</t>
  </si>
  <si>
    <t>MIPI - ALL RUBS &amp; BALMS</t>
  </si>
  <si>
    <t>MIPI - ANALGESIC CREAM</t>
  </si>
  <si>
    <t>MIPRO EVENT ORGANIZER</t>
  </si>
  <si>
    <t>MIPRO - EVENT ORGANIZER</t>
  </si>
  <si>
    <t>MIRANDA - HAIR COLOURANT</t>
  </si>
  <si>
    <t>MISTERALADIN.COM</t>
  </si>
  <si>
    <t>MISTERALADIN - ONLINE SHOP</t>
  </si>
  <si>
    <t>MITRA TOKOPEDIA - MOBILE APPLICATION</t>
  </si>
  <si>
    <t>MITSUBISHI - CORPORATE</t>
  </si>
  <si>
    <t>MITSUBISHI CHEMICAL HOLDINGS CORPORATION</t>
  </si>
  <si>
    <t>MITSUBISHI MOTORS</t>
  </si>
  <si>
    <t>MITSUBISHI OUTLANDER PHEV - CAR</t>
  </si>
  <si>
    <t>MITSUBISHI PAJERO</t>
  </si>
  <si>
    <t>MITSUBISHI TRITON - PICK UP</t>
  </si>
  <si>
    <t>MITSUBISHI XPANDER CROSS - CAR</t>
  </si>
  <si>
    <t>MITU BABY - BABY LIQUID POWDER</t>
  </si>
  <si>
    <t>MITU BABY - TISSUE</t>
  </si>
  <si>
    <t>MITU BABY ANTISEPTIC - WET TISSUE</t>
  </si>
  <si>
    <t>MIXAGRIP - ALL ANALGESIC</t>
  </si>
  <si>
    <t>MIXAGRIP FLU &amp; BATUK</t>
  </si>
  <si>
    <t>MIXAGRIP,PROMAG,FATIGON</t>
  </si>
  <si>
    <t>MIYAKO</t>
  </si>
  <si>
    <t>MIYAKO - GAS STOVE REGULATOR</t>
  </si>
  <si>
    <t>PRINTING, SCREEN PRINTING, PUBLISHER</t>
  </si>
  <si>
    <t>MIZAN PUBLISHER</t>
  </si>
  <si>
    <t>MIZAN - PUBLISHER</t>
  </si>
  <si>
    <t>MIZONE - ISOTONIC DRINK</t>
  </si>
  <si>
    <t>MLDSPOT.COM</t>
  </si>
  <si>
    <t>MLDSPOT.COM - MEDIA ONLINE</t>
  </si>
  <si>
    <t>MNC INSURANCE,MANDIRI TUNAS FINANCE</t>
  </si>
  <si>
    <t>MNC LEASING,GAYA MAKMUR TRACTORS, PT</t>
  </si>
  <si>
    <t>MNC LIFE ASSURANCE</t>
  </si>
  <si>
    <t>MNC LIFE - INSURANCE</t>
  </si>
  <si>
    <t>MNC NOW - MOBILE APPLICATION</t>
  </si>
  <si>
    <t>MNC SECURITIES</t>
  </si>
  <si>
    <t>MNC SECURITIES - SECURITIES</t>
  </si>
  <si>
    <t>MNC SHOP - ONLINE SHOP</t>
  </si>
  <si>
    <t>MNC TRAVEL - TOURS &amp; TRAVEL</t>
  </si>
  <si>
    <t>MNC VISION - TV CHANNEL</t>
  </si>
  <si>
    <t>MNC VISION NETWORKS</t>
  </si>
  <si>
    <t>MNC VISION NETWORKS - CORPORATE</t>
  </si>
  <si>
    <t>MNC VISION,PLAY MEDIA</t>
  </si>
  <si>
    <t>MNCRSVP.COM - WEBSITE</t>
  </si>
  <si>
    <t>EXXONMOBIL OIL INDONESIA</t>
  </si>
  <si>
    <t>MOBIL SUPER MOTO - MOTORCYCLE OIL LUBRIC</t>
  </si>
  <si>
    <t>MOONTON</t>
  </si>
  <si>
    <t>MOBILE LEGEND - GAME ONLINE</t>
  </si>
  <si>
    <t>MODENA</t>
  </si>
  <si>
    <t>MODENA - ELECTRIC STOVE</t>
  </si>
  <si>
    <t>MODENA - EXHAUST HOOD</t>
  </si>
  <si>
    <t>MODENA - MICROWAVE OVEN</t>
  </si>
  <si>
    <t>MODENA - REFRIGERATOR</t>
  </si>
  <si>
    <t>MODENA - VACUUM BLENDER</t>
  </si>
  <si>
    <t>MODENA - WATER HEATER</t>
  </si>
  <si>
    <t>MODENA, PT - CORPORATE</t>
  </si>
  <si>
    <t>MODENA,PERSATUAN PERAWAT NASIONAL INDONE</t>
  </si>
  <si>
    <t>MODERN VESPA INDONESIA</t>
  </si>
  <si>
    <t>MODERN VESPA INDONESIA - COMMUNITY</t>
  </si>
  <si>
    <t>MOGUMOGU</t>
  </si>
  <si>
    <t>MOGUMOGU - JUICE</t>
  </si>
  <si>
    <t>MOKO MOKO - COSMETIC</t>
  </si>
  <si>
    <t>MOLA TV</t>
  </si>
  <si>
    <t>MOLA TV - TV CHANNEL</t>
  </si>
  <si>
    <t>MOLA TV,POLYTRON</t>
  </si>
  <si>
    <t>MOLAX BAB - TRADITIONAL HERB</t>
  </si>
  <si>
    <t>MOLTO - ALL SOFTENER</t>
  </si>
  <si>
    <t>MOLTO CARE - LIQUID DETERGENT</t>
  </si>
  <si>
    <t>MOLTO MAXI - FABRIC SOFTENER</t>
  </si>
  <si>
    <t>MOLTO ULTRA PURE - FABRIC SOFTENER</t>
  </si>
  <si>
    <t>NISSIN</t>
  </si>
  <si>
    <t>MONDE - BISCUIT</t>
  </si>
  <si>
    <t>Astaguna Wisesa</t>
  </si>
  <si>
    <t>MORIN - SELAI</t>
  </si>
  <si>
    <t>SANGHIANG PERKASA</t>
  </si>
  <si>
    <t>MORINAGA - ALL GROWING UP MILK</t>
  </si>
  <si>
    <t>MORINAGA,KALBE FARMA, PT</t>
  </si>
  <si>
    <t>MARIZARASA SARIMURNI</t>
  </si>
  <si>
    <t>MORISCA - KUE LAPIS LEGIT</t>
  </si>
  <si>
    <t>AROMA PRIMA LIVINDO</t>
  </si>
  <si>
    <t>MORRIS - EAU DE PERFUME</t>
  </si>
  <si>
    <t>MOTH3RS.COM - WEBSITE</t>
  </si>
  <si>
    <t>MOTION BLUE JAKARTA</t>
  </si>
  <si>
    <t>MOTION BLUE JAKARTA - RESTAURANT</t>
  </si>
  <si>
    <t>MOTOR ANTIQUE CLUB INDONESIA</t>
  </si>
  <si>
    <t>MOTOR ANTIQUE CLUB INDONESIA - COMMUNITY</t>
  </si>
  <si>
    <t>MOTUL</t>
  </si>
  <si>
    <t>MOTUL MOTO - MOTORCYCLE OIL LUBRICANT</t>
  </si>
  <si>
    <t>MUSIC PROMO</t>
  </si>
  <si>
    <t>MP (MUSIC PROMO) B001</t>
  </si>
  <si>
    <t>KEVIN MUSIC STUDIO</t>
  </si>
  <si>
    <t>MP KEVIN MUSIC STUDIO I001</t>
  </si>
  <si>
    <t>MS GLOW</t>
  </si>
  <si>
    <t>MS GLOW - ALL TOILETRIES</t>
  </si>
  <si>
    <t>MULTAZAM UTAMA</t>
  </si>
  <si>
    <t>MULTAZAM UTAMA - TOURS &amp; TRAVEL</t>
  </si>
  <si>
    <t>MUSEUM NASIONAL</t>
  </si>
  <si>
    <t>MUSEUM REKOR DUNIA INDONESIA</t>
  </si>
  <si>
    <t>MUSEUM REKOR DUNIA INDONESIA - MUSEUM</t>
  </si>
  <si>
    <t>MUSIKINI</t>
  </si>
  <si>
    <t>MUSIKINI - ENTERTAINMENT</t>
  </si>
  <si>
    <t>MUSTIKA RATU</t>
  </si>
  <si>
    <t>MUSTIKA RATU ANTI POLLUTION - FACE CARE</t>
  </si>
  <si>
    <t>MUSTIKA RATU BEAUTY QUEEN - COSMETIC</t>
  </si>
  <si>
    <t>MUSTIKA RATU BEAUTY QUEEN DYNAMIC DUO</t>
  </si>
  <si>
    <t>MUSTIKA RATU MINYAK ZAITUN - MASSAGE OIL</t>
  </si>
  <si>
    <t>MUSTIKA RATU ZAITUN - ALL BODY CARE</t>
  </si>
  <si>
    <t>MUSTIKA RATU, PT</t>
  </si>
  <si>
    <t>MUSTIKA RATU,YYS PUTERI INDONESIA</t>
  </si>
  <si>
    <t>MUSTIKA RATU,YYS PUTERI INDONESIA,LAZADA</t>
  </si>
  <si>
    <t>RUDY SOETADY&amp;CO</t>
  </si>
  <si>
    <t>MY BABY - ALL BABY PRODUCT</t>
  </si>
  <si>
    <t>MY BABY KIDS - ALL CHILDREN'S TOILETRIES</t>
  </si>
  <si>
    <t>MY BABY MINYAK TELON PLUS - MINYAK TELON</t>
  </si>
  <si>
    <t>MY BABY POWDER</t>
  </si>
  <si>
    <t>MY FIRST MEDIA - MOBILE APPLICATION</t>
  </si>
  <si>
    <t>BIG COLLECTION</t>
  </si>
  <si>
    <t>MY LOVE - BED SHEETS</t>
  </si>
  <si>
    <t>MYBIGMALL.CO.ID,THE ONE ENTREPRENEUR COR</t>
  </si>
  <si>
    <t>JURNALIS ADI MEDIA</t>
  </si>
  <si>
    <t>MYHOMES.TV - MEDIA ONLINE</t>
  </si>
  <si>
    <t>ANTACIDS</t>
  </si>
  <si>
    <t>MYLANTA - ALL ANTACIDS</t>
  </si>
  <si>
    <t>MYLANTA - ANTACIDS LIQUID</t>
  </si>
  <si>
    <t>MYLANTA CHEW &amp; MELTS - ANTACIDS TABLET</t>
  </si>
  <si>
    <t>MYLANTA,LUWAK WHITE KOFFIE</t>
  </si>
  <si>
    <t>MYLANTA,LUWAK WHITE KOFFIE,KIS MINT</t>
  </si>
  <si>
    <t>MYSANTIKA MOBILE APPLICATION</t>
  </si>
  <si>
    <t>MYSANTIKA - MOBILE APPLICATION</t>
  </si>
  <si>
    <t>MYTELKOMSEL - MOBILE APPLICATION</t>
  </si>
  <si>
    <t>KALDU SARI NABATI</t>
  </si>
  <si>
    <t>NABATI DRILLO - SNACK</t>
  </si>
  <si>
    <t>NABATI HANSEL - CHOCOLATE WAFER</t>
  </si>
  <si>
    <t>NAGATA INDONESIA PERMAI</t>
  </si>
  <si>
    <t>NAGATA - ALL PRODUCT</t>
  </si>
  <si>
    <t>NAHDLATUL ULAMA (NU)</t>
  </si>
  <si>
    <t>NAMEERA AQUATIC BOTANICAL - COSMETIC</t>
  </si>
  <si>
    <t>NAMEERA AQUATIC BOTANICAL PURE RADIANT G</t>
  </si>
  <si>
    <t>NIMM'S</t>
  </si>
  <si>
    <t>NANO NANO MILKY - CANDY</t>
  </si>
  <si>
    <t>PESONA MUTIARA IND</t>
  </si>
  <si>
    <t>NATASHA OXYGEN BUBBLE (O2) - FACIAL CLEA</t>
  </si>
  <si>
    <t>NATIONAL GEOGRAPHIC INDONESIA - MEDIA ON</t>
  </si>
  <si>
    <t>NATUR-E 300 DAILY NOURISHING - VITAMIN</t>
  </si>
  <si>
    <t>NATUR-E ADVANCED ANTI-AGING - FACE CARE</t>
  </si>
  <si>
    <t>NATUR-E DAILY NOURISHING REVITALIZING</t>
  </si>
  <si>
    <t>NATUR-E WHITE - VITAMIN</t>
  </si>
  <si>
    <t>NATUR-E WHITE BRIGHTENING - ALL TOILETRI</t>
  </si>
  <si>
    <t>NEGATAL - TRADITIONAL HERBAL</t>
  </si>
  <si>
    <t>NENDIA PRIMARASA MANDIRI</t>
  </si>
  <si>
    <t>NENDIA PRIMARASA - CATERING &amp; WEDIING SE</t>
  </si>
  <si>
    <t>NEO COFFEE,LA TULIPE ACTIVE SERIES,BLIBL</t>
  </si>
  <si>
    <t>NEO COFFEE,POLYSILANE</t>
  </si>
  <si>
    <t>NEO COFFEE,PRORIS</t>
  </si>
  <si>
    <t>NEO RHEUMACYL - OBAT PEGAL LINU</t>
  </si>
  <si>
    <t>NEO RHEUMACYL CREAM</t>
  </si>
  <si>
    <t>NEO RHEUMACYL HOT CREAM - ANALGESIC CREA</t>
  </si>
  <si>
    <t>NEO RHEUMACYL ORALINU - LIQUID TRADITION</t>
  </si>
  <si>
    <t>HENSON FARMA</t>
  </si>
  <si>
    <t>NEO ULTRASILINE</t>
  </si>
  <si>
    <t>NEOZEP FORTE - ANALGESIC</t>
  </si>
  <si>
    <t>NESCAFE GREEN COFFEE BLEND - INSTANT COF</t>
  </si>
  <si>
    <t>NESTLE ACTICOR - NUTRITION DRINK</t>
  </si>
  <si>
    <t>NESTLE CERELAC RISENUTRI - BABY FOOD</t>
  </si>
  <si>
    <t>NESTLE KOKO KRUNCH - CEREAL</t>
  </si>
  <si>
    <t>NESTLE KOKO KRUNCH ALL IN ONE - CEREAL</t>
  </si>
  <si>
    <t>NESTLE KOKO KRUNCH MAXX - CEREAL</t>
  </si>
  <si>
    <t>NESTLE KOKO KRUNCH,DANCOW</t>
  </si>
  <si>
    <t>NESTLE NESTUM - INSTANT CEREAL</t>
  </si>
  <si>
    <t>SAMPOERNA TELEKOMUNIKASI IND</t>
  </si>
  <si>
    <t>NET 1 INDONESIA - INTERNET BROADBAND</t>
  </si>
  <si>
    <t>NET MEDIATAMA TELEVISI</t>
  </si>
  <si>
    <t>NET. PLAY - MOBILE APPLICATION</t>
  </si>
  <si>
    <t>NET. TOWER - MOBILE APPLICATION</t>
  </si>
  <si>
    <t>NET.,BENIHBAIK.COM,INDIKA FOUNDATION</t>
  </si>
  <si>
    <t>NET.,INDIKA ENERGY</t>
  </si>
  <si>
    <t>NET.,STARVIT,SLEEK,CAP LANG</t>
  </si>
  <si>
    <t>Biomedis</t>
  </si>
  <si>
    <t>NEW DIATABS - STOMACH REMEDY</t>
  </si>
  <si>
    <t>NEX PARABOLA - TV CHANNEL</t>
  </si>
  <si>
    <t>NEXTAR INDONESIA</t>
  </si>
  <si>
    <t>NEXTAR - COOKIES</t>
  </si>
  <si>
    <t>NGK INSULATORS, LTD</t>
  </si>
  <si>
    <t>NGK INSULATORS, LTD - CORPORATE</t>
  </si>
  <si>
    <t>NICKELODEON</t>
  </si>
  <si>
    <t>NIKI HARUM</t>
  </si>
  <si>
    <t>NIKI HARUM - CHILI SAUCE</t>
  </si>
  <si>
    <t>NIKKEI INC</t>
  </si>
  <si>
    <t>NIKKEI ASIAN REVIEW - CORPORATE</t>
  </si>
  <si>
    <t>NIKKEI.COM - MEDIA ONLINE</t>
  </si>
  <si>
    <t>NINJA XPRESS</t>
  </si>
  <si>
    <t>NINJA XPRESS - COURIER SERVICE</t>
  </si>
  <si>
    <t>NIPPON PAINT,TANGO,ICHI OCHA MINUMAN TEH</t>
  </si>
  <si>
    <t>NIPPON SPOT-LESS - PAINT</t>
  </si>
  <si>
    <t>NIPPON WEATHERBOND - PAINT</t>
  </si>
  <si>
    <t>NISSAN - ALL CARS</t>
  </si>
  <si>
    <t>NISSAN GT-R NISMO - CAR</t>
  </si>
  <si>
    <t>NISSAN LEAF - CAR</t>
  </si>
  <si>
    <t>NISSAN LIVINA - CAR</t>
  </si>
  <si>
    <t>NISSAN MOTOR INDONESIA, PT</t>
  </si>
  <si>
    <t>NISSAN TERRA - CAR</t>
  </si>
  <si>
    <t>NISSAN X-TRAIL - CAR</t>
  </si>
  <si>
    <t>NISSIN - BISCUIT</t>
  </si>
  <si>
    <t>NISSIN LEMONIA - BISCUIT</t>
  </si>
  <si>
    <t>NIVEA - ALL</t>
  </si>
  <si>
    <t>NIVEA CREME - MOISTURIZER</t>
  </si>
  <si>
    <t>NIVEA EXTRA WHITE RADIANT &amp; SMOOTH - MOI</t>
  </si>
  <si>
    <t>NIVEA EXTRA WHITENING - ROOL ON DEODORAN</t>
  </si>
  <si>
    <t>NIVEA EXTRA WHITENING ADVANCED CARE - RO</t>
  </si>
  <si>
    <t>NIVEA MEN DEEP - DEODORANT SPRAY</t>
  </si>
  <si>
    <t>NIVEA MEN DEEP BRIGHT MUD - FACIAL FOAM</t>
  </si>
  <si>
    <t>NIVEA MEN EXTRA WHITE DARK SPOT - FACIAL</t>
  </si>
  <si>
    <t>NIVEA MEN INVISIBLE FOR BLACK&amp;WHITE - SP</t>
  </si>
  <si>
    <t>NIVEA MEN INVISIBLE FOR BLACK&amp;WHITE FRES</t>
  </si>
  <si>
    <t>NIVEA MEN,TOP SKOR</t>
  </si>
  <si>
    <t>NIVEA PEARL &amp; BEAUTY - ROLL ON DEODORANT</t>
  </si>
  <si>
    <t>NIVEA PEARL WHITE MICELLAIR SKIN BREATHE</t>
  </si>
  <si>
    <t>NIVEA SENSATIONAL - BODY LOTION</t>
  </si>
  <si>
    <t>NIVEA WHITENING HIJAB FRESH - ROLL ON DE</t>
  </si>
  <si>
    <t>NO DROP</t>
  </si>
  <si>
    <t>NO DROP - COATING PAINT</t>
  </si>
  <si>
    <t>NO DROP TINTING - COATING PAINT</t>
  </si>
  <si>
    <t>NO DROP,LUWAK WHITE KOFFIE TARIK MALAKA</t>
  </si>
  <si>
    <t>NOURISH BEAUTY CARE - ALL TOILETRIES</t>
  </si>
  <si>
    <t>NOURISH BEAUTY CARE - HAIR SERUM</t>
  </si>
  <si>
    <t>NOURISH BEAUTY CARE ACNE PLAST - ACNE PL</t>
  </si>
  <si>
    <t>NOURISH BEAUTY CARE ACNE PLAST,INEZ</t>
  </si>
  <si>
    <t>NOURISH BEAUTY CARE ACNE SERIES - ACNE T</t>
  </si>
  <si>
    <t>NOURISH BEAUTY CARE BIO WHITE - FACE CAR</t>
  </si>
  <si>
    <t>NOURISH BEAUTY CARE WRINKLE REMOVER - AL</t>
  </si>
  <si>
    <t>NOURISH BEAUTY CARE,SOFFELL</t>
  </si>
  <si>
    <t>NOURISH SKIN - ALL FOOD SUPPLEMENT</t>
  </si>
  <si>
    <t>NOURISH SKIN - FOOD SUPPLEMENT</t>
  </si>
  <si>
    <t>NOURISH SKIN ULTIMATE - FOOD SUPPLEMENT</t>
  </si>
  <si>
    <t>NOURISH SKIN ULTIMATE,OMEPROS,MILMOR NF</t>
  </si>
  <si>
    <t>NOURISH SKIN X-TRA - FOOD SUPPLEMENT</t>
  </si>
  <si>
    <t>NOURISH-E - FOOD SUPPLEMENT</t>
  </si>
  <si>
    <t>NS BATTERY</t>
  </si>
  <si>
    <t>NS TIGER - ACCU</t>
  </si>
  <si>
    <t>PT ABC PRESIDENT INDONESIA</t>
  </si>
  <si>
    <t>NU GREEN TEA - BOTTLED TEA</t>
  </si>
  <si>
    <t>NU MILK TEA,NOURISH BEAUTY CARE</t>
  </si>
  <si>
    <t>NUANSA CULTURAL PRODUCTIONS</t>
  </si>
  <si>
    <t>NUANSA CULTURAL PRODUCTIONS - ENTERTAINM</t>
  </si>
  <si>
    <t>NUTELLA FERRERO - JAM</t>
  </si>
  <si>
    <t>NUTRAFOR - ALL FOOD SUPPLEMENT</t>
  </si>
  <si>
    <t>NUTRAFOR ACNE GEL - ACNE GEL</t>
  </si>
  <si>
    <t>NUTRAFOR CHOL - FOOD SUPPLEMENT</t>
  </si>
  <si>
    <t>NUTRI SAINS, PT - CORPORATE</t>
  </si>
  <si>
    <t>NUTRIJELL - JELLY</t>
  </si>
  <si>
    <t>NUTRIJELL NUTRICAKE BROWNIES - FLOUR</t>
  </si>
  <si>
    <t>NUTRIJELL PUDDING - PUDDING</t>
  </si>
  <si>
    <t>NUTRILON ROYAL 3 - GROWING UP MILK</t>
  </si>
  <si>
    <t>NUTRIVE BENECOL - ALL PRODUCT</t>
  </si>
  <si>
    <t>NUTRIVE BENECOL - NUTRITION DRINK</t>
  </si>
  <si>
    <t>NUTRIVE BENECOL,LUWAK KOPI+GULA</t>
  </si>
  <si>
    <t>NUTRIVE BENECOL,LUWAK WHITE KOFFIE</t>
  </si>
  <si>
    <t>NUTRIVE BENECOL,LUWAK WHITE KOFFIE LESS</t>
  </si>
  <si>
    <t>NUTRIVE BENECOL,LUWAK WHITE KOFFIE TARIK</t>
  </si>
  <si>
    <t>NUTRIVE BENECOL,MOGUMOGU</t>
  </si>
  <si>
    <t>NUTRIVE BENECOL,MOGUMOGU,MICROLAX,RUCIKA</t>
  </si>
  <si>
    <t>NUTRIVE BENECOL,RUCIKA</t>
  </si>
  <si>
    <t>NUTRIVE BENECOL,WOODS,NEO RHEUMACYL</t>
  </si>
  <si>
    <t>NUTRIVE BENECOL,WOODS,NEO RHEUMACYL,SOSR</t>
  </si>
  <si>
    <t>NUVO - ALL BATH SOAP</t>
  </si>
  <si>
    <t>NUVO - ALL TOILETRIES</t>
  </si>
  <si>
    <t>NUVO - BATH SOAP</t>
  </si>
  <si>
    <t>NUVO - LIQUID BATH SOAP</t>
  </si>
  <si>
    <t>NUVO ACTIVE - BATH SOAP</t>
  </si>
  <si>
    <t>NUVO ACTIVE - BODY WASH</t>
  </si>
  <si>
    <t>NYAM-NYAM - ALL PRODUCT</t>
  </si>
  <si>
    <t>NYAM-NYAM POPSTIX - WAFER STICK</t>
  </si>
  <si>
    <t>NYAM-NYAM TEDDYLAND - COOKIES</t>
  </si>
  <si>
    <t>GODREJ</t>
  </si>
  <si>
    <t>NYU CREME - HAIR COLOURANT</t>
  </si>
  <si>
    <t>OAKWOOD</t>
  </si>
  <si>
    <t>OAKWOOD SURABAYA - HOTEL &amp; RESIDENCE</t>
  </si>
  <si>
    <t>OB HERBAL - COUGH SYRUP</t>
  </si>
  <si>
    <t>OB HERBAL JUNIOR - COUGH SYRUP</t>
  </si>
  <si>
    <t>IRAWAN DJAYA AGUNG</t>
  </si>
  <si>
    <t>OBAT KURAP 19 - SKIN OINTMENTS</t>
  </si>
  <si>
    <t>OBH COMBI ANAK - COUGH SYRUP</t>
  </si>
  <si>
    <t>OBH COMBI BATUK BERDAHAK - COUGH SYRUP</t>
  </si>
  <si>
    <t>OBH COMBI BATUK FLU - COUGH SYRUP</t>
  </si>
  <si>
    <t>MAHAKAM BETAFARMA</t>
  </si>
  <si>
    <t>OCTENILIN - SPRUE MEDICINE GEL</t>
  </si>
  <si>
    <t>OCYDIA - HEALTH EQUIPMENT</t>
  </si>
  <si>
    <t>OCYDIA MELABIC - FOOD SUPPLEMENT</t>
  </si>
  <si>
    <t>ONE ANIMATION</t>
  </si>
  <si>
    <t>ODDBODS - TOYS</t>
  </si>
  <si>
    <t>LIWAYWAY MARKETING CORPORATION</t>
  </si>
  <si>
    <t>OISHI SMART C - JUICE</t>
  </si>
  <si>
    <t>OKEPLAST - PLESTER PEMBALUT LUKA</t>
  </si>
  <si>
    <t>OKEZONE.COM - MEDIA ONLINE</t>
  </si>
  <si>
    <t>OKKY - JELLY</t>
  </si>
  <si>
    <t>OKKY FLURRY - ICE CREAM ESSENCE DRINK</t>
  </si>
  <si>
    <t>OKKY,MOUNTEA</t>
  </si>
  <si>
    <t>OKTA SEJAHTERA INSANI</t>
  </si>
  <si>
    <t>OKTA SEJAHTERA INSANI, PT - EXHIBITION</t>
  </si>
  <si>
    <t>DONG-A OTSUKA CO LTD</t>
  </si>
  <si>
    <t>O'LATTE - LIQUID MILK</t>
  </si>
  <si>
    <t>WILMAR GROUP</t>
  </si>
  <si>
    <t>OLIVOILA - OLIVE OIL</t>
  </si>
  <si>
    <t>OLYMPIC RENOTEL SENTUL - HOTEL</t>
  </si>
  <si>
    <t>OM3 HEART MINI CAPSULES - FOOD SUPLEMENT</t>
  </si>
  <si>
    <t>OMEGA HOTEL MANAGEMENT</t>
  </si>
  <si>
    <t>OMEGA HOTEL MANAGEMENT - HOTEL</t>
  </si>
  <si>
    <t>OMEPROS - ALL FOOD SUPPLEMENT</t>
  </si>
  <si>
    <t>OMEPROS - FOOD SUPPLEMENT</t>
  </si>
  <si>
    <t>OMEPROS MINI CAPS - FOOD SUPPLEMENT</t>
  </si>
  <si>
    <t>OMEPROS MINI CAPS,NOURISH SKIN ULTIMATE</t>
  </si>
  <si>
    <t>OMEPROS,JERSI,CARVIL</t>
  </si>
  <si>
    <t>OMEPROS,LUWAK WHITE KOFFIE,WADIMOR PRIME</t>
  </si>
  <si>
    <t>OMEPROS,NOURISH ACNE PLAST,CARVIL</t>
  </si>
  <si>
    <t>OMEPROS,POLYSILANE,MILMOR NF,SANKEN</t>
  </si>
  <si>
    <t>OMEPROS,POLYSILANE,PRORIS,GERY SALUUT</t>
  </si>
  <si>
    <t>OMEPROS,POLYSILANE,PRORIS,SANKEN</t>
  </si>
  <si>
    <t>OMEPROS,POLYSILANE,SANKEN,GERY SALUUT</t>
  </si>
  <si>
    <t>OMEPROS,POLYSILANE,SANKEN,NOURISH SKIN U</t>
  </si>
  <si>
    <t>OMEPROS,PRORIS,SANKEN</t>
  </si>
  <si>
    <t>OMEPROS,PRORIS,SANKEN,GERY SALUUT</t>
  </si>
  <si>
    <t>AGUNG FOOD INDUSTRINDO</t>
  </si>
  <si>
    <t>OMURA - POWDER ESSENCE DRINK</t>
  </si>
  <si>
    <t>OMURA MILKY - POWDER ESSENCE DRINK</t>
  </si>
  <si>
    <t>ON CLINIC</t>
  </si>
  <si>
    <t>ONDA MEGA INDUSTRI</t>
  </si>
  <si>
    <t>ONDA - ALL PLUMBING PRODUCTS</t>
  </si>
  <si>
    <t>ONDA EXCLUSIVE - WATER FAUCET</t>
  </si>
  <si>
    <t>ONDUVILLA</t>
  </si>
  <si>
    <t>ONDUVILLA - ROOF</t>
  </si>
  <si>
    <t>ONE CHAMPIONSHIP</t>
  </si>
  <si>
    <t>ONE CHAMPIONSHIP - ORGANIZATION</t>
  </si>
  <si>
    <t>ONE EAST RESIDENCE SURABAYA - APARTMENT</t>
  </si>
  <si>
    <t>ONE PUSH VAPE - AEROSOL INSECT KILLER</t>
  </si>
  <si>
    <t>ONEPRIX.ID</t>
  </si>
  <si>
    <t>ONEPRIX.ID - WEBSITE</t>
  </si>
  <si>
    <t>ONESTEP - HIV PREDICTOR TEST</t>
  </si>
  <si>
    <t>ON-NERGY</t>
  </si>
  <si>
    <t>ON-NERGY - FOOD SUPPLEMENT</t>
  </si>
  <si>
    <t>OPARIN GEL - OINTMENT</t>
  </si>
  <si>
    <t>OPINI.ID</t>
  </si>
  <si>
    <t>OPINI.ID - WEBSITE</t>
  </si>
  <si>
    <t>OPPO - GSM HANDPHONE</t>
  </si>
  <si>
    <t>OPPO,GLADE,KISPRAY GOLD</t>
  </si>
  <si>
    <t>OPPO,IVAN GUNAWAN</t>
  </si>
  <si>
    <t>OPPO,JAKARTA INT'L EXPO,LEAGUE</t>
  </si>
  <si>
    <t>OPPO,KAPAL API SIGNATURE,KIS MINT</t>
  </si>
  <si>
    <t>OPPO,LUWAK WHITE KOFFIE</t>
  </si>
  <si>
    <t>OPPO,LUWAK WHITE KOFFIE TARIK MALAKA</t>
  </si>
  <si>
    <t>OPPO,PANTHER</t>
  </si>
  <si>
    <t>OPPO,TOKOPEDIA</t>
  </si>
  <si>
    <t>OPPO,VIOSTIN</t>
  </si>
  <si>
    <t>SPECTACLES, OPTICAL LENSES</t>
  </si>
  <si>
    <t>OPTIK MELAWAI GROUP</t>
  </si>
  <si>
    <t>OPTIK MELAWAI</t>
  </si>
  <si>
    <t>GILLETTE INDONESIA</t>
  </si>
  <si>
    <t>ORAL-B CROSS ACTION PRO-HEALTH - TOOTHBR</t>
  </si>
  <si>
    <t>ORAN*C - CARBONATED DRINK</t>
  </si>
  <si>
    <t>OREO - ALL PRODUCT</t>
  </si>
  <si>
    <t>NABISCO/KRAFT(04/2011)/MONDELEZ(05/2014)</t>
  </si>
  <si>
    <t>OREO - BISCUIT</t>
  </si>
  <si>
    <t>OREO COOKIE CRUMB - BISCUIT</t>
  </si>
  <si>
    <t>OREO THINS - BISCUIT</t>
  </si>
  <si>
    <t>COCOMAS INDONESIA</t>
  </si>
  <si>
    <t>ORI COCONUT WATER - THIRST QUENCHER</t>
  </si>
  <si>
    <t>ORONAMIN C - HEALTH DRINK</t>
  </si>
  <si>
    <t>OSAKA RIVERVIEW JAKARTA - APARTMENT</t>
  </si>
  <si>
    <t>OSKADON - ALL ANALGESIC</t>
  </si>
  <si>
    <t>OSKADON - ANALGESIC</t>
  </si>
  <si>
    <t>OSKADON SP</t>
  </si>
  <si>
    <t>OSTEOKOM - FOOD SUPPLEMENT</t>
  </si>
  <si>
    <t>ARKSTARINDO ARTHA MAKMUR</t>
  </si>
  <si>
    <t>OTO - ADULT DIAPERS</t>
  </si>
  <si>
    <t>OTORITAS JASA KEUANGAN</t>
  </si>
  <si>
    <t>OTORITAS JASA KEUANGAN - FINANCIAL INSTI</t>
  </si>
  <si>
    <t>OTORITAS JASA KEUANGAN,BANK INDONESIA</t>
  </si>
  <si>
    <t>OVALE - FACIAL LOTION</t>
  </si>
  <si>
    <t>OVALE MICELLAR CLEANSING WATER - FACE CL</t>
  </si>
  <si>
    <t>OVO,TOKOPEDIA,GRAB</t>
  </si>
  <si>
    <t>RANGE OF H/H EQUIPMENT AND APPLIANCES</t>
  </si>
  <si>
    <t>OCTA UTAMA</t>
  </si>
  <si>
    <t>OXONE - ALL H/H APPLIANCES</t>
  </si>
  <si>
    <t>OY! INDONESIA</t>
  </si>
  <si>
    <t>OY! - MOBILE APPLICATION</t>
  </si>
  <si>
    <t>MARTHA TILAAR</t>
  </si>
  <si>
    <t>PAC MARTHA TILAAR SATIN MATTE LIP CREAM</t>
  </si>
  <si>
    <t>RODA PASIFIK MANDIRI</t>
  </si>
  <si>
    <t>PACIFIC BIKE - BICYCLE</t>
  </si>
  <si>
    <t>PADDINGTON HEIGHTS SERPONG - APARTMENT</t>
  </si>
  <si>
    <t>PAGUYUBAN PASUNDAN</t>
  </si>
  <si>
    <t>PAGUYUBAN PASUNDAN - COMMUNITY</t>
  </si>
  <si>
    <t>PAGUYUBAN SOSIAL MARGA TIONGHOA INDONESIA</t>
  </si>
  <si>
    <t>PAGUYUBAN SOSIAL MARGA TIONGHOA INDONESI</t>
  </si>
  <si>
    <t>PALANG MERAH INDONESIA</t>
  </si>
  <si>
    <t>PALEMBANG SPORT CONVENTION CENTER</t>
  </si>
  <si>
    <t>PALEMBANG SPORT &amp; CONVENTION CENTER - CO</t>
  </si>
  <si>
    <t>COLGATE-PALMOLIVE</t>
  </si>
  <si>
    <t>PALMOLIVE LUMINOUS OILS - BODY SHOWER GE</t>
  </si>
  <si>
    <t>PANADOL - SYRUP ANALGESIC FOR CHILDREN</t>
  </si>
  <si>
    <t>PANADOL FLU &amp; BATUK - TABLET COLD MEDICI</t>
  </si>
  <si>
    <t>MATSUSHITA</t>
  </si>
  <si>
    <t>PANASONIC - AIR CONDITIONER</t>
  </si>
  <si>
    <t>PANASONIC - AIR PURIFIER</t>
  </si>
  <si>
    <t>PANASONIC - ALL ELECT H/H APPLIANCES</t>
  </si>
  <si>
    <t>ACCESSORIES</t>
  </si>
  <si>
    <t>PANASONIC - BEAUTY EQUIPMENT</t>
  </si>
  <si>
    <t>PANASONIC CORPORATION</t>
  </si>
  <si>
    <t>PANASONIC - HAIR DRYER</t>
  </si>
  <si>
    <t>PANASONIC - WATER PUMP</t>
  </si>
  <si>
    <t>PANASONIC ALKALINE - DRY BATTERY</t>
  </si>
  <si>
    <t>PANASONIC GOBEL INDONESIA, PT</t>
  </si>
  <si>
    <t>PANCA BUDI</t>
  </si>
  <si>
    <t>PANCA BUDI - CORPORATE</t>
  </si>
  <si>
    <t>PANCA PUTRA GANDA GROUP</t>
  </si>
  <si>
    <t>PANCA PUTRA GANDA GROUP - CORPORATE</t>
  </si>
  <si>
    <t>PANIN BANK</t>
  </si>
  <si>
    <t>PANIN BANK - LOYALTY PROGRAM</t>
  </si>
  <si>
    <t>PANIN DAI-ICHI LIFE</t>
  </si>
  <si>
    <t>PANIN DAI-ICHI LIFE - INSURANCE</t>
  </si>
  <si>
    <t>PANITIA INSURANCE DAY</t>
  </si>
  <si>
    <t>PANITIA INSURANCE DAY - COMMITTE</t>
  </si>
  <si>
    <t>PANTAI INDAH KAPUK - PERUMAHAN</t>
  </si>
  <si>
    <t>PANTAI INDAH KAPUK 2 JAKARTA - RESIDENCE</t>
  </si>
  <si>
    <t>PANTAI INDAH KAPUK 2 JAKARTA - SUPERBLOC</t>
  </si>
  <si>
    <t>PANTENE ANTI KETOMBE - SHAMPOO</t>
  </si>
  <si>
    <t>PANTENE ANTI-LEPEK - SHAMPOO</t>
  </si>
  <si>
    <t>PANTENE GOLD SERIES STRONG &amp; THICK - HAI</t>
  </si>
  <si>
    <t>PANTENE HAIR FALL CONTROL - HAIR CARE</t>
  </si>
  <si>
    <t>PANTENE HAIR FALL CONTROL - SHAMPOO</t>
  </si>
  <si>
    <t>PANTENE PERFEC+ON - HAIR CONDITIONER</t>
  </si>
  <si>
    <t>BUDI CITRA MULTIRASA/KINO INDONESIA(05/2019)</t>
  </si>
  <si>
    <t>PANTHER - LIQUID ENERGY DRINK</t>
  </si>
  <si>
    <t>PANTHER ENERGY - LIQUID ENERGY DRINK</t>
  </si>
  <si>
    <t>PAPANDAYAN HOTEL</t>
  </si>
  <si>
    <t>PAPANDAYAN BANDUNG - HOTEL</t>
  </si>
  <si>
    <t>PAPUA MUDA INSPIRATIF</t>
  </si>
  <si>
    <t>PAPUA MUDA INSPIRATIF, PT - CORPORATE</t>
  </si>
  <si>
    <t>TUNGGAL DJAJA INDAH</t>
  </si>
  <si>
    <t>PARAGON - PAINT</t>
  </si>
  <si>
    <t>PARAMEX FLU &amp; BATUK</t>
  </si>
  <si>
    <t>PARAMEX NYERI OTOT - ANALGESIC</t>
  </si>
  <si>
    <t>PARAMOUNT LAND</t>
  </si>
  <si>
    <t>PARAMOUNT LAND - HOUSING DEVELOPER</t>
  </si>
  <si>
    <t>PARENTSTORY</t>
  </si>
  <si>
    <t>PARENTSTORY - MOBILE APPLICATION</t>
  </si>
  <si>
    <t>PARTAI ACEH</t>
  </si>
  <si>
    <t>PARTAI ACEH - PARTY</t>
  </si>
  <si>
    <t>PARTAI AMANAT NASIONAL</t>
  </si>
  <si>
    <t>PARTAI AMANAT NASIONAL (PAN)</t>
  </si>
  <si>
    <t>PARTAI BERKARYA</t>
  </si>
  <si>
    <t>PARTAI BERKARYA - PARTY</t>
  </si>
  <si>
    <t>PARTAI BULAN BINTANG (PBB)</t>
  </si>
  <si>
    <t>PARTAI DAERAH ACEH</t>
  </si>
  <si>
    <t>PARTAI DAERAH ACEH - PARTY</t>
  </si>
  <si>
    <t>PARTAI DEMOKRASI IND (PDI) P</t>
  </si>
  <si>
    <t>PARTAI DEMOKRASI IND (PDI) PERJUANGAN</t>
  </si>
  <si>
    <t>PARTAI DEMOKRAT</t>
  </si>
  <si>
    <t>PARTAI GARUDA</t>
  </si>
  <si>
    <t>PARTAI GARUDA - PARTY</t>
  </si>
  <si>
    <t>PARTAI GERAKAN INDONESIA RAYA</t>
  </si>
  <si>
    <t>PARTAI GERAKAN INDONESIA RAYA(GERINDRA)</t>
  </si>
  <si>
    <t>PARTAI GOLONGAN KARYA (GOLKAR)</t>
  </si>
  <si>
    <t>PARTAI HATI NURANI RAKYAT</t>
  </si>
  <si>
    <t>PARTAI HATI NURANI RAKYAT (HANURA)</t>
  </si>
  <si>
    <t>PARTAI KEADILAN DAN PERSATUAN</t>
  </si>
  <si>
    <t>PARTAI KEADILAN DAN PERSATUAN IND (PKPI)</t>
  </si>
  <si>
    <t>PARTAI KEADILAN SEJAHTERA</t>
  </si>
  <si>
    <t>PARTAI KEBANGKITAN BANGSA</t>
  </si>
  <si>
    <t>PARTAI KEBANGKITAN BANGSA (PKB)</t>
  </si>
  <si>
    <t>PARTAI NANGGROE ACEH</t>
  </si>
  <si>
    <t>PARTAI NANGGROE ACEH - PARTY</t>
  </si>
  <si>
    <t>PARTAI NASDEM</t>
  </si>
  <si>
    <t>PARTAI NASDEM - PARTY</t>
  </si>
  <si>
    <t>PARTAI PERINDO PERSATUAN INDONESIA</t>
  </si>
  <si>
    <t>PARTAI PERINDO PERSATUAN INDONESIA - PAR</t>
  </si>
  <si>
    <t>PARTAI PERSATUAN PEMBANGUNAN</t>
  </si>
  <si>
    <t>PARTAI PERSATUAN PEMBANGUNAN (PPP)</t>
  </si>
  <si>
    <t>PARTAI SOLIDARITAS INDONESIA</t>
  </si>
  <si>
    <t>PARTAI SOLIDARITAS INDONESIA - PARTY</t>
  </si>
  <si>
    <t>PARTAI SUARA INDEPENDEN RAKYAT</t>
  </si>
  <si>
    <t>PARTAI SUARA INDEPENDEN RAKYAT  - PARTY</t>
  </si>
  <si>
    <t>PASANGIKLAN.COM - ONLINE SHOP</t>
  </si>
  <si>
    <t>PATUNA MEKAR JAYA TOURS &amp; TRAV</t>
  </si>
  <si>
    <t>PATUNA MEKAR JAYA - TOURS &amp; TRAVEL</t>
  </si>
  <si>
    <t>PB E SPORTS INDONESIA</t>
  </si>
  <si>
    <t>PB E SPORTS INDONESIA - SPORT CLUB</t>
  </si>
  <si>
    <t>PEDIA SURE - ALL GROWING UP MILK</t>
  </si>
  <si>
    <t>PEDIA SURE - GROWING UP MILK</t>
  </si>
  <si>
    <t>PEGADAIAN</t>
  </si>
  <si>
    <t>PEGADAIAN - FINANCIAL INSTITUTION</t>
  </si>
  <si>
    <t>PEGADAIAN SYARIAH</t>
  </si>
  <si>
    <t>PEGADAIAN SYARIAH - FINANCIAL INSTITUTIO</t>
  </si>
  <si>
    <t>GO ONLINE DESTINATION</t>
  </si>
  <si>
    <t>PEGIPEGI - ONLINE SHOP</t>
  </si>
  <si>
    <t>PEGIPEGI,PRORIS,SARI ROTI,VITAL,AMBEVEN</t>
  </si>
  <si>
    <t>PEGIPEGI,TEH SOSRO</t>
  </si>
  <si>
    <t>PEJOY - BISCUIT STICK</t>
  </si>
  <si>
    <t>PEKAN OLAHRAGA NASIONAL</t>
  </si>
  <si>
    <t>PELABUHAN INDONESIA</t>
  </si>
  <si>
    <t>PELABUHAN INDONESIA, PT</t>
  </si>
  <si>
    <t>PELNI</t>
  </si>
  <si>
    <t>PEMBANGUNAN JAYA ANCOL</t>
  </si>
  <si>
    <t>PEMBANGUNAN JAYA ANCOL, PT</t>
  </si>
  <si>
    <t>PEMDA BALI</t>
  </si>
  <si>
    <t>PEMDA BANTEN</t>
  </si>
  <si>
    <t>PEMDA BANTEN,KEMENTERIAN KOMUNIKASI&amp;INFO</t>
  </si>
  <si>
    <t>PEMDA BANTEN,LINGKAR MASYARAKAT BERBUDAY</t>
  </si>
  <si>
    <t>PEMDA BENGKULU</t>
  </si>
  <si>
    <t>PEMDA D I YOGYAKARTA</t>
  </si>
  <si>
    <t>PEMDA DKI JAKARTA</t>
  </si>
  <si>
    <t>PEMDA DKI JAKARTA,ASOS PENGELOLA PUSAT B</t>
  </si>
  <si>
    <t>PEMDA DKI JAKARTA,BADAN PENANGGULANGAN B</t>
  </si>
  <si>
    <t>PEMDA DKI JAKARTA,JAKARTA TOURISM</t>
  </si>
  <si>
    <t>PEMDA DKI JAKARTA,MEDIA NUSANTARA CITRA</t>
  </si>
  <si>
    <t>PEMDA DKI JAKARTA,PERUM LISTRIK NEGARA</t>
  </si>
  <si>
    <t>PEMDA DKI JAKARTA,YUDHA BRAMA JAYA</t>
  </si>
  <si>
    <t>PEMDA DKI,SUMMARECON AGUNG, PT</t>
  </si>
  <si>
    <t>PEMDA GORONTALO</t>
  </si>
  <si>
    <t>PEMDA JAMBI</t>
  </si>
  <si>
    <t>PEMDA JAWA BARAT</t>
  </si>
  <si>
    <t>PEMDA JAWA BARAT,DEWAN KERAJINAN NASIONA</t>
  </si>
  <si>
    <t>PEMDA JAWA TENGAH</t>
  </si>
  <si>
    <t>PEMDA JAWA TENGAH,BANK JATENG,KOMPAS</t>
  </si>
  <si>
    <t>PEMDA JAWA TENGAH,BANK JATENG,KOMPAS,GEN</t>
  </si>
  <si>
    <t>PEMDA JAWA TENGAH,GETS HOTEL,KOMPAS</t>
  </si>
  <si>
    <t>PEMDA JAWA TIMUR</t>
  </si>
  <si>
    <t>PEMDA JAWA TIMUR,BANK CENTRAL ASIA,INDOS</t>
  </si>
  <si>
    <t>PEMDA JAWA TIMUR,TORABIKA CAPPUCCINO</t>
  </si>
  <si>
    <t>PEMDA KALIMANTAN BARAT</t>
  </si>
  <si>
    <t>PEMDA KALIMANTAN SELATAN</t>
  </si>
  <si>
    <t>PEMDA KALIMANTAN TENGAH</t>
  </si>
  <si>
    <t>PEMDA KALIMANTAN TIMUR</t>
  </si>
  <si>
    <t>PEMDA KALIMANTAN UTARA</t>
  </si>
  <si>
    <t>PEMDA KALIMANTAN UTARA - GOVERNMENT</t>
  </si>
  <si>
    <t>PEMDA KEPULAUAN RIAU (KEPRI)</t>
  </si>
  <si>
    <t>PEMDA LAMPUNG</t>
  </si>
  <si>
    <t>PEMDA MALUKU</t>
  </si>
  <si>
    <t>PEMDA MALUKU UTARA</t>
  </si>
  <si>
    <t>PEMDA NANGRO ACEH DARUSSALAM</t>
  </si>
  <si>
    <t>PEMDA NANGRO ACEH DARUSSALAM,PANTEUE ATJ</t>
  </si>
  <si>
    <t>PEMDA NUSA TENGGARA BARAT</t>
  </si>
  <si>
    <t>PEMDA NUSA TENGGARA TIMUR</t>
  </si>
  <si>
    <t>PEMDA PAPUA</t>
  </si>
  <si>
    <t>PEMDA PAPUA,KEMENTERIAN PEMUDA &amp; OLAH RA</t>
  </si>
  <si>
    <t>PEMDA RIAU</t>
  </si>
  <si>
    <t>PEMDA SULAWESI BARAT</t>
  </si>
  <si>
    <t>PEMDA SULAWESI BARAT - GOVERNMENT</t>
  </si>
  <si>
    <t>PEMDA SULAWESI SELATAN</t>
  </si>
  <si>
    <t>PEMDA SULAWESI TENGAH</t>
  </si>
  <si>
    <t>PEMDA SULAWESI TENGGARA</t>
  </si>
  <si>
    <t>PEMDA SULAWESI UTARA</t>
  </si>
  <si>
    <t>PEMDA SUMATERA BARAT</t>
  </si>
  <si>
    <t>PEMDA SUMATERA SELATAN</t>
  </si>
  <si>
    <t>PEMDA SUMATERA SELATAN,KEMENTERIAN PEMUD</t>
  </si>
  <si>
    <t>PEMDA SUMATERA UTARA</t>
  </si>
  <si>
    <t>PENJAMINAN INFRASTRUKTUR INDONESIA</t>
  </si>
  <si>
    <t>PENJAMINAN INFRASTRUKTUR IND, PT - CORPO</t>
  </si>
  <si>
    <t>PENYEDIAAN AIR MINUM DAN SANITASI BERBASIS MASYARAKAT</t>
  </si>
  <si>
    <t>PENYEDIAAN AIR MINUM DAN SANITASI BERBAS</t>
  </si>
  <si>
    <t>PEPSI COLA</t>
  </si>
  <si>
    <t>PEPSODENT ACTION 123 SIWAK - TOOTHPASTE</t>
  </si>
  <si>
    <t>PERHIMP HUBUNGAN MASY IND</t>
  </si>
  <si>
    <t>PERHIMP HUBUNGAN MASYARAKAT INDONESIA</t>
  </si>
  <si>
    <t>PERHIMP PAKAR GIZI &amp; PANGAN IND,MAYORA,E</t>
  </si>
  <si>
    <t>PERHIMP RMH SAKIT SELURUH IND</t>
  </si>
  <si>
    <t>PERHIMP RUMAH SAKIT SELURUH IND (PERSI)</t>
  </si>
  <si>
    <t>PERHIMP TIONGHOA KALIMANTAN BARAT INDONESIA</t>
  </si>
  <si>
    <t>PERHIMP TIONGHOA KALIMANTAN BARAT INDONE</t>
  </si>
  <si>
    <t>PERKEDELKU - SEASONED FLOUR</t>
  </si>
  <si>
    <t>PERMACOAT - PAINT</t>
  </si>
  <si>
    <t>PNM INDONESIA</t>
  </si>
  <si>
    <t>PERMODALAN NASIONAL MADANI (PNM) - FINAN</t>
  </si>
  <si>
    <t>PERPUSTAKAAN NASIONAL RI</t>
  </si>
  <si>
    <t>PERS AHLI GIZI INDONESIA,FRISIAN FLAG</t>
  </si>
  <si>
    <t>PERS GEREJA INDONESIA (PGI)</t>
  </si>
  <si>
    <t>PERS SEPAKBOLA SELURUH INDONES</t>
  </si>
  <si>
    <t>PERS SEPAKBOLA SELURUH INDONESIA (PSSI)</t>
  </si>
  <si>
    <t>PERS WARTAWAN INDONESIA (PWI)</t>
  </si>
  <si>
    <t>PERTAMINA - CORPORATE</t>
  </si>
  <si>
    <t>PERTAMINA - ELPIJI</t>
  </si>
  <si>
    <t>PERTAMINA DEX - GASOLINE</t>
  </si>
  <si>
    <t>PERTAMINA PERTAMAX - GASOLINE</t>
  </si>
  <si>
    <t>PERTAMINA PERTAMAX TURBO - GASOLINE</t>
  </si>
  <si>
    <t>PERTAMINA PERTAMAX TURBO,FASTRON PLATINU</t>
  </si>
  <si>
    <t>PERTAMINA PERTAMAX,POLYTRON,ULTRA MILK</t>
  </si>
  <si>
    <t>PERTAMINA,PERUM LISTRIK NEGARA</t>
  </si>
  <si>
    <t>PERTAMINA,POCARI SWEAT,ENERGEN</t>
  </si>
  <si>
    <t>PERUM GAS NEGARA</t>
  </si>
  <si>
    <t>PERUM JASA TIRTA II</t>
  </si>
  <si>
    <t>PERUM JASA TIRTA II - CORPORATE</t>
  </si>
  <si>
    <t>PERUM LISTRIK NEGARA (PLN)</t>
  </si>
  <si>
    <t>PERUM LISTRIK NEGARA (PLN),KOMPAS</t>
  </si>
  <si>
    <t>PERUM LISTRIK NEGARA (PLN),POS ENTERTAIN</t>
  </si>
  <si>
    <t>PERUM PERCETAKAN UANG RI(PERUR</t>
  </si>
  <si>
    <t>PERUM PERCETAKAN UANG RI (PERURI)</t>
  </si>
  <si>
    <t>PERUM PRODUKSI FILM NEGARA (PFN),TELKOM</t>
  </si>
  <si>
    <t>PERUSH DAERAH PEMBANGUNAN SARANA JAYA</t>
  </si>
  <si>
    <t>PERWALIAN UMAT BUDDHA (WALUBI)</t>
  </si>
  <si>
    <t>PERWALIAN UMAT BUDDHA (WALUBI),LEAGUE,JI</t>
  </si>
  <si>
    <t>PESONA SQUARE DEPOK</t>
  </si>
  <si>
    <t>PESONA SQUARE DEPOK - SHOPPING CENTER</t>
  </si>
  <si>
    <t>PGN COM - CORPORATE</t>
  </si>
  <si>
    <t>PHARMATON FORMULA - KAPSUL VIT &amp; MINERAL</t>
  </si>
  <si>
    <t>PHAROS INDONESIA, PT - CORPORATE</t>
  </si>
  <si>
    <t>PHILIPMORRIS BOLD - FILTER CLOVE CIGARET</t>
  </si>
  <si>
    <t>PHILIPS - ALL ELECT H/HOLD APPLIANCES</t>
  </si>
  <si>
    <t>PHILIPS - BLENDER</t>
  </si>
  <si>
    <t>PHILIPS - CORPORATE</t>
  </si>
  <si>
    <t>PHILIPS SMART WI-FI - LED BULB</t>
  </si>
  <si>
    <t>PHILIPS,RAMAYANA,NIVEA,KINTAKUN,UNILEVER</t>
  </si>
  <si>
    <t>PIGEON</t>
  </si>
  <si>
    <t>PIGEON - ALL BABY PRODUCTS</t>
  </si>
  <si>
    <t>PIKOPI 3 IN 1 KOPIMIX - INSTANT COFFEE</t>
  </si>
  <si>
    <t>TANCHO/MANDOM INDONESIA TBK(04/2016)</t>
  </si>
  <si>
    <t>PIXY - COSMETIC</t>
  </si>
  <si>
    <t>PIXY LIP CREAM - LIPCOLOR</t>
  </si>
  <si>
    <t>PIXY MAKE IT GLOW - COSMETIC</t>
  </si>
  <si>
    <t>PIXY MAKE IT GLOW DEWY CUSHION - COMPACT</t>
  </si>
  <si>
    <t>PIXY TWO WAY CAKE PERFECT LAST - COMPACT</t>
  </si>
  <si>
    <t>PIZZA HUT</t>
  </si>
  <si>
    <t>PIZZA HUT - FAST FOOD</t>
  </si>
  <si>
    <t>SPARINDO MUSTIKA</t>
  </si>
  <si>
    <t>PLACENTA - ALL TOILETRIES</t>
  </si>
  <si>
    <t>PLACENTA - HAND &amp; BODY LOTION</t>
  </si>
  <si>
    <t>PLANET BAN</t>
  </si>
  <si>
    <t>PLANET BAN - TYRE SHOP</t>
  </si>
  <si>
    <t>PLAY MEDIA - INTERNET PROVIDER</t>
  </si>
  <si>
    <t>PLAY-DOH - TOYS</t>
  </si>
  <si>
    <t>PLOSSA - INHALER &amp; RUBS</t>
  </si>
  <si>
    <t>PLOSSA,NOURISH SKIN ULTIMATE</t>
  </si>
  <si>
    <t>PLOSSA,POISE,NEO COFFEE,POSH HIJAB CHIC</t>
  </si>
  <si>
    <t>KAPAL INDAH OTSUKA/AMERTA INDAH OTSUKA(12/2016)</t>
  </si>
  <si>
    <t>POCARI SWEAT - THIRST QUENCHER</t>
  </si>
  <si>
    <t>POCARI SWEAT ION WATER - THIRST QUENCHER</t>
  </si>
  <si>
    <t>POCKET MORPH3R5 - TOYS</t>
  </si>
  <si>
    <t>POCKY,DELIZIO CAFFINO</t>
  </si>
  <si>
    <t>POCKY,KAPAL API WHITE COFFEE</t>
  </si>
  <si>
    <t>POCKY,SARI ROTI,SARIMI,DRINK BENG-BENG,D</t>
  </si>
  <si>
    <t>POCKY,SARI ROTI,SARIMI,DRINK BENG-BENG,T</t>
  </si>
  <si>
    <t>PODME. - MEDIA ONLINE</t>
  </si>
  <si>
    <t>POISE CLEAR SHINE OIL CONTROL - FACIAL F</t>
  </si>
  <si>
    <t>POISE LUMINOUS WHITE - WHITENING CREAM</t>
  </si>
  <si>
    <t>ANUGERAH KREASI GEMILANG</t>
  </si>
  <si>
    <t>POKEMON GAME KARTU KOLEKSI - GAME CARD</t>
  </si>
  <si>
    <t>POLIBEST - SYNTHETIC PAINT</t>
  </si>
  <si>
    <t>POLIDENT - DENTURE ADHESIVE CREAM</t>
  </si>
  <si>
    <t>PT Insera Sena</t>
  </si>
  <si>
    <t>POLYGON - BICYCLES</t>
  </si>
  <si>
    <t>POLYSILANE - ALL ANTACIDS</t>
  </si>
  <si>
    <t>POLYSILANE - ANTACIDS LIQUID</t>
  </si>
  <si>
    <t>POLYSILANE - ANTACIDS TABLET</t>
  </si>
  <si>
    <t>POLYSILANE MAX - ANTACIDS</t>
  </si>
  <si>
    <t>POLYSILANE,ICHI OCHA,BLIBLI</t>
  </si>
  <si>
    <t>POLYSILANE,MILMOR NF,SANKEN</t>
  </si>
  <si>
    <t>POLYSILANE,TELKOM</t>
  </si>
  <si>
    <t>POLYSILANE,TIKET.COM,IG IVAN GUNAWAN</t>
  </si>
  <si>
    <t>HARTONO ISTANA ELECTRIC</t>
  </si>
  <si>
    <t>POLYTRON - AIR CONDITIONER</t>
  </si>
  <si>
    <t>POLYTRON - CORPORATE</t>
  </si>
  <si>
    <t>POLYTRON - GSM MULTICARDS HANDPHONE</t>
  </si>
  <si>
    <t>POLYTRON - REFRIGERATOR</t>
  </si>
  <si>
    <t>POLYTRON - RICE COOKER</t>
  </si>
  <si>
    <t>POLYTRON - TV</t>
  </si>
  <si>
    <t>POLYTRON - WASHING MACHINE</t>
  </si>
  <si>
    <t>POLYTRON CINEMAX - TV</t>
  </si>
  <si>
    <t>POLYTRON</t>
  </si>
  <si>
    <t>POLYTRON PMA - LOUDSPEAKER</t>
  </si>
  <si>
    <t>POLYTRON,BCA MOBILE,GRAB,SUPERSOCCERTV,B</t>
  </si>
  <si>
    <t>POLYTRON,BCA MOBILE,TIKET.COM,SUPERSOCCE</t>
  </si>
  <si>
    <t>POLYTRON,DJARUM SUPER,JAMU TOLAK ANGIN S</t>
  </si>
  <si>
    <t>POLYTRON,IVAN GUNAWAN</t>
  </si>
  <si>
    <t>POLYTRON,KRATINGDAENG,SUPERSOCCERTV,ULTR</t>
  </si>
  <si>
    <t>POLYTRON,OPPO</t>
  </si>
  <si>
    <t>POLYTRON,OPPO,IVAN GUNAWAN COSMETICS</t>
  </si>
  <si>
    <t>POLYTRON,OPPO,SASA</t>
  </si>
  <si>
    <t>POLYTRON,OPPO,SASA SANTAN KELAPA</t>
  </si>
  <si>
    <t>POLYTRON,PERTAMAX,SUPERSOCCERTV,CLEAR,HE</t>
  </si>
  <si>
    <t>POLYTRON,SUPERSOCCERTV,ULTRA,CLEAR,HONDA</t>
  </si>
  <si>
    <t>POLYTRON,SUPERSOCCERTV,ULTRA,JAMU TOLAK</t>
  </si>
  <si>
    <t>PONDOK PENGAYOM SATWA JKT</t>
  </si>
  <si>
    <t>PONDOK PENGAYOM SATWA JKT - CORPORATE</t>
  </si>
  <si>
    <t>PONDOK PESANTREN DAARUL QUR'AN</t>
  </si>
  <si>
    <t>POND'S AGE MIRACLE WHIP - SKIN LIGHTENIN</t>
  </si>
  <si>
    <t>POND'S AGE MIRACLE WRINKLE CORRECTOR</t>
  </si>
  <si>
    <t>POND'S INSTABRIGHT GLOW UP CREAM - WHITE</t>
  </si>
  <si>
    <t>POND'S INSTABRIGHT TONE UP MILK CREAM</t>
  </si>
  <si>
    <t>POND'S MINERAL CLAY - FACE CARE</t>
  </si>
  <si>
    <t>POND'S MINERAL CLAY - FACIAL FOAM</t>
  </si>
  <si>
    <t>POND'S PURE WHITE POLLUTION D-TOXX - FAC</t>
  </si>
  <si>
    <t>POND'S WHITE BEAUTY SERUM BURST CREAM</t>
  </si>
  <si>
    <t>POND'S X MAUDY AYUNDA - FACIAL FOAM</t>
  </si>
  <si>
    <t>POP ICE</t>
  </si>
  <si>
    <t>POP MIE MINI - INSTANT NOODLE</t>
  </si>
  <si>
    <t>POP SHAKE - POWDER ESSENCE DRINK</t>
  </si>
  <si>
    <t>POP TOY - TOYS</t>
  </si>
  <si>
    <t>POP TOY,OKKY JELLY DRINK</t>
  </si>
  <si>
    <t>DIRECT RESPONSE TV (DRTV)</t>
  </si>
  <si>
    <t>PORTABLE STEAM SAUNA - HEALTH EQUIPMENT</t>
  </si>
  <si>
    <t>POSH INDONESIA</t>
  </si>
  <si>
    <t>POSH - ROLL ON DEODORANT</t>
  </si>
  <si>
    <t>POSH HIJAB CHIC - PERFUME BODY SPRAY</t>
  </si>
  <si>
    <t>POSH MEN - PERFUME BODY SPRAY</t>
  </si>
  <si>
    <t>POTA BEE - SNACK</t>
  </si>
  <si>
    <t>POWER - PVC FITTING</t>
  </si>
  <si>
    <t>POWER - PVC PIPE</t>
  </si>
  <si>
    <t>POWER,SASA</t>
  </si>
  <si>
    <t>POWERCHINA RESOURCES</t>
  </si>
  <si>
    <t>POWERCHINA RESOURCES - CORPORATE</t>
  </si>
  <si>
    <t>PRALON</t>
  </si>
  <si>
    <t>PRALON - PVC PIPE</t>
  </si>
  <si>
    <t>PRAMA HOTELS</t>
  </si>
  <si>
    <t>PRAMA GRAND PREANGER BANDUNG - HOTEL</t>
  </si>
  <si>
    <t>PRAXION - CHILDREN COLD SYRUP</t>
  </si>
  <si>
    <t>PREGNANT &amp; NURSING WOMEN MILK</t>
  </si>
  <si>
    <t>PRENAGEN - ALL PREGNANT &amp; NURSING MILK</t>
  </si>
  <si>
    <t>PRENAGEN ESENSIS - PREGNANT MILK</t>
  </si>
  <si>
    <t>PRENAGEN MOMMY - PREGNANT MILK</t>
  </si>
  <si>
    <t>PRENAGEN YOGURT - PREGNANT MILK</t>
  </si>
  <si>
    <t>PRENAGEN,TEH SOSRO</t>
  </si>
  <si>
    <t>PRENAGEN,TEH SOSRO,MICROLAX,POLYTRON,KAP</t>
  </si>
  <si>
    <t>PRESIDEN REPUBLIK INDONESIA</t>
  </si>
  <si>
    <t>PRESIDEN REPUBLIK INDONESIA - GOVERNMENT</t>
  </si>
  <si>
    <t>PRICE WATERHOUSE COOPERS</t>
  </si>
  <si>
    <t>SINAR SOSRO</t>
  </si>
  <si>
    <t>PRIM-A - MINERAL WATER</t>
  </si>
  <si>
    <t>PRIME ONE SCHOOL</t>
  </si>
  <si>
    <t>PRIVE URI-CRAN - FOOD SUPPLEMENT</t>
  </si>
  <si>
    <t>PRO MILD - FILTER CLOVE CIGARETTES</t>
  </si>
  <si>
    <t>MULIA BOGA RAYA</t>
  </si>
  <si>
    <t>PROCHIZ GOLD SLICE - CHEESE</t>
  </si>
  <si>
    <t>PT EKAMAS SARIJAYA</t>
  </si>
  <si>
    <t>PROCLIN - LIQUID STAIN REMOVER</t>
  </si>
  <si>
    <t>PROCOLD - COLD MEDICINE</t>
  </si>
  <si>
    <t>PROCTER &amp; GAMBLE INDONESIA, PT</t>
  </si>
  <si>
    <t>PROMAG - ALL ANTACIDS</t>
  </si>
  <si>
    <t>PROMAG - ANTACID TABLET</t>
  </si>
  <si>
    <t>PROMAG,FATIGON</t>
  </si>
  <si>
    <t>PROMAG,LUWAK WHITE KOFFIE</t>
  </si>
  <si>
    <t>PROMAG,LUWAK WHITE KOFFIE LESS SUGAR</t>
  </si>
  <si>
    <t>PROMAG,TEH SOSRO,DANA,AVITEX,CARVIL</t>
  </si>
  <si>
    <t>PROMAN ENERGENESIS</t>
  </si>
  <si>
    <t>PROMAN ENERGENESIS - ENERGY DRINK</t>
  </si>
  <si>
    <t>PROMINA - BABY FOOD</t>
  </si>
  <si>
    <t>PROMINA BUBUR TIM - BABY FOOD</t>
  </si>
  <si>
    <t>PROMINA HOME MADE - BABY FOOD</t>
  </si>
  <si>
    <t>PROMINA PUFFS - BABY SNACK</t>
  </si>
  <si>
    <t>PENGAMBENGAN RAYA</t>
  </si>
  <si>
    <t>PRONAS - CORNED CHICKEN</t>
  </si>
  <si>
    <t>PROPAN RAYA</t>
  </si>
  <si>
    <t>PROPAN DECORLOTUS - PAINT</t>
  </si>
  <si>
    <t>PROPAN DECORSHIELD - PAINT</t>
  </si>
  <si>
    <t>PROPAN ECO EMULSION - PAINT</t>
  </si>
  <si>
    <t>PROPAN GO FAST A-1000 - PAINT</t>
  </si>
  <si>
    <t>PROPAN RAYA, PT</t>
  </si>
  <si>
    <t>PROPAN ULTRAPROOF - COATING PAINT</t>
  </si>
  <si>
    <t>KANSAI PRAKARSA COATINGS</t>
  </si>
  <si>
    <t>PROPERTY - PAINT</t>
  </si>
  <si>
    <t>PROPERTY &amp; BANK - MAGAZINE</t>
  </si>
  <si>
    <t>PROPERTYBANK.COM</t>
  </si>
  <si>
    <t>PROPERTYBANK.COM - MEDIA ONLINE</t>
  </si>
  <si>
    <t>HARMONI DINAMIK INDONESIA, PT</t>
  </si>
  <si>
    <t>PROPOELIX - FOOD SUPPLEMENT</t>
  </si>
  <si>
    <t>PRORIS - ANALGESIC CAPLET</t>
  </si>
  <si>
    <t>PRORIS - COLD SYRUP</t>
  </si>
  <si>
    <t>PRORIS,POLYSILANE,BANK CENTRAL ASIA,OMEP</t>
  </si>
  <si>
    <t>PROSTAKUR - PROSTATE CAPSULE</t>
  </si>
  <si>
    <t>PRUDENTIAL LIFE INSURANCE</t>
  </si>
  <si>
    <t>PRUDENCE FOUNDATION - FOUNDATION</t>
  </si>
  <si>
    <t>PRUDENTIAL LIFE INSURANCE - INSURANCE</t>
  </si>
  <si>
    <t>PUBLIC SERVICE ADVERTISEMENT (PSA)</t>
  </si>
  <si>
    <t>PUBLIC SERVICE AD (PSA)</t>
  </si>
  <si>
    <t>PUCELLE - PERFUME</t>
  </si>
  <si>
    <t>PULLMAN HOTEL</t>
  </si>
  <si>
    <t>PULLMAN JAKARTA - HOTEL</t>
  </si>
  <si>
    <t>PUPUK INDONESIA HOLDING COMPANY</t>
  </si>
  <si>
    <t>PUPUK INDONESIA HOLDING COMPANY - CORP</t>
  </si>
  <si>
    <t>PURBASARI - ALL TOILETRIES</t>
  </si>
  <si>
    <t>PURBASARI COLOR MATTE - LIPSTICK</t>
  </si>
  <si>
    <t>PURBASARI HI-MATTE LIP CREAM - LIPCOLOR</t>
  </si>
  <si>
    <t>PURBASARI OIL CONTROL MATTE POWDER - COM</t>
  </si>
  <si>
    <t>PURBASARI PORE PERFECTING BB CUSHION</t>
  </si>
  <si>
    <t>PURBASARI ZAITUN - ALL TOILETRIES</t>
  </si>
  <si>
    <t>PURBASARI ZAITUN - HAND &amp; BODY LOTION</t>
  </si>
  <si>
    <t>PURE KIDS - INHALANT DECONGESTANT OIL</t>
  </si>
  <si>
    <t>PURE KIDS - ITCHY CREAM</t>
  </si>
  <si>
    <t>PUREBABY - ALL BABY PRODUCT</t>
  </si>
  <si>
    <t>PUREBABY LAUNDRY - BABY LIQUID DETERGENT</t>
  </si>
  <si>
    <t>PUREGROW ORGANIC 1+ - GROWING UP MILK</t>
  </si>
  <si>
    <t>PUREMOM - NIPPLE CREAM</t>
  </si>
  <si>
    <t>PURI MANSION</t>
  </si>
  <si>
    <t>PUTERI O MY TINT! 2-IN-1 - LIPSTICK</t>
  </si>
  <si>
    <t>PUTERI O MY VELVET! 3-IN-1 - LIP CREAM</t>
  </si>
  <si>
    <t>PUTRI DUYUNG COTTAGE</t>
  </si>
  <si>
    <t>PUTRI DUYUNG - COTTAGE</t>
  </si>
  <si>
    <t>QL</t>
  </si>
  <si>
    <t>QL - ALL TOILETRIES</t>
  </si>
  <si>
    <t>QL EYEBROW CREAM - EYEBROW LINER</t>
  </si>
  <si>
    <t>QL LIP CREAM MATTE - LIPCOLOR</t>
  </si>
  <si>
    <t>QL WATERPROOF &amp; CURLING - MASCARA</t>
  </si>
  <si>
    <t>LYMAN GROUP</t>
  </si>
  <si>
    <t>QUADRA - PORCELAIN SLAB</t>
  </si>
  <si>
    <t>QUAKER OATS</t>
  </si>
  <si>
    <t>QUAKER - OATMEAL</t>
  </si>
  <si>
    <t>INDUSTRIAL EQUIPMENT</t>
  </si>
  <si>
    <t>QUICK - TRAKTOR TANGAN</t>
  </si>
  <si>
    <t>KAYA HIDUP SENTOSA</t>
  </si>
  <si>
    <t>QUICK - TRUCK</t>
  </si>
  <si>
    <t>R FITNESS</t>
  </si>
  <si>
    <t>R FITNESS - FITNESS CENTER</t>
  </si>
  <si>
    <t>RADIO COSMOPOLITAN FM</t>
  </si>
  <si>
    <t>RADIO COSMOPOLITAN FM 90,4 MHZ</t>
  </si>
  <si>
    <t>RADIO HARD ROCK FM</t>
  </si>
  <si>
    <t>RADIO HARD ROCK FM 87,60</t>
  </si>
  <si>
    <t>RADIO JAK FM</t>
  </si>
  <si>
    <t>RADIO MOTION FM</t>
  </si>
  <si>
    <t>RADIO MOTION FM JAKARTA - RADIO STATION</t>
  </si>
  <si>
    <t>RADIO SMART FM GRUP</t>
  </si>
  <si>
    <t>RADIO SONORA</t>
  </si>
  <si>
    <t>RADIO SONORA FM 92,0</t>
  </si>
  <si>
    <t>RADIO V FM JAKARTA</t>
  </si>
  <si>
    <t>RADIO V FM JAKARTA - RADIO STATION</t>
  </si>
  <si>
    <t>TRANSPORTATION, SHIPPING</t>
  </si>
  <si>
    <t>RAILINK INDONESIA</t>
  </si>
  <si>
    <t>RAILINK - TRANSPORTATION</t>
  </si>
  <si>
    <t>RAJAWALI INDONESIA COMMUNICATION</t>
  </si>
  <si>
    <t>RAJAWALI INDONESIA COMMUNICATION - EVENT</t>
  </si>
  <si>
    <t>RAJAWALI INDONESIA,TULUS COMPANY</t>
  </si>
  <si>
    <t>RAJAWALI TELEVISI,BAYWALK MALL</t>
  </si>
  <si>
    <t>RAMAYANA DEPT STORE</t>
  </si>
  <si>
    <t>RAMAYANA - DEPT STORE</t>
  </si>
  <si>
    <t>GOLDEN LEAVES JAYA ABADI</t>
  </si>
  <si>
    <t>RAMENE - SNACK</t>
  </si>
  <si>
    <t>RAVEN</t>
  </si>
  <si>
    <t>RAVEN - SYRUP ANALGESIC</t>
  </si>
  <si>
    <t>HALT MANUFAKTUR</t>
  </si>
  <si>
    <t>RBM - GOAT POWDER MILK</t>
  </si>
  <si>
    <t>RCTI,KOMISI PENYIARAN INDONESIA</t>
  </si>
  <si>
    <t>RCTI+ - MEDIA ONLINE</t>
  </si>
  <si>
    <t>REAL GOOD - LIQUID MILK</t>
  </si>
  <si>
    <t>JAPFA</t>
  </si>
  <si>
    <t>REAL GOOD MILKY JELLY - LIQUID MILK</t>
  </si>
  <si>
    <t>REALME</t>
  </si>
  <si>
    <t>REALME - SMARTPHONE</t>
  </si>
  <si>
    <t>REALME BAND - SMARTWATCH</t>
  </si>
  <si>
    <t>GUMINDO</t>
  </si>
  <si>
    <t>REBO - SUNFLOWER SEEDS</t>
  </si>
  <si>
    <t>RED BULL - ENERGY DRINK</t>
  </si>
  <si>
    <t>VITAPHARM</t>
  </si>
  <si>
    <t>RED-A - COSMETIC</t>
  </si>
  <si>
    <t>REDDOORZ</t>
  </si>
  <si>
    <t>REDDOORZ - ONLINE SHOP</t>
  </si>
  <si>
    <t>REDOXON - VITAMIN</t>
  </si>
  <si>
    <t>ARTEK N PARTNERS</t>
  </si>
  <si>
    <t>REDSTONE CREATIVE ACTIVATION - EVENT ORG</t>
  </si>
  <si>
    <t>REGAZZA</t>
  </si>
  <si>
    <t>REGAZZA FEMME - ALL TOILETRIES</t>
  </si>
  <si>
    <t>REGAZZA FEMME - COSMETIC</t>
  </si>
  <si>
    <t>REJO REZEKI REKA WISATA</t>
  </si>
  <si>
    <t>REJO REZEKI REKA WISATA - EVENT ORGANIZE</t>
  </si>
  <si>
    <t>REJOICE - ALL SHAMPOO</t>
  </si>
  <si>
    <t>REJOICE 3-IN-1 PERFECT COOL - SHAMPOO</t>
  </si>
  <si>
    <t>REJOICE RICH - SHAMPOO</t>
  </si>
  <si>
    <t>RELAWAN SIAGA</t>
  </si>
  <si>
    <t>RELAWAN SIAGA - ORGANIZATION</t>
  </si>
  <si>
    <t>RENOVIT - FOOD SUPPLEMENT</t>
  </si>
  <si>
    <t>RENOVIT GOLD - FOOD SUPPLEMENT</t>
  </si>
  <si>
    <t>RENOVIT,JAMU TOLAK ANGIN SIDO MUNCUL</t>
  </si>
  <si>
    <t>RESORTS WORLD SENTOSA SINGAPORE</t>
  </si>
  <si>
    <t>RESORTS WORLD SENTOSA SINGAPORE - AMUSEM</t>
  </si>
  <si>
    <t>REUNI</t>
  </si>
  <si>
    <t>REVLON COLORSTAY FULL COVER - FOUNDATION</t>
  </si>
  <si>
    <t>REVLON KISS PLUMPING LIP CREME - LIPCOLO</t>
  </si>
  <si>
    <t>REXCOF PLUS - COUGH SYRUP</t>
  </si>
  <si>
    <t>REXONA ADVANCED WHITENING + ANTI NODA</t>
  </si>
  <si>
    <t>REXONA MEN ALL IN ONE - ROLL ON DEODORAN</t>
  </si>
  <si>
    <t>REXONA MEN MOTION SENSE ACTIV WHITE - RO</t>
  </si>
  <si>
    <t>REXONA,FAIR &amp; LOVELY</t>
  </si>
  <si>
    <t>RICHE</t>
  </si>
  <si>
    <t>RICHE - WATCH</t>
  </si>
  <si>
    <t>RICHEESE FACTORY FAST FOOD</t>
  </si>
  <si>
    <t>RICHEESE FACTORY - FAST FOOD</t>
  </si>
  <si>
    <t>RICHOCO NABATI COMBO - CHOCOLATE WAFER</t>
  </si>
  <si>
    <t>RICOLA LTD (SANITAS MURNI CO.)</t>
  </si>
  <si>
    <t>RICOLA - COUGH DROP</t>
  </si>
  <si>
    <t>RINNAI</t>
  </si>
  <si>
    <t>RINNAI - GAS STOVE</t>
  </si>
  <si>
    <t>RINSO - ALL DETERGENT</t>
  </si>
  <si>
    <t>RINSO GENTLE - LIQUID DETERGENT</t>
  </si>
  <si>
    <t>RINSO MATIC - LIQUID DETERGENT</t>
  </si>
  <si>
    <t>DIGITAL TRUK INDONESIA</t>
  </si>
  <si>
    <t>RITASE - MOBILE APPLICATION</t>
  </si>
  <si>
    <t>ROCA SANITARIO</t>
  </si>
  <si>
    <t>ROCA - BATHROOM EQUIPMENT</t>
  </si>
  <si>
    <t>ROHTO COOL - EYE DROPS</t>
  </si>
  <si>
    <t>ROHTO LABORATORIES INDONESIA</t>
  </si>
  <si>
    <t>ROHTO EYE FLUSH - EYE CARES</t>
  </si>
  <si>
    <t>ROMA - BISCUIT</t>
  </si>
  <si>
    <t>ROMA - CHOCOLATE WAFER</t>
  </si>
  <si>
    <t>ROMA ARDEN - BISCUIT</t>
  </si>
  <si>
    <t>ROMA BISKUIT KELAPA - BISCUIT</t>
  </si>
  <si>
    <t>ROMA MALKIST ABON - CRACKERS</t>
  </si>
  <si>
    <t>ROMA MALKIST COKELAT - CHOCOLATE CRACKER</t>
  </si>
  <si>
    <t>ROMA MALKIST KRIM KEJU MANIS - CRACKERS</t>
  </si>
  <si>
    <t>ROMA MALKIST KRIM TIRAMISU - CRACKERS</t>
  </si>
  <si>
    <t>ROMA SANDWICH - BISCUIT</t>
  </si>
  <si>
    <t>ROMA SARI GANDUM SANDWICH - BISCUIT</t>
  </si>
  <si>
    <t>ROMA SLAI O'LAI - BISCUIT</t>
  </si>
  <si>
    <t>ROMA ZUPERRR KEJU - WAFER</t>
  </si>
  <si>
    <t>SATYARAYA KERAMINDOINDAH</t>
  </si>
  <si>
    <t>ROMAN KERAMIK</t>
  </si>
  <si>
    <t>WIPRO UNZA</t>
  </si>
  <si>
    <t>ROMANO FORCE - SHAMPOO</t>
  </si>
  <si>
    <t>RONALD MCDONALD HOUSE CHARITIES INDONESIA</t>
  </si>
  <si>
    <t>RONALD MCDONALD HOUSE CHARITIES INDONESI</t>
  </si>
  <si>
    <t>GLOBAL MEDIACOM</t>
  </si>
  <si>
    <t>ROOV - MOBILE APPLICATION</t>
  </si>
  <si>
    <t>SUNGAI BUDI GROUP</t>
  </si>
  <si>
    <t>ROSE - COOKING OIL</t>
  </si>
  <si>
    <t>ROSE - GLUTINOUS RICE FLOUR</t>
  </si>
  <si>
    <t>ROSE - RICE FLOUR</t>
  </si>
  <si>
    <t>ROSE BRAND - ALL FOOD PRODUCTS</t>
  </si>
  <si>
    <t>ROSE BRAND - COCONUT MILK</t>
  </si>
  <si>
    <t>ROSE BRAND - INSTANT RICE VERMICELLI</t>
  </si>
  <si>
    <t>ROSE BRAND - MARGARINE</t>
  </si>
  <si>
    <t>ROSE BRAND - TAPIOCA FLOUR</t>
  </si>
  <si>
    <t>ROSE BRAND PREMIUM - SUGAR</t>
  </si>
  <si>
    <t>ROSE BRAND,BHS</t>
  </si>
  <si>
    <t>ROYAL CHOICE</t>
  </si>
  <si>
    <t>ROYAL CHOICE - BISCUIT</t>
  </si>
  <si>
    <t>ROYALE LUXURY EMULSION SMART CLEAN - PAI</t>
  </si>
  <si>
    <t>ROYCO BUMBU KOMPLIT - SEASONED FLOUR</t>
  </si>
  <si>
    <t>RS CIPTO MANGUNKUSUMO (RSCM) JKT,OTSUKA</t>
  </si>
  <si>
    <t>RS DR. SUYOTO</t>
  </si>
  <si>
    <t>RS DR. SUYOTO JAKARTA - HOSPITAL</t>
  </si>
  <si>
    <t>RS TNI AU DR. EFRAM HARSANA MAGETAN</t>
  </si>
  <si>
    <t>RS TNI AU DR. EFRAM HARSANA MAGETAN - HO</t>
  </si>
  <si>
    <t>RS UNIVERSITAS INDONESIA</t>
  </si>
  <si>
    <t>RS UNIVERSITAS INDONESIA - HOSPITAL</t>
  </si>
  <si>
    <t>RUANG GURU - MOBILE APPLICATION</t>
  </si>
  <si>
    <t>RUANG GURU,GOOGLE</t>
  </si>
  <si>
    <t>RUANG GURU,PERTAMINA</t>
  </si>
  <si>
    <t>RUANG KERJA - MOBILE APPLICATION</t>
  </si>
  <si>
    <t>RUANG TENGAH INDONESIA</t>
  </si>
  <si>
    <t>RUANG TENGAH INDONESIA - ORGANIZATION</t>
  </si>
  <si>
    <t>RUANG TENGAH INDONESIA,SCTV</t>
  </si>
  <si>
    <t>WAHANA DUTA JAYA RUCIKA</t>
  </si>
  <si>
    <t>RUCIKA - ALL PRODUCT</t>
  </si>
  <si>
    <t>RUCIKA - PVC PIPE</t>
  </si>
  <si>
    <t>RUCIKA - SAMBUNGAN PVC</t>
  </si>
  <si>
    <t>RUCIKA,AVITEX,CAP MANGGA</t>
  </si>
  <si>
    <t>RUCIKA,CAP MANGGA</t>
  </si>
  <si>
    <t>RUCIKA,CAP MANGGA,PROMAG,TEH SOSRO,DANA</t>
  </si>
  <si>
    <t>RUCIKA,NO DROP TINTING,CAP MANGGA</t>
  </si>
  <si>
    <t>RUCIKA,NO DROP,CAP MANGGA</t>
  </si>
  <si>
    <t>RUCIKA,PLOSSA,SASA</t>
  </si>
  <si>
    <t>RUCIKA,PLOSSA,SASA,AVITEX</t>
  </si>
  <si>
    <t>RUMAH SAKIT MITRA KELUARGA</t>
  </si>
  <si>
    <t>RUMAH SAKIT MITRA KELUARGA - HOSPITAL</t>
  </si>
  <si>
    <t>RUMAH SAKIT PUSAT PERTAMINA</t>
  </si>
  <si>
    <t>RUMAH YATIM</t>
  </si>
  <si>
    <t>RUMAH.COM</t>
  </si>
  <si>
    <t>RUMAH.COM - ONLINE SHOP</t>
  </si>
  <si>
    <t>RUTAN</t>
  </si>
  <si>
    <t>RUTAN, PT - CORPORATE</t>
  </si>
  <si>
    <t>FILMA UTAMA SOAP</t>
  </si>
  <si>
    <t>S.O.S - FLOOR CLEANER</t>
  </si>
  <si>
    <t>RAINBOW S.P.A.</t>
  </si>
  <si>
    <t>S.O.S PETS - TOYS</t>
  </si>
  <si>
    <t>S.U.N. MARIE - BABY BISCUIT</t>
  </si>
  <si>
    <t>WYETH</t>
  </si>
  <si>
    <t>S26 - ALL GROWING UP MILK</t>
  </si>
  <si>
    <t>S26 PROCAL GOLD - GROWING UP MILK</t>
  </si>
  <si>
    <t>S26 PROCAL GOLD  3 - GROWING UP MILK</t>
  </si>
  <si>
    <t>UNZA VITALIS</t>
  </si>
  <si>
    <t>SAFI - ALL TOILETRIES</t>
  </si>
  <si>
    <t>SAFI AGE DEFY GOLD WATER ESSENCE - FACE</t>
  </si>
  <si>
    <t>SAFI WHITE EXPERT ULTIMATE ESSENCE - FAC</t>
  </si>
  <si>
    <t>SAGU TANI BOGOR</t>
  </si>
  <si>
    <t>SAGU PAK TANI GUNUNG - TAPIOCA FLOUR</t>
  </si>
  <si>
    <t>SAHAJA - ALL H/H PRODUCT</t>
  </si>
  <si>
    <t>SAHAJA - DISH WASHING LIQUID</t>
  </si>
  <si>
    <t>SAHID EMINENCE CILOTO PUNCAK - HOTEL &amp; R</t>
  </si>
  <si>
    <t>SAKA FARMA LABORATORIES</t>
  </si>
  <si>
    <t>SAKATONIK A-B-C - ALL FOOD SUPPLEMENT</t>
  </si>
  <si>
    <t>SAKA FARMA</t>
  </si>
  <si>
    <t>SAKATONIK A-B-C - FOOD SUPPLEMENT</t>
  </si>
  <si>
    <t>PT TATALOGAM LESTARI</t>
  </si>
  <si>
    <t>SAKURA - ROOF</t>
  </si>
  <si>
    <t>SAKURA MX - METAL ROOF</t>
  </si>
  <si>
    <t>SALAK HOTEL</t>
  </si>
  <si>
    <t>SALAK BOGOR - HOTEL</t>
  </si>
  <si>
    <t>SALOKA</t>
  </si>
  <si>
    <t>SALOKA - RECREATION CENTER</t>
  </si>
  <si>
    <t>SALONPAS - ALL RUBS &amp; BALM</t>
  </si>
  <si>
    <t>SALONPAS</t>
  </si>
  <si>
    <t>SALONPAS - MEDICAL PLASTER</t>
  </si>
  <si>
    <t>SAMANTHA - HAIR CARE</t>
  </si>
  <si>
    <t>FINNA FOOD</t>
  </si>
  <si>
    <t>SAMBAL TERASI ULEG - CHILI CONDIMENTS</t>
  </si>
  <si>
    <t>SAMBARA</t>
  </si>
  <si>
    <t>SAMBARA - MOBILE APPLICATION</t>
  </si>
  <si>
    <t>HAKA LUXURY INDONESIA</t>
  </si>
  <si>
    <t>SAMKIM - COSMETICS</t>
  </si>
  <si>
    <t>SAMKIM,TEH SOSRO</t>
  </si>
  <si>
    <t>SAMPOERNA</t>
  </si>
  <si>
    <t>SAMPOERNA A 12 - CLOVE CIGARETTE</t>
  </si>
  <si>
    <t>SAMPOERNA A FILTER - FILTER CLOVE CIGARE</t>
  </si>
  <si>
    <t>SAMPOERNA A MILD - FILTER CLOVE CIG</t>
  </si>
  <si>
    <t>SAMSUNG - CORPORATE</t>
  </si>
  <si>
    <t>SAMSUNG - GSM HANDPHONE</t>
  </si>
  <si>
    <t>SAMSUNG - MICROWAVE OVEN</t>
  </si>
  <si>
    <t>SAMSUNG - TV</t>
  </si>
  <si>
    <t>SANGOBION - VITAMIN</t>
  </si>
  <si>
    <t>SANGOBION VITA-TONIK SYRUP - VITAMIN</t>
  </si>
  <si>
    <t>SANKEN</t>
  </si>
  <si>
    <t>SANKEN - GAS STOVE</t>
  </si>
  <si>
    <t>SANKEN - REFRIGERATOR</t>
  </si>
  <si>
    <t>SANKEN - RICE COOKER</t>
  </si>
  <si>
    <t>SANKEN - WASHING MACHINE</t>
  </si>
  <si>
    <t>SANKEN - WATER DISPENSER</t>
  </si>
  <si>
    <t>SANKEN INDONESIA, PT</t>
  </si>
  <si>
    <t>SANKEN,CARVIL</t>
  </si>
  <si>
    <t>SANKEN,HAAN</t>
  </si>
  <si>
    <t>SANKEN,LE MINERALE</t>
  </si>
  <si>
    <t>SANTIKA GROUP HOTEL</t>
  </si>
  <si>
    <t>SANTIKA INDONESIA - HOTEL</t>
  </si>
  <si>
    <t>HOTEL SANTIKA</t>
  </si>
  <si>
    <t>SANTIKA JAKARTA KELAPA GADING - HOTEL</t>
  </si>
  <si>
    <t>SANUSI KARSA TAMA</t>
  </si>
  <si>
    <t>SANUSI KARSA TAMA, PT - CORPORATE</t>
  </si>
  <si>
    <t>DUTATEX</t>
  </si>
  <si>
    <t>SAPPHIRE - SARONG</t>
  </si>
  <si>
    <t>SARANA MULTI INFRASTRUKTUR</t>
  </si>
  <si>
    <t>SARANA MULTI INFRASTUKTUR, PT - CORPORAT</t>
  </si>
  <si>
    <t>SARANA MULTIGRIYA FINANSIAL</t>
  </si>
  <si>
    <t>SARANA MULTIGRIYA FINANSIAL, PT - CORPOR</t>
  </si>
  <si>
    <t>SARI KURMA TJ - FOOD SUPPLEMENT</t>
  </si>
  <si>
    <t>NIPPON INDOSARI CORPINDO</t>
  </si>
  <si>
    <t>SARI ROTI - BREAD</t>
  </si>
  <si>
    <t>SARIAYU - COSMETIC</t>
  </si>
  <si>
    <t>SARIMI GELAS - INSTANT NOODLE</t>
  </si>
  <si>
    <t>SARIMI,ANGET SARI</t>
  </si>
  <si>
    <t>SARIMI,ROMA BISKUIT KELAPA</t>
  </si>
  <si>
    <t>SARIMI,RUANG GURU</t>
  </si>
  <si>
    <t>SASA - ALL SAUCE</t>
  </si>
  <si>
    <t>SASA - ALL SEASONING</t>
  </si>
  <si>
    <t>SASA - CHILI SAUCE</t>
  </si>
  <si>
    <t>SASA INTI</t>
  </si>
  <si>
    <t>SASA - FRIED RICE SEASONING</t>
  </si>
  <si>
    <t>SASA - SEASONING</t>
  </si>
  <si>
    <t>SASA BUMBU GULAI - SEASONING</t>
  </si>
  <si>
    <t>SASA BUMBU KOMPLIT - SEASONING</t>
  </si>
  <si>
    <t>SASA BUMBU KOMPLIT,AP CHEF</t>
  </si>
  <si>
    <t>SASA BUMBU LUMUR - SEASONING</t>
  </si>
  <si>
    <t>SASA BUMBU OPOR - SEASONING</t>
  </si>
  <si>
    <t>SASA BUMBU RENDANG - SEASONING</t>
  </si>
  <si>
    <t>SASA GORENG PISANG - SEASONED FLOUR</t>
  </si>
  <si>
    <t>SASA INTI - CORPORATE</t>
  </si>
  <si>
    <t>SASA ROYAL COLLECTION - SEASONED FLOUR</t>
  </si>
  <si>
    <t>SASA SANTAN KELAPA,AP CHEF</t>
  </si>
  <si>
    <t>SASA SANTAN KELAPA,BLIBLI.COM</t>
  </si>
  <si>
    <t>SASA SANTAN KELAPA,BLIBLI.COM,NOURISH BE</t>
  </si>
  <si>
    <t>SASA SANTAN KELAPA,SASA,INDOMIE</t>
  </si>
  <si>
    <t>SASA TEPUNG UNTUK BAKWAN SPESIAL - SEASO</t>
  </si>
  <si>
    <t>SASA,ADEM SARI CHING KU</t>
  </si>
  <si>
    <t>SASA,AP CHEF</t>
  </si>
  <si>
    <t>SASA,INEWS,MNC VISION NETWORKS</t>
  </si>
  <si>
    <t>SASA,SMARTFREN</t>
  </si>
  <si>
    <t>SASA,SOFFELL</t>
  </si>
  <si>
    <t>SASA,STIMUNO</t>
  </si>
  <si>
    <t>SASHA</t>
  </si>
  <si>
    <t>SASHA HERBAL - TOOTHPASTE</t>
  </si>
  <si>
    <t>SASHA PENCEGAH GIGI BERLUBANG - TOOTHPAS</t>
  </si>
  <si>
    <t>SATRIA DEWA</t>
  </si>
  <si>
    <t>SATRIA DEWA - ENTERTAINMENT</t>
  </si>
  <si>
    <t>SATUFEST</t>
  </si>
  <si>
    <t>SATUFEST - EVENT ORGANIZER</t>
  </si>
  <si>
    <t>SATUFEST,LIMADUABELAS MUSIK</t>
  </si>
  <si>
    <t>SAVE THE CHILDREN</t>
  </si>
  <si>
    <t>SAVE THE CHILDREN - ORGANIZATION</t>
  </si>
  <si>
    <t>SAWIT</t>
  </si>
  <si>
    <t>SAWIT - CORPORATE</t>
  </si>
  <si>
    <t>SAWIT,PERUM LISTRIK NEGARA (PLN)</t>
  </si>
  <si>
    <t>SAWIT,PERUM LISTRIK NEGARA (PLN),PERTAMI</t>
  </si>
  <si>
    <t>SC JOHNSON KIT GRAND PRIX - CAR CLEANER</t>
  </si>
  <si>
    <t>SCARF MEDIA,SAMARA</t>
  </si>
  <si>
    <t>SCHNEIDER INDONESIA</t>
  </si>
  <si>
    <t>SCHNEIDER INDONESIA, PT - CORPORATE</t>
  </si>
  <si>
    <t>SCTV,INDOSIAR,VIDIO.COM,O CHANNEL,LIPUTA</t>
  </si>
  <si>
    <t>SEA WORLD RECREATION CENTER</t>
  </si>
  <si>
    <t>SEA WORLD - RECREATION CENTER</t>
  </si>
  <si>
    <t>SEA WORLD,LAKUPON</t>
  </si>
  <si>
    <t>SEDAAP - SOYA SAUCE</t>
  </si>
  <si>
    <t>SEDAAP,EXTRA JOSS</t>
  </si>
  <si>
    <t>SEDAAP,JAMU TOLAK ANGIN SIDO MUNCUL,AVIT</t>
  </si>
  <si>
    <t>SEDAAP,SASA</t>
  </si>
  <si>
    <t>SEDAAP,SMARTFREN TELECOM, PT</t>
  </si>
  <si>
    <t>SEDAAP,SMARTFREN TELECOM, PT,YOYIC,HONDA</t>
  </si>
  <si>
    <t>SEDAAP,SMARTFREN,CAP ENAAK,TOLAK ANGIN,Y</t>
  </si>
  <si>
    <t>SEDAAP,WARDAH,SUNSILK CO-CREATIONS</t>
  </si>
  <si>
    <t>SEDAAP,YOYIC</t>
  </si>
  <si>
    <t>SEDAYU CITY @ KELAPA GADING JKT - SUPERB</t>
  </si>
  <si>
    <t>SEGAR DINGIN</t>
  </si>
  <si>
    <t>SEGAR SARI FRENTA - FRUIT ESSENCE DRINK</t>
  </si>
  <si>
    <t>SEGAR SARI SUSU SODA - FRUIT ESSENCE DRI</t>
  </si>
  <si>
    <t>SEGITIGA BIRU - WHEAT FLOUR</t>
  </si>
  <si>
    <t>SEK INSAN CENDEKIA MADANI SERPONG</t>
  </si>
  <si>
    <t>SEK INSAN CENDEKIA MADANI SERPONG - SCHO</t>
  </si>
  <si>
    <t>SEK TINGGI AGAMA BUDDHA NALANDA</t>
  </si>
  <si>
    <t>SEK TINGGI AGAMA BUDDHA NALANDA - COLLEG</t>
  </si>
  <si>
    <t>SEKAI ELECTRONICS</t>
  </si>
  <si>
    <t>SEKAI - FAN</t>
  </si>
  <si>
    <t>JUARA BIKE</t>
  </si>
  <si>
    <t>SELIS - ALL ELECT VEHICLE</t>
  </si>
  <si>
    <t>SELIS - ELECT BICYCLE</t>
  </si>
  <si>
    <t>SELIS E-MAX - ELECTRIC MOTORCYCLE</t>
  </si>
  <si>
    <t>SEMBILAN BENUA ABADI</t>
  </si>
  <si>
    <t>SEMBILAN BENUA ABADI, PT - CORPORATE</t>
  </si>
  <si>
    <t>SEMEN INDONESIA (PERSERO) TBK</t>
  </si>
  <si>
    <t>SEMEN INDONESIA (PERSERO) TBK, PT - CORP</t>
  </si>
  <si>
    <t>PT SEMEN TONASA</t>
  </si>
  <si>
    <t>SEMEN TONASA</t>
  </si>
  <si>
    <t>SENAYAN CITY</t>
  </si>
  <si>
    <t>SENAYAN CITY - BUSINESS CENTRE</t>
  </si>
  <si>
    <t>SENSODYNE HERBAL - TOOTHPASTE</t>
  </si>
  <si>
    <t>SENSODYNE RAPID RELIEF - TOOTHPASTE</t>
  </si>
  <si>
    <t>SENTUL CITY,SUMITOMO CORP,HANKYU HANSHIN</t>
  </si>
  <si>
    <t>SERASOFT DANDRUFF TREATMENT - SHAMPOO</t>
  </si>
  <si>
    <t>SERASOFT HAIR FALL TREATMENT - SHAMPOO</t>
  </si>
  <si>
    <t>SUMMARECON</t>
  </si>
  <si>
    <t>SERPONG MIDTOWN SERPONG - SUPERBLOCK</t>
  </si>
  <si>
    <t>SEVA.ID</t>
  </si>
  <si>
    <t>SEVA.ID - ONLINE SHOP</t>
  </si>
  <si>
    <t>SGM AKTIF - LIQUID GROWING UP MILK</t>
  </si>
  <si>
    <t>SGM EKSPLOR ADVANCE SOYA 1 PLUS - GROWIN</t>
  </si>
  <si>
    <t>SGM EKSPLOR SOYA - GROWING UP MILK</t>
  </si>
  <si>
    <t>SHARIACOIN</t>
  </si>
  <si>
    <t>SHARIACOIN - CORPORATE</t>
  </si>
  <si>
    <t>SHARP</t>
  </si>
  <si>
    <t>SHARP - AIR CONDITIONER</t>
  </si>
  <si>
    <t>SHARP - ALL ELECT H/H APPLIANCES</t>
  </si>
  <si>
    <t>SHARP - CORPORATE</t>
  </si>
  <si>
    <t>SHARP - REFRIGERATOR</t>
  </si>
  <si>
    <t>SHARP - TV</t>
  </si>
  <si>
    <t>SHELL INDONESIA</t>
  </si>
  <si>
    <t>SHELL ADVANCE - MOTORCYCLE OILS</t>
  </si>
  <si>
    <t>SHIMIZU CORPORATION</t>
  </si>
  <si>
    <t>SHIMIZU - WATER PUMP</t>
  </si>
  <si>
    <t>SHIMIZU CORPORATION - CORPORATE</t>
  </si>
  <si>
    <t>SHINZEN</t>
  </si>
  <si>
    <t>SHINZEN - WOMEN THERAPY UNDERWEAR</t>
  </si>
  <si>
    <t>SHOP &amp; DRIVE SPAREPARTS SHOP</t>
  </si>
  <si>
    <t>SHOPEE.CO.ID - ONLINE SHOP</t>
  </si>
  <si>
    <t>SHUNDA SUCAI INDONESIA</t>
  </si>
  <si>
    <t>SHUNDA - WALLBOARD</t>
  </si>
  <si>
    <t>SHUNDA SUCAI INDONESIA, PT - CORPORATE</t>
  </si>
  <si>
    <t>SIDO MUNCUL ESEMAG - ANTACIDS LIQUID</t>
  </si>
  <si>
    <t>SIDO MUNCUL SARI KUNYIT - ANTACIDS CAPSU</t>
  </si>
  <si>
    <t>SIDO MUNCUL, PT</t>
  </si>
  <si>
    <t>TISSUE, PERFUME TISSUE</t>
  </si>
  <si>
    <t>SILCOT MAXIMIZER COTTON - FACIAL COTTON</t>
  </si>
  <si>
    <t>SILKY PUDDING - PUDDING</t>
  </si>
  <si>
    <t>CERES</t>
  </si>
  <si>
    <t>SILVER QUEEN - CHOCOLATE BAR</t>
  </si>
  <si>
    <t>SIMPLYSITI</t>
  </si>
  <si>
    <t>SIMPLYSITI - ALL TOILETRIES</t>
  </si>
  <si>
    <t>SINAR MAS AGRIBUSINESS AND FOOD</t>
  </si>
  <si>
    <t>SINAR MAS AGRIBUSINESS AND FOOD - CORPOR</t>
  </si>
  <si>
    <t>SINAR MAS,EKA TJIPTA FOUNDATION</t>
  </si>
  <si>
    <t>SINAR SOSRO, PT</t>
  </si>
  <si>
    <t>SINARMAS LAND - HOUSING DEVELOPER</t>
  </si>
  <si>
    <t>SINDO WEEKLY - MAGAZINE</t>
  </si>
  <si>
    <t>SINDONEWS.COM</t>
  </si>
  <si>
    <t>SINDONEWS.COM - MEDIA ONLINE</t>
  </si>
  <si>
    <t>SINEMART,SCTV</t>
  </si>
  <si>
    <t>BANDUNG ECO SINERGI TEKNOLOGI</t>
  </si>
  <si>
    <t>SINERGY ECO RACING - FUEL ADDITIVE</t>
  </si>
  <si>
    <t>SINGAPORE TOURISM</t>
  </si>
  <si>
    <t>SINNOB</t>
  </si>
  <si>
    <t>SINNOB - SPROCKET GEAR</t>
  </si>
  <si>
    <t>SITEBEAT</t>
  </si>
  <si>
    <t>SITEBEAT - CORPORATE</t>
  </si>
  <si>
    <t>SKILL ACADEMY BY RUANG GURU - MOBILE APP</t>
  </si>
  <si>
    <t>SKIN BEAUTY - FOOD SUPPLEMENT</t>
  </si>
  <si>
    <t>SKINFIT - FOOD SUPPLEMENT</t>
  </si>
  <si>
    <t>SKY TOWER CINERE - APARTMENT</t>
  </si>
  <si>
    <t>SKYAVENUE</t>
  </si>
  <si>
    <t>SKYAVENUE - ORGANIZATION</t>
  </si>
  <si>
    <t>SLEEK - BABY ACCESSORIES CLEANER</t>
  </si>
  <si>
    <t>SLEEK BABY - TELON OIL</t>
  </si>
  <si>
    <t>SLEME FIBER</t>
  </si>
  <si>
    <t>SLEME FIBER - HEALTH DRINK</t>
  </si>
  <si>
    <t>YYS AL-AZHAR</t>
  </si>
  <si>
    <t>SMA ISLAM AL AZHAR 2 JAKARTA - SCHOOL</t>
  </si>
  <si>
    <t>YAYASAN TARUNA BAKTI</t>
  </si>
  <si>
    <t>SMA TARUNA BAKTI BANDUNG - SCHOOL</t>
  </si>
  <si>
    <t>SMA TARUNA NUSANTARA MAGELANG</t>
  </si>
  <si>
    <t>SMA TARUNA NUSANTARA MAGELANG - SCHOOL</t>
  </si>
  <si>
    <t>SMAN 14 JAKARTA</t>
  </si>
  <si>
    <t>SMAN 14 JAKARTA - SCHOOL</t>
  </si>
  <si>
    <t>SMAN 2 BANDUNG</t>
  </si>
  <si>
    <t>SMAN 2 SURABAYA</t>
  </si>
  <si>
    <t>SMAN 2 SURABAYA - SCHOOL</t>
  </si>
  <si>
    <t>SMAN 4 JOGJA</t>
  </si>
  <si>
    <t>SMAN 4 JOGJA - SCHOOL</t>
  </si>
  <si>
    <t>SMAN M.H. THAMRIN</t>
  </si>
  <si>
    <t>SMAN M.H. THAMRIN JAKARTA - SCHOOL</t>
  </si>
  <si>
    <t>SMART KEUKEN AIR FRYER - KITCHEN EQUIPME</t>
  </si>
  <si>
    <t>SMART KEUKEN MULTIFOOD PROCESSOR - KITCH</t>
  </si>
  <si>
    <t>SMART MUSIC - MOBILE APPLICATION</t>
  </si>
  <si>
    <t>SMART PROPERTY GROUP</t>
  </si>
  <si>
    <t>SMART PROPERTY GROUP - CORPORATE</t>
  </si>
  <si>
    <t>SMART SCHOOL ONLINE,ICT WATCH</t>
  </si>
  <si>
    <t>SMARTFREN - ESIM</t>
  </si>
  <si>
    <t>SMARTFREN BONUS KUOTA - GSM SIM CARD</t>
  </si>
  <si>
    <t>SMARTFREN S1 - MOBILE WI-FI</t>
  </si>
  <si>
    <t>SMARTFREN SUPER 4G KUOTA - GSM SIM CARD</t>
  </si>
  <si>
    <t>SMARTFREN SUPER 4G UNLIMITED - GSM SIM C</t>
  </si>
  <si>
    <t>SMARTFREN TELECOM, PT - CORPORATE</t>
  </si>
  <si>
    <t>SMARTFREN,HANSAPLAST KOYO</t>
  </si>
  <si>
    <t>SMARTFREN,KISPRAY GOLD</t>
  </si>
  <si>
    <t>SMARTFREN,PLOSSA</t>
  </si>
  <si>
    <t>SMARTFREN,SARI ROTI,LUWAK WHITE KOFFIE T</t>
  </si>
  <si>
    <t>SMP ISLAM AL-AZHAR 2 PEJATEN</t>
  </si>
  <si>
    <t>SMP ISLAM AL-AZHAR 2 PEJATEN - SCHOOL</t>
  </si>
  <si>
    <t>SMPN 115 JAKARTA</t>
  </si>
  <si>
    <t>SMPN 115 JAKARTA - SCHOOL</t>
  </si>
  <si>
    <t>SMPN 41 JAKARTA</t>
  </si>
  <si>
    <t>SMPN 41 JAKARTA - SCHOOL</t>
  </si>
  <si>
    <t>HOT-LINE SERVICE,PARTY LINE,HOROSCOPE</t>
  </si>
  <si>
    <t>SMS (SHORT MESSAGE SERVICE)</t>
  </si>
  <si>
    <t>SUKMA MITRA SELARAS</t>
  </si>
  <si>
    <t>SMS PROZ - EVENT ORGANIZER</t>
  </si>
  <si>
    <t>SMU CANISIUS JAKARTA</t>
  </si>
  <si>
    <t>SMUN 8 BANDUNG</t>
  </si>
  <si>
    <t>SO GOOD - ALL FOOD PRODUCTS</t>
  </si>
  <si>
    <t>SO GOOD - BAKSO</t>
  </si>
  <si>
    <t>SO GOOD - CHICKEN NUGGET</t>
  </si>
  <si>
    <t>SO GOOD AYAM POTONG - PROCESSED FOOD</t>
  </si>
  <si>
    <t>SO GOOD CHICKEN KARAGE - PROCESSED FOOD</t>
  </si>
  <si>
    <t>SO GOOD CHICKEN WINGS - PROCESSED FOOD</t>
  </si>
  <si>
    <t>SO GOOD PREMIUM SAUSAGE - SAUSAGE</t>
  </si>
  <si>
    <t>SO GOOD SPICY CHICKEN - PROCESSED FOOD</t>
  </si>
  <si>
    <t>SO KLIN - ALL H/H PRODUCT</t>
  </si>
  <si>
    <t>SO KLIN BIO-MATIC - LIQUID DETERGENT</t>
  </si>
  <si>
    <t>SO KLIN LANTAI AROMATIC SPA - FLOOR CLEA</t>
  </si>
  <si>
    <t>SO KLIN LANTAI SENSASI FINE FRAGRANCE</t>
  </si>
  <si>
    <t>SO KLIN LANTAI SENSASI PERFUME AROMATIC</t>
  </si>
  <si>
    <t>SO KLIN LIQUID PERFUME COLLECTION - LIQU</t>
  </si>
  <si>
    <t>SO KLIN LIQUID WHITE &amp; BRIGHT - LIQUID D</t>
  </si>
  <si>
    <t>SO KLIN PEWANGI - FABRIC SOFTENER</t>
  </si>
  <si>
    <t>SO KLIN RAPIKA BIANG 5IN1 - SMOOTHER FAB</t>
  </si>
  <si>
    <t>SO KLIN ROYALE PARFUM COLLECTION - FABRI</t>
  </si>
  <si>
    <t>SO KLIN ROYALE PARFUM SERIES - FABRIC SO</t>
  </si>
  <si>
    <t>SO KLIN SOFTENER 1X BILAS TWILIGHT SENSA</t>
  </si>
  <si>
    <t>SO KLIN SOFTENER COMPLETE CARE - FABRIC</t>
  </si>
  <si>
    <t>SO KLIN SOFTERGENT - POWDER DETERGENT</t>
  </si>
  <si>
    <t>SO KLIN WHITE &amp; BRIGHT - POWDER DETERGEN</t>
  </si>
  <si>
    <t>SO NICE - SOSIS SIAP MAKAN</t>
  </si>
  <si>
    <t>SOCIOLLA.COM</t>
  </si>
  <si>
    <t>SOCIOLLA.COM - ONLINE SHOP</t>
  </si>
  <si>
    <t>SOEHANNA HALL</t>
  </si>
  <si>
    <t>SOEHANNA HALL - CONVENTION HALL</t>
  </si>
  <si>
    <t>SOFFELL - ALL MOSQUITO REPELLENT</t>
  </si>
  <si>
    <t>SOFFELL - MOSQUITO REPELLENT LOTION</t>
  </si>
  <si>
    <t>SOFFELL HAND &amp; BODY BENGKOANG - MOSQUITO</t>
  </si>
  <si>
    <t>SOFFELL,KISPRAY GOLD,MARINA</t>
  </si>
  <si>
    <t>SOFFELL,PLOSSA</t>
  </si>
  <si>
    <t>SOFFELL,SMARTFREN</t>
  </si>
  <si>
    <t>SOFFELL,YAMAHA LEXI</t>
  </si>
  <si>
    <t>SOFTEX CELANA MESTRUASI - SANITARY NAPKI</t>
  </si>
  <si>
    <t>SOFTEX DAUN SIRIH - ALL SANITARY NAPKIN</t>
  </si>
  <si>
    <t>SOFTEX DAUN SIRIH SLIM REGULAR FLOW WING</t>
  </si>
  <si>
    <t>SOFTEX INDONESIA, PT</t>
  </si>
  <si>
    <t>SOHO GLOBAL HEALTH - CORPORATE</t>
  </si>
  <si>
    <t>TATALOGAM LESTARI</t>
  </si>
  <si>
    <t>SOKA JEMPOL - METAL ROOF</t>
  </si>
  <si>
    <t>SOLID,GRADINO</t>
  </si>
  <si>
    <t>SOMPO INSURANCE INDONESIA</t>
  </si>
  <si>
    <t>SOMPO INSURANCE INDONESIA - INSURANCE</t>
  </si>
  <si>
    <t>SONY INDONESIA</t>
  </si>
  <si>
    <t>SONY - GAME PLAYER</t>
  </si>
  <si>
    <t>SORABEL</t>
  </si>
  <si>
    <t>SORABEL - ONLINE SHOP</t>
  </si>
  <si>
    <t>SOTIS KUPANG - HOTEL</t>
  </si>
  <si>
    <t>SOUL OF ART</t>
  </si>
  <si>
    <t>SOUL OF ART - EVENT ORGANIZER</t>
  </si>
  <si>
    <t>SPACE BABY</t>
  </si>
  <si>
    <t>SPACEBABY - STROLLER</t>
  </si>
  <si>
    <t>PANARUB INDUSTRY</t>
  </si>
  <si>
    <t>SPECS - SPORT SHOES</t>
  </si>
  <si>
    <t>SPEED</t>
  </si>
  <si>
    <t>SPEED - SPORT SHOES</t>
  </si>
  <si>
    <t>IDOON</t>
  </si>
  <si>
    <t>SPIN-GO! MINI STUNT CAR - TOYS</t>
  </si>
  <si>
    <t>SPIX - SNACK</t>
  </si>
  <si>
    <t>SPRITE WATERLYMON - SOFT DRINK</t>
  </si>
  <si>
    <t>SRI REJEKI ISMAN</t>
  </si>
  <si>
    <t>SRITEX - TEXTILE</t>
  </si>
  <si>
    <t>STAI SWASTA LAN TABOER</t>
  </si>
  <si>
    <t>STARBUCKS COFFEE</t>
  </si>
  <si>
    <t>STARVIT SIRUP HERBAL - LIQUID TRADITIONA</t>
  </si>
  <si>
    <t>STELLA BATHROOM - AIR FRESHENER</t>
  </si>
  <si>
    <t>STELLA HOME - FABRIC SPRAY</t>
  </si>
  <si>
    <t>STELLA MATIC - AIR FRESHENER</t>
  </si>
  <si>
    <t>STELLA NATURALS CAR PERFUME - CAR AIR FR</t>
  </si>
  <si>
    <t>STELLA PARFUM'IST TWIST - CAR AIR FRESHE</t>
  </si>
  <si>
    <t>STIE MNC,STKIP MNC</t>
  </si>
  <si>
    <t>STIMUNO - FOOD SUPPLEMENT</t>
  </si>
  <si>
    <t>STIMUNO FORTE - FOOD SUPPLEMENT</t>
  </si>
  <si>
    <t>STMIK JAKARTA STI&amp;K</t>
  </si>
  <si>
    <t>STMIK JAKARTA STI&amp;K - COLLEGE</t>
  </si>
  <si>
    <t>STMIK NUSA MANDIRI</t>
  </si>
  <si>
    <t>NUSA MANDIRI</t>
  </si>
  <si>
    <t>STMIK-STIBA NUSA MANDIRI JKT - COLLEGE</t>
  </si>
  <si>
    <t>STOP COLD - COLD MEDICINE</t>
  </si>
  <si>
    <t>STOP-X - ANALGESIC CREAM</t>
  </si>
  <si>
    <t>STP</t>
  </si>
  <si>
    <t>STP TUFF STUFF - MULTIPURPOSE CLEANER</t>
  </si>
  <si>
    <t>BOOTS HEALTHCARE</t>
  </si>
  <si>
    <t>STREPSILS COOL - COUGH DROP</t>
  </si>
  <si>
    <t>STREPSILS EXTRA STRONG SENSATION - COUGH</t>
  </si>
  <si>
    <t>STRONGBOW APPLE CIDERS - SOFT DRINK</t>
  </si>
  <si>
    <t>STT FRENCH FRIES 2000 - SNACK</t>
  </si>
  <si>
    <t>SUKSES'S ISI 2,LUWAK WHITE KOFFIE TARIK</t>
  </si>
  <si>
    <t>SUKSES'S ISI 2,SMARTFREN</t>
  </si>
  <si>
    <t>SUKSES'S ISI 2,SMARTFREN,CAP ENAAK</t>
  </si>
  <si>
    <t>SUKSES'S ISI 2,SMARTFREN,JAMU SIDO MUNCU</t>
  </si>
  <si>
    <t>SUKSES'S ISI 2,VIOSTIN</t>
  </si>
  <si>
    <t>SUKUN</t>
  </si>
  <si>
    <t>SUKUN - CORPORATE</t>
  </si>
  <si>
    <t>SUKUN SPECIAL - CLOVE CIGARETTE</t>
  </si>
  <si>
    <t>SUKUN,TEH SOSRO,ANTANGIN</t>
  </si>
  <si>
    <t>SUMBER AYU DEO WHITE - VAGINAL SOAP</t>
  </si>
  <si>
    <t>CHANDRA MUSTIKA SARI</t>
  </si>
  <si>
    <t>SUMBER AYU WHITENING - VAGINAL SOAP</t>
  </si>
  <si>
    <t>SUMITOMO MITSUI BANKING CORP</t>
  </si>
  <si>
    <t>SUMITOMO MITSUI BANKING CORPORATION - CO</t>
  </si>
  <si>
    <t>SUMMARECON BANDUNG - RESIDENCE</t>
  </si>
  <si>
    <t>SUMMARECON BEKASI - RESIDENCE</t>
  </si>
  <si>
    <t>SUMMARECON EMERALD KARAWANG - RESIDENCE</t>
  </si>
  <si>
    <t>SUMMARECON AGUNG TERBUKA, PT</t>
  </si>
  <si>
    <t>SUMMARECON GROUP - BUILDING DEVELOPER</t>
  </si>
  <si>
    <t>SUMMARECON KELAPA GADING - PERUMAHAN</t>
  </si>
  <si>
    <t>SUMMARECON MAL BEKASI - MALL</t>
  </si>
  <si>
    <t>KSO SUMMARECON SERPONG</t>
  </si>
  <si>
    <t>SUMMARECON SERPONG - PERUMAHAN</t>
  </si>
  <si>
    <t>SUMMARECON SERPONG,PPD,MAL SERPONG,KEMEN</t>
  </si>
  <si>
    <t>MIKE OLEO NABATI INDUSTRI</t>
  </si>
  <si>
    <t>SUNCO - COOKING OIL</t>
  </si>
  <si>
    <t>SUNLIGHT EXTRA POWER - DISH WASHING LIQU</t>
  </si>
  <si>
    <t>SUNLIGHT HIGIENIS+ - DISH WASHING LIQUID</t>
  </si>
  <si>
    <t>FRUIT &amp; VEGETABLES - FRESH/DRY/FROZEN</t>
  </si>
  <si>
    <t>SEWU SEGAR NUSANTARA</t>
  </si>
  <si>
    <t>SUNPRIDE - FRUIT</t>
  </si>
  <si>
    <t>SUNSILK - ALL</t>
  </si>
  <si>
    <t>SUOMY</t>
  </si>
  <si>
    <t>SUOMY - HELMET</t>
  </si>
  <si>
    <t>SUPER BLOK TERBANG</t>
  </si>
  <si>
    <t>SUPER BLOK TERBANG - CORPORATE</t>
  </si>
  <si>
    <t>SUPER BUBUR - BUBUR INSTANT</t>
  </si>
  <si>
    <t>SUPER BUBUR BURYAM - BUBUR INSTANT</t>
  </si>
  <si>
    <t>SUPER MAL KARAWACI</t>
  </si>
  <si>
    <t>MAGIC BOX TOYS</t>
  </si>
  <si>
    <t>SUPER ZINGS RIVALS OF KABOOM - TOYS</t>
  </si>
  <si>
    <t>SUPER ZUPER - CANDY</t>
  </si>
  <si>
    <t>SUPER ZUPER LOLLIPOP - CANDY</t>
  </si>
  <si>
    <t>SUPERADVENTURE.CO.ID</t>
  </si>
  <si>
    <t>SUPERADVENTURE.CO.ID - MEDIA ONLINE</t>
  </si>
  <si>
    <t>YYS CAHAYA BAGI NEGERI (CBN)</t>
  </si>
  <si>
    <t>SUPERBOOK - CORPORATE</t>
  </si>
  <si>
    <t>SUPER MUSIC ID EVENT ORGANIZER</t>
  </si>
  <si>
    <t>SUPERMUSIC.ID - MEDIA ONLINE</t>
  </si>
  <si>
    <t>SUPERSOCCER.CO.ID</t>
  </si>
  <si>
    <t>SUPERSOCCER.CO.ID - MEDIA ONLINE</t>
  </si>
  <si>
    <t>SUPERSTAR SNAPS - CHOCOLATE WAFER</t>
  </si>
  <si>
    <t>SUPERSTAR! - CHOCOLATE WAFER</t>
  </si>
  <si>
    <t>SURI NUSANTARA JAYA</t>
  </si>
  <si>
    <t>SURI NUSANTARA JAYA, PT - CORPORATE</t>
  </si>
  <si>
    <t>SURYA PROFESIONAL MILD - FILTER CLOVE CI</t>
  </si>
  <si>
    <t>SUSTAGEN KID 3 - GROWING UP MILK</t>
  </si>
  <si>
    <t>SUSU JAHE - HEALTH DRINK</t>
  </si>
  <si>
    <t>SUSU JAHE,SUKSES'S ISI 2</t>
  </si>
  <si>
    <t>SUSU JAHE,SUKSES'S ISI 2,LUWAK WHITE KOF</t>
  </si>
  <si>
    <t>SURETEX/DKT INDONESIA(09/2013)</t>
  </si>
  <si>
    <t>SUTRA - CONDOM</t>
  </si>
  <si>
    <t>SUTRA FIESTA - CONDOM</t>
  </si>
  <si>
    <t>SUTRA PERKASA - FOOD SUPPLEMENT</t>
  </si>
  <si>
    <t>SUTRA PLUS - CONDOM</t>
  </si>
  <si>
    <t>SUTRA,DKT INDONESIA</t>
  </si>
  <si>
    <t>SUZUKI - ALL MOTORCYCLES</t>
  </si>
  <si>
    <t>SUZUKI CARRY PICK UP - PICK UP</t>
  </si>
  <si>
    <t>SUZUKI ERTIGA - CAR</t>
  </si>
  <si>
    <t>SUZUKI ERTIGA,SUZUKI GSX BANDIT,EXTRA JO</t>
  </si>
  <si>
    <t>SUZUKI GSX - MOTORCYCLE</t>
  </si>
  <si>
    <t>SUZUKI GSX BANDIT - MOTORCYCLE</t>
  </si>
  <si>
    <t>SUZUKI JIMNY - CAR</t>
  </si>
  <si>
    <t>SUZUKI NEX II - MOTORCYCLE</t>
  </si>
  <si>
    <t>SUZUKI XL7 - CAR</t>
  </si>
  <si>
    <t>DUNIA BINTANG WALET</t>
  </si>
  <si>
    <t>SWALLOW GLOBE BRAND AGAROS - PUDDING</t>
  </si>
  <si>
    <t>BIODROGA/SOFTEX INDONESIA(12/2018)</t>
  </si>
  <si>
    <t>SWEETY - ALL BABY DIAPERS</t>
  </si>
  <si>
    <t>SWEETY GOLD COMFORT - BABY DIAPERS</t>
  </si>
  <si>
    <t>SWEETY GOLD PANTS - BABY DIAPERS</t>
  </si>
  <si>
    <t>SWEETY SILVER PANTS - BABY DIAPERS</t>
  </si>
  <si>
    <t>SWISS-BELHOTEL</t>
  </si>
  <si>
    <t>SWISS-BELHOTEL JAKARTA AIRPORT - HOTEL</t>
  </si>
  <si>
    <t>SYAMIL DATES HONEY</t>
  </si>
  <si>
    <t>SYAMIL DATES HONEY - HONEY</t>
  </si>
  <si>
    <t>SYLVANIAN FAMILIES - TOYS</t>
  </si>
  <si>
    <t>TABIB (PARANORMAL)</t>
  </si>
  <si>
    <t>TABUNGAN ASURANSI PEG NEGERI(T</t>
  </si>
  <si>
    <t>TABUNGAN ASURANSI PEG NEGERI(TASPEN)</t>
  </si>
  <si>
    <t>TAHIR FOUNDATION</t>
  </si>
  <si>
    <t>TAHIR FOUNDATION - FOUNDATION</t>
  </si>
  <si>
    <t>TAIWAN EXTERNAL TRADE DEVELOPMENT COUNCI</t>
  </si>
  <si>
    <t>TAIWAN TOURISM</t>
  </si>
  <si>
    <t>TAIWAN TOURISM BUREAU - TOURISM</t>
  </si>
  <si>
    <t>MIKATASA AGUNG</t>
  </si>
  <si>
    <t>TAKA PAINTS FLORANCE - PAINT</t>
  </si>
  <si>
    <t>TAKAHI</t>
  </si>
  <si>
    <t>TAKAHI - KOYO</t>
  </si>
  <si>
    <t>TAKENAKA</t>
  </si>
  <si>
    <t>TAKENAKA - CORPORATE</t>
  </si>
  <si>
    <t>TAMAN ANGGREK RESIDENCES JAKARTA - APART</t>
  </si>
  <si>
    <t>JAYA ANCOL</t>
  </si>
  <si>
    <t>TAMAN IMPIAN JAYA ANCOL</t>
  </si>
  <si>
    <t>TAMAN IMPIAN JAYA ANCOL,SINARMAS LAND,PL</t>
  </si>
  <si>
    <t>TAMAN ISMAIL MARZUKI</t>
  </si>
  <si>
    <t>TAMAN WISATA CANDI BOROBUDUR &amp; PRAMBA,RA</t>
  </si>
  <si>
    <t>TAMBANG BATUBARA BUKIT ASAM</t>
  </si>
  <si>
    <t>TAMBANG BATUBARA BUKIT ASAM, PT(PERSERO)</t>
  </si>
  <si>
    <t>TANTAN</t>
  </si>
  <si>
    <t>TANTAN - MOBILE APPLICATION</t>
  </si>
  <si>
    <t>TAQWALAND GROUP</t>
  </si>
  <si>
    <t>TAQWALAND GROUP - CORPORATE</t>
  </si>
  <si>
    <t>UNILEVER/TPS FOODS(05/2014)</t>
  </si>
  <si>
    <t>TARO - SNACK</t>
  </si>
  <si>
    <t>TAS MA TAS</t>
  </si>
  <si>
    <t>TAS MA TAS - MEN'S WEAR</t>
  </si>
  <si>
    <t>TASO KASO METAL - METAL TRUSS</t>
  </si>
  <si>
    <t>TBS</t>
  </si>
  <si>
    <t>TBS - NETWORK</t>
  </si>
  <si>
    <t>TDR RACING</t>
  </si>
  <si>
    <t>TDR RACING - MOTORCYCLE SPAREPART</t>
  </si>
  <si>
    <t>TDR RACING - SPARK PLUG</t>
  </si>
  <si>
    <t>TEA-JUS - INSTANT TEA</t>
  </si>
  <si>
    <t>TEASER</t>
  </si>
  <si>
    <t>TEATER GANDRIK</t>
  </si>
  <si>
    <t>TEH GELAS</t>
  </si>
  <si>
    <t>TEH GELAS - BOTTLED TEA</t>
  </si>
  <si>
    <t>TEH GELAS,KAPAL API</t>
  </si>
  <si>
    <t>TEH GELAS,TANGO</t>
  </si>
  <si>
    <t>TEH JAVANA - BOTTLED TEA</t>
  </si>
  <si>
    <t>TEH PUCUK HARUM - CORPORATE</t>
  </si>
  <si>
    <t>TEH PUCUK HARUM,CORNETTO</t>
  </si>
  <si>
    <t>TEH PUCUK HARUM,LE MINERALE</t>
  </si>
  <si>
    <t>TEH PUCUK HARUM,TEASER</t>
  </si>
  <si>
    <t>TEH PUCUK HARUM,TEASER,ASTRA</t>
  </si>
  <si>
    <t>TEH RIO - CUP TEA</t>
  </si>
  <si>
    <t>TEH SARIWANGI MILK TEA - INSTANT TEA</t>
  </si>
  <si>
    <t>TEH SARIWANGI TEH MELATI - INSTANT TEA</t>
  </si>
  <si>
    <t>TEH SISRI - INSTANT TEA</t>
  </si>
  <si>
    <t>TEH SOSRO - ALL</t>
  </si>
  <si>
    <t>TEH SOSRO - BOTTLED TEA</t>
  </si>
  <si>
    <t>TEH SOSRO - TEH CELUP</t>
  </si>
  <si>
    <t>TEH SOSRO - TEH KOTAK</t>
  </si>
  <si>
    <t>TEH SOSRO FRUIT TEA</t>
  </si>
  <si>
    <t>TEH SOSRO TAWAR - BOTTLED TEA</t>
  </si>
  <si>
    <t>TEH SOSRO,DAMN! I LOVE INDONESIA</t>
  </si>
  <si>
    <t>TEH SOSRO,DIABETASOL</t>
  </si>
  <si>
    <t>TEH SOSRO,DIABETASOL,MICROLAX,RUCIKA,POL</t>
  </si>
  <si>
    <t>TEH SOSRO,KUKU BIMA ENER-G!</t>
  </si>
  <si>
    <t>TEH SOSRO,SHARIACOIN,DANA SYARIAH</t>
  </si>
  <si>
    <t>TEKA</t>
  </si>
  <si>
    <t>TEKA - KITCHEN SET</t>
  </si>
  <si>
    <t>TELKOM (TELEKOMUNIKASI INDONESIA)</t>
  </si>
  <si>
    <t>TELKOM,OMEPROS</t>
  </si>
  <si>
    <t>TELKOM,OMEPROS MINI CAPS</t>
  </si>
  <si>
    <t>TELKOMSEL - CORPORATE</t>
  </si>
  <si>
    <t>TELKOMSEL BY.U - SIM CARD</t>
  </si>
  <si>
    <t>TELKOMSEL,PROAKTIF COMMUNICATIONS</t>
  </si>
  <si>
    <t>TELKOMSEL,SHOPEE,KG MEDIA,INTERSPORT,BCA</t>
  </si>
  <si>
    <t>TELON LANG - TELON OIL</t>
  </si>
  <si>
    <t>TEMPO GROUP</t>
  </si>
  <si>
    <t>TEMPO - MEDIA ONLINE</t>
  </si>
  <si>
    <t>TEMPO SCAN PACIFIC, PT</t>
  </si>
  <si>
    <t>BRISTOL MYERS</t>
  </si>
  <si>
    <t>TEMPRA - COLD SYRUP</t>
  </si>
  <si>
    <t>TAISHO INDONESIA</t>
  </si>
  <si>
    <t>TEMPRA DROPS - COLD SYRUP</t>
  </si>
  <si>
    <t>TEMPRA FORTE - COLD SYRUP</t>
  </si>
  <si>
    <t>TENNIS INDOOR SENAYAN</t>
  </si>
  <si>
    <t>TNI</t>
  </si>
  <si>
    <t>TENTARA NASIONAL INDONESIA (TNI)</t>
  </si>
  <si>
    <t>TENTARA NASIONAL INDONESIA,KEPOLISIAN RI</t>
  </si>
  <si>
    <t>TENTARA NASIONAL INDONESIA,KOMISI PEMILI</t>
  </si>
  <si>
    <t>TERMOREX - ALL COLD MEDICINES</t>
  </si>
  <si>
    <t>THE BREEZE CAFE JAKARTA</t>
  </si>
  <si>
    <t>THE BREEZE CAFE JAKARTA - RESTAURANT</t>
  </si>
  <si>
    <t>THE EXECUTIVE</t>
  </si>
  <si>
    <t>THE EXECUTIVE - ALL APPAREL</t>
  </si>
  <si>
    <t>THE F THING - ONLINE SHOP</t>
  </si>
  <si>
    <t>THE F THING,LIVESCAPE</t>
  </si>
  <si>
    <t>THE F THING,LIVESCAPE,DCODE</t>
  </si>
  <si>
    <t>THE INSTITUTE OF INTERNAL AUDITORS INDON</t>
  </si>
  <si>
    <t>THE KING</t>
  </si>
  <si>
    <t>THE KING - PROPERTY AGENT</t>
  </si>
  <si>
    <t>THE MEDIA HOTEL</t>
  </si>
  <si>
    <t>THE MEDIA JAKARTA - HOTEL</t>
  </si>
  <si>
    <t>THE ONE ENTREPRENUER CORP</t>
  </si>
  <si>
    <t>THE ONE ENTREPRENUER CORP - CORPORATE</t>
  </si>
  <si>
    <t>THE PINEWOOD HOTEL</t>
  </si>
  <si>
    <t>THE PINEWOOD CISARUA - HOTEL</t>
  </si>
  <si>
    <t>FOTO STUDIO</t>
  </si>
  <si>
    <t>THE RESONANZ</t>
  </si>
  <si>
    <t>THE RESONANZ - MUSIC STUDIO</t>
  </si>
  <si>
    <t>THE SULTAN HOTEL</t>
  </si>
  <si>
    <t>THE SULTAN - HOTEL</t>
  </si>
  <si>
    <t>TAMORA GROUP</t>
  </si>
  <si>
    <t>THE TAMORA BALI - APARTMENT</t>
  </si>
  <si>
    <t>CT CORP</t>
  </si>
  <si>
    <t>THE TRANS ICON SURABAYA - SUPERBLOCK</t>
  </si>
  <si>
    <t>THE TRANS LUXURY BANDUNG,BANK MEGA</t>
  </si>
  <si>
    <t>THE WAHID INSTITUTE</t>
  </si>
  <si>
    <t>THERAPEUTIC BIO PEARL - HEALTH EQUIPMENT</t>
  </si>
  <si>
    <t>THERMOLYTE DIET SUGAR - LOW CALORIE SWET</t>
  </si>
  <si>
    <t>THERMOLYTE PLUS - FOOD SUPPLEMENT</t>
  </si>
  <si>
    <t>HERBAL REVIVAL SDN BHD</t>
  </si>
  <si>
    <t>THOMSON ACTIVATED GINKGO - FOOD SUPPLEME</t>
  </si>
  <si>
    <t>THREE SECOND</t>
  </si>
  <si>
    <t>THREE SECOND - ALL APPAREL</t>
  </si>
  <si>
    <t>THYPONISIX - FOOD SUPPLEMENT</t>
  </si>
  <si>
    <t>TIC TIC - SNACK</t>
  </si>
  <si>
    <t>TIGA RODA</t>
  </si>
  <si>
    <t>TIGA RODA - SEMEN</t>
  </si>
  <si>
    <t>NARA HOTELS INTERNATIONAL</t>
  </si>
  <si>
    <t>TIJILI SEMINYAK BALI - HOTEL</t>
  </si>
  <si>
    <t>BYTEMOD PTE.LTD</t>
  </si>
  <si>
    <t>TIK TOK - MOBILE APPLICATION</t>
  </si>
  <si>
    <t>TIK TOK,OPPO</t>
  </si>
  <si>
    <t>TIKET.COM</t>
  </si>
  <si>
    <t>TIKET.COM - ONLINE SHOP</t>
  </si>
  <si>
    <t>TIKET.COM,BSB CITY,KOPIKO 78,LE MINERALE</t>
  </si>
  <si>
    <t>TINDER</t>
  </si>
  <si>
    <t>TINDER - SOCIAL MEDIA</t>
  </si>
  <si>
    <t>TINI WINI BITI - BISCUIT</t>
  </si>
  <si>
    <t>SILVERLIT</t>
  </si>
  <si>
    <t>TINY FURRIES - TOYS</t>
  </si>
  <si>
    <t>PLATINUM CERAMICS INDUSTRY</t>
  </si>
  <si>
    <t>TITANIUM - GRANITE TILE</t>
  </si>
  <si>
    <t>TITIPAN KILAT,JNE</t>
  </si>
  <si>
    <t>TITUS CAMERA - MOBILE APPLICATION</t>
  </si>
  <si>
    <t>TJ JOYBEE - MULTIVITAMIN HONEY</t>
  </si>
  <si>
    <t>TJ JOYBEE GROW EMULTION - VITAMIN</t>
  </si>
  <si>
    <t>TJ JOYBEE GUMMY - VITAMIN</t>
  </si>
  <si>
    <t>TJONG A FIE MEMORIAL INSTITUTE</t>
  </si>
  <si>
    <t>TJONG A FIE MEMORIAL INSTITUTE - MUSEUM</t>
  </si>
  <si>
    <t>TOFFEE EVENTS</t>
  </si>
  <si>
    <t>TOFFEE EVENTS - EVENT ORGANIZER</t>
  </si>
  <si>
    <t>TOKO DAGING NUSANTARA - MEAT SHOP</t>
  </si>
  <si>
    <t>TOKO GEMBUL LUCU</t>
  </si>
  <si>
    <t>TOKO GEMBUL LUCU - ONLINE SHOP</t>
  </si>
  <si>
    <t>TOKOPEDIA,SEDAAP</t>
  </si>
  <si>
    <t>TOKOPEDIA,SEDAAP,YOYIC</t>
  </si>
  <si>
    <t>TOKOPEDIA,SEDAAP,YOYIC,HONDA</t>
  </si>
  <si>
    <t>TOKOPEDIA,UNIV INDONESIA</t>
  </si>
  <si>
    <t>TOKYO RIVERSIDE JAKARTA - APARTMENT</t>
  </si>
  <si>
    <t>TEH DUA BURUNG FACTORY</t>
  </si>
  <si>
    <t>TONG TJI - TEA BAG</t>
  </si>
  <si>
    <t>TOP - INSTANT COFFEE</t>
  </si>
  <si>
    <t>TOP CAPPUCCINO - INSTANT COFFEE</t>
  </si>
  <si>
    <t>TOP COFFEE TORAJA - COFFEE</t>
  </si>
  <si>
    <t>TOP COFFEE TORAJA,ENZIM 40 PLUS</t>
  </si>
  <si>
    <t>TOP COFFEE TORAJA,KEMENTERIAN KOMUNIKASI</t>
  </si>
  <si>
    <t>TOP COFFEE TORAJA,LARUTAN PENYEGAR CAP B</t>
  </si>
  <si>
    <t>TOP COFFEE TORAJA,POLYSILANE</t>
  </si>
  <si>
    <t>TOP ICE</t>
  </si>
  <si>
    <t>TOP KOPI SUSU - COFFEE</t>
  </si>
  <si>
    <t>Tirta Surya</t>
  </si>
  <si>
    <t>TOP LADY - HAIR COLOURANT</t>
  </si>
  <si>
    <t>TOP UP - FOOD SUPPLEMENT</t>
  </si>
  <si>
    <t>TOP WHITE COFFEE - INSTANT COFFEE</t>
  </si>
  <si>
    <t>TOP WHITE COFFEE,ENZIM 40 PLUS</t>
  </si>
  <si>
    <t>TOP WHITE COFFEE,LARUTAN PENYEGAR CAP BA</t>
  </si>
  <si>
    <t>TOP WHITE COFFEE,LE MINERALE</t>
  </si>
  <si>
    <t>TORABIKA EKA SEMESTA</t>
  </si>
  <si>
    <t>TORABIKA CAPPUCCINO - COFFEE</t>
  </si>
  <si>
    <t>TORABIKA CAPPUCCINO,KRATINGDAENG</t>
  </si>
  <si>
    <t>TORABIKA CAPPUCCINO,KUKU BIMA ENER-G! +</t>
  </si>
  <si>
    <t>TORABIKA CREAMY LATTE - COFFEE</t>
  </si>
  <si>
    <t>TORABIKA CREAMY LATTE,L-MEN</t>
  </si>
  <si>
    <t>TORABIKA GILUS MIX - COFFEE</t>
  </si>
  <si>
    <t>TORABIKA JAHE SUSU - COFFEE</t>
  </si>
  <si>
    <t>TORABIKA KOPI SUSU ESPRESSO - COFFEE</t>
  </si>
  <si>
    <t>TORABIKA KOPI SUSU ESPRESSO,INDOMIE,KUKU</t>
  </si>
  <si>
    <t>TORAY INDUSTRIES</t>
  </si>
  <si>
    <t>TORAY INDUSTRIES, PT - CORPORATE</t>
  </si>
  <si>
    <t>TORPEDO - LIQUID ENERGY DRINK</t>
  </si>
  <si>
    <t>TOSHIBA</t>
  </si>
  <si>
    <t>TOSHIBA - AIR CONDITIONER</t>
  </si>
  <si>
    <t>TOTALCARE - MOUTHWASH</t>
  </si>
  <si>
    <t>PT Surya Toto Indonesia</t>
  </si>
  <si>
    <t>TOTO - KLOSET</t>
  </si>
  <si>
    <t>TOTO - SANITARY WARE</t>
  </si>
  <si>
    <t>TOURISM TRAINING CENTER</t>
  </si>
  <si>
    <t>TOURISM TRAINING CENTER - CORPORATE</t>
  </si>
  <si>
    <t>TOYOTA</t>
  </si>
  <si>
    <t>TOYOTA - ALL CARS</t>
  </si>
  <si>
    <t>TOYOTA - CORPORATE</t>
  </si>
  <si>
    <t>TOYOTA AGYA - CAR</t>
  </si>
  <si>
    <t>TOYOTA AVANZA - CAR</t>
  </si>
  <si>
    <t>TOYOTA AVANZA VELOZ - CAR</t>
  </si>
  <si>
    <t>TOYOTA CALYA - CAR</t>
  </si>
  <si>
    <t>TOYOTA COROLLA ALTIS - CAR</t>
  </si>
  <si>
    <t>TRANS CORP COMPANY</t>
  </si>
  <si>
    <t>TRANS CORP COMPANY,CT ARSA FOUNDATION</t>
  </si>
  <si>
    <t>TRANS LIVING - HOME INTERIOR</t>
  </si>
  <si>
    <t>TRANS PARK BINTARO - SUPERBLOCK</t>
  </si>
  <si>
    <t>TRANS PARK CIBUBUR - SUPERBLOCK</t>
  </si>
  <si>
    <t>TRANS PARK JUANDA BEKASI - SUPERBLOCK</t>
  </si>
  <si>
    <t>TRANS PARK MALL BEKASI - SHOPPING CENTER</t>
  </si>
  <si>
    <t>TRANS PROPERTY - DEVELOPER</t>
  </si>
  <si>
    <t>TRANS SNOW WORLD - RECREATION CENTER</t>
  </si>
  <si>
    <t>TRANS STUDIO BALI - RECREATION CENTER</t>
  </si>
  <si>
    <t>TRANS STUDIO BANDUNG,BANK MEGA</t>
  </si>
  <si>
    <t>TRANS STUDIO CIBUBUR - RECREATION CENTER</t>
  </si>
  <si>
    <t>TRANS STUDIO MALL CIBUBUR - SHOPPING CEN</t>
  </si>
  <si>
    <t>TRANS STUDIO MALL DENPASAR - SHOPPING CE</t>
  </si>
  <si>
    <t>TRANSITIONS OPTICAL</t>
  </si>
  <si>
    <t>TRANSITIONS - ADAPTIVE LENS</t>
  </si>
  <si>
    <t>TRANSPORTASI JAKARTA</t>
  </si>
  <si>
    <t>TRANSJAKARTA - TRANSPORTATION</t>
  </si>
  <si>
    <t>TRANSJAKARTA,MOTION RADIO,NEOZEP FORTE</t>
  </si>
  <si>
    <t>TRANS RETAIL INDONESIA</t>
  </si>
  <si>
    <t>TRANSMART - HYPERMARKET</t>
  </si>
  <si>
    <t>TRANSMART CARREFOUR - HYPERMARKET</t>
  </si>
  <si>
    <t>TRANSVISION - TV CHANNEL</t>
  </si>
  <si>
    <t>TRAVELOKA,NU GREEN TEA,VIVO</t>
  </si>
  <si>
    <t>TRAVELOKA INDONESIA</t>
  </si>
  <si>
    <t>TRAVELOKA.COM - ONLINE SHOP</t>
  </si>
  <si>
    <t>MOOSE ENTERPRISE</t>
  </si>
  <si>
    <t>TREASURE X DRAGONS GOLD - TOYS</t>
  </si>
  <si>
    <t>TRESEMME - HAIR CARE</t>
  </si>
  <si>
    <t>TRESEMME SCALP CARE - SHAMPOO</t>
  </si>
  <si>
    <t>TRIVAGO</t>
  </si>
  <si>
    <t>TRIVAGO - ONLINE SHOP</t>
  </si>
  <si>
    <t>BINA KARYA PRIMA</t>
  </si>
  <si>
    <t>TROPICAL - COOKING OIL</t>
  </si>
  <si>
    <t>TROPICANA SLIM - ALL DIET PRODUCTS</t>
  </si>
  <si>
    <t>TROPICANA SLIM - LOW CALORIE SWEETENER</t>
  </si>
  <si>
    <t>TROPICANA SLIM GOLDEN MIL - POWDER MILK</t>
  </si>
  <si>
    <t>TROPICANA SLIM HI LO</t>
  </si>
  <si>
    <t>TROPICANA SLIM HI LO GOLD</t>
  </si>
  <si>
    <t>TROPICANA SLIM STEVIA - LOW CALORIE SWEE</t>
  </si>
  <si>
    <t>WITAMI TUNAI MANDIRI</t>
  </si>
  <si>
    <t>TRUE MONEY - PAYMENT SERVICE</t>
  </si>
  <si>
    <t>TUNAIKU FINANCIAL INSTITUTION</t>
  </si>
  <si>
    <t>TUNAIKU - FINANCIAL INSTITUTION</t>
  </si>
  <si>
    <t>TUNGGUMA</t>
  </si>
  <si>
    <t>TUNGGUMA - CORPORATE</t>
  </si>
  <si>
    <t>TUPEPE</t>
  </si>
  <si>
    <t>TUPEPE - FOOT CARE</t>
  </si>
  <si>
    <t>TUPPERWARE BRANDS CORPORATION</t>
  </si>
  <si>
    <t>TUPPERWARE</t>
  </si>
  <si>
    <t>TUR SILATURRAHMI NABI</t>
  </si>
  <si>
    <t>TURSINA - TOURS &amp; TRAVEL</t>
  </si>
  <si>
    <t>TVONE</t>
  </si>
  <si>
    <t>TVONE CONNECT - MOBILE APPLICATION</t>
  </si>
  <si>
    <t>TVRI,BADAN AMIL ZAKAT NASIONAL (BAZNAS)</t>
  </si>
  <si>
    <t>TVRI,DJARUM KUDUS, PT</t>
  </si>
  <si>
    <t>TVRI,GOOD NEWS FROM INDONESIA</t>
  </si>
  <si>
    <t>TVRI,MOLA TV,PERS SEPAKBOLA SELURUH INDO</t>
  </si>
  <si>
    <t>TWISTKO - SNACK</t>
  </si>
  <si>
    <t>Asia Tembakau</t>
  </si>
  <si>
    <t>U MILD - FILTER CLOVE CIGARETTES</t>
  </si>
  <si>
    <t>UC-FLEX - FOOD SUPPLEMENT</t>
  </si>
  <si>
    <t>UCHIDA - AIR CONDITIONERS</t>
  </si>
  <si>
    <t>UCHIDA - ALL ELECT H/H APPLIANCES</t>
  </si>
  <si>
    <t>UCHIDA - FREEZER</t>
  </si>
  <si>
    <t>UCHIDA - WASHING MACHINE</t>
  </si>
  <si>
    <t>UCHIDA - WATER DISPENSER</t>
  </si>
  <si>
    <t>UCHIDA - WATER PUMP</t>
  </si>
  <si>
    <t>ULTRA - LIQUID MILK</t>
  </si>
  <si>
    <t>ULTRA MILK - ALL MILK PRODUCT</t>
  </si>
  <si>
    <t>DIET DRINK</t>
  </si>
  <si>
    <t>ULTRA MILK LOW FAT HIGH CALCIUM - LOW FA</t>
  </si>
  <si>
    <t>ULTRA SARI KACANG IJO - GREEN BEANS DRIN</t>
  </si>
  <si>
    <t>ULTRA TEH KOTAK</t>
  </si>
  <si>
    <t>ULTRA TEH KOTAK RASA - FRUIT TEA</t>
  </si>
  <si>
    <t>ULTRA V IDEBENONE AMPOULE - FACE CARE</t>
  </si>
  <si>
    <t>ULTRA,THE F THING</t>
  </si>
  <si>
    <t>ULTRAFLU - ANALGESIC</t>
  </si>
  <si>
    <t>UNESCO</t>
  </si>
  <si>
    <t>UNI PIN E SPORTS,TRANS7</t>
  </si>
  <si>
    <t>UNICAN MILKITA - CANDY</t>
  </si>
  <si>
    <t>UNICAN MILKITA KENTAL MANIS - ALL SWEETE</t>
  </si>
  <si>
    <t>UNICAN MILKITA LOLLIPOP - CANDY</t>
  </si>
  <si>
    <t>UNIKEY</t>
  </si>
  <si>
    <t>UNIKEY - SLIDING RAIL SYSTEM</t>
  </si>
  <si>
    <t>TERANG DUNIA INTERNUSA</t>
  </si>
  <si>
    <t>UNITED - BICYCLE</t>
  </si>
  <si>
    <t>UNITED FAMILY</t>
  </si>
  <si>
    <t>UNITED FAMILY - ALL CANDY</t>
  </si>
  <si>
    <t>UNITI</t>
  </si>
  <si>
    <t>UNITI UNITING INDONESIA - ORGANIZATION</t>
  </si>
  <si>
    <t>UNIV AL AZHAR INDONESIA</t>
  </si>
  <si>
    <t>UNIV AMIKOM YOGYAKARTA</t>
  </si>
  <si>
    <t>UNIV AMIKOM YOGYAKARTA - UNIVERSITY</t>
  </si>
  <si>
    <t>UNIV ATMA JAYA</t>
  </si>
  <si>
    <t>YYS PEND BAKRIE</t>
  </si>
  <si>
    <t>UNIV BAKRIE - UNIVERSITY</t>
  </si>
  <si>
    <t>UNIV BINA SARANA INFORMATIKA - UNIVERSIT</t>
  </si>
  <si>
    <t>YYS BINAWAN</t>
  </si>
  <si>
    <t>UNIV BINAWAN JAKARTA - UNIVERSITY</t>
  </si>
  <si>
    <t>UNIV BRAWIJAYA</t>
  </si>
  <si>
    <t>UNIV BUDI LUHUR</t>
  </si>
  <si>
    <t>UNIV ESA UNGGUL</t>
  </si>
  <si>
    <t>UNIV ESA UNGGUL JAKARTA - UNIVERSITY</t>
  </si>
  <si>
    <t>UNIV GADJAH MADA YOGYAKARTA</t>
  </si>
  <si>
    <t>UNIV GADJAH MADA YOGYAKARTA,TVRI</t>
  </si>
  <si>
    <t>UNIV GUNADARMA</t>
  </si>
  <si>
    <t>UNIV HASANUDDIN UJUNG PANDANG</t>
  </si>
  <si>
    <t>UNIV INDONESIA</t>
  </si>
  <si>
    <t>UNIV INDONESIA,BANK MANDIRI,BANK MAYAPAD</t>
  </si>
  <si>
    <t>UNIV ISLAM BANDUNG</t>
  </si>
  <si>
    <t>UNIV ISLAM MALANG</t>
  </si>
  <si>
    <t>UNIV ISLAM NEGERI AR-RANIRY BANDA ACEH</t>
  </si>
  <si>
    <t>UNIV ISLAM NEGERI MAULANA MALI</t>
  </si>
  <si>
    <t>UNIV ISLAM NEGERI MAULANA MALIK IBRAHIM</t>
  </si>
  <si>
    <t>UNIV ISLAM NEGERI SUNAN AMPEL SBY,UNIV I</t>
  </si>
  <si>
    <t>UNIV ISLAM NEGERI SUNAN AMPEL</t>
  </si>
  <si>
    <t>UNIV ISLAM NEGERI SUNAN AMPEL SURABAYA</t>
  </si>
  <si>
    <t>UNIV ISLAM NEGERI SYARIF HIDAY</t>
  </si>
  <si>
    <t>UNIV ISLAM NEGERI SYARIF HIDAYATULLAH</t>
  </si>
  <si>
    <t>UNIV ISLAM NEGERI WALISONGO SMG</t>
  </si>
  <si>
    <t>UNIV ISLAM NEGERI WALISONGO SMG - UNIVER</t>
  </si>
  <si>
    <t>UNIV KATOLIK SOEGIJAPRANATA</t>
  </si>
  <si>
    <t>UNIV KOMPUTER INDONESIA</t>
  </si>
  <si>
    <t>UNIV KOMPUTER INDONESIA (UNIKOM)</t>
  </si>
  <si>
    <t>UNIV KRISNADWIPAYANA</t>
  </si>
  <si>
    <t>UNIV KRISNADWIPAYANA JKT - UNIVERSITY</t>
  </si>
  <si>
    <t>UNIV KRISTEN INDONESIA</t>
  </si>
  <si>
    <t>UNIV MUHAMMADIYAH MALANG</t>
  </si>
  <si>
    <t>UNIV MUHAMMADIYAH PURWOKERTO</t>
  </si>
  <si>
    <t>UNIV MUHAMMADIYAH YOGYAKARTA</t>
  </si>
  <si>
    <t>UNIV NEGERI GORONTALO</t>
  </si>
  <si>
    <t>UNIV NEGERI GORONTALO - UNIVERSITY</t>
  </si>
  <si>
    <t>UNIV PADJADJARAN BANDUNG</t>
  </si>
  <si>
    <t>UNIV PELITA HARAPAN</t>
  </si>
  <si>
    <t>UNIV PERTAHANAN INDONESIA</t>
  </si>
  <si>
    <t>UNIV PERTAHANAN INDONESIA - UNIVERSITY</t>
  </si>
  <si>
    <t>UNIV SEBELAS MARET (UNS)</t>
  </si>
  <si>
    <t>UNIV SRIWIJAYA PALEMBANG</t>
  </si>
  <si>
    <t>UNIV SUMATRA UTARA</t>
  </si>
  <si>
    <t>UNIV SUMATERA UTARA MEDAN - UNIVERSITY</t>
  </si>
  <si>
    <t>UNIV TARUMANAGARA</t>
  </si>
  <si>
    <t>UNIV TERBUKA</t>
  </si>
  <si>
    <t>UNIV TRISAKTI</t>
  </si>
  <si>
    <t>UNTUNG BERSAMA SEJAHTERA</t>
  </si>
  <si>
    <t>UNTUNG BERSAMA SEJAHTERA - JEWELLERY</t>
  </si>
  <si>
    <t>US</t>
  </si>
  <si>
    <t>US - CORPORATE</t>
  </si>
  <si>
    <t>USAGI BALLS - SNACK</t>
  </si>
  <si>
    <t>USAGI PUFF - SNACK</t>
  </si>
  <si>
    <t>VANISH - BLEACH</t>
  </si>
  <si>
    <t>VANISH OXI ACTION - POWDER STAIN REMOVER</t>
  </si>
  <si>
    <t>VANISH WHITE - LIQUID STAIN REMOVER</t>
  </si>
  <si>
    <t>VASELINE HEALTHY WHITE FRESH &amp; FAIR - WH</t>
  </si>
  <si>
    <t>VASELINE HEALTHY WHITE SUN+POLLUTION PRO</t>
  </si>
  <si>
    <t>VEET - HAIR REMOVAL CREAM</t>
  </si>
  <si>
    <t>VEGEBLEND - FOOD SUPPLEMENT</t>
  </si>
  <si>
    <t>VEGEBLEND 21 JR - FOOD SUPPLEMENT</t>
  </si>
  <si>
    <t>VEGETA HERBAL - HEALTH DRINK</t>
  </si>
  <si>
    <t>VEGETA HERBAL,KOREA GLOW,VIVO</t>
  </si>
  <si>
    <t>VEGETA SCRUBBER - HEALTH DRINK</t>
  </si>
  <si>
    <t>VERILE - ACNE GEL</t>
  </si>
  <si>
    <t>VERILE - FACE CARE</t>
  </si>
  <si>
    <t>VERILE - FACIAL WASH</t>
  </si>
  <si>
    <t>VERILE ACNE BLEMISH CREAM - ACNE CREAM</t>
  </si>
  <si>
    <t>VERILE,KOREA GLOW</t>
  </si>
  <si>
    <t>VERILE,WHITE-NENG</t>
  </si>
  <si>
    <t>VERMORAN - ANTHELMINTICS</t>
  </si>
  <si>
    <t>VICKS FORMULA 44 - COUGH SYRUP</t>
  </si>
  <si>
    <t>VICKS INHALER - INHALER</t>
  </si>
  <si>
    <t>VICKS VAPORUB</t>
  </si>
  <si>
    <t>VICTORIA CARE INDONESIA, PT - CORPORATE</t>
  </si>
  <si>
    <t>KREATIF MEDIA KARYA</t>
  </si>
  <si>
    <t>VIDIO - MOBILE APPLICATION</t>
  </si>
  <si>
    <t>VIDIO,MYTELKOMSEL</t>
  </si>
  <si>
    <t>VIDIO,TELKOMSEL</t>
  </si>
  <si>
    <t>VIDORAN - ALL PRODUCT</t>
  </si>
  <si>
    <t>VIDORAN GUMMY - VITAMIN</t>
  </si>
  <si>
    <t>VIDORAN IBUNDA - PREGNANT MILK</t>
  </si>
  <si>
    <t>VIDORAN IBUNDA,KARTINI HOSPITAL</t>
  </si>
  <si>
    <t>VIDORAN SMART - VITAMIN</t>
  </si>
  <si>
    <t>VIDORAN XMART - ALL GROWING UP MILK</t>
  </si>
  <si>
    <t>VIDORAN XMART - LIQUID MILK</t>
  </si>
  <si>
    <t>VIDORAN XMART 5+ - GROWING UP MILK</t>
  </si>
  <si>
    <t>VIDORAN XMART,BODREX EXTRA,NEO RHEUMACYL</t>
  </si>
  <si>
    <t>RUSLI VINILON SAKTI</t>
  </si>
  <si>
    <t>VINILON - PVC PIPE</t>
  </si>
  <si>
    <t>VIOSTIN - FOOD SUPPLEMENT</t>
  </si>
  <si>
    <t>PHARMACEUTICAL LAB</t>
  </si>
  <si>
    <t>VIPRO-G - EFFERVESCENT VITAMIN</t>
  </si>
  <si>
    <t>VISI MEDIA ASIA</t>
  </si>
  <si>
    <t>VISI MEDIA ASIA - COORPORATE</t>
  </si>
  <si>
    <t>VISION+ - MEDIA ONLINE</t>
  </si>
  <si>
    <t>VIT - MINERAL WATER</t>
  </si>
  <si>
    <t>VITA JELLY DRINK</t>
  </si>
  <si>
    <t>TAKEDA</t>
  </si>
  <si>
    <t>VITACIMIN</t>
  </si>
  <si>
    <t>VITACOOK</t>
  </si>
  <si>
    <t>VITACOOK - RICE COOKER</t>
  </si>
  <si>
    <t>VITAL - OBAT TETES TELINGA</t>
  </si>
  <si>
    <t>VITAL,NOURISH BEAUTY CARE BIO WHITE</t>
  </si>
  <si>
    <t>VITALIS - EAU DE COLOGNE</t>
  </si>
  <si>
    <t>VITALIS PERFUMED MOISTURIZING - BODY WAS</t>
  </si>
  <si>
    <t>VITALONG C - VITAMIN C</t>
  </si>
  <si>
    <t>VITROPIC FORTE - VITAMIN</t>
  </si>
  <si>
    <t>VIVA - CLEANSING CREAM</t>
  </si>
  <si>
    <t>VIVA - COSMETIC</t>
  </si>
  <si>
    <t>VIVA - HAND &amp; BODY LOTION</t>
  </si>
  <si>
    <t>VIVA - MOISTURIZER</t>
  </si>
  <si>
    <t>VIVA QUEEN - COSMETIC</t>
  </si>
  <si>
    <t>VIVA SKIN FOOD CREAM EXTRA CARE - SKIN C</t>
  </si>
  <si>
    <t>VIVA WHITE CHIC ON LIPS - LIP BALM</t>
  </si>
  <si>
    <t>VIVA WHITE CLEAN &amp; MASK - FACE CLEANSER</t>
  </si>
  <si>
    <t>VIVA WHITE TROPICAL BRIGHT BODY CREME</t>
  </si>
  <si>
    <t>VIVA.CO.ID - MEDIA ONLINE</t>
  </si>
  <si>
    <t>VIVAN</t>
  </si>
  <si>
    <t>VIVAN - ALL PRODUCT</t>
  </si>
  <si>
    <t>VIVO CLUB - COMMUNITY</t>
  </si>
  <si>
    <t>VIVO RESIDENCE BOGOR - RESIDENCE</t>
  </si>
  <si>
    <t>VIVO,BALSEM LANG,CAP LANG</t>
  </si>
  <si>
    <t>VIVO,BINTANG TOEDJOE MASUK ANGIN</t>
  </si>
  <si>
    <t>VIVO,EXTRA JOSS</t>
  </si>
  <si>
    <t>VIVO,GOOD DAY,MARCKS TEENS</t>
  </si>
  <si>
    <t>VIVO,GRAB</t>
  </si>
  <si>
    <t>VIVO,KAPAL API SIGNATURE,KIS MINT</t>
  </si>
  <si>
    <t>VIVO,KISPRAY GOLD</t>
  </si>
  <si>
    <t>VIVO,KISPRAY GOLD,KAPAL API SIGNATURE,KI</t>
  </si>
  <si>
    <t>VIVO,SHELL ADVANCE</t>
  </si>
  <si>
    <t>VIVO,SHOPEE</t>
  </si>
  <si>
    <t>VIVO,WARDAH,TEASER</t>
  </si>
  <si>
    <t>VIVO,YAMAHA FREEGO</t>
  </si>
  <si>
    <t>VIXAL - POWDER TOILET CLEAR</t>
  </si>
  <si>
    <t>VIXAL,WIPOL,SUPER PELL</t>
  </si>
  <si>
    <t>VLIX.ID</t>
  </si>
  <si>
    <t>VLIX.ID - MEDIA ONLINE</t>
  </si>
  <si>
    <t>VOICE OF AMERICA</t>
  </si>
  <si>
    <t>VOICE OF AMERICA (VOA)</t>
  </si>
  <si>
    <t>VOICE OF AMERICA (VOA),EMBASSY OF THE UN</t>
  </si>
  <si>
    <t>NOVARTIS</t>
  </si>
  <si>
    <t>VOLTAREN</t>
  </si>
  <si>
    <t>SUKORINTEX</t>
  </si>
  <si>
    <t>WADIMOR - KAIN SARUNG</t>
  </si>
  <si>
    <t>WADIMOR PRIMER - SARONG</t>
  </si>
  <si>
    <t>WAHID FOUNDATION</t>
  </si>
  <si>
    <t>WAHID FOUNDATION - FOUNDATION</t>
  </si>
  <si>
    <t>WAKIL PRESIDEN REPUBLIK INDONESIA</t>
  </si>
  <si>
    <t>WAKIL PRESIDEN REPUBLIK INDONESIA - GOVE</t>
  </si>
  <si>
    <t>WALL STREET ENGLISH COURSE</t>
  </si>
  <si>
    <t>WALL STREET ENGLISH - COURSE</t>
  </si>
  <si>
    <t>WALL'S 3 IN 1 - ICE CREAM</t>
  </si>
  <si>
    <t>WALL'S ARABIAN DELIGHT - ICE CREAM</t>
  </si>
  <si>
    <t>WALL'S BROWNIE ALPUKAT - ICE CREAM</t>
  </si>
  <si>
    <t>WALL'S CORNETTO BLACK - ICE CREAM</t>
  </si>
  <si>
    <t>WALL'S CORNETTO BLACK &amp; WHITE - ICE CREA</t>
  </si>
  <si>
    <t>WALL'S CORNETTO SILVER QUEEN - ICE CREAM</t>
  </si>
  <si>
    <t>WALL'S FEAST DOUBLE - ICE CREAM</t>
  </si>
  <si>
    <t>WALL'S FEAST WICH - ICE CREAM</t>
  </si>
  <si>
    <t>WALL'S MAGNUM DOUBLE CHOCOLATE - ICE CRE</t>
  </si>
  <si>
    <t>WALL'S MINI CORNETTO - ICE CREAM</t>
  </si>
  <si>
    <t>WALL'S MINIONS - ICE CREAM</t>
  </si>
  <si>
    <t>WALL'S UNI CORNETTO - ICE CREAM</t>
  </si>
  <si>
    <t>WALL'S VIENNETTA - ICE CREAM</t>
  </si>
  <si>
    <t>WARDAH - ALL TOILETRIES</t>
  </si>
  <si>
    <t>WARDAH - COSMETIC</t>
  </si>
  <si>
    <t>WARDAH ANTI DANDRUFF - SHAMPOO</t>
  </si>
  <si>
    <t>WARDAH C-DEFENSE ENERGIZING CREAMY WASH</t>
  </si>
  <si>
    <t>WARDAH CRYSTALLURE - FACE CARE</t>
  </si>
  <si>
    <t>WARDAH EXCLUSIVE - LIQUID FOUNDATION</t>
  </si>
  <si>
    <t>WARDAH EXCLUSIVE FLAWLESS COVER CUSHION</t>
  </si>
  <si>
    <t>WARDAH HAIRFALL TREATMENT - SHAMPOO</t>
  </si>
  <si>
    <t>WARDAH INSTAPERFECT - COSMETIC</t>
  </si>
  <si>
    <t>WARDAH INSTAPERFECT MINERALIGHT MATTE BB</t>
  </si>
  <si>
    <t>WARDAH LIGHTENING - MOISTURIZER</t>
  </si>
  <si>
    <t>WARDAH PERFECT BRIGHT - MOISTURIZER</t>
  </si>
  <si>
    <t>WARDAH PERFECT BRIGHT CREAMY - FACIAL FO</t>
  </si>
  <si>
    <t>WARDAH PERFECT BRIGHT MICELLAR WATER - F</t>
  </si>
  <si>
    <t>WARDAH RENEW YOU - FACE CARE</t>
  </si>
  <si>
    <t>WARDAH WHITE SECRET - FACE CARE</t>
  </si>
  <si>
    <t>WARDAH WHITE SECRET PURE TREATMENT ESSEN</t>
  </si>
  <si>
    <t>WARKOP - INSTANT COFFEE</t>
  </si>
  <si>
    <t>WARNA AGUNG, PT - CORPORATE</t>
  </si>
  <si>
    <t>WASKITA KARYA</t>
  </si>
  <si>
    <t>WASKITA KARYA, PT - CORPORATE</t>
  </si>
  <si>
    <t>WASSER</t>
  </si>
  <si>
    <t>WASSER - WATER FAUCET</t>
  </si>
  <si>
    <t>WASSER - WATER PUMP</t>
  </si>
  <si>
    <t>FANTASIA UTAMA NUANSA</t>
  </si>
  <si>
    <t>WATERBOM JAKARTA - RECREATION CENTER</t>
  </si>
  <si>
    <t>BISNIS PLUS SOSIAL, PT</t>
  </si>
  <si>
    <t>WATERPLUS+ - WATER FAUCET</t>
  </si>
  <si>
    <t>WEIGHT REDUCTION PROGRAM</t>
  </si>
  <si>
    <t>WEIGHT REDUCTION PROGRAM ACTIVE COCO SPL</t>
  </si>
  <si>
    <t>WELMOVE - FOOD SUPPLEMENT</t>
  </si>
  <si>
    <t>WESTERN AUSTRALIA</t>
  </si>
  <si>
    <t>WESTERN AUSTRALIA - TOURISM</t>
  </si>
  <si>
    <t>PETS &amp; PET SUPPLIES</t>
  </si>
  <si>
    <t>MARS INCORPORATED</t>
  </si>
  <si>
    <t>WHISKAS - CAT FOOD</t>
  </si>
  <si>
    <t>WHISKAS JUNIOR - CAT FOOD</t>
  </si>
  <si>
    <t>WHITE-NENG - FACE CARE</t>
  </si>
  <si>
    <t>WHITE-NENG - SKIN WHITENING CREAM</t>
  </si>
  <si>
    <t>WHITE-NENG BRIGHTENING APRICOT - FACIAL</t>
  </si>
  <si>
    <t>WHITE-NENG BRIGHTENING APRICOT,SORABEL</t>
  </si>
  <si>
    <t>WHITE-NENG,KISPRAY GOLD</t>
  </si>
  <si>
    <t>BANGUN RASAGUNA LESTARI</t>
  </si>
  <si>
    <t>WINCHEEZ - CHEESE</t>
  </si>
  <si>
    <t>WINGS - CORPORATE</t>
  </si>
  <si>
    <t>WINGS SUPER SOL - KARBOL WANGI</t>
  </si>
  <si>
    <t>WIRAUSAHA PELAJAR INDONESIA</t>
  </si>
  <si>
    <t>WIRAUSAHA PELAJAR INDONESIA - COMMUNITY</t>
  </si>
  <si>
    <t>WISMILAK DIPLOMAT-FILTER CLOVE CIGARETTE</t>
  </si>
  <si>
    <t>WISMILAK SPECIAL - CLOVE CIGARETTE</t>
  </si>
  <si>
    <t>WISMILAK-DIPLOMAT.COM</t>
  </si>
  <si>
    <t>WISMILAK-DIPLOMAT.COM - WEBSITE</t>
  </si>
  <si>
    <t>APLIKASI WIRAUSAHA MUSLIM</t>
  </si>
  <si>
    <t>WM UMROH - MOBILE APPLICATION</t>
  </si>
  <si>
    <t>WONDERLAND - ALL FOOD PRODUCTS</t>
  </si>
  <si>
    <t>WONDERLAND,SOFFELL</t>
  </si>
  <si>
    <t>KEONG NUSANTARA ABADI</t>
  </si>
  <si>
    <t>WONG COCO MY JELLY - NATA DE COCO JELLY</t>
  </si>
  <si>
    <t>WONG SOLO</t>
  </si>
  <si>
    <t>WONG SOLO GROUP - RESTAURANT</t>
  </si>
  <si>
    <t>WOODS - ALL PRODUCT</t>
  </si>
  <si>
    <t>WOODS - COUGH SYRUP</t>
  </si>
  <si>
    <t>WOODS EXPECTORANT- COUGH SYRUP</t>
  </si>
  <si>
    <t>WOODS PEPPERMINT LOZENGES</t>
  </si>
  <si>
    <t>WORLD TRADE CENTER UNIVERSITY</t>
  </si>
  <si>
    <t>WORLD TRADE CENTER JKT - OFFICE BUILDING</t>
  </si>
  <si>
    <t>WPC PEMBERSIH KLOSET - LIQUID TOILET CLE</t>
  </si>
  <si>
    <t>WPC PEMBERSIH PORSELEN - PORCELAIN CLEAN</t>
  </si>
  <si>
    <t>WULING MOTORS</t>
  </si>
  <si>
    <t>WULING ALMAZ - CAR</t>
  </si>
  <si>
    <t>WULING CONFERO S - CAR</t>
  </si>
  <si>
    <t>WULING CORTEZ - CAR</t>
  </si>
  <si>
    <t>WULING M,LUWAK WHITE K,RUCIKA</t>
  </si>
  <si>
    <t>PT SGMW MOTOR INDONESIA</t>
  </si>
  <si>
    <t>WULING MOTORS - CORPORATE</t>
  </si>
  <si>
    <t>WULING MOTORS,LUWAK WHITE KOFFIE</t>
  </si>
  <si>
    <t>WULING MOTORS,RUCIKA</t>
  </si>
  <si>
    <t>WWW.AKUID.ID</t>
  </si>
  <si>
    <t>WWW.AKUID.ID - WEBSITE</t>
  </si>
  <si>
    <t>WWW.BOLDXPERIENCE.COM</t>
  </si>
  <si>
    <t>WWW.BOLDXPERIENCE.COM - WEBSITE</t>
  </si>
  <si>
    <t>WWW.COKLATKITA.COM</t>
  </si>
  <si>
    <t>WWW.COKLATKITA.COM - MEDIA ONLINE</t>
  </si>
  <si>
    <t>WWW.GOIFEX.COM</t>
  </si>
  <si>
    <t>WWW.GOIFEX.COM - WEBSITE</t>
  </si>
  <si>
    <t>WWW.GOIFEX.COM,TOKOPEDIA</t>
  </si>
  <si>
    <t>WWW.IDNTIMES.COM</t>
  </si>
  <si>
    <t>WWW.IDNTIMES.COM - MEDIA ONLINE</t>
  </si>
  <si>
    <t>WWW.IKEA.CO.ID - ONLINE SHOP</t>
  </si>
  <si>
    <t>WWW.INDONESIA.TRAVEL</t>
  </si>
  <si>
    <t>WWW.INDONESIA.TRAVEL - WEBSITE</t>
  </si>
  <si>
    <t>WWW.INDONESIA.TRAVEL,ITB,PERKUMPULAN MIT</t>
  </si>
  <si>
    <t>WWW.INDONESIAKAYA.COM</t>
  </si>
  <si>
    <t>WWW.INDONESIAKAYA.COM - WEBSITE</t>
  </si>
  <si>
    <t>WWW.INDONESIANA.OR.ID</t>
  </si>
  <si>
    <t>WWW.INDONESIANA.OR.ID - WEBSITE</t>
  </si>
  <si>
    <t>WWW.INFOFRANCHISEEXPO.COM</t>
  </si>
  <si>
    <t>WWW.INFOFRANCHISEEXPO.COM - WEBSITE</t>
  </si>
  <si>
    <t>WWW.JAKJAZZ.ID</t>
  </si>
  <si>
    <t>WWW.JAKJAZZ.ID - WEBSITE</t>
  </si>
  <si>
    <t>WWW.JICOMFEST.COM</t>
  </si>
  <si>
    <t>WWW.JICOMFEST.COM - WEBSITE</t>
  </si>
  <si>
    <t>GAJAH MERAH TERBANG</t>
  </si>
  <si>
    <t>WWW.KINCIR.COM - WEBSITE</t>
  </si>
  <si>
    <t>WWW.KOMPAS.TV - MEDIA ONLINE</t>
  </si>
  <si>
    <t>WWW.LOTTEDREAMTOGETHER.COM</t>
  </si>
  <si>
    <t>WWW.LOTTEDREAMTOGETHER.COM - WEBSITE</t>
  </si>
  <si>
    <t>WWW.LOTTEDREAMTOGETHER.COM,KEMENTERIAN P</t>
  </si>
  <si>
    <t>WWW.OKOCEPEDULI.COM</t>
  </si>
  <si>
    <t>WWW.OKOCEPEDULI.COM - WEBSITE</t>
  </si>
  <si>
    <t>WWW.PEDULISEHAT.ID</t>
  </si>
  <si>
    <t>WWW.PEDULISEHAT.ID - WEBSITE</t>
  </si>
  <si>
    <t>INSAN MULTIMEDIA KARYA NEGERI</t>
  </si>
  <si>
    <t>WWW.SHEANDSHE.CO.ID - WEBSITE</t>
  </si>
  <si>
    <t>WWW.SSCORNER.ID</t>
  </si>
  <si>
    <t>WWW.SSCORNER.ID - MEDIA ONLINE</t>
  </si>
  <si>
    <t>WWW.SUPERARTFEST.ID</t>
  </si>
  <si>
    <t>WWW.SUPERARTFEST.ID - WEBSITE</t>
  </si>
  <si>
    <t>WWW.TVTANI.ID - MEDIA ONLINE</t>
  </si>
  <si>
    <t>WWW.VIVANEWS.COM - MEDIA ONLINE</t>
  </si>
  <si>
    <t>XIAOMI</t>
  </si>
  <si>
    <t>XIAOMI - SMARTPHONE</t>
  </si>
  <si>
    <t>XIAOMI,MAYBELLINE,KINTAKUN,UNILEVER,L'OR</t>
  </si>
  <si>
    <t>XL AXIATA TBK, PT - CORPORATE</t>
  </si>
  <si>
    <t>XL AXIATA TBK,AXIS</t>
  </si>
  <si>
    <t>XL BIZ - SIM CARD</t>
  </si>
  <si>
    <t>XL PRIORITAS - INTERNET BROADBAND</t>
  </si>
  <si>
    <t>XL PRIORITAS - SIM CARD</t>
  </si>
  <si>
    <t>XL SUPER NGOBROL - SIM CARD</t>
  </si>
  <si>
    <t>VITAJUS FACTORY</t>
  </si>
  <si>
    <t>XOGE - FOOD SUPPLEMENT</t>
  </si>
  <si>
    <t>Y.O.U</t>
  </si>
  <si>
    <t>Y.O.U -  EYE BROW STYLER</t>
  </si>
  <si>
    <t>Y.O.U - COSMETIC</t>
  </si>
  <si>
    <t>Y.O.U - EYE SHADOW</t>
  </si>
  <si>
    <t>Y.O.U - LIPCOLOR</t>
  </si>
  <si>
    <t>Y.O.U BB CUSHION - COMPACT POWDER</t>
  </si>
  <si>
    <t>Y.O.U COLOR MATTE - LIPSTICK</t>
  </si>
  <si>
    <t>Y.O.U DUAL EXTRA VOLUME - MASCARA</t>
  </si>
  <si>
    <t>Y.O.U GOLDEN AGE - FACE CARE</t>
  </si>
  <si>
    <t>YAKULT INDONESIA</t>
  </si>
  <si>
    <t>YAKULT</t>
  </si>
  <si>
    <t>YAMAHA - ALL MOTORCYCLES</t>
  </si>
  <si>
    <t>YAMAHA - CORPORATE</t>
  </si>
  <si>
    <t>YAMAHA AEROX - MOTORCYCLE</t>
  </si>
  <si>
    <t>YAMAHA FREEGO - MOTORCYCLE</t>
  </si>
  <si>
    <t>YAMAHA LEXI,KAPAL API WHITE COFFEE</t>
  </si>
  <si>
    <t>YAMAHA MIO FINO - MOTORCYCLE</t>
  </si>
  <si>
    <t>YAMAHA MIO S - MOTORCYCLE</t>
  </si>
  <si>
    <t>YAMAHA MT-25 - MOTORCYCLE</t>
  </si>
  <si>
    <t>YAMAHA NMAX - MOTORCYCLE</t>
  </si>
  <si>
    <t>YAMAHA WR - MOTORCYCLE</t>
  </si>
  <si>
    <t>YAMAHA XRIDE - MOTORCYCLE</t>
  </si>
  <si>
    <t>YAMAHA XSR - MOTORCYCLE</t>
  </si>
  <si>
    <t>YAMAHA,KOPIKO 78C,ANTANGIN,MANDALA 96.4</t>
  </si>
  <si>
    <t>YAMAHA,KOPIKO 78C,ANTANGIN,PEMDA JAWA BA</t>
  </si>
  <si>
    <t>YAMAHA,KOPIKO 78C,ANTANGIN,RADIO IRADIO</t>
  </si>
  <si>
    <t>YAMAHA,KOPIKO 78C,ANTANGIN,RADIO SERANG</t>
  </si>
  <si>
    <t>YAMAHA,KOPIKO 78C,ANTANGIN,SONORA FM PON</t>
  </si>
  <si>
    <t>YAMAHA,SHELL ADVANCE</t>
  </si>
  <si>
    <t>YANMAR</t>
  </si>
  <si>
    <t>YANMAR - AGRICULTURE MACHINE</t>
  </si>
  <si>
    <t>YNZ PROJECT</t>
  </si>
  <si>
    <t>YNZ PROJECT - EVENT ORGANIZER</t>
  </si>
  <si>
    <t>YONEX</t>
  </si>
  <si>
    <t>YONEX - BADMINTON RACKET</t>
  </si>
  <si>
    <t>YONGMA ELECTRIC</t>
  </si>
  <si>
    <t>YONG MA - ALL ELECT H/H APPLIANCES</t>
  </si>
  <si>
    <t>YOSHINO GYPSUM</t>
  </si>
  <si>
    <t>YOSHINO - GYPSUMBOARD</t>
  </si>
  <si>
    <t>YOU-C1000 - ALL BEVERAGE</t>
  </si>
  <si>
    <t>YOU-C1000 - HEALTH DRINK</t>
  </si>
  <si>
    <t>YOU-C1000 - ISOTONIC DRINK</t>
  </si>
  <si>
    <t>YOUTUBE.COM</t>
  </si>
  <si>
    <t>YOUTUBE.COM - WEBSITE</t>
  </si>
  <si>
    <t>YOUTUBEGO - MOBILE APPLICATION</t>
  </si>
  <si>
    <t>YOYIC DAIRY INDONESIA</t>
  </si>
  <si>
    <t>YOYIC - PROBIOTIC DRINK</t>
  </si>
  <si>
    <t>YOYIC DAIRY INDONESIA - CORPORATE</t>
  </si>
  <si>
    <t>Y-RINS - EYE CARES</t>
  </si>
  <si>
    <t>YUASA BATTERY INDONESIA</t>
  </si>
  <si>
    <t>YUASA - ACCU</t>
  </si>
  <si>
    <t>YUHU!</t>
  </si>
  <si>
    <t>YUHU! - MEDIA ONLINE</t>
  </si>
  <si>
    <t>YUPI INDO JELLY GUM</t>
  </si>
  <si>
    <t>YUPI - GUMMI CANDIES</t>
  </si>
  <si>
    <t>SAVORIA</t>
  </si>
  <si>
    <t>YUZU ISOTONIC - ISOTONIC DRINK</t>
  </si>
  <si>
    <t>YUZU TEA - BOTTLED TEA</t>
  </si>
  <si>
    <t>YYS ADMIN INDONESIA (YAI)</t>
  </si>
  <si>
    <t>YYS ANAK BANGSA BISA</t>
  </si>
  <si>
    <t>YYS ANAK BANGSA BISA - FOUNDATION</t>
  </si>
  <si>
    <t>YYS ARDYA GARINI</t>
  </si>
  <si>
    <t>YYS ARDYA GARINI - FOUNDATION</t>
  </si>
  <si>
    <t>YYS BAITUL MAAL PLN</t>
  </si>
  <si>
    <t>YYS BAITUL MAAL PLN - FOUNDATION</t>
  </si>
  <si>
    <t>YYS BATIK INDONESIA</t>
  </si>
  <si>
    <t>YYS BATIK INDONESIA,KEMENTERIAN PERINDUS</t>
  </si>
  <si>
    <t>YYS BUDHA TZU CHI IND,KOMUNITAS BULUTANG</t>
  </si>
  <si>
    <t>YYS BUDHA TZU CHI INDONESIA</t>
  </si>
  <si>
    <t>YYS BUMN</t>
  </si>
  <si>
    <t>YYS BUMN - FOUNDATION</t>
  </si>
  <si>
    <t>YYS CINTA ANAK BANGSA,PERUM LISTRIK NEG</t>
  </si>
  <si>
    <t>YYS DESIGN + ART INDONESIA,BE KRAF</t>
  </si>
  <si>
    <t>YYS DEWA DEWI INDONESIA</t>
  </si>
  <si>
    <t>YYS DEWA DEWI INDONESIA - FOUNDATION</t>
  </si>
  <si>
    <t>YYS HATI SUCI,UNILEVER INDONESIA, PT</t>
  </si>
  <si>
    <t>YYS JANTUNG INDONESIA,TRANS CORP COMPANY</t>
  </si>
  <si>
    <t>YYS JARINGAN GUSDURIAN PEDULI,NET.</t>
  </si>
  <si>
    <t>YYS KOMPETISI BUNGA INTERNASIONAL &amp; EKSISTENSI LEBAH</t>
  </si>
  <si>
    <t>YYS KOMPETISI BUNGA INTERNASIONAL &amp; EKSI</t>
  </si>
  <si>
    <t>YYS MUSLIM SINAR MAS</t>
  </si>
  <si>
    <t>YYS MUSLIM SINAR MAS - FOUNDATION</t>
  </si>
  <si>
    <t>YYS MUSLIM SINAR MAS,EKA TJIPTA FOUNDATI</t>
  </si>
  <si>
    <t>YYS PARIWISATA SPA INDONESIA</t>
  </si>
  <si>
    <t>YYS PARIWISATA SPA INDONESIA - FOUNDATIO</t>
  </si>
  <si>
    <t>YYS PEMB ISLAM AL-GHURABAA</t>
  </si>
  <si>
    <t>YYS PEMB ISLAM AL-GHURABAA - FOUNDATION</t>
  </si>
  <si>
    <t>YYS PUNDI AMAL PEDULI KASIH</t>
  </si>
  <si>
    <t>YYS PUNDI AMAL PEDULI KASIH - FOUNDATION</t>
  </si>
  <si>
    <t>YYS PUTERI INDONESIA</t>
  </si>
  <si>
    <t>YYS PUTERI INDONESIA,MUSTIKA RATU,GRAND</t>
  </si>
  <si>
    <t>YYS RONALD MCDONALD HOUSE CHARITIES - FO</t>
  </si>
  <si>
    <t>YYS TARUMANAGARA</t>
  </si>
  <si>
    <t>YYS TARUMANAGARA - FOUNDATION</t>
  </si>
  <si>
    <t>ZEE - ALL POWDER MILK</t>
  </si>
  <si>
    <t>ZEE - POWDER MILK</t>
  </si>
  <si>
    <t>ZEE CHOCO BOOM - INSTANT CHOCOLATE DRINK</t>
  </si>
  <si>
    <t>ZEN ANTI BACTERIAL - BODY WASH</t>
  </si>
  <si>
    <t>COMTECH METALINDO TERPADU</t>
  </si>
  <si>
    <t>ZIG ZAG - METAL ROOF</t>
  </si>
  <si>
    <t>ZILINGO TECH INDONESIA</t>
  </si>
  <si>
    <t>ZILINGO.COM - ONLINE SHOP</t>
  </si>
  <si>
    <t>ZINC - ALL SHAMPOO</t>
  </si>
  <si>
    <t>ZINC ANTI KETOMBE - SHAMPOO</t>
  </si>
  <si>
    <t>ZINC MEN ACTIVE COOL - SHAMPOO</t>
  </si>
  <si>
    <t>ZING.ID</t>
  </si>
  <si>
    <t>ZING.ID - MEDIA ONLINE</t>
  </si>
  <si>
    <t>SUNRISE STEEL</t>
  </si>
  <si>
    <t>ZINIUM - METAL TRUSS</t>
  </si>
  <si>
    <t>ZULU.ID</t>
  </si>
  <si>
    <t>ZULU.ID - MOBILE APPLICATION</t>
  </si>
  <si>
    <t>ZURICH INSURANCE INDONESIA</t>
  </si>
  <si>
    <t>ZURICH INSURANCE INDONESIA - INSURANCE</t>
  </si>
  <si>
    <t>ZWITSAL - ALL BABY PRODUCTS</t>
  </si>
  <si>
    <t>ZWITSAL - BABY ACCESSORIES CLEANER</t>
  </si>
  <si>
    <t>ZWITSAL - BABY LIQUID POWDER</t>
  </si>
  <si>
    <t>ZWITSAL KIDS - ALL CHILDREN'S TOILETRIES</t>
  </si>
  <si>
    <t>ZWITSAL KIDS - CHILDREN'S SHAMPOO</t>
  </si>
  <si>
    <t>SOUTH AFRICA</t>
  </si>
  <si>
    <t>CODE</t>
  </si>
  <si>
    <t>A&amp;W</t>
  </si>
  <si>
    <t>AHAF</t>
  </si>
  <si>
    <t>Asian Paints</t>
  </si>
  <si>
    <t>ASIANPA</t>
  </si>
  <si>
    <t>1Life Insurance</t>
  </si>
  <si>
    <t>1LIFEIN</t>
  </si>
  <si>
    <t>ABOT</t>
  </si>
  <si>
    <t>AV Thomas</t>
  </si>
  <si>
    <t>AVT</t>
  </si>
  <si>
    <t>ABInBev</t>
  </si>
  <si>
    <t>ABINBEV</t>
  </si>
  <si>
    <t>ADIRA</t>
  </si>
  <si>
    <t>DOMMAL</t>
  </si>
  <si>
    <t>Bank Of Baroda</t>
  </si>
  <si>
    <t>BOB</t>
  </si>
  <si>
    <t>ABSA Group</t>
  </si>
  <si>
    <t>ABSA</t>
  </si>
  <si>
    <t>DUTLADY</t>
  </si>
  <si>
    <t>Bosch Appliances</t>
  </si>
  <si>
    <t>BOSCH</t>
  </si>
  <si>
    <t>ADCOCKIN</t>
  </si>
  <si>
    <t>AGEL</t>
  </si>
  <si>
    <t>ECART</t>
  </si>
  <si>
    <t>Cipla</t>
  </si>
  <si>
    <t>African Bank Holdings Ltd</t>
  </si>
  <si>
    <t>ABHL</t>
  </si>
  <si>
    <t>IDF</t>
  </si>
  <si>
    <t>Darshan Incense</t>
  </si>
  <si>
    <t>DARSHAN</t>
  </si>
  <si>
    <t>Audi</t>
  </si>
  <si>
    <t>AUDI</t>
  </si>
  <si>
    <t>AIRAS</t>
  </si>
  <si>
    <t>FELDA</t>
  </si>
  <si>
    <t>Donear Industries</t>
  </si>
  <si>
    <t>DONEAR</t>
  </si>
  <si>
    <t>BIC Holdings SA (PTY) LTD</t>
  </si>
  <si>
    <t>BICH</t>
  </si>
  <si>
    <t>ALCG</t>
  </si>
  <si>
    <t>FONTERRA</t>
  </si>
  <si>
    <t>Ford</t>
  </si>
  <si>
    <t>FORD</t>
  </si>
  <si>
    <t>Boxer Superstores</t>
  </si>
  <si>
    <t>BOXERSUP</t>
  </si>
  <si>
    <t>GERALRE</t>
  </si>
  <si>
    <t>Future Retail</t>
  </si>
  <si>
    <t>FURTAIL</t>
  </si>
  <si>
    <t>Capitec Bank Holdings Ltd</t>
  </si>
  <si>
    <t>CBHL</t>
  </si>
  <si>
    <t>ARNT</t>
  </si>
  <si>
    <t>GRT Jewellers</t>
  </si>
  <si>
    <t>GRTJW</t>
  </si>
  <si>
    <t>CCCL</t>
  </si>
  <si>
    <t>AVENTIS</t>
  </si>
  <si>
    <t>Hyundai</t>
  </si>
  <si>
    <t>BKM</t>
  </si>
  <si>
    <t>Inbisco</t>
  </si>
  <si>
    <t>INBISCO</t>
  </si>
  <si>
    <t>Dept. of Innovation &amp; Technology</t>
  </si>
  <si>
    <t>DI&amp;T</t>
  </si>
  <si>
    <t>BRI</t>
  </si>
  <si>
    <t>Joyalukkas</t>
  </si>
  <si>
    <t>JOYALU</t>
  </si>
  <si>
    <t>Dept. of Labour</t>
  </si>
  <si>
    <t>DLABOUR</t>
  </si>
  <si>
    <t>SOCMA</t>
  </si>
  <si>
    <t>Kalyan Silks</t>
  </si>
  <si>
    <t>KALYANSL</t>
  </si>
  <si>
    <t>Dept. of State Security</t>
  </si>
  <si>
    <t>DSTSEC</t>
  </si>
  <si>
    <t>BIN7</t>
  </si>
  <si>
    <t>UL</t>
  </si>
  <si>
    <t>DISTELL</t>
  </si>
  <si>
    <t>BTA</t>
  </si>
  <si>
    <t>Lazza Ice Cream</t>
  </si>
  <si>
    <t>LAZICE</t>
  </si>
  <si>
    <t>Federal Marine LTD</t>
  </si>
  <si>
    <t>FERMARL</t>
  </si>
  <si>
    <t>BUKPAK</t>
  </si>
  <si>
    <t>Maruti</t>
  </si>
  <si>
    <t>MARUTI</t>
  </si>
  <si>
    <t>FGI Holdings</t>
  </si>
  <si>
    <t>FGIH</t>
  </si>
  <si>
    <t>BK</t>
  </si>
  <si>
    <t>Maya Appliances</t>
  </si>
  <si>
    <t>MAYA</t>
  </si>
  <si>
    <t>Meriiboy</t>
  </si>
  <si>
    <t>MERIIBOY</t>
  </si>
  <si>
    <t>CCCI</t>
  </si>
  <si>
    <t>MTR</t>
  </si>
  <si>
    <t>KC</t>
  </si>
  <si>
    <t>CUSS</t>
  </si>
  <si>
    <t>Muthoot Red</t>
  </si>
  <si>
    <t>MUTHFIN</t>
  </si>
  <si>
    <t>King Price Insurance</t>
  </si>
  <si>
    <t>KPINS</t>
  </si>
  <si>
    <t>DARYA</t>
  </si>
  <si>
    <t>Niine</t>
  </si>
  <si>
    <t>NIINE</t>
  </si>
  <si>
    <t>LegalWise</t>
  </si>
  <si>
    <t>LEGALWI</t>
  </si>
  <si>
    <t>DWIKEL</t>
  </si>
  <si>
    <t>Nippon</t>
  </si>
  <si>
    <t>Medscheme holdings (Pty) Ltd</t>
  </si>
  <si>
    <t>MEDSHPL</t>
  </si>
  <si>
    <t>Parle Agro</t>
  </si>
  <si>
    <t>PARLEAG</t>
  </si>
  <si>
    <t>MONDELZ</t>
  </si>
  <si>
    <t>Pharmeasy</t>
  </si>
  <si>
    <t>NEDBG</t>
  </si>
  <si>
    <t>GAF</t>
  </si>
  <si>
    <t>Quick Heal</t>
  </si>
  <si>
    <t>QH</t>
  </si>
  <si>
    <t>NES</t>
  </si>
  <si>
    <t>Reliance Industries</t>
  </si>
  <si>
    <t>RELIANCE</t>
  </si>
  <si>
    <t>Netflix</t>
  </si>
  <si>
    <t>NETFX</t>
  </si>
  <si>
    <t>RSPL</t>
  </si>
  <si>
    <t>OLDMU</t>
  </si>
  <si>
    <t>GOJEK</t>
  </si>
  <si>
    <t>Skoda</t>
  </si>
  <si>
    <t>SKODA</t>
  </si>
  <si>
    <t>Outsurance Holdings Ltd</t>
  </si>
  <si>
    <t>OUTSHL</t>
  </si>
  <si>
    <t>V-Guard</t>
  </si>
  <si>
    <t>VGUARD</t>
  </si>
  <si>
    <t>Pandora</t>
  </si>
  <si>
    <t>PANDORA</t>
  </si>
  <si>
    <t>Vinod Cookware</t>
  </si>
  <si>
    <t>VINOD</t>
  </si>
  <si>
    <t>PEP</t>
  </si>
  <si>
    <t>GUGA</t>
  </si>
  <si>
    <t>Vithoba</t>
  </si>
  <si>
    <t>VITHOBA</t>
  </si>
  <si>
    <t>PEPKOR</t>
  </si>
  <si>
    <t>HABC</t>
  </si>
  <si>
    <t>Vivo</t>
  </si>
  <si>
    <t>Procter &amp; Gamble</t>
  </si>
  <si>
    <t>HON</t>
  </si>
  <si>
    <t>Sanlam Group</t>
  </si>
  <si>
    <t>SANLG</t>
  </si>
  <si>
    <t>Sanlam Ltd</t>
  </si>
  <si>
    <t>IDOSP</t>
  </si>
  <si>
    <t>Shoprite Holdings</t>
  </si>
  <si>
    <t>SHOPRH</t>
  </si>
  <si>
    <t>Spar</t>
  </si>
  <si>
    <t>SPAR</t>
  </si>
  <si>
    <t>SPAR Group LTD</t>
  </si>
  <si>
    <t>Standard Bank Group</t>
  </si>
  <si>
    <t>STANCHART</t>
  </si>
  <si>
    <t>Uber</t>
  </si>
  <si>
    <t>UBER</t>
  </si>
  <si>
    <t>IDO</t>
  </si>
  <si>
    <t>VODAC</t>
  </si>
  <si>
    <t>IBS</t>
  </si>
  <si>
    <t>VOLKSWN</t>
  </si>
  <si>
    <t>J&amp;J</t>
  </si>
  <si>
    <t>Zimbabwe Bank</t>
  </si>
  <si>
    <t>ZIMBANK</t>
  </si>
  <si>
    <t>KALFAR</t>
  </si>
  <si>
    <t>KALNUT</t>
  </si>
  <si>
    <t>KIMFAR</t>
  </si>
  <si>
    <t>KINEKO</t>
  </si>
  <si>
    <t>KINCO</t>
  </si>
  <si>
    <t>KONMX</t>
  </si>
  <si>
    <t>LAZ</t>
  </si>
  <si>
    <t>LIONW</t>
  </si>
  <si>
    <t>LIONIJ</t>
  </si>
  <si>
    <t>MALFD</t>
  </si>
  <si>
    <t>MAYBE</t>
  </si>
  <si>
    <t>MCD</t>
  </si>
  <si>
    <t>MECPHAR</t>
  </si>
  <si>
    <t>MEDIFAL</t>
  </si>
  <si>
    <t>MENTHOLM</t>
  </si>
  <si>
    <t>MITCOR</t>
  </si>
  <si>
    <t>MUNCIND</t>
  </si>
  <si>
    <t>NIPESA</t>
  </si>
  <si>
    <t>NIRLES</t>
  </si>
  <si>
    <t>NUFID</t>
  </si>
  <si>
    <t>OTG</t>
  </si>
  <si>
    <t>PARKDA</t>
  </si>
  <si>
    <t>PRODSL</t>
  </si>
  <si>
    <t>PUSTRAIBU</t>
  </si>
  <si>
    <t>RB</t>
  </si>
  <si>
    <t>SASTID</t>
  </si>
  <si>
    <t>SJA</t>
  </si>
  <si>
    <t>SAMUT</t>
  </si>
  <si>
    <t>SIDOMUN</t>
  </si>
  <si>
    <t>SMTFRI</t>
  </si>
  <si>
    <t>SOHOIP</t>
  </si>
  <si>
    <t>TSEL</t>
  </si>
  <si>
    <t>TIRFREJ</t>
  </si>
  <si>
    <t>TUNGRRE</t>
  </si>
  <si>
    <t>UNICANSA</t>
  </si>
  <si>
    <t>WINGS</t>
  </si>
  <si>
    <t>WIGF</t>
  </si>
  <si>
    <r>
      <t xml:space="preserve">Compute the average values for </t>
    </r>
    <r>
      <rPr>
        <b/>
        <sz val="11"/>
        <color theme="1"/>
        <rFont val="Calibri"/>
        <family val="2"/>
        <scheme val="minor"/>
      </rPr>
      <t xml:space="preserve">BR TOM - TVC &amp; Brand TOM % Change </t>
    </r>
    <r>
      <rPr>
        <sz val="10"/>
        <color rgb="FF000000"/>
        <rFont val="Calibri"/>
        <scheme val="minor"/>
      </rPr>
      <t xml:space="preserve">for:
- </t>
    </r>
    <r>
      <rPr>
        <b/>
        <sz val="11"/>
        <color theme="1"/>
        <rFont val="Calibri"/>
        <family val="2"/>
        <scheme val="minor"/>
      </rPr>
      <t>Overall study</t>
    </r>
    <r>
      <rPr>
        <sz val="10"/>
        <color rgb="FF000000"/>
        <rFont val="Calibri"/>
        <scheme val="minor"/>
      </rPr>
      <t xml:space="preserve"> : include all data points
- </t>
    </r>
    <r>
      <rPr>
        <b/>
        <sz val="11"/>
        <color theme="1"/>
        <rFont val="Calibri"/>
        <family val="2"/>
        <scheme val="minor"/>
      </rPr>
      <t>By category</t>
    </r>
    <r>
      <rPr>
        <sz val="10"/>
        <color rgb="FF000000"/>
        <rFont val="Calibri"/>
        <scheme val="minor"/>
      </rPr>
      <t xml:space="preserve"> : Calculate averages separately for the</t>
    </r>
    <r>
      <rPr>
        <b/>
        <sz val="11"/>
        <color theme="1"/>
        <rFont val="Calibri"/>
        <family val="2"/>
        <scheme val="minor"/>
      </rPr>
      <t xml:space="preserve"> Large, Medium, and Small categories</t>
    </r>
    <r>
      <rPr>
        <sz val="10"/>
        <color rgb="FF000000"/>
        <rFont val="Calibri"/>
        <scheme val="minor"/>
      </rPr>
      <t xml:space="preserve">
- </t>
    </r>
    <r>
      <rPr>
        <b/>
        <sz val="11"/>
        <color theme="1"/>
        <rFont val="Calibri"/>
        <family val="2"/>
        <scheme val="minor"/>
      </rPr>
      <t xml:space="preserve">By market </t>
    </r>
    <r>
      <rPr>
        <sz val="10"/>
        <color rgb="FF000000"/>
        <rFont val="Calibri"/>
        <scheme val="minor"/>
      </rPr>
      <t xml:space="preserve">: Calculate averages separately by </t>
    </r>
    <r>
      <rPr>
        <b/>
        <sz val="11"/>
        <color theme="1"/>
        <rFont val="Calibri"/>
        <family val="2"/>
        <scheme val="minor"/>
      </rPr>
      <t>Market</t>
    </r>
    <r>
      <rPr>
        <sz val="10"/>
        <color rgb="FF000000"/>
        <rFont val="Calibri"/>
        <scheme val="minor"/>
      </rPr>
      <t xml:space="preserve"> (Indonesia : National &amp; Geo, Malaysia, Vietnam, India : Others)
- </t>
    </r>
    <r>
      <rPr>
        <b/>
        <sz val="11"/>
        <color theme="1"/>
        <rFont val="Calibri"/>
        <family val="2"/>
        <scheme val="minor"/>
      </rPr>
      <t>By</t>
    </r>
    <r>
      <rPr>
        <sz val="10"/>
        <color rgb="FF000000"/>
        <rFont val="Calibri"/>
        <scheme val="minor"/>
      </rPr>
      <t xml:space="preserve"> </t>
    </r>
    <r>
      <rPr>
        <b/>
        <sz val="11"/>
        <color theme="1"/>
        <rFont val="Calibri"/>
        <family val="2"/>
        <scheme val="minor"/>
      </rPr>
      <t>brand</t>
    </r>
    <r>
      <rPr>
        <sz val="10"/>
        <color rgb="FF000000"/>
        <rFont val="Calibri"/>
        <scheme val="minor"/>
      </rPr>
      <t xml:space="preserve"> : Calculate averages separately by </t>
    </r>
    <r>
      <rPr>
        <b/>
        <sz val="11"/>
        <color theme="1"/>
        <rFont val="Calibri"/>
        <family val="2"/>
        <scheme val="minor"/>
      </rPr>
      <t>Master Brand</t>
    </r>
    <r>
      <rPr>
        <sz val="10"/>
        <color rgb="FF000000"/>
        <rFont val="Calibri"/>
        <scheme val="minor"/>
      </rPr>
      <t xml:space="preserve">
- </t>
    </r>
    <r>
      <rPr>
        <b/>
        <sz val="11"/>
        <color theme="1"/>
        <rFont val="Calibri"/>
        <family val="2"/>
        <scheme val="minor"/>
      </rPr>
      <t>By Category</t>
    </r>
    <r>
      <rPr>
        <sz val="10"/>
        <color rgb="FF000000"/>
        <rFont val="Calibri"/>
        <scheme val="minor"/>
      </rPr>
      <t xml:space="preserve"> : Calculate averages separately by </t>
    </r>
    <r>
      <rPr>
        <b/>
        <sz val="11"/>
        <color theme="1"/>
        <rFont val="Calibri"/>
        <family val="2"/>
        <scheme val="minor"/>
      </rPr>
      <t>Category
- By Unilever Category</t>
    </r>
    <r>
      <rPr>
        <sz val="10"/>
        <color rgb="FF000000"/>
        <rFont val="Calibri"/>
        <scheme val="minor"/>
      </rPr>
      <t xml:space="preserve"> : Calculate averages separately by </t>
    </r>
    <r>
      <rPr>
        <b/>
        <sz val="11"/>
        <color theme="1"/>
        <rFont val="Calibri"/>
        <family val="2"/>
        <scheme val="minor"/>
      </rPr>
      <t>Unilever Category</t>
    </r>
  </si>
  <si>
    <t>6. Calculate Averages</t>
  </si>
  <si>
    <r>
      <t xml:space="preserve">For each data point, assign it to its corresponding category </t>
    </r>
    <r>
      <rPr>
        <b/>
        <sz val="11"/>
        <color theme="1"/>
        <rFont val="Calibri"/>
        <family val="2"/>
        <scheme val="minor"/>
      </rPr>
      <t>(Large, Medium, or Small)</t>
    </r>
    <r>
      <rPr>
        <sz val="10"/>
        <color rgb="FF000000"/>
        <rFont val="Calibri"/>
        <scheme val="minor"/>
      </rPr>
      <t xml:space="preserve"> based on the range it falls into.</t>
    </r>
  </si>
  <si>
    <r>
      <t xml:space="preserve">5. Label the Categories (Based on </t>
    </r>
    <r>
      <rPr>
        <b/>
        <sz val="11"/>
        <color theme="1"/>
        <rFont val="Calibri"/>
        <family val="2"/>
        <scheme val="minor"/>
      </rPr>
      <t>BR SPONT - TVC</t>
    </r>
    <r>
      <rPr>
        <sz val="10"/>
        <color rgb="FF000000"/>
        <rFont val="Calibri"/>
        <scheme val="minor"/>
      </rPr>
      <t>)</t>
    </r>
  </si>
  <si>
    <t>Small Category: From the 71–80 range to the bottom of the list.</t>
  </si>
  <si>
    <t>Medium Category: From the 41–50 range to the 61–70 range.</t>
  </si>
  <si>
    <t>Large Category: From the top (1–10 range) to the 31–40 range.</t>
  </si>
  <si>
    <t>- Based on the deciles, group the ranges into three categories:</t>
  </si>
  <si>
    <r>
      <t xml:space="preserve">4. Categorize the Ranges (Based on </t>
    </r>
    <r>
      <rPr>
        <b/>
        <sz val="11"/>
        <color theme="1"/>
        <rFont val="Calibri"/>
        <family val="2"/>
        <scheme val="minor"/>
      </rPr>
      <t>BR SPONT - TVC</t>
    </r>
    <r>
      <rPr>
        <sz val="10"/>
        <color rgb="FF000000"/>
        <rFont val="Calibri"/>
        <scheme val="minor"/>
      </rPr>
      <t>)</t>
    </r>
  </si>
  <si>
    <t>- Ensure that data points with the same value remain within the same decile, even if this slightly adjusts the size of some ranges.</t>
  </si>
  <si>
    <t>- Split the sorted data into 10 ranges (or deciles) to ensure that each part represents 10% of the dataset.</t>
  </si>
  <si>
    <r>
      <t xml:space="preserve">3. Divide the Data into Deciles </t>
    </r>
    <r>
      <rPr>
        <b/>
        <sz val="11"/>
        <color theme="1"/>
        <rFont val="Calibri"/>
        <family val="2"/>
        <scheme val="minor"/>
      </rPr>
      <t>(Based on BR SPONT - TVC)</t>
    </r>
  </si>
  <si>
    <r>
      <t xml:space="preserve">2. Copy the </t>
    </r>
    <r>
      <rPr>
        <b/>
        <sz val="11"/>
        <color theme="1"/>
        <rFont val="Calibri"/>
        <family val="2"/>
        <scheme val="minor"/>
      </rPr>
      <t>BR TOM - TVC</t>
    </r>
    <r>
      <rPr>
        <sz val="10"/>
        <color rgb="FF000000"/>
        <rFont val="Calibri"/>
        <scheme val="minor"/>
      </rPr>
      <t xml:space="preserve"> &amp; </t>
    </r>
    <r>
      <rPr>
        <b/>
        <sz val="11"/>
        <color theme="1"/>
        <rFont val="Calibri"/>
        <family val="2"/>
        <scheme val="minor"/>
      </rPr>
      <t xml:space="preserve">Brand TOM % Change </t>
    </r>
    <r>
      <rPr>
        <sz val="10"/>
        <color rgb="FF000000"/>
        <rFont val="Calibri"/>
        <scheme val="minor"/>
      </rPr>
      <t xml:space="preserve">data follow the order of the sorted </t>
    </r>
    <r>
      <rPr>
        <b/>
        <sz val="11"/>
        <color theme="1"/>
        <rFont val="Calibri"/>
        <family val="2"/>
        <scheme val="minor"/>
      </rPr>
      <t>BR SPONT - TVC</t>
    </r>
    <r>
      <rPr>
        <sz val="10"/>
        <color rgb="FF000000"/>
        <rFont val="Calibri"/>
        <scheme val="minor"/>
      </rPr>
      <t xml:space="preserve"> data</t>
    </r>
  </si>
  <si>
    <r>
      <t xml:space="preserve">1. Sort the Spontaneous Data </t>
    </r>
    <r>
      <rPr>
        <b/>
        <sz val="11"/>
        <color theme="1"/>
        <rFont val="Calibri"/>
        <family val="2"/>
        <scheme val="minor"/>
      </rPr>
      <t>(BR SPONT - TVC)</t>
    </r>
    <r>
      <rPr>
        <sz val="10"/>
        <color rgb="FF000000"/>
        <rFont val="Calibri"/>
        <scheme val="minor"/>
      </rPr>
      <t xml:space="preserve">
Arrange the data for BR SPONT - TVC in descending order, from the highest value to the lowest</t>
    </r>
  </si>
  <si>
    <t>Percentile datas for TOM</t>
  </si>
  <si>
    <r>
      <t xml:space="preserve">Compute the average values for </t>
    </r>
    <r>
      <rPr>
        <b/>
        <sz val="11"/>
        <color theme="1"/>
        <rFont val="Calibri"/>
        <family val="2"/>
        <scheme val="minor"/>
      </rPr>
      <t xml:space="preserve">PI - TVC and PI % Change </t>
    </r>
    <r>
      <rPr>
        <sz val="10"/>
        <color rgb="FF000000"/>
        <rFont val="Calibri"/>
        <scheme val="minor"/>
      </rPr>
      <t xml:space="preserve">for:
- </t>
    </r>
    <r>
      <rPr>
        <b/>
        <sz val="11"/>
        <color theme="1"/>
        <rFont val="Calibri"/>
        <family val="2"/>
        <scheme val="minor"/>
      </rPr>
      <t>Overall study</t>
    </r>
    <r>
      <rPr>
        <sz val="10"/>
        <color rgb="FF000000"/>
        <rFont val="Calibri"/>
        <scheme val="minor"/>
      </rPr>
      <t xml:space="preserve"> : include all data points
- </t>
    </r>
    <r>
      <rPr>
        <b/>
        <sz val="11"/>
        <color theme="1"/>
        <rFont val="Calibri"/>
        <family val="2"/>
        <scheme val="minor"/>
      </rPr>
      <t>By category</t>
    </r>
    <r>
      <rPr>
        <sz val="10"/>
        <color rgb="FF000000"/>
        <rFont val="Calibri"/>
        <scheme val="minor"/>
      </rPr>
      <t xml:space="preserve"> : Calculate averages separately for the</t>
    </r>
    <r>
      <rPr>
        <b/>
        <sz val="11"/>
        <color theme="1"/>
        <rFont val="Calibri"/>
        <family val="2"/>
        <scheme val="minor"/>
      </rPr>
      <t xml:space="preserve"> Large, Medium, and Small categories</t>
    </r>
    <r>
      <rPr>
        <sz val="10"/>
        <color rgb="FF000000"/>
        <rFont val="Calibri"/>
        <scheme val="minor"/>
      </rPr>
      <t xml:space="preserve">
- </t>
    </r>
    <r>
      <rPr>
        <b/>
        <sz val="11"/>
        <color theme="1"/>
        <rFont val="Calibri"/>
        <family val="2"/>
        <scheme val="minor"/>
      </rPr>
      <t xml:space="preserve">By market </t>
    </r>
    <r>
      <rPr>
        <sz val="10"/>
        <color rgb="FF000000"/>
        <rFont val="Calibri"/>
        <scheme val="minor"/>
      </rPr>
      <t xml:space="preserve">: Calculate averages separately by </t>
    </r>
    <r>
      <rPr>
        <b/>
        <sz val="11"/>
        <color theme="1"/>
        <rFont val="Calibri"/>
        <family val="2"/>
        <scheme val="minor"/>
      </rPr>
      <t>Market</t>
    </r>
    <r>
      <rPr>
        <sz val="10"/>
        <color rgb="FF000000"/>
        <rFont val="Calibri"/>
        <scheme val="minor"/>
      </rPr>
      <t xml:space="preserve"> (Indonesia : National &amp; Geo, Malaysia, Vietnam, India : Others)
- </t>
    </r>
    <r>
      <rPr>
        <b/>
        <sz val="11"/>
        <color theme="1"/>
        <rFont val="Calibri"/>
        <family val="2"/>
        <scheme val="minor"/>
      </rPr>
      <t>By</t>
    </r>
    <r>
      <rPr>
        <sz val="10"/>
        <color rgb="FF000000"/>
        <rFont val="Calibri"/>
        <scheme val="minor"/>
      </rPr>
      <t xml:space="preserve"> </t>
    </r>
    <r>
      <rPr>
        <b/>
        <sz val="11"/>
        <color theme="1"/>
        <rFont val="Calibri"/>
        <family val="2"/>
        <scheme val="minor"/>
      </rPr>
      <t>brand</t>
    </r>
    <r>
      <rPr>
        <sz val="10"/>
        <color rgb="FF000000"/>
        <rFont val="Calibri"/>
        <scheme val="minor"/>
      </rPr>
      <t xml:space="preserve"> : Calculate averages separately by </t>
    </r>
    <r>
      <rPr>
        <b/>
        <sz val="11"/>
        <color theme="1"/>
        <rFont val="Calibri"/>
        <family val="2"/>
        <scheme val="minor"/>
      </rPr>
      <t>Master Brand</t>
    </r>
    <r>
      <rPr>
        <sz val="10"/>
        <color rgb="FF000000"/>
        <rFont val="Calibri"/>
        <scheme val="minor"/>
      </rPr>
      <t xml:space="preserve">
- </t>
    </r>
    <r>
      <rPr>
        <b/>
        <sz val="11"/>
        <color theme="1"/>
        <rFont val="Calibri"/>
        <family val="2"/>
        <scheme val="minor"/>
      </rPr>
      <t>By Category</t>
    </r>
    <r>
      <rPr>
        <sz val="10"/>
        <color rgb="FF000000"/>
        <rFont val="Calibri"/>
        <scheme val="minor"/>
      </rPr>
      <t xml:space="preserve"> : Calculate averages separately by </t>
    </r>
    <r>
      <rPr>
        <b/>
        <sz val="11"/>
        <color theme="1"/>
        <rFont val="Calibri"/>
        <family val="2"/>
        <scheme val="minor"/>
      </rPr>
      <t>Category
- By Unilever Category</t>
    </r>
    <r>
      <rPr>
        <sz val="10"/>
        <color rgb="FF000000"/>
        <rFont val="Calibri"/>
        <scheme val="minor"/>
      </rPr>
      <t xml:space="preserve"> : Calculate averages separately by </t>
    </r>
    <r>
      <rPr>
        <b/>
        <sz val="11"/>
        <color theme="1"/>
        <rFont val="Calibri"/>
        <family val="2"/>
        <scheme val="minor"/>
      </rPr>
      <t>Unilever Category</t>
    </r>
  </si>
  <si>
    <r>
      <t xml:space="preserve">2. Copy the </t>
    </r>
    <r>
      <rPr>
        <b/>
        <sz val="11"/>
        <color theme="1"/>
        <rFont val="Calibri"/>
        <family val="2"/>
        <scheme val="minor"/>
      </rPr>
      <t>PI - TVC</t>
    </r>
    <r>
      <rPr>
        <sz val="10"/>
        <color rgb="FF000000"/>
        <rFont val="Calibri"/>
        <scheme val="minor"/>
      </rPr>
      <t xml:space="preserve"> &amp; </t>
    </r>
    <r>
      <rPr>
        <b/>
        <sz val="11"/>
        <color theme="1"/>
        <rFont val="Calibri"/>
        <family val="2"/>
        <scheme val="minor"/>
      </rPr>
      <t>PI % Change</t>
    </r>
    <r>
      <rPr>
        <sz val="10"/>
        <color rgb="FF000000"/>
        <rFont val="Calibri"/>
        <scheme val="minor"/>
      </rPr>
      <t xml:space="preserve"> data follow the order of the sorted </t>
    </r>
    <r>
      <rPr>
        <b/>
        <sz val="11"/>
        <color theme="1"/>
        <rFont val="Calibri"/>
        <family val="2"/>
        <scheme val="minor"/>
      </rPr>
      <t>BR SPONT - TVC</t>
    </r>
    <r>
      <rPr>
        <sz val="10"/>
        <color rgb="FF000000"/>
        <rFont val="Calibri"/>
        <scheme val="minor"/>
      </rPr>
      <t xml:space="preserve"> data</t>
    </r>
  </si>
  <si>
    <t>Percentile datas for Purchase Intent</t>
  </si>
  <si>
    <r>
      <t xml:space="preserve">Compute the average values for </t>
    </r>
    <r>
      <rPr>
        <b/>
        <sz val="11"/>
        <color theme="1"/>
        <rFont val="Calibri"/>
        <family val="2"/>
        <scheme val="minor"/>
      </rPr>
      <t xml:space="preserve">MR - TVC and MR % Change </t>
    </r>
    <r>
      <rPr>
        <sz val="10"/>
        <color rgb="FF000000"/>
        <rFont val="Calibri"/>
        <scheme val="minor"/>
      </rPr>
      <t xml:space="preserve">for:
- </t>
    </r>
    <r>
      <rPr>
        <b/>
        <sz val="11"/>
        <color theme="1"/>
        <rFont val="Calibri"/>
        <family val="2"/>
        <scheme val="minor"/>
      </rPr>
      <t>Overall study</t>
    </r>
    <r>
      <rPr>
        <sz val="10"/>
        <color rgb="FF000000"/>
        <rFont val="Calibri"/>
        <scheme val="minor"/>
      </rPr>
      <t xml:space="preserve"> : include all data points
- </t>
    </r>
    <r>
      <rPr>
        <b/>
        <sz val="11"/>
        <color theme="1"/>
        <rFont val="Calibri"/>
        <family val="2"/>
        <scheme val="minor"/>
      </rPr>
      <t>By category</t>
    </r>
    <r>
      <rPr>
        <sz val="10"/>
        <color rgb="FF000000"/>
        <rFont val="Calibri"/>
        <scheme val="minor"/>
      </rPr>
      <t xml:space="preserve"> : Calculate averages separately for the</t>
    </r>
    <r>
      <rPr>
        <b/>
        <sz val="11"/>
        <color theme="1"/>
        <rFont val="Calibri"/>
        <family val="2"/>
        <scheme val="minor"/>
      </rPr>
      <t xml:space="preserve"> Large, Medium, and Small categories</t>
    </r>
    <r>
      <rPr>
        <sz val="10"/>
        <color rgb="FF000000"/>
        <rFont val="Calibri"/>
        <scheme val="minor"/>
      </rPr>
      <t xml:space="preserve">
- </t>
    </r>
    <r>
      <rPr>
        <b/>
        <sz val="11"/>
        <color theme="1"/>
        <rFont val="Calibri"/>
        <family val="2"/>
        <scheme val="minor"/>
      </rPr>
      <t xml:space="preserve">By market </t>
    </r>
    <r>
      <rPr>
        <sz val="10"/>
        <color rgb="FF000000"/>
        <rFont val="Calibri"/>
        <scheme val="minor"/>
      </rPr>
      <t xml:space="preserve">: Calculate averages separately by </t>
    </r>
    <r>
      <rPr>
        <b/>
        <sz val="11"/>
        <color theme="1"/>
        <rFont val="Calibri"/>
        <family val="2"/>
        <scheme val="minor"/>
      </rPr>
      <t>Market</t>
    </r>
    <r>
      <rPr>
        <sz val="10"/>
        <color rgb="FF000000"/>
        <rFont val="Calibri"/>
        <scheme val="minor"/>
      </rPr>
      <t xml:space="preserve"> (Indonesia : National &amp; Geo, Malaysia, Vietnam, India : Others)
- </t>
    </r>
    <r>
      <rPr>
        <b/>
        <sz val="11"/>
        <color theme="1"/>
        <rFont val="Calibri"/>
        <family val="2"/>
        <scheme val="minor"/>
      </rPr>
      <t>By</t>
    </r>
    <r>
      <rPr>
        <sz val="10"/>
        <color rgb="FF000000"/>
        <rFont val="Calibri"/>
        <scheme val="minor"/>
      </rPr>
      <t xml:space="preserve"> </t>
    </r>
    <r>
      <rPr>
        <b/>
        <sz val="11"/>
        <color theme="1"/>
        <rFont val="Calibri"/>
        <family val="2"/>
        <scheme val="minor"/>
      </rPr>
      <t>brand</t>
    </r>
    <r>
      <rPr>
        <sz val="10"/>
        <color rgb="FF000000"/>
        <rFont val="Calibri"/>
        <scheme val="minor"/>
      </rPr>
      <t xml:space="preserve"> : Calculate averages separately by </t>
    </r>
    <r>
      <rPr>
        <b/>
        <sz val="11"/>
        <color theme="1"/>
        <rFont val="Calibri"/>
        <family val="2"/>
        <scheme val="minor"/>
      </rPr>
      <t>Master Brand</t>
    </r>
    <r>
      <rPr>
        <sz val="10"/>
        <color rgb="FF000000"/>
        <rFont val="Calibri"/>
        <scheme val="minor"/>
      </rPr>
      <t xml:space="preserve">
- </t>
    </r>
    <r>
      <rPr>
        <b/>
        <sz val="11"/>
        <color theme="1"/>
        <rFont val="Calibri"/>
        <family val="2"/>
        <scheme val="minor"/>
      </rPr>
      <t>By Category</t>
    </r>
    <r>
      <rPr>
        <sz val="10"/>
        <color rgb="FF000000"/>
        <rFont val="Calibri"/>
        <scheme val="minor"/>
      </rPr>
      <t xml:space="preserve"> : Calculate averages separately by </t>
    </r>
    <r>
      <rPr>
        <b/>
        <sz val="11"/>
        <color theme="1"/>
        <rFont val="Calibri"/>
        <family val="2"/>
        <scheme val="minor"/>
      </rPr>
      <t>Category
- By Unilever Category</t>
    </r>
    <r>
      <rPr>
        <sz val="10"/>
        <color rgb="FF000000"/>
        <rFont val="Calibri"/>
        <scheme val="minor"/>
      </rPr>
      <t xml:space="preserve"> : Calculate averages separately by </t>
    </r>
    <r>
      <rPr>
        <b/>
        <sz val="11"/>
        <color theme="1"/>
        <rFont val="Calibri"/>
        <family val="2"/>
        <scheme val="minor"/>
      </rPr>
      <t>Unilever Category</t>
    </r>
  </si>
  <si>
    <r>
      <t xml:space="preserve">2. Copy the </t>
    </r>
    <r>
      <rPr>
        <b/>
        <sz val="11"/>
        <color theme="1"/>
        <rFont val="Calibri"/>
        <family val="2"/>
        <scheme val="minor"/>
      </rPr>
      <t>MR - TVC</t>
    </r>
    <r>
      <rPr>
        <sz val="10"/>
        <color rgb="FF000000"/>
        <rFont val="Calibri"/>
        <scheme val="minor"/>
      </rPr>
      <t xml:space="preserve"> &amp; </t>
    </r>
    <r>
      <rPr>
        <b/>
        <sz val="11"/>
        <color theme="1"/>
        <rFont val="Calibri"/>
        <family val="2"/>
        <scheme val="minor"/>
      </rPr>
      <t>MR % Change</t>
    </r>
    <r>
      <rPr>
        <sz val="10"/>
        <color rgb="FF000000"/>
        <rFont val="Calibri"/>
        <scheme val="minor"/>
      </rPr>
      <t xml:space="preserve"> data follow the order of the sorted </t>
    </r>
    <r>
      <rPr>
        <b/>
        <sz val="11"/>
        <color theme="1"/>
        <rFont val="Calibri"/>
        <family val="2"/>
        <scheme val="minor"/>
      </rPr>
      <t>BR SPONT - TVC</t>
    </r>
    <r>
      <rPr>
        <sz val="10"/>
        <color rgb="FF000000"/>
        <rFont val="Calibri"/>
        <scheme val="minor"/>
      </rPr>
      <t xml:space="preserve"> data</t>
    </r>
  </si>
  <si>
    <t>(Current Manual process)</t>
  </si>
  <si>
    <t>Percentile datas for Message Recall</t>
  </si>
  <si>
    <r>
      <t xml:space="preserve">Compute the average values for </t>
    </r>
    <r>
      <rPr>
        <b/>
        <sz val="11"/>
        <color theme="1"/>
        <rFont val="Calibri"/>
        <family val="2"/>
        <scheme val="minor"/>
      </rPr>
      <t xml:space="preserve">BR SPONT - TVC and Brand SPONT % Change </t>
    </r>
    <r>
      <rPr>
        <sz val="10"/>
        <color rgb="FF000000"/>
        <rFont val="Calibri"/>
        <scheme val="minor"/>
      </rPr>
      <t xml:space="preserve">for:
- </t>
    </r>
    <r>
      <rPr>
        <b/>
        <sz val="11"/>
        <color theme="1"/>
        <rFont val="Calibri"/>
        <family val="2"/>
        <scheme val="minor"/>
      </rPr>
      <t>Overall study</t>
    </r>
    <r>
      <rPr>
        <sz val="10"/>
        <color rgb="FF000000"/>
        <rFont val="Calibri"/>
        <scheme val="minor"/>
      </rPr>
      <t xml:space="preserve"> : include all data points
- </t>
    </r>
    <r>
      <rPr>
        <b/>
        <sz val="11"/>
        <color theme="1"/>
        <rFont val="Calibri"/>
        <family val="2"/>
        <scheme val="minor"/>
      </rPr>
      <t>By category</t>
    </r>
    <r>
      <rPr>
        <sz val="10"/>
        <color rgb="FF000000"/>
        <rFont val="Calibri"/>
        <scheme val="minor"/>
      </rPr>
      <t xml:space="preserve"> : Calculate averages separately for the</t>
    </r>
    <r>
      <rPr>
        <b/>
        <sz val="11"/>
        <color theme="1"/>
        <rFont val="Calibri"/>
        <family val="2"/>
        <scheme val="minor"/>
      </rPr>
      <t xml:space="preserve"> Large, Medium, and Small categories</t>
    </r>
    <r>
      <rPr>
        <sz val="10"/>
        <color rgb="FF000000"/>
        <rFont val="Calibri"/>
        <scheme val="minor"/>
      </rPr>
      <t xml:space="preserve">
- </t>
    </r>
    <r>
      <rPr>
        <b/>
        <sz val="11"/>
        <color theme="1"/>
        <rFont val="Calibri"/>
        <family val="2"/>
        <scheme val="minor"/>
      </rPr>
      <t xml:space="preserve">By market </t>
    </r>
    <r>
      <rPr>
        <sz val="10"/>
        <color rgb="FF000000"/>
        <rFont val="Calibri"/>
        <scheme val="minor"/>
      </rPr>
      <t xml:space="preserve">: Calculate averages separately by </t>
    </r>
    <r>
      <rPr>
        <b/>
        <sz val="11"/>
        <color theme="1"/>
        <rFont val="Calibri"/>
        <family val="2"/>
        <scheme val="minor"/>
      </rPr>
      <t>Market</t>
    </r>
    <r>
      <rPr>
        <sz val="10"/>
        <color rgb="FF000000"/>
        <rFont val="Calibri"/>
        <scheme val="minor"/>
      </rPr>
      <t xml:space="preserve"> (Indonesia : National &amp; Geo, Malaysia, Vietnam, India : Others)
- </t>
    </r>
    <r>
      <rPr>
        <b/>
        <sz val="11"/>
        <color theme="1"/>
        <rFont val="Calibri"/>
        <family val="2"/>
        <scheme val="minor"/>
      </rPr>
      <t>By</t>
    </r>
    <r>
      <rPr>
        <sz val="10"/>
        <color rgb="FF000000"/>
        <rFont val="Calibri"/>
        <scheme val="minor"/>
      </rPr>
      <t xml:space="preserve"> </t>
    </r>
    <r>
      <rPr>
        <b/>
        <sz val="11"/>
        <color theme="1"/>
        <rFont val="Calibri"/>
        <family val="2"/>
        <scheme val="minor"/>
      </rPr>
      <t>brand</t>
    </r>
    <r>
      <rPr>
        <sz val="10"/>
        <color rgb="FF000000"/>
        <rFont val="Calibri"/>
        <scheme val="minor"/>
      </rPr>
      <t xml:space="preserve"> : Calculate averages separately by </t>
    </r>
    <r>
      <rPr>
        <b/>
        <sz val="11"/>
        <color theme="1"/>
        <rFont val="Calibri"/>
        <family val="2"/>
        <scheme val="minor"/>
      </rPr>
      <t>Master Brand</t>
    </r>
    <r>
      <rPr>
        <sz val="10"/>
        <color rgb="FF000000"/>
        <rFont val="Calibri"/>
        <scheme val="minor"/>
      </rPr>
      <t xml:space="preserve">
- </t>
    </r>
    <r>
      <rPr>
        <b/>
        <sz val="11"/>
        <color theme="1"/>
        <rFont val="Calibri"/>
        <family val="2"/>
        <scheme val="minor"/>
      </rPr>
      <t>By Category</t>
    </r>
    <r>
      <rPr>
        <sz val="10"/>
        <color rgb="FF000000"/>
        <rFont val="Calibri"/>
        <scheme val="minor"/>
      </rPr>
      <t xml:space="preserve"> : Calculate averages separately by </t>
    </r>
    <r>
      <rPr>
        <b/>
        <sz val="11"/>
        <color theme="1"/>
        <rFont val="Calibri"/>
        <family val="2"/>
        <scheme val="minor"/>
      </rPr>
      <t>Category
- By Unilever Category</t>
    </r>
    <r>
      <rPr>
        <sz val="10"/>
        <color rgb="FF000000"/>
        <rFont val="Calibri"/>
        <scheme val="minor"/>
      </rPr>
      <t xml:space="preserve"> : Calculate averages separately by </t>
    </r>
    <r>
      <rPr>
        <b/>
        <sz val="11"/>
        <color theme="1"/>
        <rFont val="Calibri"/>
        <family val="2"/>
        <scheme val="minor"/>
      </rPr>
      <t>Unilever Category</t>
    </r>
  </si>
  <si>
    <r>
      <t xml:space="preserve">2. Copy the </t>
    </r>
    <r>
      <rPr>
        <b/>
        <sz val="11"/>
        <color theme="1"/>
        <rFont val="Calibri"/>
        <family val="2"/>
        <scheme val="minor"/>
      </rPr>
      <t>Brand SPONT % Change</t>
    </r>
    <r>
      <rPr>
        <sz val="10"/>
        <color rgb="FF000000"/>
        <rFont val="Calibri"/>
        <scheme val="minor"/>
      </rPr>
      <t xml:space="preserve"> data and place it next to the sorted </t>
    </r>
    <r>
      <rPr>
        <b/>
        <sz val="11"/>
        <color theme="1"/>
        <rFont val="Calibri"/>
        <family val="2"/>
        <scheme val="minor"/>
      </rPr>
      <t>BR SPONT - TVC</t>
    </r>
    <r>
      <rPr>
        <sz val="10"/>
        <color rgb="FF000000"/>
        <rFont val="Calibri"/>
        <scheme val="minor"/>
      </rPr>
      <t xml:space="preserve"> data</t>
    </r>
  </si>
  <si>
    <t>Percentile datas for Brand Recall</t>
  </si>
  <si>
    <t>ADS RECALL % CHANGE</t>
  </si>
  <si>
    <t>ADS RECALL CHANGE</t>
  </si>
  <si>
    <t>AD RECALL TVC+DBI</t>
  </si>
  <si>
    <t>REACH @ 1+ </t>
  </si>
  <si>
    <t>TIMESPENT (Secs) TICKER</t>
  </si>
  <si>
    <t>VIEWABILITY (%) TICKER</t>
  </si>
  <si>
    <t>TIMESPENT (Secs) DBI</t>
  </si>
  <si>
    <t>VIEWABILITY (%) DBI</t>
  </si>
  <si>
    <t>PI % Change</t>
  </si>
  <si>
    <t>PI Change</t>
  </si>
  <si>
    <t>FAV % Change</t>
  </si>
  <si>
    <t>FAV Change</t>
  </si>
  <si>
    <t>FAV - TVC+DBI</t>
  </si>
  <si>
    <t>FAV - TVC</t>
  </si>
  <si>
    <t>MR % Change</t>
  </si>
  <si>
    <t>MR Change</t>
  </si>
  <si>
    <t xml:space="preserve">Brand TOTAL AWARENESS % Change </t>
  </si>
  <si>
    <t xml:space="preserve">Brand TOTAL AWARENESS Change </t>
  </si>
  <si>
    <t>BR TOTAL AWARENESS - TVC+DBI</t>
  </si>
  <si>
    <t xml:space="preserve">Brand SPONT % Change </t>
  </si>
  <si>
    <t xml:space="preserve">Brand SPONT Change </t>
  </si>
  <si>
    <t>BR SPONT - TVC+DBI</t>
  </si>
  <si>
    <t xml:space="preserve">Brand TOM % Change </t>
  </si>
  <si>
    <t>Brand TOM Change</t>
  </si>
  <si>
    <t>BR TOM - TVC+DBI</t>
  </si>
  <si>
    <t>TYPE OF DBI (F/E/M)</t>
  </si>
  <si>
    <t>In which the DBI spots are aired. There might be multiple programs in a media plan.</t>
  </si>
  <si>
    <t>DBI and ICA are the same. In some markets, the product is known as DBI (Digital Brand Integration) and in a few others it is known as ICA (In Content Ads)</t>
  </si>
  <si>
    <t>Activity period of a campaign</t>
  </si>
  <si>
    <t>Market as defined by the brand/agency where the study happened</t>
  </si>
  <si>
    <t>Target Audience as defined by the brand/agency; Key parameters are Age, Gender, SEC or NCCS, Geography</t>
  </si>
  <si>
    <t>Brand as defined by Nielsen/BARC/Kantar Media</t>
  </si>
  <si>
    <t>Master Brand as defined by us</t>
  </si>
  <si>
    <t>Advertiser as defined by Nielsen/BARC/Kantar Media</t>
  </si>
  <si>
    <t>Category as defined by Unilever (Internal)</t>
  </si>
  <si>
    <t>Category as defined by Nielsen/BARC/Kantar Media</t>
  </si>
  <si>
    <t>Sector as defined by Nielsen/BARC/Kantar Media</t>
  </si>
  <si>
    <t>Year of the campaign</t>
  </si>
  <si>
    <t xml:space="preserve">Collect all the data </t>
  </si>
  <si>
    <t>Explaination</t>
  </si>
  <si>
    <t>Variable</t>
  </si>
  <si>
    <t>Detail</t>
  </si>
  <si>
    <t>Brief</t>
  </si>
  <si>
    <t>Brief for scripting</t>
  </si>
  <si>
    <r>
      <rPr>
        <b/>
        <sz val="10"/>
        <color theme="1"/>
        <rFont val="Segoe UI"/>
        <family val="2"/>
      </rPr>
      <t>FULL DATA</t>
    </r>
    <r>
      <rPr>
        <sz val="10"/>
        <color theme="1"/>
        <rFont val="Segoe UI"/>
        <family val="2"/>
      </rPr>
      <t xml:space="preserve"> (w/0 2020 + few outliers based on spends, only TVC vs TVC+ICA)</t>
    </r>
  </si>
  <si>
    <r>
      <rPr>
        <b/>
        <sz val="10"/>
        <color theme="1"/>
        <rFont val="Segoe UI"/>
        <family val="2"/>
      </rPr>
      <t xml:space="preserve">Creative Type </t>
    </r>
    <r>
      <rPr>
        <sz val="10"/>
        <color theme="1"/>
        <rFont val="Segoe UI"/>
        <family val="2"/>
      </rPr>
      <t>(w/0 2020 + few outliers based on spends, only TVC vs TVC+ICA)</t>
    </r>
  </si>
  <si>
    <t>TVC +ICA</t>
  </si>
  <si>
    <t>Uplift (%)</t>
  </si>
  <si>
    <t>Count</t>
  </si>
  <si>
    <t>Proportions</t>
  </si>
  <si>
    <t>ToM Brand</t>
  </si>
  <si>
    <t>L</t>
  </si>
  <si>
    <t>E+F/M</t>
  </si>
  <si>
    <t>F+F</t>
  </si>
  <si>
    <t>M/F+F/M</t>
  </si>
  <si>
    <t>Spont Brand</t>
  </si>
  <si>
    <t>Ad Recall</t>
  </si>
  <si>
    <t>MR</t>
  </si>
  <si>
    <t>PI</t>
  </si>
  <si>
    <t>F+F/M</t>
  </si>
  <si>
    <t>L=6, M=2, S=7</t>
  </si>
  <si>
    <t>L=36, M=29, S=49</t>
  </si>
  <si>
    <t>L=16, M=17, S=14</t>
  </si>
  <si>
    <r>
      <rPr>
        <b/>
        <sz val="10"/>
        <color theme="1"/>
        <rFont val="Segoe UI"/>
        <family val="2"/>
      </rPr>
      <t>FEMALE DATA</t>
    </r>
    <r>
      <rPr>
        <sz val="10"/>
        <color theme="1"/>
        <rFont val="Segoe UI"/>
        <family val="2"/>
      </rPr>
      <t xml:space="preserve"> (w/0 2020 + few outliers based on spends, only TVC vs TVC+ICA)</t>
    </r>
  </si>
  <si>
    <t>M+F</t>
  </si>
  <si>
    <t>E+F</t>
  </si>
  <si>
    <t>AA 20-39 UM</t>
  </si>
  <si>
    <t>AA 10-34 U2ML</t>
  </si>
  <si>
    <t>AA 20-34 UM</t>
  </si>
  <si>
    <t>AA 15-34 UM</t>
  </si>
  <si>
    <t>AA 5+ U1M2</t>
  </si>
  <si>
    <t>AA 15-24 UM</t>
  </si>
  <si>
    <t>AA 25+ ML</t>
  </si>
  <si>
    <t>AA 15+ UML</t>
  </si>
  <si>
    <t>AA 15+ UM</t>
  </si>
  <si>
    <t>AA 15-29 UM2</t>
  </si>
  <si>
    <t>AA 15-44 UM</t>
  </si>
  <si>
    <t>AA 14-44 UM</t>
  </si>
  <si>
    <t>AA 2034 ML</t>
  </si>
  <si>
    <t>AA 15=-44 UM</t>
  </si>
  <si>
    <t>AA 20-44 UML</t>
  </si>
  <si>
    <t>AA 18-34</t>
  </si>
  <si>
    <t>AA 5-19 UM</t>
  </si>
  <si>
    <t>AA 15-29 UM</t>
  </si>
  <si>
    <t>AA 20-39 ML</t>
  </si>
  <si>
    <t>AA 20-29 UM</t>
  </si>
  <si>
    <t>AA 15+ ML</t>
  </si>
  <si>
    <t>AA 20-39 UM1</t>
  </si>
  <si>
    <t>AA 15 - 44 UM</t>
  </si>
  <si>
    <t>AA 25-39 UM</t>
  </si>
  <si>
    <t>AA 20-30 UM</t>
  </si>
  <si>
    <t>AA 15-39 UM1</t>
  </si>
  <si>
    <t>AA 30-44 UM1</t>
  </si>
  <si>
    <t>AA 15-44 UML</t>
  </si>
  <si>
    <t>AA 25-34M</t>
  </si>
  <si>
    <t>AA 25-34 UM1</t>
  </si>
  <si>
    <t>AA 25+ UM</t>
  </si>
  <si>
    <t>AA 20-34 U2M1</t>
  </si>
  <si>
    <t>AA 25-44 UM1</t>
  </si>
  <si>
    <t>AA 20-34 UML</t>
  </si>
  <si>
    <t>AA 25-50</t>
  </si>
  <si>
    <t>AA 20-24 UM</t>
  </si>
  <si>
    <t>AA 20-39 UML</t>
  </si>
  <si>
    <t>AA 18-45 UM1</t>
  </si>
  <si>
    <t>AA 25-49 UM</t>
  </si>
  <si>
    <t>AA 15-39</t>
  </si>
  <si>
    <t>AA 15+ UML TERRE</t>
  </si>
  <si>
    <t>AA 15+ TERRE</t>
  </si>
  <si>
    <t>AA 30 - 54 UM TERRE</t>
  </si>
  <si>
    <t>F MWK &lt;5 20 - 34 UM</t>
  </si>
  <si>
    <t>F MWK &lt;5 20-34 UM &amp; F 20-34 UM</t>
  </si>
  <si>
    <t>F MWK &lt;5 20-34 UM</t>
  </si>
  <si>
    <t>F MWK &lt;10 25-44 UM, F&lt;12 25-44 UM</t>
  </si>
  <si>
    <t>F MWK &lt;10 25-44 UM</t>
  </si>
  <si>
    <t>F MWK&lt;5 20-39</t>
  </si>
  <si>
    <t>F MWK 5-8 U2M</t>
  </si>
  <si>
    <t>F MWK &lt;5 20-39</t>
  </si>
  <si>
    <t>F MWK 6-12 U2M</t>
  </si>
  <si>
    <t>F MWK 3-12 U2L</t>
  </si>
  <si>
    <t>F MWK &lt; 10 25-44 UM</t>
  </si>
  <si>
    <t>F MWK &lt;10 UM (Mom with Kids &lt; 10/F 25-44)</t>
  </si>
  <si>
    <t>F MWK &lt;5 25-34 ML</t>
  </si>
  <si>
    <t>F MWK 25-34 UM</t>
  </si>
  <si>
    <t>F MWK &lt;10</t>
  </si>
  <si>
    <t>F MWK&lt;10</t>
  </si>
  <si>
    <t>F MWK &lt; 10 UM</t>
  </si>
  <si>
    <t>F MWK &lt;5 20-39 UM1</t>
  </si>
  <si>
    <t>F MWK 6-12</t>
  </si>
  <si>
    <t>F MWK &lt;5 20-39 UM1 TERRE</t>
  </si>
  <si>
    <t>AA 15-40 A U</t>
  </si>
  <si>
    <t>AA 25-50 ABC U+R</t>
  </si>
  <si>
    <t>AA 15-30 AB U</t>
  </si>
  <si>
    <t>AA 21+ ABC U+R</t>
  </si>
  <si>
    <t>AA 22-50 ABC U+R</t>
  </si>
  <si>
    <t>AA 15-40 A U+R</t>
  </si>
  <si>
    <t>AA 22+ ABC U</t>
  </si>
  <si>
    <t>AA 15-50 ABCU+R</t>
  </si>
  <si>
    <t>AA 22-40 AB U+R</t>
  </si>
  <si>
    <t xml:space="preserve">AA 15-40 AB U </t>
  </si>
  <si>
    <t>AA 25-55 ABC U+R</t>
  </si>
  <si>
    <t>AA 22-50 A U+R</t>
  </si>
  <si>
    <t>AA 18-40 ABC U+R</t>
  </si>
  <si>
    <t>AA 15+ ABC U+R</t>
  </si>
  <si>
    <t>AA 22+ A U+R</t>
  </si>
  <si>
    <t>AA 18+ ABC U+R</t>
  </si>
  <si>
    <t>AA 15-55 AB U+R</t>
  </si>
  <si>
    <t>AA 20-45 AB1 U+R</t>
  </si>
  <si>
    <t>AA 30-50 AB U+R</t>
  </si>
  <si>
    <t>AA 15-40 AB U</t>
  </si>
  <si>
    <t>AA 22-40 ABC U</t>
  </si>
  <si>
    <t>AA 15-50 A U</t>
  </si>
  <si>
    <t>AA 18-35 AB U+R</t>
  </si>
  <si>
    <t>AA 22-50 AB U</t>
  </si>
  <si>
    <t>AA 15-40 BCDE U+R</t>
  </si>
  <si>
    <t>AA 15+ ABC U</t>
  </si>
  <si>
    <t>AA 15-40 AB U+R</t>
  </si>
  <si>
    <t xml:space="preserve">AA 30-60 AB U </t>
  </si>
  <si>
    <t>AA 22-40 AB U</t>
  </si>
  <si>
    <t>AA 15-30 AB U+R</t>
  </si>
  <si>
    <t xml:space="preserve">AA 22-40 AB U </t>
  </si>
  <si>
    <t>AA 22-40 BCDE U+R</t>
  </si>
  <si>
    <t>AA 18-30 ABC U+R</t>
  </si>
  <si>
    <t>AA 31-50 AB U</t>
  </si>
  <si>
    <t>AA 15-30 ABC U+R</t>
  </si>
  <si>
    <t>AA 15-50 ABC U</t>
  </si>
  <si>
    <t>AA 22-50 A U</t>
  </si>
  <si>
    <t>AA 18+ ABCDE U+R</t>
  </si>
  <si>
    <t>AA 30-40 ABC U</t>
  </si>
  <si>
    <t>AA 31-50 AB U+R</t>
  </si>
  <si>
    <t>AA 18-40 AB U+R</t>
  </si>
  <si>
    <t>AA 31-40 ABC U</t>
  </si>
  <si>
    <t>F 22+ BCD U+R</t>
  </si>
  <si>
    <t>F 25+ AB U+R</t>
  </si>
  <si>
    <t>AA 25+ ABC U+R</t>
  </si>
  <si>
    <t>F 25-50 ABC U</t>
  </si>
  <si>
    <t>F 18+ ABCDE U+R</t>
  </si>
  <si>
    <t>AA 12+ ABCDE U+R</t>
  </si>
  <si>
    <t>AA 11-19 ABCDE U+R</t>
  </si>
  <si>
    <t>AA 15+ ABCDE U+R</t>
  </si>
  <si>
    <t>AA 15-30 ABCDE U+R</t>
  </si>
  <si>
    <t>AA 15-40 ABCDE U+R</t>
  </si>
  <si>
    <t>AA 18-30 ABCDE U+R</t>
  </si>
  <si>
    <t>AA 18-40 ABCDE U+R</t>
  </si>
  <si>
    <t>AA 15-50 ABCDE U+R</t>
  </si>
  <si>
    <t>AA 18-44 ABCDE U+R</t>
  </si>
  <si>
    <t>AA 22+ ABCDE U+R</t>
  </si>
  <si>
    <t>AA 22-50 ABCDE U+R</t>
  </si>
  <si>
    <t>AA 22-40 ABCDE U+R</t>
  </si>
  <si>
    <t>AA 25-50 ABCDE U+R</t>
  </si>
  <si>
    <t>AA 41-60 ABCDE U+R</t>
  </si>
  <si>
    <t>F 15-40 ABCDE U+R</t>
  </si>
  <si>
    <t>F 21+ ABCDE U</t>
  </si>
  <si>
    <t>AA 31+ ABCDE U+R</t>
  </si>
  <si>
    <t>F 18-25 ABCDE U+R</t>
  </si>
  <si>
    <t>F 22-40 ABCDE U+R</t>
  </si>
  <si>
    <t>F 22-45 ABCDE U+R</t>
  </si>
  <si>
    <t>F 22-60 AB U+R</t>
  </si>
  <si>
    <t>F 22-60 ABCDE U+R</t>
  </si>
  <si>
    <t>F 25+ ABCDE U+R</t>
  </si>
  <si>
    <t>F 25-55 ABCDE U+R</t>
  </si>
  <si>
    <t>F 25-40 ABCDE U+R</t>
  </si>
  <si>
    <t>F 25-44 ABCDE U+R</t>
  </si>
  <si>
    <t>F 25-60 ABCDE U+R</t>
  </si>
  <si>
    <t xml:space="preserve">F 25-60 ABCDE U+R
</t>
  </si>
  <si>
    <t>M 15-40 A U+R</t>
  </si>
  <si>
    <t>F 15-40 BC U</t>
  </si>
  <si>
    <t>M 18+ ABCDE U+R</t>
  </si>
  <si>
    <t>M 18+ AB U+R</t>
  </si>
  <si>
    <t>M 22-40 ABCDE U+R</t>
  </si>
  <si>
    <t>M 40+ ABCDE U+R</t>
  </si>
  <si>
    <t>M 31-50 ABCDE U+R</t>
  </si>
  <si>
    <t>M 22-55 ABCDE U+R</t>
  </si>
  <si>
    <t>M 25+ BCD R</t>
  </si>
  <si>
    <t>M 22-50 ABCDE U+R</t>
  </si>
  <si>
    <t>M 22+ ABCDE U+R</t>
  </si>
  <si>
    <t>Campaign Study Format. Need to maintain consistency. Our focus will be TVC vs TVC+DBI or TVC vs TVC+ICA / FET format</t>
  </si>
  <si>
    <t>TVC Panel - Audience who are exposed to TVC only and not exposed to DBI/ICA</t>
  </si>
  <si>
    <t>TVC +DBI/ICA Panel - Audience who are exposed to both ad units</t>
  </si>
  <si>
    <t>TVC Creative</t>
  </si>
  <si>
    <t>DBI Creative</t>
  </si>
  <si>
    <t>Defining whether the DBI creative is a Function focused creative, Emotional focused creative or Mix of both - Emotional &amp; Functional</t>
  </si>
  <si>
    <t>Defining whether the TVC creative is a Function focused creative, Emotional focused creative or Mix of both - Emotional &amp; Functional</t>
  </si>
  <si>
    <t>Type of campaign defined based on the communication or campaign objective</t>
  </si>
  <si>
    <t>Brand Recall Top of Mind - TVC</t>
  </si>
  <si>
    <t>Brand Recall Top of Mind - TVC+DBI/ICA</t>
  </si>
  <si>
    <t>Variation between BR TOM - TVC vs BR TOM - TVC+DBI/ICA - Based on points (PPS)</t>
  </si>
  <si>
    <t>Variation between BR TOM - TVC vs BR TOM - TVC+DBI/ICA - Based on Percentile (% change)</t>
  </si>
  <si>
    <t>Spontaneous brand recall</t>
  </si>
  <si>
    <t>Aided Brand Recall/Awareness</t>
  </si>
  <si>
    <t>Favourability</t>
  </si>
  <si>
    <t>TV Viewership measurement metric. GRP stands for Gross rating points</t>
  </si>
  <si>
    <t>TV rating during Commercial break</t>
  </si>
  <si>
    <t>TV rating during DBI/ICA</t>
  </si>
  <si>
    <t>Reach of the campaign - once or more number of times</t>
  </si>
  <si>
    <t>Opportunity to see or Average Frequency</t>
  </si>
  <si>
    <t>Ad Likeability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</si>
</sst>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mmm\ yyyy"/>
  </numFmts>
  <fonts count="151">
    <font>
      <sz val="10"/>
      <color rgb="FF000000"/>
      <name val="Calibri"/>
      <scheme val="minor"/>
    </font>
    <font>
      <sz val="11"/>
      <color theme="1"/>
      <name val="Calibri"/>
      <family val="2"/>
      <scheme val="minor"/>
    </font>
    <font>
      <sz val="11"/>
      <color theme="1"/>
      <name val="Calibri"/>
      <family val="2"/>
      <scheme val="minor"/>
    </font>
    <font>
      <sz val="10"/>
      <color theme="1"/>
      <name val="Calibri"/>
      <family val="2"/>
      <scheme val="minor"/>
    </font>
    <font>
      <b/>
      <sz val="11"/>
      <color theme="1"/>
      <name val="Arial"/>
      <family val="2"/>
    </font>
    <font>
      <sz val="11"/>
      <color theme="1"/>
      <name val="Arial"/>
      <family val="2"/>
    </font>
    <font>
      <sz val="11"/>
      <color rgb="FF000000"/>
      <name val="Arial"/>
      <family val="2"/>
    </font>
    <font>
      <u/>
      <sz val="11"/>
      <color rgb="FF0000FF"/>
      <name val="Arial"/>
      <family val="2"/>
    </font>
    <font>
      <sz val="10"/>
      <name val="Calibri"/>
      <family val="2"/>
    </font>
    <font>
      <u/>
      <sz val="11"/>
      <color rgb="FF0000FF"/>
      <name val="Arial"/>
      <family val="2"/>
    </font>
    <font>
      <sz val="9"/>
      <color rgb="FF1F1F1F"/>
      <name val="&quot;Google Sans&quot;"/>
    </font>
    <font>
      <sz val="10"/>
      <color rgb="FF000000"/>
      <name val="Calibri"/>
      <family val="2"/>
    </font>
    <font>
      <b/>
      <sz val="18"/>
      <color rgb="FFFFFFFF"/>
      <name val="Calibri"/>
      <family val="2"/>
    </font>
    <font>
      <b/>
      <sz val="11"/>
      <color theme="1"/>
      <name val="Calibri"/>
      <family val="2"/>
    </font>
    <font>
      <b/>
      <sz val="11"/>
      <color rgb="FFFFFFFF"/>
      <name val="Calibri"/>
      <family val="2"/>
    </font>
    <font>
      <b/>
      <sz val="10"/>
      <color rgb="FFFFFFFF"/>
      <name val="Calibri"/>
      <family val="2"/>
    </font>
    <font>
      <sz val="10"/>
      <color theme="1"/>
      <name val="Calibri"/>
      <family val="2"/>
    </font>
    <font>
      <sz val="11"/>
      <color rgb="FF000000"/>
      <name val="Calibri"/>
      <family val="2"/>
    </font>
    <font>
      <sz val="11"/>
      <color theme="1"/>
      <name val="Calibri"/>
      <family val="2"/>
    </font>
    <font>
      <u/>
      <sz val="11"/>
      <color rgb="FF0563C1"/>
      <name val="Calibri"/>
      <family val="2"/>
    </font>
    <font>
      <u/>
      <sz val="11"/>
      <color rgb="FF0000FF"/>
      <name val="Calibri"/>
      <family val="2"/>
    </font>
    <font>
      <u/>
      <sz val="11"/>
      <color rgb="FF0563C1"/>
      <name val="Calibri"/>
      <family val="2"/>
    </font>
    <font>
      <u/>
      <sz val="11"/>
      <color rgb="FF0563C1"/>
      <name val="Calibri"/>
      <family val="2"/>
    </font>
    <font>
      <u/>
      <sz val="11"/>
      <color rgb="FF0000FF"/>
      <name val="Calibri"/>
      <family val="2"/>
    </font>
    <font>
      <u/>
      <sz val="11"/>
      <color rgb="FF0563C1"/>
      <name val="Calibri"/>
      <family val="2"/>
    </font>
    <font>
      <u/>
      <sz val="11"/>
      <color rgb="FF1155CC"/>
      <name val="Calibri"/>
      <family val="2"/>
    </font>
    <font>
      <u/>
      <sz val="11"/>
      <color rgb="FF1155CC"/>
      <name val="Calibri"/>
      <family val="2"/>
    </font>
    <font>
      <u/>
      <sz val="11"/>
      <color rgb="FF0563C1"/>
      <name val="Calibri"/>
      <family val="2"/>
    </font>
    <font>
      <u/>
      <sz val="11"/>
      <color rgb="FF0563C1"/>
      <name val="Calibri"/>
      <family val="2"/>
    </font>
    <font>
      <u/>
      <sz val="11"/>
      <color rgb="FF0000FF"/>
      <name val="Calibri"/>
      <family val="2"/>
    </font>
    <font>
      <u/>
      <sz val="11"/>
      <color rgb="FF0563C1"/>
      <name val="Calibri"/>
      <family val="2"/>
    </font>
    <font>
      <u/>
      <sz val="11"/>
      <color rgb="FF0000FF"/>
      <name val="Calibri"/>
      <family val="2"/>
    </font>
    <font>
      <b/>
      <u/>
      <sz val="11"/>
      <color rgb="FF0000FF"/>
      <name val="Calibri"/>
      <family val="2"/>
    </font>
    <font>
      <u/>
      <sz val="11"/>
      <color rgb="FF0000FF"/>
      <name val="Calibri"/>
      <family val="2"/>
    </font>
    <font>
      <sz val="11"/>
      <color rgb="FF151618"/>
      <name val="Calibri"/>
      <family val="2"/>
    </font>
    <font>
      <u/>
      <sz val="11"/>
      <color rgb="FF0000FF"/>
      <name val="Calibri"/>
      <family val="2"/>
    </font>
    <font>
      <u/>
      <sz val="11"/>
      <color rgb="FF0000FF"/>
      <name val="Calibri"/>
      <family val="2"/>
    </font>
    <font>
      <sz val="11"/>
      <color rgb="FF1F1F1F"/>
      <name val="Calibri"/>
      <family val="2"/>
    </font>
    <font>
      <u/>
      <sz val="11"/>
      <color rgb="FF0000FF"/>
      <name val="Calibri"/>
      <family val="2"/>
    </font>
    <font>
      <sz val="11"/>
      <color rgb="FFFFFFFF"/>
      <name val="Calibri"/>
      <family val="2"/>
    </font>
    <font>
      <b/>
      <sz val="11"/>
      <color rgb="FF000000"/>
      <name val="Calibri"/>
      <family val="2"/>
    </font>
    <font>
      <u/>
      <sz val="11"/>
      <color rgb="FF000000"/>
      <name val="Calibri"/>
      <family val="2"/>
    </font>
    <font>
      <u/>
      <sz val="11"/>
      <color rgb="FF0000FF"/>
      <name val="Calibri"/>
      <family val="2"/>
    </font>
    <font>
      <u/>
      <sz val="11"/>
      <color rgb="FF000000"/>
      <name val="Calibri"/>
      <family val="2"/>
    </font>
    <font>
      <u/>
      <sz val="11"/>
      <color rgb="FF000000"/>
      <name val="Calibri"/>
      <family val="2"/>
    </font>
    <font>
      <u/>
      <sz val="11"/>
      <color rgb="FF000000"/>
      <name val="Calibri"/>
      <family val="2"/>
    </font>
    <font>
      <sz val="11"/>
      <color rgb="FF0563C1"/>
      <name val="Calibri"/>
      <family val="2"/>
    </font>
    <font>
      <u/>
      <sz val="10"/>
      <color rgb="FF0000FF"/>
      <name val="Calibri"/>
      <family val="2"/>
    </font>
    <font>
      <u/>
      <sz val="10"/>
      <color rgb="FF0000FF"/>
      <name val="Calibri"/>
      <family val="2"/>
    </font>
    <font>
      <u/>
      <sz val="10"/>
      <color rgb="FF000000"/>
      <name val="Calibri"/>
      <family val="2"/>
    </font>
    <font>
      <u/>
      <sz val="10"/>
      <color rgb="FF000000"/>
      <name val="Calibri"/>
      <family val="2"/>
    </font>
    <font>
      <u/>
      <sz val="11"/>
      <color rgb="FF1155CC"/>
      <name val="Calibri"/>
      <family val="2"/>
    </font>
    <font>
      <u/>
      <sz val="11"/>
      <color theme="1"/>
      <name val="Calibri"/>
      <family val="2"/>
    </font>
    <font>
      <u/>
      <sz val="11"/>
      <color rgb="FF1155CC"/>
      <name val="Calibri"/>
      <family val="2"/>
    </font>
    <font>
      <u/>
      <sz val="11"/>
      <color theme="1"/>
      <name val="Calibri"/>
      <family val="2"/>
    </font>
    <font>
      <u/>
      <sz val="11"/>
      <color rgb="FF1155CC"/>
      <name val="Calibri"/>
      <family val="2"/>
    </font>
    <font>
      <u/>
      <sz val="11"/>
      <color rgb="FF000000"/>
      <name val="Calibri"/>
      <family val="2"/>
    </font>
    <font>
      <u/>
      <sz val="11"/>
      <color rgb="FF1155CC"/>
      <name val="Calibri"/>
      <family val="2"/>
    </font>
    <font>
      <u/>
      <sz val="11"/>
      <color rgb="FF0000FF"/>
      <name val="Calibri"/>
      <family val="2"/>
    </font>
    <font>
      <u/>
      <sz val="11"/>
      <color rgb="FF0000FF"/>
      <name val="Calibri"/>
      <family val="2"/>
    </font>
    <font>
      <u/>
      <sz val="11"/>
      <color rgb="FF0563C1"/>
      <name val="Calibri"/>
      <family val="2"/>
    </font>
    <font>
      <u/>
      <sz val="11"/>
      <color rgb="FF0563C1"/>
      <name val="Calibri"/>
      <family val="2"/>
    </font>
    <font>
      <u/>
      <sz val="11"/>
      <color rgb="FF0000FF"/>
      <name val="Calibri"/>
      <family val="2"/>
    </font>
    <font>
      <u/>
      <sz val="11"/>
      <color rgb="FF0563C1"/>
      <name val="Calibri"/>
      <family val="2"/>
    </font>
    <font>
      <sz val="10"/>
      <color theme="1"/>
      <name val="Arial"/>
      <family val="2"/>
    </font>
    <font>
      <u/>
      <sz val="10"/>
      <color rgb="FF0000FF"/>
      <name val="Arial"/>
      <family val="2"/>
    </font>
    <font>
      <u/>
      <sz val="10"/>
      <color theme="1"/>
      <name val="Calibri"/>
      <family val="2"/>
    </font>
    <font>
      <u/>
      <sz val="10"/>
      <color rgb="FF0000FF"/>
      <name val="Calibri"/>
      <family val="2"/>
    </font>
    <font>
      <u/>
      <sz val="10"/>
      <color theme="1"/>
      <name val="Calibri"/>
      <family val="2"/>
    </font>
    <font>
      <u/>
      <sz val="10"/>
      <color rgb="FF0000FF"/>
      <name val="Arial"/>
      <family val="2"/>
    </font>
    <font>
      <u/>
      <sz val="11"/>
      <color rgb="FF000000"/>
      <name val="Calibri"/>
      <family val="2"/>
    </font>
    <font>
      <u/>
      <sz val="11"/>
      <color rgb="FF1155CC"/>
      <name val="Calibri"/>
      <family val="2"/>
    </font>
    <font>
      <u/>
      <sz val="11"/>
      <color rgb="FF0563C1"/>
      <name val="Calibri"/>
      <family val="2"/>
    </font>
    <font>
      <u/>
      <sz val="11"/>
      <color rgb="FF0563C1"/>
      <name val="Calibri"/>
      <family val="2"/>
    </font>
    <font>
      <u/>
      <sz val="11"/>
      <color rgb="FF0563C1"/>
      <name val="Calibri"/>
      <family val="2"/>
    </font>
    <font>
      <u/>
      <sz val="11"/>
      <color rgb="FF1155CC"/>
      <name val="Calibri"/>
      <family val="2"/>
    </font>
    <font>
      <u/>
      <sz val="11"/>
      <color rgb="FF0000FF"/>
      <name val="Calibri"/>
      <family val="2"/>
    </font>
    <font>
      <u/>
      <sz val="11"/>
      <color rgb="FF1155CC"/>
      <name val="Calibri"/>
      <family val="2"/>
    </font>
    <font>
      <u/>
      <sz val="11"/>
      <color rgb="FF0563C1"/>
      <name val="Calibri"/>
      <family val="2"/>
    </font>
    <font>
      <u/>
      <sz val="11"/>
      <color rgb="FF0563C1"/>
      <name val="Calibri"/>
      <family val="2"/>
    </font>
    <font>
      <u/>
      <sz val="11"/>
      <color rgb="FF0000FF"/>
      <name val="Calibri"/>
      <family val="2"/>
    </font>
    <font>
      <u/>
      <sz val="11"/>
      <color rgb="FF0563C1"/>
      <name val="Calibri"/>
      <family val="2"/>
    </font>
    <font>
      <u/>
      <sz val="11"/>
      <color rgb="FF0563C1"/>
      <name val="Calibri"/>
      <family val="2"/>
    </font>
    <font>
      <u/>
      <sz val="11"/>
      <color rgb="FF0000FF"/>
      <name val="Calibri"/>
      <family val="2"/>
    </font>
    <font>
      <sz val="10"/>
      <color theme="1"/>
      <name val="Nunito"/>
    </font>
    <font>
      <sz val="10"/>
      <color rgb="FF000000"/>
      <name val="Nunito"/>
    </font>
    <font>
      <u/>
      <sz val="10"/>
      <color rgb="FF000000"/>
      <name val="Nunito"/>
    </font>
    <font>
      <u/>
      <sz val="10"/>
      <color rgb="FF0000FF"/>
      <name val="Nunito"/>
    </font>
    <font>
      <u/>
      <sz val="10"/>
      <color rgb="FF000000"/>
      <name val="Nunito"/>
    </font>
    <font>
      <u/>
      <sz val="10"/>
      <color rgb="FF0000FF"/>
      <name val="Nunito"/>
    </font>
    <font>
      <u/>
      <sz val="10"/>
      <color rgb="FF0000FF"/>
      <name val="Nunito"/>
    </font>
    <font>
      <u/>
      <sz val="10"/>
      <color rgb="FF0000FF"/>
      <name val="Nunito"/>
    </font>
    <font>
      <u/>
      <sz val="10"/>
      <color rgb="FF0000FF"/>
      <name val="Nunito"/>
    </font>
    <font>
      <u/>
      <sz val="10"/>
      <color rgb="FF0000FF"/>
      <name val="Nunito"/>
    </font>
    <font>
      <u/>
      <sz val="10"/>
      <color rgb="FF0000FF"/>
      <name val="Nunito"/>
    </font>
    <font>
      <sz val="10"/>
      <color rgb="FF1F1F1F"/>
      <name val="Nunito"/>
    </font>
    <font>
      <u/>
      <sz val="10"/>
      <color rgb="FF0000FF"/>
      <name val="Nunito"/>
    </font>
    <font>
      <b/>
      <sz val="10"/>
      <color theme="1"/>
      <name val="Nunito"/>
    </font>
    <font>
      <b/>
      <sz val="10"/>
      <color rgb="FF000000"/>
      <name val="Calibri"/>
      <family val="2"/>
    </font>
    <font>
      <b/>
      <sz val="10"/>
      <color theme="1"/>
      <name val="Calibri"/>
      <family val="2"/>
    </font>
    <font>
      <sz val="10"/>
      <color rgb="FF000000"/>
      <name val="Calibri"/>
      <family val="2"/>
    </font>
    <font>
      <sz val="10"/>
      <color theme="1"/>
      <name val="Calibri"/>
      <family val="2"/>
    </font>
    <font>
      <b/>
      <sz val="10"/>
      <color theme="1"/>
      <name val="Calibri"/>
      <family val="2"/>
    </font>
    <font>
      <u/>
      <sz val="10"/>
      <color rgb="FF0000FF"/>
      <name val="Calibri"/>
      <family val="2"/>
    </font>
    <font>
      <u/>
      <sz val="10"/>
      <color rgb="FF0000FF"/>
      <name val="Calibri"/>
      <family val="2"/>
    </font>
    <font>
      <u/>
      <sz val="10"/>
      <color rgb="FF0000FF"/>
      <name val="Calibri"/>
      <family val="2"/>
    </font>
    <font>
      <u/>
      <sz val="10"/>
      <color rgb="FF0000FF"/>
      <name val="Calibri"/>
      <family val="2"/>
    </font>
    <font>
      <u/>
      <sz val="10"/>
      <color rgb="FF0000FF"/>
      <name val="Calibri"/>
      <family val="2"/>
    </font>
    <font>
      <u/>
      <sz val="10"/>
      <color rgb="FF0000FF"/>
      <name val="Calibri"/>
      <family val="2"/>
    </font>
    <font>
      <sz val="10"/>
      <color rgb="FF151618"/>
      <name val="Calibri"/>
      <family val="2"/>
    </font>
    <font>
      <sz val="10"/>
      <color rgb="FF000000"/>
      <name val="Calibri"/>
      <family val="2"/>
      <scheme val="minor"/>
    </font>
    <font>
      <u/>
      <sz val="10"/>
      <color rgb="FF000000"/>
      <name val="Calibri"/>
      <family val="2"/>
    </font>
    <font>
      <u/>
      <sz val="10"/>
      <color rgb="FF000000"/>
      <name val="Calibri"/>
      <family val="2"/>
    </font>
    <font>
      <b/>
      <sz val="10"/>
      <color rgb="FF151618"/>
      <name val="Calibri"/>
      <family val="2"/>
    </font>
    <font>
      <sz val="10"/>
      <color rgb="FF151618"/>
      <name val="Docs-Calibri"/>
    </font>
    <font>
      <u/>
      <sz val="10"/>
      <color rgb="FF0563C1"/>
      <name val="Calibri"/>
      <family val="2"/>
    </font>
    <font>
      <sz val="10"/>
      <color rgb="FF151618"/>
      <name val="Calibri"/>
      <family val="2"/>
    </font>
    <font>
      <u/>
      <sz val="10"/>
      <color rgb="FF0563C1"/>
      <name val="Calibri"/>
      <family val="2"/>
    </font>
    <font>
      <u/>
      <sz val="10"/>
      <color rgb="FF000000"/>
      <name val="Calibri"/>
      <family val="2"/>
    </font>
    <font>
      <u/>
      <sz val="10"/>
      <color rgb="FF0000FF"/>
      <name val="Calibri"/>
      <family val="2"/>
    </font>
    <font>
      <u/>
      <sz val="10"/>
      <color rgb="FF0000FF"/>
      <name val="Calibri"/>
      <family val="2"/>
    </font>
    <font>
      <u/>
      <sz val="10"/>
      <color rgb="FF0000FF"/>
      <name val="Calibri"/>
      <family val="2"/>
    </font>
    <font>
      <u/>
      <sz val="10"/>
      <color rgb="FF0000FF"/>
      <name val="Calibri"/>
      <family val="2"/>
    </font>
    <font>
      <b/>
      <sz val="12"/>
      <color rgb="FF000000"/>
      <name val="Calibri"/>
      <family val="2"/>
    </font>
    <font>
      <u/>
      <sz val="10"/>
      <color rgb="FF0000FF"/>
      <name val="Calibri"/>
      <family val="2"/>
    </font>
    <font>
      <u/>
      <sz val="10"/>
      <color rgb="FF0000FF"/>
      <name val="Calibri"/>
      <family val="2"/>
    </font>
    <font>
      <u/>
      <sz val="11"/>
      <color rgb="FF0000FF"/>
      <name val="Calibri"/>
      <family val="2"/>
    </font>
    <font>
      <u/>
      <sz val="10"/>
      <color rgb="FF000000"/>
      <name val="Calibri"/>
      <family val="2"/>
    </font>
    <font>
      <u/>
      <sz val="10"/>
      <color rgb="FF000000"/>
      <name val="Calibri"/>
      <family val="2"/>
    </font>
    <font>
      <u/>
      <sz val="10"/>
      <color rgb="FF0000FF"/>
      <name val="Calibri"/>
      <family val="2"/>
    </font>
    <font>
      <u/>
      <sz val="10"/>
      <color rgb="FF0000FF"/>
      <name val="Calibri"/>
      <family val="2"/>
    </font>
    <font>
      <u/>
      <sz val="11"/>
      <color rgb="FF000000"/>
      <name val="Arial"/>
      <family val="2"/>
    </font>
    <font>
      <sz val="11"/>
      <color rgb="FF1F1F1F"/>
      <name val="Arial"/>
      <family val="2"/>
    </font>
    <font>
      <u/>
      <sz val="11"/>
      <color rgb="FF0000FF"/>
      <name val="Arial"/>
      <family val="2"/>
    </font>
    <font>
      <b/>
      <sz val="10"/>
      <color rgb="FF000000"/>
      <name val="Arial"/>
      <family val="2"/>
    </font>
    <font>
      <sz val="10"/>
      <color rgb="FF000000"/>
      <name val="Arial"/>
      <family val="2"/>
    </font>
    <font>
      <u/>
      <sz val="11"/>
      <color rgb="FF1155CC"/>
      <name val="Arial"/>
      <family val="2"/>
    </font>
    <font>
      <u/>
      <sz val="11"/>
      <color rgb="FF0563C1"/>
      <name val="Calibri, sans-serif"/>
    </font>
    <font>
      <u/>
      <sz val="11"/>
      <color rgb="FF1155CC"/>
      <name val="Calibri, sans-serif"/>
    </font>
    <font>
      <u/>
      <sz val="11"/>
      <color rgb="FF0000FF"/>
      <name val="Calibri, sans-serif"/>
    </font>
    <font>
      <b/>
      <sz val="11"/>
      <name val="Calibri, sans-serif"/>
    </font>
    <font>
      <b/>
      <u/>
      <sz val="11"/>
      <color rgb="FF1155CC"/>
      <name val="Calibri, sans-serif"/>
    </font>
    <font>
      <u/>
      <sz val="11"/>
      <color rgb="FF000000"/>
      <name val="Calibri, sans-serif"/>
    </font>
    <font>
      <sz val="11"/>
      <name val="Calibri"/>
      <family val="2"/>
    </font>
    <font>
      <u/>
      <sz val="10"/>
      <color rgb="FF1155CC"/>
      <name val="Nunito"/>
    </font>
    <font>
      <sz val="10"/>
      <name val="Nunito"/>
    </font>
    <font>
      <b/>
      <sz val="11"/>
      <color theme="1"/>
      <name val="Calibri"/>
      <family val="2"/>
      <scheme val="minor"/>
    </font>
    <font>
      <sz val="10"/>
      <color theme="1"/>
      <name val="Segoe UI"/>
      <family val="2"/>
    </font>
    <font>
      <b/>
      <sz val="10"/>
      <color theme="1"/>
      <name val="Segoe UI"/>
      <family val="2"/>
    </font>
    <font>
      <sz val="10"/>
      <color theme="4"/>
      <name val="Segoe UI"/>
      <family val="2"/>
    </font>
    <font>
      <sz val="10"/>
      <color rgb="FFFF0000"/>
      <name val="Segoe UI"/>
      <family val="2"/>
    </font>
  </fonts>
  <fills count="33">
    <fill>
      <patternFill patternType="none"/>
    </fill>
    <fill>
      <patternFill patternType="gray125"/>
    </fill>
    <fill>
      <patternFill patternType="solid">
        <fgColor rgb="FFFFFFFF"/>
        <bgColor rgb="FFFFFFFF"/>
      </patternFill>
    </fill>
    <fill>
      <patternFill patternType="solid">
        <fgColor rgb="FF002060"/>
        <bgColor rgb="FF002060"/>
      </patternFill>
    </fill>
    <fill>
      <patternFill patternType="solid">
        <fgColor rgb="FFE26B0A"/>
        <bgColor rgb="FFE26B0A"/>
      </patternFill>
    </fill>
    <fill>
      <patternFill patternType="solid">
        <fgColor rgb="FFB8CCE4"/>
        <bgColor rgb="FFB8CCE4"/>
      </patternFill>
    </fill>
    <fill>
      <patternFill patternType="solid">
        <fgColor rgb="FFFF0000"/>
        <bgColor rgb="FFFF0000"/>
      </patternFill>
    </fill>
    <fill>
      <patternFill patternType="solid">
        <fgColor rgb="FFFABF8F"/>
        <bgColor rgb="FFFABF8F"/>
      </patternFill>
    </fill>
    <fill>
      <patternFill patternType="solid">
        <fgColor rgb="FF0070C0"/>
        <bgColor rgb="FF0070C0"/>
      </patternFill>
    </fill>
    <fill>
      <patternFill patternType="solid">
        <fgColor rgb="FFFFFF00"/>
        <bgColor rgb="FFFFFF00"/>
      </patternFill>
    </fill>
    <fill>
      <patternFill patternType="solid">
        <fgColor rgb="FFB6D7A8"/>
        <bgColor rgb="FFB6D7A8"/>
      </patternFill>
    </fill>
    <fill>
      <patternFill patternType="solid">
        <fgColor rgb="FFFFE599"/>
        <bgColor rgb="FFFFE599"/>
      </patternFill>
    </fill>
    <fill>
      <patternFill patternType="solid">
        <fgColor rgb="FF9FC5E8"/>
        <bgColor rgb="FF9FC5E8"/>
      </patternFill>
    </fill>
    <fill>
      <patternFill patternType="solid">
        <fgColor rgb="FFFF9900"/>
        <bgColor rgb="FFFF9900"/>
      </patternFill>
    </fill>
    <fill>
      <patternFill patternType="solid">
        <fgColor rgb="FF7F7F7F"/>
        <bgColor rgb="FF7F7F7F"/>
      </patternFill>
    </fill>
    <fill>
      <patternFill patternType="solid">
        <fgColor rgb="FF808080"/>
        <bgColor rgb="FF808080"/>
      </patternFill>
    </fill>
    <fill>
      <patternFill patternType="solid">
        <fgColor rgb="FFFDE9D9"/>
        <bgColor rgb="FFFDE9D9"/>
      </patternFill>
    </fill>
    <fill>
      <patternFill patternType="solid">
        <fgColor rgb="FFE7E6E6"/>
        <bgColor rgb="FFE7E6E6"/>
      </patternFill>
    </fill>
    <fill>
      <patternFill patternType="solid">
        <fgColor rgb="FFD9D9D9"/>
        <bgColor rgb="FFD9D9D9"/>
      </patternFill>
    </fill>
    <fill>
      <patternFill patternType="solid">
        <fgColor rgb="FFF9CB9C"/>
        <bgColor rgb="FFF9CB9C"/>
      </patternFill>
    </fill>
    <fill>
      <patternFill patternType="solid">
        <fgColor rgb="FFB7B7B7"/>
        <bgColor rgb="FFB7B7B7"/>
      </patternFill>
    </fill>
    <fill>
      <patternFill patternType="solid">
        <fgColor rgb="FF990000"/>
        <bgColor rgb="FF990000"/>
      </patternFill>
    </fill>
    <fill>
      <patternFill patternType="solid">
        <fgColor rgb="FFCFE2F3"/>
        <bgColor rgb="FFCFE2F3"/>
      </patternFill>
    </fill>
    <fill>
      <patternFill patternType="solid">
        <fgColor theme="0"/>
        <bgColor theme="0"/>
      </patternFill>
    </fill>
    <fill>
      <patternFill patternType="solid">
        <fgColor rgb="FFD9EAD3"/>
        <bgColor rgb="FFD9EAD3"/>
      </patternFill>
    </fill>
    <fill>
      <patternFill patternType="solid">
        <fgColor rgb="FFFCE5CD"/>
        <bgColor rgb="FFFCE5CD"/>
      </patternFill>
    </fill>
    <fill>
      <patternFill patternType="solid">
        <fgColor rgb="FF34A853"/>
        <bgColor rgb="FF34A853"/>
      </patternFill>
    </fill>
    <fill>
      <patternFill patternType="solid">
        <fgColor rgb="FFFEA767"/>
        <bgColor rgb="FFFEA767"/>
      </patternFill>
    </fill>
    <fill>
      <patternFill patternType="solid">
        <fgColor rgb="FFE6B8AF"/>
        <bgColor rgb="FFE6B8AF"/>
      </patternFill>
    </fill>
    <fill>
      <patternFill patternType="solid">
        <fgColor rgb="FFEAD1DC"/>
        <bgColor rgb="FFEAD1DC"/>
      </patternFill>
    </fill>
    <fill>
      <patternFill patternType="solid">
        <fgColor rgb="FFCCCCCC"/>
        <bgColor rgb="FFCCCCCC"/>
      </patternFill>
    </fill>
    <fill>
      <patternFill patternType="solid">
        <fgColor rgb="FFDD7E6B"/>
        <bgColor rgb="FFDD7E6B"/>
      </patternFill>
    </fill>
    <fill>
      <patternFill patternType="solid">
        <fgColor rgb="FFDBE5F1"/>
        <bgColor rgb="FFDBE5F1"/>
      </patternFill>
    </fill>
  </fills>
  <borders count="3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000000"/>
      </right>
      <top/>
      <bottom/>
      <diagonal/>
    </border>
    <border>
      <left/>
      <right style="thin">
        <color rgb="FF000000"/>
      </right>
      <top style="thin">
        <color rgb="FF000000"/>
      </top>
      <bottom/>
      <diagonal/>
    </border>
    <border>
      <left/>
      <right/>
      <top style="thin">
        <color rgb="FF000000"/>
      </top>
      <bottom style="thin">
        <color rgb="FF000000"/>
      </bottom>
      <diagonal/>
    </border>
    <border>
      <left/>
      <right/>
      <top/>
      <bottom style="thin">
        <color rgb="FF95B3D7"/>
      </bottom>
      <diagonal/>
    </border>
    <border>
      <left/>
      <right/>
      <top/>
      <bottom style="thin">
        <color rgb="FF95B3D7"/>
      </bottom>
      <diagonal/>
    </border>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
    <xf numFmtId="0" fontId="0" fillId="0" borderId="0"/>
    <xf numFmtId="0" fontId="2" fillId="0" borderId="15"/>
    <xf numFmtId="0" fontId="18" fillId="0" borderId="15"/>
    <xf numFmtId="9" fontId="18" fillId="0" borderId="15" applyFont="0" applyFill="0" applyBorder="0" applyAlignment="0" applyProtection="0"/>
  </cellStyleXfs>
  <cellXfs count="695">
    <xf numFmtId="0" fontId="0" fillId="0" borderId="0" xfId="0"/>
    <xf numFmtId="0" fontId="3" fillId="0" borderId="0" xfId="0" applyFont="1"/>
    <xf numFmtId="0" fontId="4" fillId="0" borderId="1" xfId="0" applyFont="1" applyBorder="1" applyAlignment="1">
      <alignment horizontal="center" vertical="center" wrapText="1"/>
    </xf>
    <xf numFmtId="0" fontId="5" fillId="0" borderId="1" xfId="0" applyFont="1" applyBorder="1" applyAlignment="1">
      <alignment horizontal="center" vertical="center"/>
    </xf>
    <xf numFmtId="0" fontId="6" fillId="0" borderId="1" xfId="0" applyFont="1" applyBorder="1"/>
    <xf numFmtId="0" fontId="6" fillId="0" borderId="1" xfId="0" applyFont="1" applyBorder="1" applyAlignment="1">
      <alignment horizontal="center"/>
    </xf>
    <xf numFmtId="9" fontId="6" fillId="0" borderId="1" xfId="0" applyNumberFormat="1" applyFont="1" applyBorder="1" applyAlignment="1">
      <alignment horizontal="center"/>
    </xf>
    <xf numFmtId="0" fontId="5" fillId="0" borderId="0" xfId="0" applyFont="1"/>
    <xf numFmtId="0" fontId="5" fillId="0" borderId="1" xfId="0" applyFont="1" applyBorder="1" applyAlignment="1">
      <alignment horizontal="center"/>
    </xf>
    <xf numFmtId="0" fontId="10" fillId="2" borderId="0" xfId="0" applyFont="1" applyFill="1"/>
    <xf numFmtId="0" fontId="11" fillId="0" borderId="0" xfId="0" applyFont="1" applyAlignment="1">
      <alignment horizontal="center" wrapText="1"/>
    </xf>
    <xf numFmtId="0" fontId="14" fillId="8" borderId="3" xfId="0" applyFont="1" applyFill="1" applyBorder="1" applyAlignment="1">
      <alignment horizontal="center" vertical="center" wrapText="1"/>
    </xf>
    <xf numFmtId="0" fontId="14" fillId="8" borderId="10" xfId="0" applyFont="1" applyFill="1" applyBorder="1" applyAlignment="1">
      <alignment horizontal="center" vertical="center" wrapText="1"/>
    </xf>
    <xf numFmtId="0" fontId="14" fillId="6" borderId="10" xfId="0" applyFont="1" applyFill="1" applyBorder="1" applyAlignment="1">
      <alignment horizontal="center" vertical="center" wrapText="1"/>
    </xf>
    <xf numFmtId="0" fontId="14" fillId="8" borderId="0" xfId="0" applyFont="1" applyFill="1" applyAlignment="1">
      <alignment horizontal="center" vertical="center" wrapText="1"/>
    </xf>
    <xf numFmtId="0" fontId="14" fillId="8" borderId="2" xfId="0" applyFont="1" applyFill="1" applyBorder="1" applyAlignment="1">
      <alignment horizontal="center" vertical="center" wrapText="1"/>
    </xf>
    <xf numFmtId="0" fontId="13" fillId="5" borderId="10" xfId="0" applyFont="1" applyFill="1" applyBorder="1" applyAlignment="1">
      <alignment horizontal="center" vertical="center" wrapText="1"/>
    </xf>
    <xf numFmtId="0" fontId="14" fillId="6" borderId="0" xfId="0" applyFont="1" applyFill="1" applyAlignment="1">
      <alignment horizontal="center" vertical="center" wrapText="1"/>
    </xf>
    <xf numFmtId="0" fontId="13" fillId="7" borderId="4" xfId="0" applyFont="1" applyFill="1" applyBorder="1" applyAlignment="1">
      <alignment horizontal="center" vertical="center" wrapText="1"/>
    </xf>
    <xf numFmtId="0" fontId="13" fillId="7" borderId="9" xfId="0" applyFont="1" applyFill="1" applyBorder="1" applyAlignment="1">
      <alignment horizontal="center" vertical="center" wrapText="1"/>
    </xf>
    <xf numFmtId="0" fontId="17" fillId="0" borderId="1" xfId="0" applyFont="1" applyBorder="1" applyAlignment="1">
      <alignment horizontal="center" vertical="center" wrapText="1"/>
    </xf>
    <xf numFmtId="0" fontId="17" fillId="0" borderId="8" xfId="0" applyFont="1" applyBorder="1" applyAlignment="1">
      <alignment horizontal="center" vertical="center" wrapText="1"/>
    </xf>
    <xf numFmtId="0" fontId="18" fillId="0" borderId="9" xfId="0" applyFont="1" applyBorder="1" applyAlignment="1">
      <alignment horizontal="center" vertical="center" wrapText="1"/>
    </xf>
    <xf numFmtId="164" fontId="18" fillId="0" borderId="9" xfId="0" applyNumberFormat="1" applyFont="1" applyBorder="1" applyAlignment="1">
      <alignment horizontal="center" vertical="center" wrapText="1"/>
    </xf>
    <xf numFmtId="0" fontId="19" fillId="0" borderId="8" xfId="0" applyFont="1" applyBorder="1" applyAlignment="1">
      <alignment horizontal="center" vertical="center" wrapText="1"/>
    </xf>
    <xf numFmtId="0" fontId="20" fillId="0" borderId="8" xfId="0" applyFont="1" applyBorder="1" applyAlignment="1">
      <alignment horizontal="center" vertical="center" wrapText="1"/>
    </xf>
    <xf numFmtId="0" fontId="21" fillId="0" borderId="8" xfId="0" applyFont="1" applyBorder="1" applyAlignment="1">
      <alignment horizontal="center" vertical="center" wrapText="1"/>
    </xf>
    <xf numFmtId="9" fontId="17" fillId="0" borderId="8" xfId="0" applyNumberFormat="1" applyFont="1" applyBorder="1" applyAlignment="1">
      <alignment horizontal="center" vertical="center" wrapText="1"/>
    </xf>
    <xf numFmtId="0" fontId="17" fillId="9" borderId="8" xfId="0" applyFont="1" applyFill="1" applyBorder="1" applyAlignment="1">
      <alignment horizontal="center" vertical="center" wrapText="1"/>
    </xf>
    <xf numFmtId="0" fontId="17" fillId="0" borderId="9" xfId="0" applyFont="1" applyBorder="1" applyAlignment="1">
      <alignment horizontal="center" vertical="center" wrapText="1"/>
    </xf>
    <xf numFmtId="0" fontId="17" fillId="0" borderId="0" xfId="0" applyFont="1" applyAlignment="1">
      <alignment horizontal="center" vertical="center" wrapText="1"/>
    </xf>
    <xf numFmtId="0" fontId="17" fillId="0" borderId="4" xfId="0" applyFont="1" applyBorder="1" applyAlignment="1">
      <alignment horizontal="center" vertical="center" wrapText="1"/>
    </xf>
    <xf numFmtId="3" fontId="18" fillId="0" borderId="9" xfId="0" applyNumberFormat="1" applyFont="1" applyBorder="1" applyAlignment="1">
      <alignment horizontal="center" vertical="center" wrapText="1"/>
    </xf>
    <xf numFmtId="0" fontId="22" fillId="2" borderId="9" xfId="0" applyFont="1" applyFill="1" applyBorder="1" applyAlignment="1">
      <alignment horizontal="center" vertical="center" wrapText="1"/>
    </xf>
    <xf numFmtId="0" fontId="23" fillId="0" borderId="9" xfId="0" applyFont="1" applyBorder="1" applyAlignment="1">
      <alignment horizontal="center" vertical="center" wrapText="1"/>
    </xf>
    <xf numFmtId="0" fontId="24" fillId="0" borderId="9" xfId="0" applyFont="1" applyBorder="1" applyAlignment="1">
      <alignment horizontal="center" vertical="center" wrapText="1"/>
    </xf>
    <xf numFmtId="9" fontId="17" fillId="0" borderId="9" xfId="0" applyNumberFormat="1" applyFont="1" applyBorder="1" applyAlignment="1">
      <alignment horizontal="center" vertical="center" wrapText="1"/>
    </xf>
    <xf numFmtId="0" fontId="17" fillId="9" borderId="9" xfId="0" applyFont="1" applyFill="1" applyBorder="1" applyAlignment="1">
      <alignment horizontal="center" vertical="center" wrapText="1"/>
    </xf>
    <xf numFmtId="0" fontId="25" fillId="0" borderId="9" xfId="0" applyFont="1" applyBorder="1" applyAlignment="1">
      <alignment horizontal="center" vertical="center" wrapText="1"/>
    </xf>
    <xf numFmtId="0" fontId="26" fillId="0" borderId="9" xfId="0" applyFont="1" applyBorder="1" applyAlignment="1">
      <alignment horizontal="center" vertical="center" wrapText="1"/>
    </xf>
    <xf numFmtId="0" fontId="27" fillId="0" borderId="9" xfId="0" applyFont="1" applyBorder="1" applyAlignment="1">
      <alignment horizontal="center" vertical="center" wrapText="1"/>
    </xf>
    <xf numFmtId="0" fontId="28" fillId="2" borderId="9" xfId="0" applyFont="1" applyFill="1" applyBorder="1" applyAlignment="1">
      <alignment horizontal="center" vertical="center" wrapText="1"/>
    </xf>
    <xf numFmtId="0" fontId="18" fillId="0" borderId="1" xfId="0" applyFont="1" applyBorder="1" applyAlignment="1">
      <alignment horizontal="center" vertical="center" wrapText="1"/>
    </xf>
    <xf numFmtId="164" fontId="17" fillId="0" borderId="9" xfId="0" applyNumberFormat="1" applyFont="1" applyBorder="1" applyAlignment="1">
      <alignment horizontal="center" vertical="center" wrapText="1"/>
    </xf>
    <xf numFmtId="0" fontId="29" fillId="0" borderId="1" xfId="0" applyFont="1" applyBorder="1" applyAlignment="1">
      <alignment horizontal="center" vertical="center" wrapText="1"/>
    </xf>
    <xf numFmtId="0" fontId="30" fillId="0" borderId="1" xfId="0" applyFont="1" applyBorder="1" applyAlignment="1">
      <alignment horizontal="center" vertical="center" wrapText="1"/>
    </xf>
    <xf numFmtId="9" fontId="18" fillId="0" borderId="9" xfId="0" applyNumberFormat="1" applyFont="1" applyBorder="1" applyAlignment="1">
      <alignment horizontal="center" vertical="center"/>
    </xf>
    <xf numFmtId="9" fontId="18" fillId="0" borderId="1" xfId="0" applyNumberFormat="1" applyFont="1" applyBorder="1" applyAlignment="1">
      <alignment horizontal="center" vertical="center" wrapText="1"/>
    </xf>
    <xf numFmtId="2" fontId="18" fillId="0" borderId="9" xfId="0" applyNumberFormat="1" applyFont="1" applyBorder="1" applyAlignment="1">
      <alignment horizontal="center" vertical="center" wrapText="1"/>
    </xf>
    <xf numFmtId="0" fontId="16" fillId="0" borderId="1" xfId="0" applyFont="1" applyBorder="1" applyAlignment="1">
      <alignment vertical="center"/>
    </xf>
    <xf numFmtId="0" fontId="17" fillId="0" borderId="4" xfId="0" applyFont="1" applyBorder="1" applyAlignment="1">
      <alignment horizontal="center" wrapText="1"/>
    </xf>
    <xf numFmtId="0" fontId="17" fillId="0" borderId="9" xfId="0" applyFont="1" applyBorder="1" applyAlignment="1">
      <alignment horizontal="center" wrapText="1"/>
    </xf>
    <xf numFmtId="0" fontId="17" fillId="0" borderId="1" xfId="0" applyFont="1" applyBorder="1" applyAlignment="1">
      <alignment horizontal="center" wrapText="1"/>
    </xf>
    <xf numFmtId="0" fontId="18" fillId="0" borderId="9" xfId="0" applyFont="1" applyBorder="1" applyAlignment="1">
      <alignment horizontal="center" wrapText="1"/>
    </xf>
    <xf numFmtId="0" fontId="31" fillId="0" borderId="9" xfId="0" applyFont="1" applyBorder="1" applyAlignment="1">
      <alignment horizontal="center" wrapText="1"/>
    </xf>
    <xf numFmtId="0" fontId="17" fillId="10" borderId="9" xfId="0" applyFont="1" applyFill="1" applyBorder="1" applyAlignment="1">
      <alignment horizontal="center" wrapText="1"/>
    </xf>
    <xf numFmtId="10" fontId="17" fillId="0" borderId="9" xfId="0" applyNumberFormat="1" applyFont="1" applyBorder="1" applyAlignment="1">
      <alignment horizontal="center" wrapText="1"/>
    </xf>
    <xf numFmtId="0" fontId="17" fillId="11" borderId="9" xfId="0" applyFont="1" applyFill="1" applyBorder="1" applyAlignment="1">
      <alignment horizontal="center" wrapText="1"/>
    </xf>
    <xf numFmtId="10" fontId="17" fillId="11" borderId="9" xfId="0" applyNumberFormat="1" applyFont="1" applyFill="1" applyBorder="1" applyAlignment="1">
      <alignment horizontal="center" wrapText="1"/>
    </xf>
    <xf numFmtId="9" fontId="17" fillId="11" borderId="9" xfId="0" applyNumberFormat="1" applyFont="1" applyFill="1" applyBorder="1" applyAlignment="1">
      <alignment horizontal="center" wrapText="1"/>
    </xf>
    <xf numFmtId="0" fontId="17" fillId="12" borderId="9" xfId="0" applyFont="1" applyFill="1" applyBorder="1" applyAlignment="1">
      <alignment horizontal="center" wrapText="1"/>
    </xf>
    <xf numFmtId="9" fontId="17" fillId="0" borderId="9" xfId="0" applyNumberFormat="1" applyFont="1" applyBorder="1" applyAlignment="1">
      <alignment horizontal="center" wrapText="1"/>
    </xf>
    <xf numFmtId="0" fontId="17" fillId="0" borderId="9" xfId="0" applyFont="1" applyBorder="1" applyAlignment="1">
      <alignment horizontal="left" wrapText="1"/>
    </xf>
    <xf numFmtId="164" fontId="16" fillId="0" borderId="1" xfId="0" applyNumberFormat="1" applyFont="1" applyBorder="1" applyAlignment="1">
      <alignment horizontal="center"/>
    </xf>
    <xf numFmtId="0" fontId="32" fillId="0" borderId="9" xfId="0" applyFont="1" applyBorder="1" applyAlignment="1">
      <alignment horizontal="center" wrapText="1"/>
    </xf>
    <xf numFmtId="0" fontId="16" fillId="0" borderId="1" xfId="0" applyFont="1" applyBorder="1" applyAlignment="1">
      <alignment horizontal="center" wrapText="1"/>
    </xf>
    <xf numFmtId="164" fontId="16" fillId="0" borderId="1" xfId="0" applyNumberFormat="1" applyFont="1" applyBorder="1" applyAlignment="1">
      <alignment horizontal="center" wrapText="1"/>
    </xf>
    <xf numFmtId="164" fontId="18" fillId="0" borderId="1" xfId="0" applyNumberFormat="1" applyFont="1" applyBorder="1" applyAlignment="1">
      <alignment horizontal="center" wrapText="1"/>
    </xf>
    <xf numFmtId="0" fontId="17" fillId="9" borderId="4" xfId="0" applyFont="1" applyFill="1" applyBorder="1" applyAlignment="1">
      <alignment horizontal="center" wrapText="1"/>
    </xf>
    <xf numFmtId="0" fontId="17" fillId="9" borderId="9" xfId="0" applyFont="1" applyFill="1" applyBorder="1" applyAlignment="1">
      <alignment horizontal="center" wrapText="1"/>
    </xf>
    <xf numFmtId="0" fontId="3" fillId="0" borderId="1" xfId="0" applyFont="1" applyBorder="1" applyAlignment="1">
      <alignment horizontal="center"/>
    </xf>
    <xf numFmtId="9" fontId="17" fillId="9" borderId="9" xfId="0" applyNumberFormat="1" applyFont="1" applyFill="1" applyBorder="1" applyAlignment="1">
      <alignment horizontal="center" wrapText="1"/>
    </xf>
    <xf numFmtId="0" fontId="33" fillId="0" borderId="9" xfId="0" applyFont="1" applyBorder="1" applyAlignment="1">
      <alignment wrapText="1"/>
    </xf>
    <xf numFmtId="0" fontId="16" fillId="0" borderId="1" xfId="0" applyFont="1" applyBorder="1" applyAlignment="1">
      <alignment horizontal="center"/>
    </xf>
    <xf numFmtId="0" fontId="17" fillId="2" borderId="9" xfId="0" applyFont="1" applyFill="1" applyBorder="1" applyAlignment="1">
      <alignment horizontal="center" wrapText="1"/>
    </xf>
    <xf numFmtId="165" fontId="16" fillId="0" borderId="4" xfId="0" applyNumberFormat="1" applyFont="1" applyBorder="1" applyAlignment="1">
      <alignment horizontal="center"/>
    </xf>
    <xf numFmtId="0" fontId="34" fillId="0" borderId="4" xfId="0" applyFont="1" applyBorder="1" applyAlignment="1">
      <alignment horizontal="center" wrapText="1"/>
    </xf>
    <xf numFmtId="0" fontId="34" fillId="0" borderId="9" xfId="0" applyFont="1" applyBorder="1" applyAlignment="1">
      <alignment horizontal="center" wrapText="1"/>
    </xf>
    <xf numFmtId="0" fontId="34" fillId="2" borderId="9" xfId="0" applyFont="1" applyFill="1" applyBorder="1" applyAlignment="1">
      <alignment horizontal="center" wrapText="1"/>
    </xf>
    <xf numFmtId="165" fontId="11" fillId="0" borderId="4" xfId="0" applyNumberFormat="1" applyFont="1" applyBorder="1" applyAlignment="1">
      <alignment horizontal="center"/>
    </xf>
    <xf numFmtId="0" fontId="34" fillId="0" borderId="9" xfId="0" applyFont="1" applyBorder="1" applyAlignment="1">
      <alignment horizontal="left" wrapText="1"/>
    </xf>
    <xf numFmtId="9" fontId="34" fillId="0" borderId="9" xfId="0" applyNumberFormat="1" applyFont="1" applyBorder="1" applyAlignment="1">
      <alignment horizontal="center" wrapText="1"/>
    </xf>
    <xf numFmtId="10" fontId="34" fillId="0" borderId="9" xfId="0" applyNumberFormat="1" applyFont="1" applyBorder="1" applyAlignment="1">
      <alignment horizontal="center" wrapText="1"/>
    </xf>
    <xf numFmtId="9" fontId="17" fillId="13" borderId="9" xfId="0" applyNumberFormat="1" applyFont="1" applyFill="1" applyBorder="1" applyAlignment="1">
      <alignment horizontal="center" wrapText="1"/>
    </xf>
    <xf numFmtId="0" fontId="35" fillId="0" borderId="9" xfId="0" applyFont="1" applyBorder="1" applyAlignment="1">
      <alignment horizontal="left" wrapText="1"/>
    </xf>
    <xf numFmtId="0" fontId="36" fillId="0" borderId="1" xfId="0" applyFont="1" applyBorder="1" applyAlignment="1">
      <alignment horizontal="center" wrapText="1"/>
    </xf>
    <xf numFmtId="0" fontId="18" fillId="0" borderId="1" xfId="0" applyFont="1" applyBorder="1" applyAlignment="1">
      <alignment horizontal="center" wrapText="1"/>
    </xf>
    <xf numFmtId="0" fontId="3" fillId="0" borderId="1" xfId="0" applyFont="1" applyBorder="1" applyAlignment="1">
      <alignment wrapText="1"/>
    </xf>
    <xf numFmtId="0" fontId="37" fillId="2" borderId="1" xfId="0" applyFont="1" applyFill="1" applyBorder="1" applyAlignment="1">
      <alignment horizontal="center"/>
    </xf>
    <xf numFmtId="10" fontId="18" fillId="0" borderId="1" xfId="0" applyNumberFormat="1" applyFont="1" applyBorder="1" applyAlignment="1">
      <alignment horizontal="center" wrapText="1"/>
    </xf>
    <xf numFmtId="0" fontId="38" fillId="0" borderId="1" xfId="0" applyFont="1" applyBorder="1" applyAlignment="1">
      <alignment horizontal="center" wrapText="1"/>
    </xf>
    <xf numFmtId="0" fontId="18" fillId="0" borderId="1" xfId="0" applyFont="1" applyBorder="1" applyAlignment="1">
      <alignment wrapText="1"/>
    </xf>
    <xf numFmtId="0" fontId="17" fillId="0" borderId="1" xfId="0" applyFont="1" applyBorder="1" applyAlignment="1">
      <alignment horizontal="center"/>
    </xf>
    <xf numFmtId="0" fontId="17" fillId="0" borderId="8" xfId="0" applyFont="1" applyBorder="1" applyAlignment="1">
      <alignment horizontal="center"/>
    </xf>
    <xf numFmtId="0" fontId="17" fillId="0" borderId="9" xfId="0" applyFont="1" applyBorder="1" applyAlignment="1">
      <alignment horizontal="center"/>
    </xf>
    <xf numFmtId="10" fontId="17" fillId="0" borderId="8" xfId="0" applyNumberFormat="1" applyFont="1" applyBorder="1" applyAlignment="1">
      <alignment horizontal="center"/>
    </xf>
    <xf numFmtId="0" fontId="17" fillId="0" borderId="4" xfId="0" applyFont="1" applyBorder="1" applyAlignment="1">
      <alignment horizontal="center"/>
    </xf>
    <xf numFmtId="10" fontId="17" fillId="0" borderId="9" xfId="0" applyNumberFormat="1" applyFont="1" applyBorder="1" applyAlignment="1">
      <alignment horizontal="center"/>
    </xf>
    <xf numFmtId="0" fontId="16" fillId="0" borderId="1" xfId="0" applyFont="1" applyBorder="1" applyAlignment="1">
      <alignment wrapText="1"/>
    </xf>
    <xf numFmtId="0" fontId="18" fillId="0" borderId="4" xfId="0" applyFont="1" applyBorder="1" applyAlignment="1">
      <alignment horizontal="center" wrapText="1"/>
    </xf>
    <xf numFmtId="10" fontId="18" fillId="0" borderId="9" xfId="0" applyNumberFormat="1" applyFont="1" applyBorder="1" applyAlignment="1">
      <alignment horizontal="center" wrapText="1"/>
    </xf>
    <xf numFmtId="0" fontId="3" fillId="0" borderId="9" xfId="0" applyFont="1" applyBorder="1" applyAlignment="1">
      <alignment wrapText="1"/>
    </xf>
    <xf numFmtId="0" fontId="3" fillId="0" borderId="9" xfId="0" applyFont="1" applyBorder="1" applyAlignment="1">
      <alignment horizontal="center" vertical="center" wrapText="1"/>
    </xf>
    <xf numFmtId="0" fontId="3" fillId="0" borderId="0" xfId="0" applyFont="1" applyAlignment="1">
      <alignment horizontal="center" vertical="center" wrapText="1"/>
    </xf>
    <xf numFmtId="0" fontId="39" fillId="14" borderId="4" xfId="0" applyFont="1" applyFill="1" applyBorder="1" applyAlignment="1">
      <alignment horizontal="center" vertical="center" wrapText="1"/>
    </xf>
    <xf numFmtId="0" fontId="39" fillId="14" borderId="9" xfId="0" applyFont="1" applyFill="1" applyBorder="1" applyAlignment="1">
      <alignment horizontal="center" vertical="center" wrapText="1"/>
    </xf>
    <xf numFmtId="0" fontId="14" fillId="14" borderId="10" xfId="0" applyFont="1" applyFill="1" applyBorder="1" applyAlignment="1">
      <alignment horizontal="center" vertical="center" wrapText="1"/>
    </xf>
    <xf numFmtId="0" fontId="14" fillId="14" borderId="9" xfId="0" applyFont="1" applyFill="1" applyBorder="1" applyAlignment="1">
      <alignment horizontal="center" vertical="center" wrapText="1"/>
    </xf>
    <xf numFmtId="0" fontId="39" fillId="6" borderId="9" xfId="0" applyFont="1" applyFill="1" applyBorder="1" applyAlignment="1">
      <alignment horizontal="center" vertical="center" wrapText="1"/>
    </xf>
    <xf numFmtId="0" fontId="40" fillId="16" borderId="9" xfId="0" applyFont="1" applyFill="1" applyBorder="1" applyAlignment="1">
      <alignment horizontal="center" vertical="center" wrapText="1"/>
    </xf>
    <xf numFmtId="0" fontId="14" fillId="15" borderId="9" xfId="0" applyFont="1" applyFill="1" applyBorder="1" applyAlignment="1">
      <alignment horizontal="center" vertical="center" wrapText="1"/>
    </xf>
    <xf numFmtId="0" fontId="39" fillId="15" borderId="9" xfId="0" applyFont="1" applyFill="1" applyBorder="1" applyAlignment="1">
      <alignment horizontal="center" vertical="center" wrapText="1"/>
    </xf>
    <xf numFmtId="0" fontId="17" fillId="0" borderId="4" xfId="0" applyFont="1" applyBorder="1" applyAlignment="1">
      <alignment horizontal="center" vertical="center"/>
    </xf>
    <xf numFmtId="0" fontId="17" fillId="0" borderId="9" xfId="0" applyFont="1" applyBorder="1" applyAlignment="1">
      <alignment horizontal="center" vertical="center"/>
    </xf>
    <xf numFmtId="0" fontId="17" fillId="2" borderId="9" xfId="0" applyFont="1" applyFill="1" applyBorder="1" applyAlignment="1">
      <alignment horizontal="center" vertical="center"/>
    </xf>
    <xf numFmtId="9" fontId="17" fillId="0" borderId="9" xfId="0" applyNumberFormat="1" applyFont="1" applyBorder="1" applyAlignment="1">
      <alignment horizontal="center" vertical="center"/>
    </xf>
    <xf numFmtId="0" fontId="17" fillId="2" borderId="9" xfId="0" applyFont="1" applyFill="1" applyBorder="1" applyAlignment="1">
      <alignment horizontal="center" vertical="center" wrapText="1"/>
    </xf>
    <xf numFmtId="9" fontId="17" fillId="2" borderId="9" xfId="0" applyNumberFormat="1" applyFont="1" applyFill="1" applyBorder="1" applyAlignment="1">
      <alignment horizontal="center" vertical="center"/>
    </xf>
    <xf numFmtId="0" fontId="17" fillId="9" borderId="9" xfId="0" applyFont="1" applyFill="1" applyBorder="1" applyAlignment="1">
      <alignment horizontal="center" vertical="center"/>
    </xf>
    <xf numFmtId="10" fontId="17" fillId="0" borderId="9" xfId="0" applyNumberFormat="1" applyFont="1" applyBorder="1" applyAlignment="1">
      <alignment horizontal="center" vertical="center"/>
    </xf>
    <xf numFmtId="0" fontId="17" fillId="2" borderId="4" xfId="0" applyFont="1" applyFill="1" applyBorder="1" applyAlignment="1">
      <alignment horizontal="center" vertical="center"/>
    </xf>
    <xf numFmtId="10" fontId="17" fillId="2" borderId="9" xfId="0" applyNumberFormat="1" applyFont="1" applyFill="1" applyBorder="1" applyAlignment="1">
      <alignment horizontal="center" vertical="center"/>
    </xf>
    <xf numFmtId="0" fontId="41" fillId="0" borderId="9" xfId="0" applyFont="1" applyBorder="1" applyAlignment="1">
      <alignment horizontal="center" vertical="center" wrapText="1"/>
    </xf>
    <xf numFmtId="0" fontId="17" fillId="17" borderId="9" xfId="0" applyFont="1" applyFill="1" applyBorder="1" applyAlignment="1">
      <alignment horizontal="center" vertical="center" wrapText="1"/>
    </xf>
    <xf numFmtId="2" fontId="17" fillId="0" borderId="1" xfId="0" applyNumberFormat="1" applyFont="1" applyBorder="1" applyAlignment="1">
      <alignment horizontal="center" vertical="center"/>
    </xf>
    <xf numFmtId="0" fontId="42" fillId="0" borderId="9" xfId="0" applyFont="1" applyBorder="1" applyAlignment="1">
      <alignment horizontal="center" vertical="center" wrapText="1"/>
    </xf>
    <xf numFmtId="0" fontId="43" fillId="0" borderId="9" xfId="0" applyFont="1" applyBorder="1" applyAlignment="1">
      <alignment horizontal="center" vertical="center" wrapText="1"/>
    </xf>
    <xf numFmtId="0" fontId="17" fillId="9" borderId="1" xfId="0" applyFont="1" applyFill="1" applyBorder="1" applyAlignment="1">
      <alignment horizontal="center" vertical="center" wrapText="1"/>
    </xf>
    <xf numFmtId="0" fontId="11" fillId="0" borderId="1" xfId="0" applyFont="1" applyBorder="1" applyAlignment="1">
      <alignment horizontal="center"/>
    </xf>
    <xf numFmtId="0" fontId="11" fillId="0" borderId="8" xfId="0" applyFont="1" applyBorder="1" applyAlignment="1">
      <alignment horizontal="center"/>
    </xf>
    <xf numFmtId="0" fontId="17" fillId="0" borderId="1" xfId="0" applyFont="1" applyBorder="1" applyAlignment="1">
      <alignment horizontal="center" vertical="center"/>
    </xf>
    <xf numFmtId="0" fontId="17" fillId="0" borderId="8" xfId="0" applyFont="1" applyBorder="1" applyAlignment="1">
      <alignment horizontal="center" vertical="center"/>
    </xf>
    <xf numFmtId="2" fontId="17" fillId="0" borderId="9" xfId="0" applyNumberFormat="1" applyFont="1" applyBorder="1" applyAlignment="1">
      <alignment horizontal="center" vertical="center"/>
    </xf>
    <xf numFmtId="0" fontId="44" fillId="2" borderId="9" xfId="0" applyFont="1" applyFill="1" applyBorder="1" applyAlignment="1">
      <alignment horizontal="center" vertical="center" wrapText="1"/>
    </xf>
    <xf numFmtId="0" fontId="45" fillId="2" borderId="9" xfId="0" applyFont="1" applyFill="1" applyBorder="1" applyAlignment="1">
      <alignment horizontal="center" vertical="center" wrapText="1"/>
    </xf>
    <xf numFmtId="0" fontId="46" fillId="0" borderId="9" xfId="0" applyFont="1" applyBorder="1" applyAlignment="1">
      <alignment horizontal="center" vertical="center" wrapText="1"/>
    </xf>
    <xf numFmtId="0" fontId="47" fillId="0" borderId="9" xfId="0" applyFont="1" applyBorder="1" applyAlignment="1">
      <alignment wrapText="1"/>
    </xf>
    <xf numFmtId="0" fontId="48" fillId="0" borderId="1" xfId="0" applyFont="1" applyBorder="1" applyAlignment="1">
      <alignment wrapText="1"/>
    </xf>
    <xf numFmtId="0" fontId="3" fillId="0" borderId="1" xfId="0" applyFont="1" applyBorder="1"/>
    <xf numFmtId="0" fontId="49" fillId="0" borderId="9" xfId="0" applyFont="1" applyBorder="1" applyAlignment="1">
      <alignment horizontal="center" vertical="center" wrapText="1"/>
    </xf>
    <xf numFmtId="0" fontId="11" fillId="0" borderId="9" xfId="0" applyFont="1" applyBorder="1" applyAlignment="1">
      <alignment horizontal="center" vertical="center" wrapText="1"/>
    </xf>
    <xf numFmtId="0" fontId="50" fillId="0" borderId="1" xfId="0" applyFont="1" applyBorder="1" applyAlignment="1">
      <alignment horizontal="center" vertical="center" wrapText="1"/>
    </xf>
    <xf numFmtId="0" fontId="11" fillId="0" borderId="1" xfId="0" applyFont="1" applyBorder="1" applyAlignment="1">
      <alignment horizontal="center" vertical="center" wrapText="1"/>
    </xf>
    <xf numFmtId="9" fontId="17" fillId="0" borderId="1" xfId="0" applyNumberFormat="1" applyFont="1" applyBorder="1" applyAlignment="1">
      <alignment horizontal="center" vertical="center"/>
    </xf>
    <xf numFmtId="0" fontId="51" fillId="0" borderId="9" xfId="0" applyFont="1" applyBorder="1" applyAlignment="1">
      <alignment horizontal="center" vertical="center" wrapText="1"/>
    </xf>
    <xf numFmtId="0" fontId="52" fillId="2" borderId="9" xfId="0" applyFont="1" applyFill="1" applyBorder="1" applyAlignment="1">
      <alignment horizontal="center" vertical="center" wrapText="1"/>
    </xf>
    <xf numFmtId="0" fontId="53" fillId="0" borderId="1" xfId="0" applyFont="1" applyBorder="1" applyAlignment="1">
      <alignment horizontal="center" vertical="center" wrapText="1"/>
    </xf>
    <xf numFmtId="0" fontId="54" fillId="0" borderId="9" xfId="0" applyFont="1" applyBorder="1" applyAlignment="1">
      <alignment horizontal="center" vertical="center" wrapText="1"/>
    </xf>
    <xf numFmtId="2" fontId="17" fillId="0" borderId="9" xfId="0" applyNumberFormat="1" applyFont="1" applyBorder="1" applyAlignment="1">
      <alignment horizontal="center" vertical="center" wrapText="1"/>
    </xf>
    <xf numFmtId="0" fontId="55" fillId="0" borderId="4" xfId="0" applyFont="1" applyBorder="1" applyAlignment="1">
      <alignment horizontal="center" vertical="center" wrapText="1"/>
    </xf>
    <xf numFmtId="0" fontId="56" fillId="0" borderId="9" xfId="0" applyFont="1" applyBorder="1" applyAlignment="1">
      <alignment horizontal="center" vertical="center" wrapText="1"/>
    </xf>
    <xf numFmtId="0" fontId="57" fillId="0" borderId="9" xfId="0" applyFont="1" applyBorder="1" applyAlignment="1">
      <alignment horizontal="center" vertical="center" wrapText="1"/>
    </xf>
    <xf numFmtId="0" fontId="58" fillId="0" borderId="9" xfId="0" applyFont="1" applyBorder="1" applyAlignment="1">
      <alignment horizontal="center" vertical="center" wrapText="1"/>
    </xf>
    <xf numFmtId="0" fontId="59" fillId="0" borderId="4" xfId="0" applyFont="1" applyBorder="1" applyAlignment="1">
      <alignment horizontal="center" vertical="center" wrapText="1"/>
    </xf>
    <xf numFmtId="0" fontId="60" fillId="0" borderId="9" xfId="0" applyFont="1" applyBorder="1" applyAlignment="1">
      <alignment horizontal="center" vertical="center" wrapText="1"/>
    </xf>
    <xf numFmtId="0" fontId="61" fillId="0" borderId="4" xfId="0" applyFont="1" applyBorder="1" applyAlignment="1">
      <alignment horizontal="center" vertical="center" wrapText="1"/>
    </xf>
    <xf numFmtId="0" fontId="62" fillId="0" borderId="9" xfId="0" applyFont="1" applyBorder="1" applyAlignment="1">
      <alignment horizontal="center" vertical="center" wrapText="1"/>
    </xf>
    <xf numFmtId="0" fontId="63" fillId="0" borderId="9" xfId="0" applyFont="1" applyBorder="1" applyAlignment="1">
      <alignment horizontal="center" vertical="center" wrapText="1"/>
    </xf>
    <xf numFmtId="0" fontId="64" fillId="0" borderId="9" xfId="0" applyFont="1" applyBorder="1" applyAlignment="1">
      <alignment horizontal="center" vertical="center" wrapText="1"/>
    </xf>
    <xf numFmtId="0" fontId="65" fillId="0" borderId="4" xfId="0" applyFont="1" applyBorder="1" applyAlignment="1">
      <alignment vertical="center" wrapText="1"/>
    </xf>
    <xf numFmtId="0" fontId="18" fillId="9" borderId="8" xfId="0" applyFont="1" applyFill="1" applyBorder="1" applyAlignment="1">
      <alignment horizontal="center" vertical="center" wrapText="1"/>
    </xf>
    <xf numFmtId="0" fontId="18" fillId="0" borderId="8" xfId="0" applyFont="1" applyBorder="1" applyAlignment="1">
      <alignment horizontal="center" vertical="center" wrapText="1"/>
    </xf>
    <xf numFmtId="0" fontId="66" fillId="0" borderId="9" xfId="0" applyFont="1" applyBorder="1" applyAlignment="1">
      <alignment horizontal="center" vertical="center" wrapText="1"/>
    </xf>
    <xf numFmtId="0" fontId="67" fillId="0" borderId="4" xfId="0" applyFont="1" applyBorder="1" applyAlignment="1">
      <alignment horizontal="center" vertical="center" wrapText="1"/>
    </xf>
    <xf numFmtId="0" fontId="68" fillId="0" borderId="9" xfId="0" applyFont="1" applyBorder="1" applyAlignment="1">
      <alignment horizontal="center" vertical="center" wrapText="1"/>
    </xf>
    <xf numFmtId="0" fontId="18" fillId="9" borderId="9" xfId="0" applyFont="1" applyFill="1" applyBorder="1" applyAlignment="1">
      <alignment horizontal="center" vertical="center" wrapText="1"/>
    </xf>
    <xf numFmtId="0" fontId="69" fillId="0" borderId="4" xfId="0" applyFont="1" applyBorder="1" applyAlignment="1">
      <alignment vertical="center" wrapText="1"/>
    </xf>
    <xf numFmtId="0" fontId="70" fillId="2" borderId="9" xfId="0" applyFont="1" applyFill="1" applyBorder="1" applyAlignment="1">
      <alignment horizontal="center" vertical="center" wrapText="1"/>
    </xf>
    <xf numFmtId="0" fontId="71" fillId="2" borderId="9" xfId="0" applyFont="1" applyFill="1" applyBorder="1" applyAlignment="1">
      <alignment horizontal="center" vertical="center" wrapText="1"/>
    </xf>
    <xf numFmtId="0" fontId="72" fillId="2" borderId="9" xfId="0" applyFont="1" applyFill="1" applyBorder="1" applyAlignment="1">
      <alignment horizontal="center" vertical="center" wrapText="1"/>
    </xf>
    <xf numFmtId="3" fontId="17" fillId="0" borderId="9" xfId="0" applyNumberFormat="1" applyFont="1" applyBorder="1" applyAlignment="1">
      <alignment horizontal="center" vertical="center" wrapText="1"/>
    </xf>
    <xf numFmtId="0" fontId="73" fillId="0" borderId="4" xfId="0" applyFont="1" applyBorder="1" applyAlignment="1">
      <alignment horizontal="center" vertical="center" wrapText="1"/>
    </xf>
    <xf numFmtId="0" fontId="74" fillId="2" borderId="9" xfId="0" applyFont="1" applyFill="1" applyBorder="1" applyAlignment="1">
      <alignment horizontal="center" vertical="center" wrapText="1"/>
    </xf>
    <xf numFmtId="0" fontId="75" fillId="2" borderId="9" xfId="0" applyFont="1" applyFill="1" applyBorder="1" applyAlignment="1">
      <alignment horizontal="center" vertical="center" wrapText="1"/>
    </xf>
    <xf numFmtId="0" fontId="76" fillId="2" borderId="4" xfId="0" applyFont="1" applyFill="1" applyBorder="1" applyAlignment="1">
      <alignment horizontal="center" vertical="center" wrapText="1"/>
    </xf>
    <xf numFmtId="0" fontId="77" fillId="0" borderId="4" xfId="0" applyFont="1" applyBorder="1" applyAlignment="1">
      <alignment horizontal="center" vertical="center" wrapText="1"/>
    </xf>
    <xf numFmtId="0" fontId="78" fillId="0" borderId="4" xfId="0" applyFont="1" applyBorder="1" applyAlignment="1">
      <alignment horizontal="center" vertical="center" wrapText="1"/>
    </xf>
    <xf numFmtId="9" fontId="17" fillId="0" borderId="1" xfId="0" applyNumberFormat="1" applyFont="1" applyBorder="1" applyAlignment="1">
      <alignment horizontal="center" vertical="center" wrapText="1"/>
    </xf>
    <xf numFmtId="2" fontId="17" fillId="0" borderId="1" xfId="0" applyNumberFormat="1" applyFont="1" applyBorder="1" applyAlignment="1">
      <alignment horizontal="center" vertical="center" wrapText="1"/>
    </xf>
    <xf numFmtId="0" fontId="16" fillId="0" borderId="8" xfId="0" applyFont="1" applyBorder="1" applyAlignment="1">
      <alignment vertical="center" wrapText="1"/>
    </xf>
    <xf numFmtId="9" fontId="18" fillId="0" borderId="8" xfId="0" applyNumberFormat="1" applyFont="1" applyBorder="1" applyAlignment="1">
      <alignment horizontal="center" vertical="center" wrapText="1"/>
    </xf>
    <xf numFmtId="2" fontId="18" fillId="0" borderId="8" xfId="0" applyNumberFormat="1" applyFont="1" applyBorder="1" applyAlignment="1">
      <alignment horizontal="center" vertical="center" wrapText="1"/>
    </xf>
    <xf numFmtId="9" fontId="16" fillId="0" borderId="8" xfId="0" applyNumberFormat="1" applyFont="1" applyBorder="1" applyAlignment="1">
      <alignment vertical="center" wrapText="1"/>
    </xf>
    <xf numFmtId="0" fontId="18" fillId="0" borderId="4" xfId="0" applyFont="1" applyBorder="1" applyAlignment="1">
      <alignment horizontal="center" vertical="center" wrapText="1"/>
    </xf>
    <xf numFmtId="0" fontId="16" fillId="0" borderId="9" xfId="0" applyFont="1" applyBorder="1" applyAlignment="1">
      <alignment vertical="center" wrapText="1"/>
    </xf>
    <xf numFmtId="9" fontId="18" fillId="0" borderId="9" xfId="0" applyNumberFormat="1" applyFont="1" applyBorder="1" applyAlignment="1">
      <alignment horizontal="center" vertical="center" wrapText="1"/>
    </xf>
    <xf numFmtId="9" fontId="16" fillId="0" borderId="9" xfId="0" applyNumberFormat="1" applyFont="1" applyBorder="1" applyAlignment="1">
      <alignment vertical="center" wrapText="1"/>
    </xf>
    <xf numFmtId="0" fontId="16" fillId="0" borderId="1" xfId="0" applyFont="1" applyBorder="1" applyAlignment="1">
      <alignment horizontal="center" vertical="center" wrapText="1"/>
    </xf>
    <xf numFmtId="9" fontId="16" fillId="0" borderId="1" xfId="0" applyNumberFormat="1" applyFont="1" applyBorder="1" applyAlignment="1">
      <alignment horizontal="center" vertical="center" wrapText="1"/>
    </xf>
    <xf numFmtId="0" fontId="18" fillId="9" borderId="1" xfId="0" applyFont="1" applyFill="1" applyBorder="1" applyAlignment="1">
      <alignment horizontal="center" vertical="center" wrapText="1"/>
    </xf>
    <xf numFmtId="0" fontId="79" fillId="0" borderId="1" xfId="0" applyFont="1" applyBorder="1" applyAlignment="1">
      <alignment horizontal="center" vertical="center" wrapText="1"/>
    </xf>
    <xf numFmtId="0" fontId="80" fillId="0" borderId="1" xfId="0" applyFont="1" applyBorder="1" applyAlignment="1">
      <alignment horizontal="center" vertical="center" wrapText="1"/>
    </xf>
    <xf numFmtId="0" fontId="81" fillId="0" borderId="1" xfId="0" applyFont="1" applyBorder="1" applyAlignment="1">
      <alignment horizontal="center" vertical="center" wrapText="1"/>
    </xf>
    <xf numFmtId="0" fontId="82" fillId="9" borderId="1" xfId="0" applyFont="1" applyFill="1" applyBorder="1" applyAlignment="1">
      <alignment horizontal="center" vertical="center" wrapText="1"/>
    </xf>
    <xf numFmtId="9" fontId="17" fillId="9" borderId="9" xfId="0" applyNumberFormat="1" applyFont="1" applyFill="1" applyBorder="1" applyAlignment="1">
      <alignment horizontal="center" vertical="center"/>
    </xf>
    <xf numFmtId="0" fontId="16" fillId="9" borderId="1" xfId="0" applyFont="1" applyFill="1" applyBorder="1" applyAlignment="1">
      <alignment horizontal="center" vertical="center" wrapText="1"/>
    </xf>
    <xf numFmtId="9" fontId="18" fillId="9" borderId="1" xfId="0" applyNumberFormat="1" applyFont="1" applyFill="1" applyBorder="1" applyAlignment="1">
      <alignment horizontal="center" vertical="center" wrapText="1"/>
    </xf>
    <xf numFmtId="2" fontId="18" fillId="9" borderId="9" xfId="0" applyNumberFormat="1" applyFont="1" applyFill="1" applyBorder="1" applyAlignment="1">
      <alignment horizontal="center" vertical="center" wrapText="1"/>
    </xf>
    <xf numFmtId="9" fontId="16" fillId="9" borderId="1" xfId="0" applyNumberFormat="1" applyFont="1" applyFill="1" applyBorder="1" applyAlignment="1">
      <alignment horizontal="center" vertical="center" wrapText="1"/>
    </xf>
    <xf numFmtId="0" fontId="14" fillId="14" borderId="1" xfId="0" applyFont="1" applyFill="1" applyBorder="1" applyAlignment="1">
      <alignment horizontal="center" wrapText="1"/>
    </xf>
    <xf numFmtId="0" fontId="14" fillId="14" borderId="8" xfId="0" applyFont="1" applyFill="1" applyBorder="1" applyAlignment="1">
      <alignment horizontal="center" wrapText="1"/>
    </xf>
    <xf numFmtId="0" fontId="40" fillId="9" borderId="8" xfId="0" applyFont="1" applyFill="1" applyBorder="1" applyAlignment="1">
      <alignment horizontal="center" wrapText="1"/>
    </xf>
    <xf numFmtId="0" fontId="14" fillId="15" borderId="8" xfId="0" applyFont="1" applyFill="1" applyBorder="1" applyAlignment="1">
      <alignment horizontal="center" wrapText="1"/>
    </xf>
    <xf numFmtId="0" fontId="13" fillId="0" borderId="8" xfId="0" applyFont="1" applyBorder="1" applyAlignment="1">
      <alignment horizontal="center" wrapText="1"/>
    </xf>
    <xf numFmtId="0" fontId="40" fillId="19" borderId="1" xfId="0" applyFont="1" applyFill="1" applyBorder="1" applyAlignment="1">
      <alignment horizontal="center"/>
    </xf>
    <xf numFmtId="0" fontId="40" fillId="19" borderId="11" xfId="0" applyFont="1" applyFill="1" applyBorder="1" applyAlignment="1">
      <alignment horizontal="center"/>
    </xf>
    <xf numFmtId="0" fontId="40" fillId="11" borderId="8" xfId="0" applyFont="1" applyFill="1" applyBorder="1" applyAlignment="1">
      <alignment horizontal="center"/>
    </xf>
    <xf numFmtId="0" fontId="18" fillId="0" borderId="1" xfId="0" applyFont="1" applyBorder="1" applyAlignment="1">
      <alignment horizontal="center"/>
    </xf>
    <xf numFmtId="0" fontId="18" fillId="2" borderId="1" xfId="0" applyFont="1" applyFill="1" applyBorder="1" applyAlignment="1">
      <alignment horizontal="center" wrapText="1"/>
    </xf>
    <xf numFmtId="0" fontId="18" fillId="0" borderId="1" xfId="0" quotePrefix="1" applyFont="1" applyBorder="1" applyAlignment="1">
      <alignment horizontal="center" wrapText="1"/>
    </xf>
    <xf numFmtId="0" fontId="18" fillId="0" borderId="8" xfId="0" applyFont="1" applyBorder="1" applyAlignment="1">
      <alignment horizontal="center" wrapText="1"/>
    </xf>
    <xf numFmtId="0" fontId="18" fillId="2" borderId="1" xfId="0" applyFont="1" applyFill="1" applyBorder="1" applyAlignment="1">
      <alignment horizontal="center"/>
    </xf>
    <xf numFmtId="0" fontId="18" fillId="9" borderId="1" xfId="0" applyFont="1" applyFill="1" applyBorder="1" applyAlignment="1">
      <alignment horizontal="left" vertical="center"/>
    </xf>
    <xf numFmtId="9" fontId="18" fillId="0" borderId="1" xfId="0" quotePrefix="1" applyNumberFormat="1" applyFont="1" applyBorder="1" applyAlignment="1">
      <alignment horizontal="center" wrapText="1"/>
    </xf>
    <xf numFmtId="9" fontId="18" fillId="0" borderId="1" xfId="0" applyNumberFormat="1" applyFont="1" applyBorder="1" applyAlignment="1">
      <alignment horizontal="center" wrapText="1"/>
    </xf>
    <xf numFmtId="0" fontId="18" fillId="0" borderId="4" xfId="0" quotePrefix="1" applyFont="1" applyBorder="1" applyAlignment="1">
      <alignment horizontal="center" wrapText="1"/>
    </xf>
    <xf numFmtId="9" fontId="17" fillId="0" borderId="9" xfId="0" applyNumberFormat="1" applyFont="1" applyBorder="1" applyAlignment="1">
      <alignment horizontal="center"/>
    </xf>
    <xf numFmtId="0" fontId="18" fillId="0" borderId="4" xfId="0" applyFont="1" applyBorder="1" applyAlignment="1">
      <alignment horizontal="center"/>
    </xf>
    <xf numFmtId="0" fontId="18" fillId="2" borderId="4" xfId="0" applyFont="1" applyFill="1" applyBorder="1" applyAlignment="1">
      <alignment horizontal="center" wrapText="1"/>
    </xf>
    <xf numFmtId="0" fontId="18" fillId="2" borderId="4" xfId="0" applyFont="1" applyFill="1" applyBorder="1" applyAlignment="1">
      <alignment horizontal="center"/>
    </xf>
    <xf numFmtId="9" fontId="18" fillId="0" borderId="4" xfId="0" quotePrefix="1" applyNumberFormat="1" applyFont="1" applyBorder="1" applyAlignment="1">
      <alignment horizontal="center" wrapText="1"/>
    </xf>
    <xf numFmtId="9" fontId="18" fillId="0" borderId="4" xfId="0" applyNumberFormat="1" applyFont="1" applyBorder="1" applyAlignment="1">
      <alignment horizontal="center" wrapText="1"/>
    </xf>
    <xf numFmtId="0" fontId="18" fillId="2" borderId="9" xfId="0" applyFont="1" applyFill="1" applyBorder="1" applyAlignment="1">
      <alignment horizontal="center"/>
    </xf>
    <xf numFmtId="9" fontId="18" fillId="2" borderId="4" xfId="0" quotePrefix="1" applyNumberFormat="1" applyFont="1" applyFill="1" applyBorder="1" applyAlignment="1">
      <alignment horizontal="center" wrapText="1"/>
    </xf>
    <xf numFmtId="3" fontId="18" fillId="0" borderId="4" xfId="0" applyNumberFormat="1" applyFont="1" applyBorder="1" applyAlignment="1">
      <alignment horizontal="center" wrapText="1"/>
    </xf>
    <xf numFmtId="9" fontId="18" fillId="2" borderId="4" xfId="0" applyNumberFormat="1" applyFont="1" applyFill="1" applyBorder="1" applyAlignment="1">
      <alignment horizontal="center" wrapText="1"/>
    </xf>
    <xf numFmtId="3" fontId="18" fillId="2" borderId="4" xfId="0" applyNumberFormat="1" applyFont="1" applyFill="1" applyBorder="1" applyAlignment="1">
      <alignment horizontal="center" wrapText="1"/>
    </xf>
    <xf numFmtId="3" fontId="18" fillId="2" borderId="9" xfId="0" applyNumberFormat="1" applyFont="1" applyFill="1" applyBorder="1" applyAlignment="1">
      <alignment horizontal="center" wrapText="1"/>
    </xf>
    <xf numFmtId="0" fontId="18" fillId="2" borderId="4" xfId="0" quotePrefix="1" applyFont="1" applyFill="1" applyBorder="1" applyAlignment="1">
      <alignment horizontal="center" wrapText="1"/>
    </xf>
    <xf numFmtId="0" fontId="18" fillId="0" borderId="4" xfId="0" quotePrefix="1" applyFont="1" applyBorder="1" applyAlignment="1">
      <alignment horizontal="center"/>
    </xf>
    <xf numFmtId="3" fontId="18" fillId="0" borderId="9" xfId="0" applyNumberFormat="1" applyFont="1" applyBorder="1" applyAlignment="1">
      <alignment horizontal="center" wrapText="1"/>
    </xf>
    <xf numFmtId="3" fontId="18" fillId="0" borderId="4" xfId="0" applyNumberFormat="1" applyFont="1" applyBorder="1" applyAlignment="1">
      <alignment horizontal="center"/>
    </xf>
    <xf numFmtId="3" fontId="18" fillId="0" borderId="9" xfId="0" applyNumberFormat="1" applyFont="1" applyBorder="1" applyAlignment="1">
      <alignment horizontal="center"/>
    </xf>
    <xf numFmtId="0" fontId="18" fillId="0" borderId="9" xfId="0" applyFont="1" applyBorder="1" applyAlignment="1">
      <alignment horizontal="center"/>
    </xf>
    <xf numFmtId="0" fontId="18" fillId="0" borderId="4" xfId="0" applyFont="1" applyBorder="1"/>
    <xf numFmtId="0" fontId="18" fillId="0" borderId="1" xfId="0" quotePrefix="1" applyFont="1" applyBorder="1" applyAlignment="1">
      <alignment horizontal="center"/>
    </xf>
    <xf numFmtId="3" fontId="18" fillId="0" borderId="1" xfId="0" applyNumberFormat="1" applyFont="1" applyBorder="1" applyAlignment="1">
      <alignment horizontal="center" wrapText="1"/>
    </xf>
    <xf numFmtId="3" fontId="18" fillId="0" borderId="1" xfId="0" quotePrefix="1" applyNumberFormat="1" applyFont="1" applyBorder="1" applyAlignment="1">
      <alignment horizontal="center"/>
    </xf>
    <xf numFmtId="9" fontId="18" fillId="0" borderId="1" xfId="0" quotePrefix="1" applyNumberFormat="1" applyFont="1" applyBorder="1" applyAlignment="1">
      <alignment horizontal="center"/>
    </xf>
    <xf numFmtId="3" fontId="18" fillId="0" borderId="4" xfId="0" quotePrefix="1" applyNumberFormat="1" applyFont="1" applyBorder="1" applyAlignment="1">
      <alignment horizontal="center"/>
    </xf>
    <xf numFmtId="9" fontId="18" fillId="0" borderId="4" xfId="0" quotePrefix="1" applyNumberFormat="1" applyFont="1" applyBorder="1" applyAlignment="1">
      <alignment horizontal="center"/>
    </xf>
    <xf numFmtId="0" fontId="83" fillId="9" borderId="1" xfId="0" applyFont="1" applyFill="1" applyBorder="1" applyAlignment="1">
      <alignment horizontal="left" vertical="center"/>
    </xf>
    <xf numFmtId="1" fontId="18" fillId="0" borderId="8" xfId="0" applyNumberFormat="1" applyFont="1" applyBorder="1" applyAlignment="1">
      <alignment horizontal="center" wrapText="1"/>
    </xf>
    <xf numFmtId="1" fontId="18" fillId="0" borderId="9" xfId="0" applyNumberFormat="1" applyFont="1" applyBorder="1" applyAlignment="1">
      <alignment horizontal="center" wrapText="1"/>
    </xf>
    <xf numFmtId="3" fontId="18" fillId="0" borderId="4" xfId="0" quotePrefix="1" applyNumberFormat="1" applyFont="1" applyBorder="1" applyAlignment="1">
      <alignment horizontal="center" wrapText="1"/>
    </xf>
    <xf numFmtId="3" fontId="17" fillId="0" borderId="1" xfId="0" applyNumberFormat="1" applyFont="1" applyBorder="1" applyAlignment="1">
      <alignment horizontal="center"/>
    </xf>
    <xf numFmtId="1" fontId="17" fillId="0" borderId="1" xfId="0" applyNumberFormat="1" applyFont="1" applyBorder="1" applyAlignment="1">
      <alignment horizontal="center"/>
    </xf>
    <xf numFmtId="9" fontId="17" fillId="0" borderId="1" xfId="0" applyNumberFormat="1" applyFont="1" applyBorder="1" applyAlignment="1">
      <alignment horizontal="center"/>
    </xf>
    <xf numFmtId="3" fontId="17" fillId="0" borderId="4" xfId="0" applyNumberFormat="1" applyFont="1" applyBorder="1" applyAlignment="1">
      <alignment horizontal="center"/>
    </xf>
    <xf numFmtId="1" fontId="17" fillId="0" borderId="4" xfId="0" applyNumberFormat="1" applyFont="1" applyBorder="1" applyAlignment="1">
      <alignment horizontal="center"/>
    </xf>
    <xf numFmtId="9" fontId="17" fillId="0" borderId="4" xfId="0" applyNumberFormat="1" applyFont="1" applyBorder="1" applyAlignment="1">
      <alignment horizontal="center"/>
    </xf>
    <xf numFmtId="0" fontId="17" fillId="0" borderId="9" xfId="0" applyFont="1" applyBorder="1"/>
    <xf numFmtId="3" fontId="17" fillId="0" borderId="9" xfId="0" applyNumberFormat="1" applyFont="1" applyBorder="1" applyAlignment="1">
      <alignment horizontal="center"/>
    </xf>
    <xf numFmtId="0" fontId="17" fillId="0" borderId="4" xfId="0" applyFont="1" applyBorder="1"/>
    <xf numFmtId="0" fontId="84" fillId="20" borderId="1" xfId="0" applyFont="1" applyFill="1" applyBorder="1" applyAlignment="1">
      <alignment horizontal="center" vertical="center" wrapText="1"/>
    </xf>
    <xf numFmtId="0" fontId="84" fillId="20" borderId="1" xfId="0" applyFont="1" applyFill="1" applyBorder="1" applyAlignment="1">
      <alignment horizontal="left" vertical="center" wrapText="1"/>
    </xf>
    <xf numFmtId="0" fontId="84" fillId="20" borderId="0" xfId="0" applyFont="1" applyFill="1" applyAlignment="1">
      <alignment horizontal="center" vertical="center" wrapText="1"/>
    </xf>
    <xf numFmtId="0" fontId="84" fillId="0" borderId="0" xfId="0" applyFont="1" applyAlignment="1">
      <alignment horizontal="center" vertical="center"/>
    </xf>
    <xf numFmtId="0" fontId="84" fillId="0" borderId="0" xfId="0" applyFont="1" applyAlignment="1">
      <alignment horizontal="center" vertical="center" wrapText="1"/>
    </xf>
    <xf numFmtId="0" fontId="85" fillId="0" borderId="1" xfId="0" applyFont="1" applyBorder="1" applyAlignment="1">
      <alignment horizontal="center" vertical="center"/>
    </xf>
    <xf numFmtId="0" fontId="84" fillId="0" borderId="1" xfId="0" applyFont="1" applyBorder="1" applyAlignment="1">
      <alignment horizontal="left" vertical="center"/>
    </xf>
    <xf numFmtId="0" fontId="85" fillId="0" borderId="1" xfId="0" applyFont="1" applyBorder="1" applyAlignment="1">
      <alignment horizontal="center" vertical="center" wrapText="1"/>
    </xf>
    <xf numFmtId="0" fontId="85" fillId="0" borderId="1" xfId="0" applyFont="1" applyBorder="1" applyAlignment="1">
      <alignment horizontal="left" vertical="center" wrapText="1"/>
    </xf>
    <xf numFmtId="0" fontId="85" fillId="0" borderId="1" xfId="0" applyFont="1" applyBorder="1" applyAlignment="1">
      <alignment horizontal="left" vertical="center"/>
    </xf>
    <xf numFmtId="0" fontId="85" fillId="10" borderId="1" xfId="0" applyFont="1" applyFill="1" applyBorder="1" applyAlignment="1">
      <alignment horizontal="center" vertical="center"/>
    </xf>
    <xf numFmtId="0" fontId="85" fillId="10" borderId="1" xfId="0" applyFont="1" applyFill="1" applyBorder="1" applyAlignment="1">
      <alignment vertical="center"/>
    </xf>
    <xf numFmtId="0" fontId="85" fillId="11" borderId="1" xfId="0" applyFont="1" applyFill="1" applyBorder="1" applyAlignment="1">
      <alignment horizontal="center" vertical="center"/>
    </xf>
    <xf numFmtId="0" fontId="85" fillId="12" borderId="1" xfId="0" applyFont="1" applyFill="1" applyBorder="1" applyAlignment="1">
      <alignment horizontal="center" vertical="center"/>
    </xf>
    <xf numFmtId="0" fontId="84" fillId="0" borderId="0" xfId="0" applyFont="1" applyAlignment="1">
      <alignment vertical="center"/>
    </xf>
    <xf numFmtId="0" fontId="84" fillId="0" borderId="1" xfId="0" applyFont="1" applyBorder="1" applyAlignment="1">
      <alignment horizontal="center" vertical="center"/>
    </xf>
    <xf numFmtId="10" fontId="85" fillId="11" borderId="1" xfId="0" applyNumberFormat="1" applyFont="1" applyFill="1" applyBorder="1" applyAlignment="1">
      <alignment horizontal="center" vertical="center"/>
    </xf>
    <xf numFmtId="9" fontId="85" fillId="12" borderId="1" xfId="0" applyNumberFormat="1" applyFont="1" applyFill="1" applyBorder="1" applyAlignment="1">
      <alignment horizontal="center" vertical="center"/>
    </xf>
    <xf numFmtId="0" fontId="84" fillId="0" borderId="1" xfId="0" applyFont="1" applyBorder="1" applyAlignment="1">
      <alignment horizontal="center" vertical="center" wrapText="1"/>
    </xf>
    <xf numFmtId="0" fontId="84" fillId="0" borderId="1" xfId="0" applyFont="1" applyBorder="1" applyAlignment="1">
      <alignment horizontal="left" vertical="center" wrapText="1"/>
    </xf>
    <xf numFmtId="0" fontId="84" fillId="10" borderId="1" xfId="0" applyFont="1" applyFill="1" applyBorder="1" applyAlignment="1">
      <alignment horizontal="center" vertical="center"/>
    </xf>
    <xf numFmtId="0" fontId="86" fillId="0" borderId="1" xfId="0" applyFont="1" applyBorder="1" applyAlignment="1">
      <alignment horizontal="center" vertical="center" wrapText="1"/>
    </xf>
    <xf numFmtId="0" fontId="87" fillId="0" borderId="1" xfId="0" applyFont="1" applyBorder="1" applyAlignment="1">
      <alignment horizontal="left" vertical="center" wrapText="1"/>
    </xf>
    <xf numFmtId="9" fontId="85" fillId="11" borderId="1" xfId="0" applyNumberFormat="1" applyFont="1" applyFill="1" applyBorder="1" applyAlignment="1">
      <alignment horizontal="center" vertical="center"/>
    </xf>
    <xf numFmtId="0" fontId="88" fillId="0" borderId="1" xfId="0" applyFont="1" applyBorder="1" applyAlignment="1">
      <alignment horizontal="left" vertical="center" wrapText="1"/>
    </xf>
    <xf numFmtId="10" fontId="85" fillId="12" borderId="1" xfId="0" applyNumberFormat="1" applyFont="1" applyFill="1" applyBorder="1" applyAlignment="1">
      <alignment horizontal="center" vertical="center"/>
    </xf>
    <xf numFmtId="0" fontId="84" fillId="10" borderId="1" xfId="0" applyFont="1" applyFill="1" applyBorder="1" applyAlignment="1">
      <alignment vertical="center"/>
    </xf>
    <xf numFmtId="0" fontId="89" fillId="0" borderId="1" xfId="0" applyFont="1" applyBorder="1" applyAlignment="1">
      <alignment horizontal="left" vertical="center" wrapText="1"/>
    </xf>
    <xf numFmtId="0" fontId="84" fillId="11" borderId="1" xfId="0" applyFont="1" applyFill="1" applyBorder="1" applyAlignment="1">
      <alignment horizontal="center" vertical="center"/>
    </xf>
    <xf numFmtId="0" fontId="85" fillId="0" borderId="4" xfId="0" applyFont="1" applyBorder="1" applyAlignment="1">
      <alignment horizontal="center" vertical="center" wrapText="1"/>
    </xf>
    <xf numFmtId="0" fontId="90" fillId="0" borderId="1" xfId="0" applyFont="1" applyBorder="1" applyAlignment="1">
      <alignment horizontal="center" vertical="center" wrapText="1"/>
    </xf>
    <xf numFmtId="0" fontId="85" fillId="9" borderId="1" xfId="0" applyFont="1" applyFill="1" applyBorder="1" applyAlignment="1">
      <alignment horizontal="center" vertical="center"/>
    </xf>
    <xf numFmtId="10" fontId="84" fillId="11" borderId="1" xfId="0" applyNumberFormat="1" applyFont="1" applyFill="1" applyBorder="1" applyAlignment="1">
      <alignment horizontal="center" vertical="center"/>
    </xf>
    <xf numFmtId="1" fontId="85" fillId="12" borderId="1" xfId="0" applyNumberFormat="1" applyFont="1" applyFill="1" applyBorder="1" applyAlignment="1">
      <alignment horizontal="center" vertical="center"/>
    </xf>
    <xf numFmtId="0" fontId="84" fillId="12" borderId="1" xfId="0" applyFont="1" applyFill="1" applyBorder="1" applyAlignment="1">
      <alignment horizontal="center" vertical="center"/>
    </xf>
    <xf numFmtId="0" fontId="85" fillId="2" borderId="1" xfId="0" applyFont="1" applyFill="1" applyBorder="1" applyAlignment="1">
      <alignment horizontal="left" vertical="center"/>
    </xf>
    <xf numFmtId="0" fontId="91" fillId="0" borderId="1" xfId="0" applyFont="1" applyBorder="1" applyAlignment="1">
      <alignment horizontal="center" vertical="center" wrapText="1"/>
    </xf>
    <xf numFmtId="0" fontId="84" fillId="0" borderId="1" xfId="0" applyFont="1" applyBorder="1" applyAlignment="1">
      <alignment vertical="center"/>
    </xf>
    <xf numFmtId="0" fontId="84" fillId="0" borderId="1" xfId="0" applyFont="1" applyBorder="1" applyAlignment="1">
      <alignment vertical="center" wrapText="1"/>
    </xf>
    <xf numFmtId="0" fontId="92" fillId="0" borderId="1" xfId="0" applyFont="1" applyBorder="1" applyAlignment="1">
      <alignment vertical="center" wrapText="1"/>
    </xf>
    <xf numFmtId="0" fontId="84" fillId="12" borderId="1" xfId="0" applyFont="1" applyFill="1" applyBorder="1" applyAlignment="1">
      <alignment vertical="center"/>
    </xf>
    <xf numFmtId="0" fontId="85" fillId="0" borderId="9" xfId="0" applyFont="1" applyBorder="1" applyAlignment="1">
      <alignment horizontal="center" vertical="center" wrapText="1"/>
    </xf>
    <xf numFmtId="0" fontId="85" fillId="0" borderId="9" xfId="0" applyFont="1" applyBorder="1" applyAlignment="1">
      <alignment horizontal="center" vertical="center"/>
    </xf>
    <xf numFmtId="0" fontId="85" fillId="0" borderId="8" xfId="0" applyFont="1" applyBorder="1" applyAlignment="1">
      <alignment horizontal="center" vertical="center"/>
    </xf>
    <xf numFmtId="4" fontId="85" fillId="12" borderId="9" xfId="0" applyNumberFormat="1" applyFont="1" applyFill="1" applyBorder="1" applyAlignment="1">
      <alignment horizontal="center" vertical="center"/>
    </xf>
    <xf numFmtId="0" fontId="85" fillId="12" borderId="9" xfId="0" applyFont="1" applyFill="1" applyBorder="1" applyAlignment="1">
      <alignment horizontal="center" vertical="center"/>
    </xf>
    <xf numFmtId="9" fontId="85" fillId="12" borderId="9" xfId="0" applyNumberFormat="1" applyFont="1" applyFill="1" applyBorder="1" applyAlignment="1">
      <alignment horizontal="center" vertical="center"/>
    </xf>
    <xf numFmtId="0" fontId="85" fillId="0" borderId="9" xfId="0" applyFont="1" applyBorder="1" applyAlignment="1">
      <alignment vertical="center"/>
    </xf>
    <xf numFmtId="1" fontId="85" fillId="12" borderId="9" xfId="0" applyNumberFormat="1" applyFont="1" applyFill="1" applyBorder="1" applyAlignment="1">
      <alignment horizontal="center" vertical="center"/>
    </xf>
    <xf numFmtId="0" fontId="85" fillId="9" borderId="9" xfId="0" applyFont="1" applyFill="1" applyBorder="1" applyAlignment="1">
      <alignment vertical="center"/>
    </xf>
    <xf numFmtId="9" fontId="84" fillId="11" borderId="1" xfId="0" applyNumberFormat="1" applyFont="1" applyFill="1" applyBorder="1" applyAlignment="1">
      <alignment horizontal="center" vertical="center"/>
    </xf>
    <xf numFmtId="0" fontId="85" fillId="9" borderId="9" xfId="0" applyFont="1" applyFill="1" applyBorder="1" applyAlignment="1">
      <alignment horizontal="center" vertical="center"/>
    </xf>
    <xf numFmtId="0" fontId="84" fillId="0" borderId="9" xfId="0" applyFont="1" applyBorder="1" applyAlignment="1">
      <alignment horizontal="center" vertical="center"/>
    </xf>
    <xf numFmtId="0" fontId="84" fillId="0" borderId="9" xfId="0" applyFont="1" applyBorder="1" applyAlignment="1">
      <alignment horizontal="center" vertical="center" wrapText="1"/>
    </xf>
    <xf numFmtId="0" fontId="84" fillId="12" borderId="9" xfId="0" applyFont="1" applyFill="1" applyBorder="1" applyAlignment="1">
      <alignment horizontal="center" vertical="center"/>
    </xf>
    <xf numFmtId="0" fontId="84" fillId="10" borderId="1" xfId="0" applyFont="1" applyFill="1" applyBorder="1" applyAlignment="1">
      <alignment horizontal="center" vertical="center" wrapText="1"/>
    </xf>
    <xf numFmtId="10" fontId="84" fillId="11" borderId="1" xfId="0" applyNumberFormat="1" applyFont="1" applyFill="1" applyBorder="1" applyAlignment="1">
      <alignment horizontal="center" vertical="center" wrapText="1"/>
    </xf>
    <xf numFmtId="0" fontId="84" fillId="11" borderId="1" xfId="0" applyFont="1" applyFill="1" applyBorder="1" applyAlignment="1">
      <alignment horizontal="center" vertical="center" wrapText="1"/>
    </xf>
    <xf numFmtId="0" fontId="84" fillId="0" borderId="0" xfId="0" applyFont="1" applyAlignment="1">
      <alignment vertical="center" wrapText="1"/>
    </xf>
    <xf numFmtId="0" fontId="85" fillId="2" borderId="9" xfId="0" applyFont="1" applyFill="1" applyBorder="1" applyAlignment="1">
      <alignment horizontal="center" vertical="center"/>
    </xf>
    <xf numFmtId="0" fontId="85" fillId="21" borderId="9" xfId="0" applyFont="1" applyFill="1" applyBorder="1" applyAlignment="1">
      <alignment vertical="center"/>
    </xf>
    <xf numFmtId="1" fontId="85" fillId="12" borderId="9" xfId="0" applyNumberFormat="1" applyFont="1" applyFill="1" applyBorder="1" applyAlignment="1">
      <alignment horizontal="center" vertical="center" wrapText="1"/>
    </xf>
    <xf numFmtId="0" fontId="85" fillId="12" borderId="9" xfId="0" applyFont="1" applyFill="1" applyBorder="1" applyAlignment="1">
      <alignment horizontal="center" vertical="center" wrapText="1"/>
    </xf>
    <xf numFmtId="9" fontId="85" fillId="12" borderId="9" xfId="0" applyNumberFormat="1" applyFont="1" applyFill="1" applyBorder="1" applyAlignment="1">
      <alignment horizontal="center" vertical="center" wrapText="1"/>
    </xf>
    <xf numFmtId="0" fontId="85" fillId="0" borderId="5" xfId="0" applyFont="1" applyBorder="1" applyAlignment="1">
      <alignment horizontal="center" vertical="center"/>
    </xf>
    <xf numFmtId="0" fontId="93" fillId="0" borderId="0" xfId="0" applyFont="1" applyAlignment="1">
      <alignment horizontal="center" vertical="center" wrapText="1"/>
    </xf>
    <xf numFmtId="9" fontId="84" fillId="11" borderId="1" xfId="0" applyNumberFormat="1" applyFont="1" applyFill="1" applyBorder="1" applyAlignment="1">
      <alignment horizontal="center" vertical="center" wrapText="1"/>
    </xf>
    <xf numFmtId="0" fontId="85" fillId="0" borderId="0" xfId="0" applyFont="1" applyAlignment="1">
      <alignment vertical="center"/>
    </xf>
    <xf numFmtId="0" fontId="94" fillId="0" borderId="0" xfId="0" applyFont="1" applyAlignment="1">
      <alignment horizontal="center" vertical="center" wrapText="1"/>
    </xf>
    <xf numFmtId="0" fontId="85" fillId="0" borderId="10" xfId="0" applyFont="1" applyBorder="1" applyAlignment="1">
      <alignment vertical="center"/>
    </xf>
    <xf numFmtId="0" fontId="85" fillId="0" borderId="0" xfId="0" applyFont="1" applyAlignment="1">
      <alignment horizontal="center" vertical="center"/>
    </xf>
    <xf numFmtId="0" fontId="85" fillId="0" borderId="10" xfId="0" applyFont="1" applyBorder="1" applyAlignment="1">
      <alignment horizontal="center" vertical="center"/>
    </xf>
    <xf numFmtId="0" fontId="85" fillId="0" borderId="5" xfId="0" applyFont="1" applyBorder="1" applyAlignment="1">
      <alignment vertical="center"/>
    </xf>
    <xf numFmtId="0" fontId="85" fillId="0" borderId="4" xfId="0" applyFont="1" applyBorder="1" applyAlignment="1">
      <alignment horizontal="center" vertical="center"/>
    </xf>
    <xf numFmtId="2" fontId="84" fillId="11" borderId="1" xfId="0" applyNumberFormat="1" applyFont="1" applyFill="1" applyBorder="1" applyAlignment="1">
      <alignment horizontal="center" vertical="center"/>
    </xf>
    <xf numFmtId="0" fontId="95" fillId="0" borderId="1" xfId="0" applyFont="1" applyBorder="1" applyAlignment="1">
      <alignment horizontal="center" vertical="center"/>
    </xf>
    <xf numFmtId="0" fontId="95" fillId="2" borderId="1" xfId="0" applyFont="1" applyFill="1" applyBorder="1" applyAlignment="1">
      <alignment horizontal="left" vertical="center"/>
    </xf>
    <xf numFmtId="0" fontId="85" fillId="12" borderId="9" xfId="0" applyFont="1" applyFill="1" applyBorder="1" applyAlignment="1">
      <alignment horizontal="right" vertical="center"/>
    </xf>
    <xf numFmtId="9" fontId="85" fillId="12" borderId="9" xfId="0" applyNumberFormat="1" applyFont="1" applyFill="1" applyBorder="1" applyAlignment="1">
      <alignment horizontal="right" vertical="center"/>
    </xf>
    <xf numFmtId="0" fontId="96" fillId="0" borderId="0" xfId="0" applyFont="1" applyAlignment="1">
      <alignment vertical="center" wrapText="1"/>
    </xf>
    <xf numFmtId="0" fontId="85" fillId="0" borderId="0" xfId="0" applyFont="1" applyAlignment="1">
      <alignment horizontal="right" vertical="center"/>
    </xf>
    <xf numFmtId="164" fontId="85" fillId="12" borderId="9" xfId="0" applyNumberFormat="1" applyFont="1" applyFill="1" applyBorder="1" applyAlignment="1">
      <alignment horizontal="center" vertical="center"/>
    </xf>
    <xf numFmtId="164" fontId="85" fillId="12" borderId="9" xfId="0" applyNumberFormat="1" applyFont="1" applyFill="1" applyBorder="1" applyAlignment="1">
      <alignment horizontal="right" vertical="center"/>
    </xf>
    <xf numFmtId="166" fontId="84" fillId="0" borderId="1" xfId="0" applyNumberFormat="1" applyFont="1" applyBorder="1" applyAlignment="1">
      <alignment horizontal="center" vertical="center"/>
    </xf>
    <xf numFmtId="164" fontId="85" fillId="12" borderId="8" xfId="0" applyNumberFormat="1" applyFont="1" applyFill="1" applyBorder="1" applyAlignment="1">
      <alignment horizontal="center" vertical="center"/>
    </xf>
    <xf numFmtId="0" fontId="85" fillId="6" borderId="9" xfId="0" applyFont="1" applyFill="1" applyBorder="1" applyAlignment="1">
      <alignment horizontal="center" vertical="center"/>
    </xf>
    <xf numFmtId="0" fontId="85" fillId="2" borderId="0" xfId="0" applyFont="1" applyFill="1" applyAlignment="1">
      <alignment vertical="center"/>
    </xf>
    <xf numFmtId="0" fontId="85" fillId="2" borderId="0" xfId="0" applyFont="1" applyFill="1" applyAlignment="1">
      <alignment horizontal="right" vertical="center"/>
    </xf>
    <xf numFmtId="10" fontId="85" fillId="11" borderId="9" xfId="0" applyNumberFormat="1" applyFont="1" applyFill="1" applyBorder="1" applyAlignment="1">
      <alignment horizontal="center" vertical="center"/>
    </xf>
    <xf numFmtId="0" fontId="85" fillId="11" borderId="9" xfId="0" applyFont="1" applyFill="1" applyBorder="1" applyAlignment="1">
      <alignment horizontal="center" vertical="center"/>
    </xf>
    <xf numFmtId="9" fontId="85" fillId="11" borderId="9" xfId="0" applyNumberFormat="1" applyFont="1" applyFill="1" applyBorder="1" applyAlignment="1">
      <alignment horizontal="center" vertical="center"/>
    </xf>
    <xf numFmtId="0" fontId="84" fillId="11" borderId="8" xfId="0" applyFont="1" applyFill="1" applyBorder="1" applyAlignment="1">
      <alignment horizontal="center" vertical="center"/>
    </xf>
    <xf numFmtId="164" fontId="84" fillId="12" borderId="9" xfId="0" applyNumberFormat="1" applyFont="1" applyFill="1" applyBorder="1" applyAlignment="1">
      <alignment horizontal="center" vertical="center"/>
    </xf>
    <xf numFmtId="9" fontId="84" fillId="12" borderId="9" xfId="0" applyNumberFormat="1" applyFont="1" applyFill="1" applyBorder="1" applyAlignment="1">
      <alignment horizontal="center" vertical="center"/>
    </xf>
    <xf numFmtId="9" fontId="97" fillId="12" borderId="9" xfId="0" applyNumberFormat="1" applyFont="1" applyFill="1" applyBorder="1" applyAlignment="1">
      <alignment horizontal="center" vertical="center"/>
    </xf>
    <xf numFmtId="0" fontId="85" fillId="12" borderId="9" xfId="0" applyFont="1" applyFill="1" applyBorder="1" applyAlignment="1">
      <alignment vertical="center"/>
    </xf>
    <xf numFmtId="0" fontId="84" fillId="0" borderId="0" xfId="0" applyFont="1" applyAlignment="1">
      <alignment horizontal="left" vertical="center" wrapText="1"/>
    </xf>
    <xf numFmtId="0" fontId="100" fillId="0" borderId="0" xfId="0" applyFont="1"/>
    <xf numFmtId="0" fontId="16" fillId="0" borderId="8" xfId="0" applyFont="1" applyBorder="1" applyAlignment="1">
      <alignment vertical="center"/>
    </xf>
    <xf numFmtId="49" fontId="16" fillId="0" borderId="8" xfId="0" applyNumberFormat="1" applyFont="1" applyBorder="1" applyAlignment="1">
      <alignment vertical="center"/>
    </xf>
    <xf numFmtId="0" fontId="102" fillId="26" borderId="4" xfId="0" applyFont="1" applyFill="1" applyBorder="1" applyAlignment="1">
      <alignment horizontal="center" vertical="center" wrapText="1"/>
    </xf>
    <xf numFmtId="0" fontId="102" fillId="26" borderId="9" xfId="0" applyFont="1" applyFill="1" applyBorder="1" applyAlignment="1">
      <alignment horizontal="center" vertical="center" wrapText="1"/>
    </xf>
    <xf numFmtId="0" fontId="102" fillId="27" borderId="9" xfId="0" applyFont="1" applyFill="1" applyBorder="1" applyAlignment="1">
      <alignment horizontal="center" vertical="center" wrapText="1"/>
    </xf>
    <xf numFmtId="0" fontId="102" fillId="0" borderId="9" xfId="0" applyFont="1" applyBorder="1" applyAlignment="1">
      <alignment horizontal="center" vertical="center" wrapText="1"/>
    </xf>
    <xf numFmtId="49" fontId="102" fillId="22" borderId="9" xfId="0" applyNumberFormat="1" applyFont="1" applyFill="1" applyBorder="1" applyAlignment="1">
      <alignment horizontal="center" vertical="center" wrapText="1"/>
    </xf>
    <xf numFmtId="0" fontId="3" fillId="0" borderId="0" xfId="0" applyFont="1" applyAlignment="1">
      <alignment horizontal="center"/>
    </xf>
    <xf numFmtId="0" fontId="100" fillId="0" borderId="0" xfId="0" applyFont="1" applyAlignment="1">
      <alignment vertical="center"/>
    </xf>
    <xf numFmtId="0" fontId="100" fillId="0" borderId="0" xfId="0" applyFont="1" applyAlignment="1">
      <alignment horizontal="center" vertical="center"/>
    </xf>
    <xf numFmtId="0" fontId="100" fillId="0" borderId="0" xfId="0" applyFont="1" applyAlignment="1">
      <alignment vertical="center" wrapText="1"/>
    </xf>
    <xf numFmtId="10" fontId="100" fillId="0" borderId="0" xfId="0" applyNumberFormat="1" applyFont="1" applyAlignment="1">
      <alignment vertical="center"/>
    </xf>
    <xf numFmtId="0" fontId="40" fillId="23" borderId="1" xfId="0" applyFont="1" applyFill="1" applyBorder="1" applyAlignment="1">
      <alignment horizontal="center" vertical="center"/>
    </xf>
    <xf numFmtId="0" fontId="40" fillId="23" borderId="1" xfId="0" applyFont="1" applyFill="1" applyBorder="1" applyAlignment="1">
      <alignment horizontal="center" vertical="center" wrapText="1"/>
    </xf>
    <xf numFmtId="0" fontId="40" fillId="18" borderId="1" xfId="0" applyFont="1" applyFill="1" applyBorder="1" applyAlignment="1">
      <alignment horizontal="center" vertical="center"/>
    </xf>
    <xf numFmtId="0" fontId="98" fillId="0" borderId="1" xfId="0" applyFont="1" applyBorder="1" applyAlignment="1">
      <alignment horizontal="center" vertical="center"/>
    </xf>
    <xf numFmtId="0" fontId="98" fillId="0" borderId="1" xfId="0" applyFont="1" applyBorder="1" applyAlignment="1">
      <alignment horizontal="center" vertical="center" wrapText="1"/>
    </xf>
    <xf numFmtId="10" fontId="98" fillId="18" borderId="1" xfId="0" applyNumberFormat="1" applyFont="1" applyFill="1" applyBorder="1" applyAlignment="1">
      <alignment horizontal="center" wrapText="1"/>
    </xf>
    <xf numFmtId="0" fontId="98" fillId="18" borderId="1" xfId="0" applyFont="1" applyFill="1" applyBorder="1" applyAlignment="1">
      <alignment horizontal="center" wrapText="1"/>
    </xf>
    <xf numFmtId="0" fontId="40" fillId="10" borderId="1" xfId="0" applyFont="1" applyFill="1" applyBorder="1" applyAlignment="1">
      <alignment horizontal="center" wrapText="1"/>
    </xf>
    <xf numFmtId="0" fontId="40" fillId="19" borderId="1" xfId="0" applyFont="1" applyFill="1" applyBorder="1" applyAlignment="1">
      <alignment horizontal="center" wrapText="1"/>
    </xf>
    <xf numFmtId="0" fontId="40" fillId="12" borderId="1" xfId="0" applyFont="1" applyFill="1" applyBorder="1" applyAlignment="1">
      <alignment horizontal="center" wrapText="1"/>
    </xf>
    <xf numFmtId="0" fontId="40" fillId="29" borderId="1" xfId="0" applyFont="1" applyFill="1" applyBorder="1" applyAlignment="1">
      <alignment horizontal="center" wrapText="1"/>
    </xf>
    <xf numFmtId="10" fontId="40" fillId="18" borderId="1" xfId="0" applyNumberFormat="1" applyFont="1" applyFill="1" applyBorder="1" applyAlignment="1">
      <alignment horizontal="center" wrapText="1"/>
    </xf>
    <xf numFmtId="0" fontId="40" fillId="18" borderId="1" xfId="0" applyFont="1" applyFill="1" applyBorder="1" applyAlignment="1">
      <alignment horizontal="center" wrapText="1"/>
    </xf>
    <xf numFmtId="0" fontId="98" fillId="11" borderId="1" xfId="0" applyFont="1" applyFill="1" applyBorder="1" applyAlignment="1">
      <alignment horizontal="center" vertical="center"/>
    </xf>
    <xf numFmtId="0" fontId="98" fillId="11" borderId="1" xfId="0" applyFont="1" applyFill="1" applyBorder="1" applyAlignment="1">
      <alignment horizontal="center" vertical="center" wrapText="1"/>
    </xf>
    <xf numFmtId="10" fontId="98" fillId="28" borderId="1" xfId="0" applyNumberFormat="1" applyFont="1" applyFill="1" applyBorder="1" applyAlignment="1">
      <alignment horizontal="center" vertical="center"/>
    </xf>
    <xf numFmtId="0" fontId="98" fillId="28" borderId="1" xfId="0" applyFont="1" applyFill="1" applyBorder="1" applyAlignment="1">
      <alignment horizontal="center" vertical="center" wrapText="1"/>
    </xf>
    <xf numFmtId="0" fontId="98" fillId="28" borderId="1" xfId="0" applyFont="1" applyFill="1" applyBorder="1" applyAlignment="1">
      <alignment horizontal="center" vertical="center"/>
    </xf>
    <xf numFmtId="0" fontId="98" fillId="28" borderId="9" xfId="0" applyFont="1" applyFill="1" applyBorder="1" applyAlignment="1">
      <alignment horizontal="center" vertical="center"/>
    </xf>
    <xf numFmtId="0" fontId="99" fillId="28" borderId="9" xfId="0" applyFont="1" applyFill="1" applyBorder="1" applyAlignment="1">
      <alignment horizontal="center" vertical="center"/>
    </xf>
    <xf numFmtId="0" fontId="100" fillId="0" borderId="1" xfId="0" applyFont="1" applyBorder="1" applyAlignment="1">
      <alignment horizontal="center" vertical="center"/>
    </xf>
    <xf numFmtId="0" fontId="101" fillId="0" borderId="1" xfId="0" applyFont="1" applyBorder="1" applyAlignment="1">
      <alignment horizontal="left" vertical="center"/>
    </xf>
    <xf numFmtId="0" fontId="101" fillId="0" borderId="1" xfId="0" applyFont="1" applyBorder="1" applyAlignment="1">
      <alignment horizontal="center" vertical="center"/>
    </xf>
    <xf numFmtId="0" fontId="103" fillId="0" borderId="1" xfId="0" applyFont="1" applyBorder="1" applyAlignment="1">
      <alignment horizontal="center" vertical="center"/>
    </xf>
    <xf numFmtId="10" fontId="101" fillId="0" borderId="1" xfId="0" applyNumberFormat="1" applyFont="1" applyBorder="1" applyAlignment="1">
      <alignment horizontal="center" vertical="center"/>
    </xf>
    <xf numFmtId="165" fontId="11" fillId="0" borderId="1" xfId="0" applyNumberFormat="1" applyFont="1" applyBorder="1" applyAlignment="1">
      <alignment horizontal="center"/>
    </xf>
    <xf numFmtId="165" fontId="11" fillId="0" borderId="8" xfId="0" applyNumberFormat="1" applyFont="1" applyBorder="1" applyAlignment="1">
      <alignment horizontal="center"/>
    </xf>
    <xf numFmtId="9" fontId="101" fillId="0" borderId="1" xfId="0" applyNumberFormat="1" applyFont="1" applyBorder="1" applyAlignment="1">
      <alignment horizontal="center" vertical="center"/>
    </xf>
    <xf numFmtId="165" fontId="11" fillId="0" borderId="9" xfId="0" applyNumberFormat="1" applyFont="1" applyBorder="1" applyAlignment="1">
      <alignment horizontal="center"/>
    </xf>
    <xf numFmtId="9" fontId="11" fillId="0" borderId="9" xfId="0" applyNumberFormat="1" applyFont="1" applyBorder="1" applyAlignment="1">
      <alignment horizontal="center"/>
    </xf>
    <xf numFmtId="0" fontId="100" fillId="0" borderId="1" xfId="0" applyFont="1" applyBorder="1" applyAlignment="1">
      <alignment horizontal="center" vertical="center" wrapText="1"/>
    </xf>
    <xf numFmtId="9" fontId="11" fillId="0" borderId="1" xfId="0" applyNumberFormat="1" applyFont="1" applyBorder="1" applyAlignment="1">
      <alignment horizontal="center"/>
    </xf>
    <xf numFmtId="0" fontId="104" fillId="0" borderId="1" xfId="0" applyFont="1" applyBorder="1" applyAlignment="1">
      <alignment horizontal="center" vertical="center"/>
    </xf>
    <xf numFmtId="10" fontId="16" fillId="0" borderId="1" xfId="0" applyNumberFormat="1" applyFont="1" applyBorder="1"/>
    <xf numFmtId="0" fontId="16" fillId="0" borderId="8" xfId="0" applyFont="1" applyBorder="1" applyAlignment="1">
      <alignment horizontal="center"/>
    </xf>
    <xf numFmtId="10" fontId="16" fillId="0" borderId="8" xfId="0" applyNumberFormat="1" applyFont="1" applyBorder="1" applyAlignment="1">
      <alignment horizontal="center"/>
    </xf>
    <xf numFmtId="10" fontId="16" fillId="0" borderId="8" xfId="0" applyNumberFormat="1" applyFont="1" applyBorder="1"/>
    <xf numFmtId="165" fontId="11" fillId="30" borderId="1" xfId="0" applyNumberFormat="1" applyFont="1" applyFill="1" applyBorder="1" applyAlignment="1">
      <alignment horizontal="center"/>
    </xf>
    <xf numFmtId="9" fontId="11" fillId="30" borderId="1" xfId="0" applyNumberFormat="1" applyFont="1" applyFill="1" applyBorder="1" applyAlignment="1">
      <alignment horizontal="center"/>
    </xf>
    <xf numFmtId="0" fontId="11" fillId="30" borderId="1" xfId="0" applyFont="1" applyFill="1" applyBorder="1" applyAlignment="1">
      <alignment horizontal="center"/>
    </xf>
    <xf numFmtId="0" fontId="100" fillId="2" borderId="1" xfId="0" applyFont="1" applyFill="1" applyBorder="1" applyAlignment="1">
      <alignment horizontal="center" vertical="center"/>
    </xf>
    <xf numFmtId="0" fontId="3" fillId="30" borderId="1" xfId="0" applyFont="1" applyFill="1" applyBorder="1"/>
    <xf numFmtId="0" fontId="101" fillId="22" borderId="1" xfId="0" applyFont="1" applyFill="1" applyBorder="1" applyAlignment="1">
      <alignment horizontal="center" vertical="center"/>
    </xf>
    <xf numFmtId="0" fontId="101" fillId="22" borderId="1" xfId="0" applyFont="1" applyFill="1" applyBorder="1" applyAlignment="1">
      <alignment horizontal="center" vertical="center" wrapText="1"/>
    </xf>
    <xf numFmtId="0" fontId="101" fillId="22" borderId="1" xfId="0" applyFont="1" applyFill="1" applyBorder="1" applyAlignment="1">
      <alignment horizontal="left" vertical="center"/>
    </xf>
    <xf numFmtId="0" fontId="105" fillId="22" borderId="1" xfId="0" applyFont="1" applyFill="1" applyBorder="1" applyAlignment="1">
      <alignment horizontal="center" vertical="center"/>
    </xf>
    <xf numFmtId="10" fontId="101" fillId="22" borderId="1" xfId="0" applyNumberFormat="1" applyFont="1" applyFill="1" applyBorder="1" applyAlignment="1">
      <alignment horizontal="center" vertical="center"/>
    </xf>
    <xf numFmtId="9" fontId="101" fillId="22" borderId="1" xfId="0" applyNumberFormat="1" applyFont="1" applyFill="1" applyBorder="1" applyAlignment="1">
      <alignment horizontal="center" vertical="center"/>
    </xf>
    <xf numFmtId="165" fontId="11" fillId="22" borderId="1" xfId="0" applyNumberFormat="1" applyFont="1" applyFill="1" applyBorder="1" applyAlignment="1">
      <alignment horizontal="center"/>
    </xf>
    <xf numFmtId="9" fontId="11" fillId="22" borderId="1" xfId="0" applyNumberFormat="1" applyFont="1" applyFill="1" applyBorder="1" applyAlignment="1">
      <alignment horizontal="center"/>
    </xf>
    <xf numFmtId="0" fontId="100" fillId="22" borderId="1" xfId="0" applyFont="1" applyFill="1" applyBorder="1" applyAlignment="1">
      <alignment horizontal="center" vertical="center"/>
    </xf>
    <xf numFmtId="0" fontId="100" fillId="22" borderId="1" xfId="0" applyFont="1" applyFill="1" applyBorder="1" applyAlignment="1">
      <alignment horizontal="center" vertical="center" wrapText="1"/>
    </xf>
    <xf numFmtId="0" fontId="106" fillId="22" borderId="1" xfId="0" applyFont="1" applyFill="1" applyBorder="1" applyAlignment="1">
      <alignment horizontal="center" vertical="center"/>
    </xf>
    <xf numFmtId="165" fontId="11" fillId="22" borderId="4" xfId="0" applyNumberFormat="1" applyFont="1" applyFill="1" applyBorder="1" applyAlignment="1">
      <alignment horizontal="center"/>
    </xf>
    <xf numFmtId="165" fontId="11" fillId="22" borderId="9" xfId="0" applyNumberFormat="1" applyFont="1" applyFill="1" applyBorder="1" applyAlignment="1">
      <alignment horizontal="center"/>
    </xf>
    <xf numFmtId="9" fontId="11" fillId="22" borderId="9" xfId="0" applyNumberFormat="1" applyFont="1" applyFill="1" applyBorder="1" applyAlignment="1">
      <alignment horizontal="center"/>
    </xf>
    <xf numFmtId="0" fontId="101" fillId="23" borderId="1" xfId="0" applyFont="1" applyFill="1" applyBorder="1" applyAlignment="1">
      <alignment horizontal="center" vertical="center"/>
    </xf>
    <xf numFmtId="0" fontId="101" fillId="31" borderId="1" xfId="0" applyFont="1" applyFill="1" applyBorder="1" applyAlignment="1">
      <alignment horizontal="center" vertical="center"/>
    </xf>
    <xf numFmtId="0" fontId="101" fillId="23" borderId="1" xfId="0" applyFont="1" applyFill="1" applyBorder="1" applyAlignment="1">
      <alignment horizontal="left" vertical="center"/>
    </xf>
    <xf numFmtId="0" fontId="107" fillId="23" borderId="1" xfId="0" applyFont="1" applyFill="1" applyBorder="1" applyAlignment="1">
      <alignment horizontal="center" vertical="center"/>
    </xf>
    <xf numFmtId="0" fontId="108" fillId="23" borderId="1" xfId="0" applyFont="1" applyFill="1" applyBorder="1" applyAlignment="1">
      <alignment horizontal="center" vertical="center"/>
    </xf>
    <xf numFmtId="10" fontId="101" fillId="23" borderId="1" xfId="0" applyNumberFormat="1" applyFont="1" applyFill="1" applyBorder="1" applyAlignment="1">
      <alignment horizontal="center" vertical="center"/>
    </xf>
    <xf numFmtId="9" fontId="101" fillId="23" borderId="1" xfId="0" applyNumberFormat="1" applyFont="1" applyFill="1" applyBorder="1" applyAlignment="1">
      <alignment horizontal="center" vertical="center"/>
    </xf>
    <xf numFmtId="165" fontId="11" fillId="23" borderId="4" xfId="0" applyNumberFormat="1" applyFont="1" applyFill="1" applyBorder="1" applyAlignment="1">
      <alignment horizontal="center"/>
    </xf>
    <xf numFmtId="165" fontId="11" fillId="23" borderId="9" xfId="0" applyNumberFormat="1" applyFont="1" applyFill="1" applyBorder="1" applyAlignment="1">
      <alignment horizontal="center"/>
    </xf>
    <xf numFmtId="0" fontId="11" fillId="23" borderId="9" xfId="0" applyFont="1" applyFill="1" applyBorder="1" applyAlignment="1">
      <alignment horizontal="center"/>
    </xf>
    <xf numFmtId="10" fontId="11" fillId="0" borderId="9" xfId="0" applyNumberFormat="1" applyFont="1" applyBorder="1" applyAlignment="1">
      <alignment horizontal="center"/>
    </xf>
    <xf numFmtId="165" fontId="11" fillId="23" borderId="1" xfId="0" applyNumberFormat="1" applyFont="1" applyFill="1" applyBorder="1" applyAlignment="1">
      <alignment horizontal="center"/>
    </xf>
    <xf numFmtId="0" fontId="11" fillId="0" borderId="9" xfId="0" applyFont="1" applyBorder="1" applyAlignment="1">
      <alignment horizontal="center"/>
    </xf>
    <xf numFmtId="0" fontId="109" fillId="0" borderId="1" xfId="0" applyFont="1" applyBorder="1" applyAlignment="1">
      <alignment horizontal="center"/>
    </xf>
    <xf numFmtId="0" fontId="101" fillId="0" borderId="1" xfId="0" applyFont="1" applyBorder="1" applyAlignment="1">
      <alignment horizontal="center"/>
    </xf>
    <xf numFmtId="4" fontId="101" fillId="0" borderId="1" xfId="0" applyNumberFormat="1" applyFont="1" applyBorder="1" applyAlignment="1">
      <alignment horizontal="center" vertical="center"/>
    </xf>
    <xf numFmtId="0" fontId="101" fillId="22" borderId="0" xfId="0" applyFont="1" applyFill="1" applyAlignment="1">
      <alignment horizontal="center" wrapText="1"/>
    </xf>
    <xf numFmtId="4" fontId="101" fillId="22" borderId="1" xfId="0" applyNumberFormat="1" applyFont="1" applyFill="1" applyBorder="1" applyAlignment="1">
      <alignment horizontal="center" vertical="center"/>
    </xf>
    <xf numFmtId="10" fontId="11" fillId="22" borderId="9" xfId="0" applyNumberFormat="1" applyFont="1" applyFill="1" applyBorder="1" applyAlignment="1">
      <alignment horizontal="center"/>
    </xf>
    <xf numFmtId="0" fontId="11" fillId="22" borderId="9" xfId="0" applyFont="1" applyFill="1" applyBorder="1" applyAlignment="1">
      <alignment horizontal="center"/>
    </xf>
    <xf numFmtId="10" fontId="11" fillId="22" borderId="4" xfId="0" applyNumberFormat="1" applyFont="1" applyFill="1" applyBorder="1" applyAlignment="1">
      <alignment horizontal="center"/>
    </xf>
    <xf numFmtId="0" fontId="100" fillId="2" borderId="0" xfId="0" applyFont="1" applyFill="1" applyAlignment="1">
      <alignment horizontal="center"/>
    </xf>
    <xf numFmtId="0" fontId="100" fillId="2" borderId="1" xfId="0" applyFont="1" applyFill="1" applyBorder="1"/>
    <xf numFmtId="0" fontId="11" fillId="2" borderId="1" xfId="0" applyFont="1" applyFill="1" applyBorder="1" applyAlignment="1">
      <alignment horizontal="center"/>
    </xf>
    <xf numFmtId="0" fontId="99" fillId="0" borderId="0" xfId="0" applyFont="1" applyAlignment="1">
      <alignment horizontal="center" vertical="center"/>
    </xf>
    <xf numFmtId="0" fontId="101" fillId="0" borderId="0" xfId="0" applyFont="1" applyAlignment="1">
      <alignment horizontal="left" vertical="center"/>
    </xf>
    <xf numFmtId="2" fontId="101" fillId="0" borderId="1" xfId="0" applyNumberFormat="1" applyFont="1" applyBorder="1" applyAlignment="1">
      <alignment horizontal="center" vertical="center"/>
    </xf>
    <xf numFmtId="0" fontId="99" fillId="0" borderId="1" xfId="0" applyFont="1" applyBorder="1" applyAlignment="1">
      <alignment horizontal="center" vertical="center"/>
    </xf>
    <xf numFmtId="0" fontId="110" fillId="0" borderId="1" xfId="0" applyFont="1" applyBorder="1" applyAlignment="1">
      <alignment horizontal="center" vertical="center"/>
    </xf>
    <xf numFmtId="0" fontId="11" fillId="0" borderId="1" xfId="0" applyFont="1" applyBorder="1" applyAlignment="1">
      <alignment horizontal="left"/>
    </xf>
    <xf numFmtId="0" fontId="11" fillId="0" borderId="8" xfId="0" applyFont="1" applyBorder="1" applyAlignment="1">
      <alignment horizontal="left"/>
    </xf>
    <xf numFmtId="0" fontId="100" fillId="0" borderId="1" xfId="0" applyFont="1" applyBorder="1" applyAlignment="1">
      <alignment horizontal="left" vertical="center"/>
    </xf>
    <xf numFmtId="0" fontId="111" fillId="0" borderId="1" xfId="0" applyFont="1" applyBorder="1" applyAlignment="1">
      <alignment horizontal="center" vertical="center"/>
    </xf>
    <xf numFmtId="10" fontId="100" fillId="0" borderId="1" xfId="0" applyNumberFormat="1" applyFont="1" applyBorder="1" applyAlignment="1">
      <alignment horizontal="center" vertical="center"/>
    </xf>
    <xf numFmtId="9" fontId="100" fillId="0" borderId="1" xfId="0" applyNumberFormat="1" applyFont="1" applyBorder="1" applyAlignment="1">
      <alignment horizontal="center" vertical="center"/>
    </xf>
    <xf numFmtId="2" fontId="100" fillId="0" borderId="1" xfId="0" applyNumberFormat="1" applyFont="1" applyBorder="1" applyAlignment="1">
      <alignment horizontal="center" vertical="center"/>
    </xf>
    <xf numFmtId="9" fontId="11" fillId="13" borderId="9" xfId="0" applyNumberFormat="1" applyFont="1" applyFill="1" applyBorder="1" applyAlignment="1">
      <alignment horizontal="center"/>
    </xf>
    <xf numFmtId="0" fontId="100" fillId="0" borderId="1" xfId="0" applyFont="1" applyBorder="1" applyAlignment="1">
      <alignment horizontal="center"/>
    </xf>
    <xf numFmtId="0" fontId="109" fillId="0" borderId="1" xfId="0" applyFont="1" applyBorder="1" applyAlignment="1">
      <alignment horizontal="center" vertical="center"/>
    </xf>
    <xf numFmtId="0" fontId="112" fillId="0" borderId="1" xfId="0" applyFont="1" applyBorder="1" applyAlignment="1">
      <alignment horizontal="center" vertical="center"/>
    </xf>
    <xf numFmtId="0" fontId="109" fillId="0" borderId="1" xfId="0" applyFont="1" applyBorder="1" applyAlignment="1">
      <alignment horizontal="left" vertical="center"/>
    </xf>
    <xf numFmtId="10" fontId="109" fillId="0" borderId="1" xfId="0" applyNumberFormat="1" applyFont="1" applyBorder="1" applyAlignment="1">
      <alignment horizontal="center" vertical="center"/>
    </xf>
    <xf numFmtId="9" fontId="109" fillId="0" borderId="1" xfId="0" applyNumberFormat="1" applyFont="1" applyBorder="1" applyAlignment="1">
      <alignment horizontal="center" vertical="center"/>
    </xf>
    <xf numFmtId="2" fontId="109" fillId="9" borderId="1" xfId="0" applyNumberFormat="1" applyFont="1" applyFill="1" applyBorder="1" applyAlignment="1">
      <alignment horizontal="center" vertical="center"/>
    </xf>
    <xf numFmtId="2" fontId="109" fillId="0" borderId="1" xfId="0" applyNumberFormat="1" applyFont="1" applyBorder="1" applyAlignment="1">
      <alignment horizontal="center" vertical="center"/>
    </xf>
    <xf numFmtId="0" fontId="113" fillId="0" borderId="1" xfId="0" applyFont="1" applyBorder="1" applyAlignment="1">
      <alignment horizontal="center" vertical="center"/>
    </xf>
    <xf numFmtId="0" fontId="114" fillId="2" borderId="1" xfId="0" applyFont="1" applyFill="1" applyBorder="1" applyAlignment="1">
      <alignment horizontal="center"/>
    </xf>
    <xf numFmtId="0" fontId="115" fillId="0" borderId="1" xfId="0" applyFont="1" applyBorder="1" applyAlignment="1">
      <alignment horizontal="center" vertical="center"/>
    </xf>
    <xf numFmtId="0" fontId="116" fillId="0" borderId="1" xfId="0" applyFont="1" applyBorder="1" applyAlignment="1">
      <alignment horizontal="center"/>
    </xf>
    <xf numFmtId="0" fontId="116" fillId="0" borderId="8" xfId="0" applyFont="1" applyBorder="1" applyAlignment="1">
      <alignment horizontal="center"/>
    </xf>
    <xf numFmtId="0" fontId="16" fillId="0" borderId="8" xfId="0" applyFont="1" applyBorder="1"/>
    <xf numFmtId="0" fontId="16" fillId="0" borderId="1" xfId="0" applyFont="1" applyBorder="1"/>
    <xf numFmtId="0" fontId="116" fillId="0" borderId="12" xfId="0" applyFont="1" applyBorder="1" applyAlignment="1">
      <alignment horizontal="center"/>
    </xf>
    <xf numFmtId="0" fontId="16" fillId="0" borderId="8" xfId="0" applyFont="1" applyBorder="1" applyAlignment="1">
      <alignment horizontal="left"/>
    </xf>
    <xf numFmtId="0" fontId="117" fillId="0" borderId="12" xfId="0" applyFont="1" applyBorder="1" applyAlignment="1">
      <alignment horizontal="center"/>
    </xf>
    <xf numFmtId="9" fontId="16" fillId="0" borderId="8" xfId="0" applyNumberFormat="1" applyFont="1" applyBorder="1" applyAlignment="1">
      <alignment horizontal="center"/>
    </xf>
    <xf numFmtId="2" fontId="116" fillId="0" borderId="8" xfId="0" applyNumberFormat="1" applyFont="1" applyBorder="1" applyAlignment="1">
      <alignment horizontal="center"/>
    </xf>
    <xf numFmtId="0" fontId="100" fillId="23" borderId="1" xfId="0" applyFont="1" applyFill="1" applyBorder="1" applyAlignment="1">
      <alignment horizontal="center" vertical="center"/>
    </xf>
    <xf numFmtId="0" fontId="100" fillId="23" borderId="1" xfId="0" applyFont="1" applyFill="1" applyBorder="1" applyAlignment="1">
      <alignment horizontal="center"/>
    </xf>
    <xf numFmtId="0" fontId="100" fillId="23" borderId="0" xfId="0" applyFont="1" applyFill="1"/>
    <xf numFmtId="0" fontId="100" fillId="23" borderId="1" xfId="0" applyFont="1" applyFill="1" applyBorder="1"/>
    <xf numFmtId="0" fontId="100" fillId="23" borderId="1" xfId="0" applyFont="1" applyFill="1" applyBorder="1" applyAlignment="1">
      <alignment horizontal="left" vertical="center"/>
    </xf>
    <xf numFmtId="0" fontId="118" fillId="23" borderId="1" xfId="0" applyFont="1" applyFill="1" applyBorder="1" applyAlignment="1">
      <alignment horizontal="center" vertical="center"/>
    </xf>
    <xf numFmtId="10" fontId="100" fillId="23" borderId="1" xfId="0" applyNumberFormat="1" applyFont="1" applyFill="1" applyBorder="1" applyAlignment="1">
      <alignment horizontal="center" vertical="center"/>
    </xf>
    <xf numFmtId="9" fontId="100" fillId="23" borderId="1" xfId="0" applyNumberFormat="1" applyFont="1" applyFill="1" applyBorder="1" applyAlignment="1">
      <alignment horizontal="center" vertical="center"/>
    </xf>
    <xf numFmtId="2" fontId="100" fillId="23" borderId="1" xfId="0" applyNumberFormat="1" applyFont="1" applyFill="1" applyBorder="1" applyAlignment="1">
      <alignment horizontal="center" vertical="center"/>
    </xf>
    <xf numFmtId="165" fontId="11" fillId="2" borderId="4" xfId="0" applyNumberFormat="1" applyFont="1" applyFill="1" applyBorder="1" applyAlignment="1">
      <alignment horizontal="center"/>
    </xf>
    <xf numFmtId="165" fontId="11" fillId="2" borderId="9" xfId="0" applyNumberFormat="1" applyFont="1" applyFill="1" applyBorder="1" applyAlignment="1">
      <alignment horizontal="center"/>
    </xf>
    <xf numFmtId="0" fontId="11" fillId="2" borderId="9" xfId="0" applyFont="1" applyFill="1" applyBorder="1" applyAlignment="1">
      <alignment horizontal="center"/>
    </xf>
    <xf numFmtId="0" fontId="16" fillId="0" borderId="8" xfId="0" applyFont="1" applyBorder="1" applyAlignment="1">
      <alignment horizontal="center" vertical="center"/>
    </xf>
    <xf numFmtId="0" fontId="101" fillId="0" borderId="8" xfId="0" applyFont="1" applyBorder="1" applyAlignment="1">
      <alignment horizontal="center" vertical="center"/>
    </xf>
    <xf numFmtId="0" fontId="101" fillId="0" borderId="1" xfId="0" applyFont="1" applyBorder="1" applyAlignment="1">
      <alignment horizontal="center" vertical="center" wrapText="1"/>
    </xf>
    <xf numFmtId="0" fontId="16" fillId="0" borderId="1" xfId="0" applyFont="1" applyBorder="1" applyAlignment="1">
      <alignment horizontal="center" vertical="center"/>
    </xf>
    <xf numFmtId="3" fontId="101" fillId="22" borderId="1" xfId="0" applyNumberFormat="1" applyFont="1" applyFill="1" applyBorder="1" applyAlignment="1">
      <alignment horizontal="center" vertical="center"/>
    </xf>
    <xf numFmtId="3" fontId="100" fillId="22" borderId="1" xfId="0" applyNumberFormat="1" applyFont="1" applyFill="1" applyBorder="1" applyAlignment="1">
      <alignment horizontal="center" vertical="center"/>
    </xf>
    <xf numFmtId="3" fontId="3" fillId="22" borderId="0" xfId="0" applyNumberFormat="1" applyFont="1" applyFill="1" applyAlignment="1">
      <alignment horizontal="center" vertical="center"/>
    </xf>
    <xf numFmtId="3" fontId="101" fillId="22" borderId="1" xfId="0" applyNumberFormat="1" applyFont="1" applyFill="1" applyBorder="1" applyAlignment="1">
      <alignment horizontal="center" vertical="center" wrapText="1"/>
    </xf>
    <xf numFmtId="3" fontId="101" fillId="22" borderId="1" xfId="0" applyNumberFormat="1" applyFont="1" applyFill="1" applyBorder="1" applyAlignment="1">
      <alignment horizontal="left" vertical="center"/>
    </xf>
    <xf numFmtId="3" fontId="16" fillId="22" borderId="1" xfId="0" applyNumberFormat="1" applyFont="1" applyFill="1" applyBorder="1" applyAlignment="1">
      <alignment horizontal="center" vertical="center"/>
    </xf>
    <xf numFmtId="3" fontId="16" fillId="22" borderId="8" xfId="0" applyNumberFormat="1" applyFont="1" applyFill="1" applyBorder="1" applyAlignment="1">
      <alignment horizontal="center" vertical="center"/>
    </xf>
    <xf numFmtId="3" fontId="101" fillId="22" borderId="8" xfId="0" applyNumberFormat="1" applyFont="1" applyFill="1" applyBorder="1" applyAlignment="1">
      <alignment horizontal="center" vertical="center"/>
    </xf>
    <xf numFmtId="3" fontId="119" fillId="22" borderId="1" xfId="0" applyNumberFormat="1" applyFont="1" applyFill="1" applyBorder="1" applyAlignment="1">
      <alignment horizontal="center" vertical="center"/>
    </xf>
    <xf numFmtId="165" fontId="101" fillId="0" borderId="1" xfId="0" applyNumberFormat="1" applyFont="1" applyBorder="1" applyAlignment="1">
      <alignment horizontal="center" vertical="center"/>
    </xf>
    <xf numFmtId="0" fontId="120" fillId="0" borderId="1" xfId="0" applyFont="1" applyBorder="1" applyAlignment="1">
      <alignment horizontal="left" vertical="center"/>
    </xf>
    <xf numFmtId="0" fontId="3" fillId="22" borderId="1" xfId="0" applyFont="1" applyFill="1" applyBorder="1" applyAlignment="1">
      <alignment horizontal="center"/>
    </xf>
    <xf numFmtId="0" fontId="121" fillId="22" borderId="1" xfId="0" applyFont="1" applyFill="1" applyBorder="1" applyAlignment="1">
      <alignment horizontal="left" vertical="center"/>
    </xf>
    <xf numFmtId="0" fontId="16" fillId="22" borderId="1" xfId="0" applyFont="1" applyFill="1" applyBorder="1" applyAlignment="1">
      <alignment horizontal="center" vertical="center"/>
    </xf>
    <xf numFmtId="0" fontId="16" fillId="22" borderId="8" xfId="0" applyFont="1" applyFill="1" applyBorder="1" applyAlignment="1">
      <alignment horizontal="center" vertical="center"/>
    </xf>
    <xf numFmtId="0" fontId="101" fillId="22" borderId="8" xfId="0" applyFont="1" applyFill="1" applyBorder="1" applyAlignment="1">
      <alignment horizontal="center" vertical="center"/>
    </xf>
    <xf numFmtId="2" fontId="101" fillId="22" borderId="1" xfId="0" applyNumberFormat="1" applyFont="1" applyFill="1" applyBorder="1" applyAlignment="1">
      <alignment horizontal="center" vertical="center"/>
    </xf>
    <xf numFmtId="165" fontId="101" fillId="22" borderId="1" xfId="0" applyNumberFormat="1" applyFont="1" applyFill="1" applyBorder="1" applyAlignment="1">
      <alignment horizontal="center" vertical="center"/>
    </xf>
    <xf numFmtId="0" fontId="3" fillId="0" borderId="1" xfId="0" applyFont="1" applyBorder="1" applyAlignment="1">
      <alignment horizontal="center" vertical="center"/>
    </xf>
    <xf numFmtId="0" fontId="122" fillId="0" borderId="1" xfId="0" applyFont="1" applyBorder="1" applyAlignment="1">
      <alignment horizontal="left" vertical="center"/>
    </xf>
    <xf numFmtId="3" fontId="101" fillId="0" borderId="1" xfId="0" applyNumberFormat="1" applyFont="1" applyBorder="1" applyAlignment="1">
      <alignment horizontal="center" vertical="center"/>
    </xf>
    <xf numFmtId="3" fontId="109" fillId="0" borderId="1" xfId="0" applyNumberFormat="1" applyFont="1" applyBorder="1" applyAlignment="1">
      <alignment horizontal="center" vertical="center"/>
    </xf>
    <xf numFmtId="3" fontId="100" fillId="0" borderId="1" xfId="0" applyNumberFormat="1" applyFont="1" applyBorder="1" applyAlignment="1">
      <alignment horizontal="center" vertical="center"/>
    </xf>
    <xf numFmtId="164" fontId="100" fillId="0" borderId="1" xfId="0" applyNumberFormat="1" applyFont="1" applyBorder="1" applyAlignment="1">
      <alignment horizontal="center" vertical="center"/>
    </xf>
    <xf numFmtId="9" fontId="3" fillId="0" borderId="1" xfId="0" applyNumberFormat="1" applyFont="1" applyBorder="1" applyAlignment="1">
      <alignment horizontal="center" vertical="center"/>
    </xf>
    <xf numFmtId="3" fontId="3" fillId="0" borderId="1" xfId="0" applyNumberFormat="1" applyFont="1" applyBorder="1"/>
    <xf numFmtId="4" fontId="100" fillId="0" borderId="1" xfId="0" applyNumberFormat="1" applyFont="1" applyBorder="1" applyAlignment="1">
      <alignment horizontal="center" vertical="center"/>
    </xf>
    <xf numFmtId="3" fontId="3" fillId="0" borderId="1" xfId="0" applyNumberFormat="1" applyFont="1" applyBorder="1" applyAlignment="1">
      <alignment horizontal="center"/>
    </xf>
    <xf numFmtId="0" fontId="123" fillId="11" borderId="0" xfId="0" applyFont="1" applyFill="1" applyAlignment="1">
      <alignment horizontal="center" vertical="center"/>
    </xf>
    <xf numFmtId="0" fontId="123" fillId="11" borderId="0" xfId="0" applyFont="1" applyFill="1" applyAlignment="1">
      <alignment horizontal="right" vertical="center"/>
    </xf>
    <xf numFmtId="0" fontId="123" fillId="11" borderId="0" xfId="0" applyFont="1" applyFill="1" applyAlignment="1">
      <alignment horizontal="center" vertical="center" wrapText="1"/>
    </xf>
    <xf numFmtId="4" fontId="123" fillId="11" borderId="0" xfId="0" applyNumberFormat="1" applyFont="1" applyFill="1" applyAlignment="1">
      <alignment horizontal="center" vertical="center"/>
    </xf>
    <xf numFmtId="10" fontId="123" fillId="11" borderId="0" xfId="0" applyNumberFormat="1" applyFont="1" applyFill="1" applyAlignment="1">
      <alignment horizontal="center" vertical="center"/>
    </xf>
    <xf numFmtId="0" fontId="13" fillId="23" borderId="1" xfId="0" applyFont="1" applyFill="1" applyBorder="1" applyAlignment="1">
      <alignment horizontal="center" vertical="center"/>
    </xf>
    <xf numFmtId="0" fontId="13" fillId="18" borderId="7" xfId="0" applyFont="1" applyFill="1" applyBorder="1" applyAlignment="1">
      <alignment horizontal="center" vertical="center" wrapText="1"/>
    </xf>
    <xf numFmtId="0" fontId="13" fillId="18" borderId="8" xfId="0" applyFont="1" applyFill="1" applyBorder="1" applyAlignment="1">
      <alignment horizontal="center" vertical="center" wrapText="1"/>
    </xf>
    <xf numFmtId="0" fontId="102" fillId="0" borderId="1" xfId="0" applyFont="1" applyBorder="1" applyAlignment="1">
      <alignment horizontal="center" vertical="center" wrapText="1"/>
    </xf>
    <xf numFmtId="0" fontId="99" fillId="0" borderId="1" xfId="0" applyFont="1" applyBorder="1" applyAlignment="1">
      <alignment horizontal="center" vertical="center" wrapText="1"/>
    </xf>
    <xf numFmtId="0" fontId="98" fillId="0" borderId="9" xfId="0" applyFont="1" applyBorder="1" applyAlignment="1">
      <alignment horizontal="center" vertical="center" wrapText="1"/>
    </xf>
    <xf numFmtId="0" fontId="13" fillId="18" borderId="1" xfId="0" applyFont="1" applyFill="1" applyBorder="1" applyAlignment="1">
      <alignment horizontal="center" vertical="center" wrapText="1"/>
    </xf>
    <xf numFmtId="0" fontId="99" fillId="18" borderId="1" xfId="0" applyFont="1" applyFill="1" applyBorder="1" applyAlignment="1">
      <alignment horizontal="center" vertical="center" wrapText="1"/>
    </xf>
    <xf numFmtId="10" fontId="99" fillId="18" borderId="1" xfId="0" applyNumberFormat="1" applyFont="1" applyFill="1" applyBorder="1" applyAlignment="1">
      <alignment horizontal="center" vertical="center" wrapText="1"/>
    </xf>
    <xf numFmtId="0" fontId="13" fillId="10" borderId="1" xfId="0" applyFont="1" applyFill="1" applyBorder="1" applyAlignment="1">
      <alignment horizontal="center" vertical="center" wrapText="1"/>
    </xf>
    <xf numFmtId="0" fontId="13" fillId="19" borderId="1" xfId="0" applyFont="1" applyFill="1" applyBorder="1" applyAlignment="1">
      <alignment horizontal="center" vertical="center" wrapText="1"/>
    </xf>
    <xf numFmtId="0" fontId="13" fillId="12" borderId="1" xfId="0" applyFont="1" applyFill="1" applyBorder="1" applyAlignment="1">
      <alignment horizontal="center" vertical="center" wrapText="1"/>
    </xf>
    <xf numFmtId="0" fontId="13" fillId="29" borderId="1" xfId="0" applyFont="1" applyFill="1" applyBorder="1" applyAlignment="1">
      <alignment horizontal="center" vertical="center" wrapText="1"/>
    </xf>
    <xf numFmtId="10" fontId="13" fillId="18" borderId="1" xfId="0" applyNumberFormat="1" applyFont="1" applyFill="1" applyBorder="1" applyAlignment="1">
      <alignment horizontal="center" vertical="center" wrapText="1"/>
    </xf>
    <xf numFmtId="10" fontId="99" fillId="28" borderId="1" xfId="0" applyNumberFormat="1" applyFont="1" applyFill="1" applyBorder="1" applyAlignment="1">
      <alignment horizontal="center" vertical="center"/>
    </xf>
    <xf numFmtId="0" fontId="99" fillId="28" borderId="1" xfId="0" applyFont="1" applyFill="1" applyBorder="1" applyAlignment="1">
      <alignment horizontal="center" vertical="center" wrapText="1"/>
    </xf>
    <xf numFmtId="0" fontId="99" fillId="28" borderId="1" xfId="0" applyFont="1" applyFill="1" applyBorder="1" applyAlignment="1">
      <alignment horizontal="center" vertical="center"/>
    </xf>
    <xf numFmtId="0" fontId="99" fillId="9" borderId="9" xfId="0" applyFont="1" applyFill="1" applyBorder="1" applyAlignment="1">
      <alignment horizontal="center" vertical="center"/>
    </xf>
    <xf numFmtId="0" fontId="124" fillId="0" borderId="1" xfId="0" applyFont="1" applyBorder="1" applyAlignment="1">
      <alignment horizontal="center" vertical="center" wrapText="1"/>
    </xf>
    <xf numFmtId="0" fontId="125" fillId="0" borderId="1" xfId="0" applyFont="1" applyBorder="1" applyAlignment="1">
      <alignment horizontal="center" vertical="center" wrapText="1"/>
    </xf>
    <xf numFmtId="4" fontId="16" fillId="0" borderId="1" xfId="0" applyNumberFormat="1" applyFont="1" applyBorder="1" applyAlignment="1">
      <alignment horizontal="center" vertical="center" wrapText="1"/>
    </xf>
    <xf numFmtId="49" fontId="16" fillId="0" borderId="1" xfId="0" applyNumberFormat="1" applyFont="1" applyBorder="1" applyAlignment="1">
      <alignment horizontal="center" vertical="center"/>
    </xf>
    <xf numFmtId="164" fontId="16" fillId="0" borderId="1" xfId="0" applyNumberFormat="1" applyFont="1" applyBorder="1" applyAlignment="1">
      <alignment horizontal="center" vertical="center" wrapText="1"/>
    </xf>
    <xf numFmtId="0" fontId="18" fillId="0" borderId="1" xfId="0" applyFont="1" applyBorder="1" applyAlignment="1">
      <alignment horizontal="center" vertical="center"/>
    </xf>
    <xf numFmtId="9" fontId="18" fillId="0" borderId="1" xfId="0" applyNumberFormat="1" applyFont="1" applyBorder="1" applyAlignment="1">
      <alignment horizontal="center" vertical="center"/>
    </xf>
    <xf numFmtId="4" fontId="18" fillId="0" borderId="1" xfId="0" applyNumberFormat="1" applyFont="1" applyBorder="1" applyAlignment="1">
      <alignment horizontal="center" vertical="center"/>
    </xf>
    <xf numFmtId="4" fontId="18" fillId="0" borderId="1" xfId="0" applyNumberFormat="1" applyFont="1" applyBorder="1" applyAlignment="1">
      <alignment horizontal="center" vertical="center" wrapText="1"/>
    </xf>
    <xf numFmtId="164" fontId="18" fillId="0" borderId="1" xfId="0" applyNumberFormat="1" applyFont="1" applyBorder="1" applyAlignment="1">
      <alignment horizontal="center" vertical="center" wrapText="1"/>
    </xf>
    <xf numFmtId="0" fontId="126" fillId="0" borderId="1" xfId="0" applyFont="1" applyBorder="1" applyAlignment="1">
      <alignment horizontal="center" vertical="center" wrapText="1"/>
    </xf>
    <xf numFmtId="9" fontId="16" fillId="0" borderId="1" xfId="0" applyNumberFormat="1" applyFont="1" applyBorder="1" applyAlignment="1">
      <alignment horizontal="center" vertical="center"/>
    </xf>
    <xf numFmtId="4" fontId="16" fillId="0" borderId="1" xfId="0" applyNumberFormat="1" applyFont="1" applyBorder="1" applyAlignment="1">
      <alignment horizontal="center" vertical="center"/>
    </xf>
    <xf numFmtId="164" fontId="16" fillId="0" borderId="1" xfId="0" applyNumberFormat="1" applyFont="1" applyBorder="1" applyAlignment="1">
      <alignment horizontal="center" vertical="center"/>
    </xf>
    <xf numFmtId="164" fontId="3" fillId="0" borderId="1" xfId="0" applyNumberFormat="1" applyFont="1" applyBorder="1" applyAlignment="1">
      <alignment horizontal="center" vertical="center"/>
    </xf>
    <xf numFmtId="0" fontId="127" fillId="0" borderId="1" xfId="0" applyFont="1" applyBorder="1" applyAlignment="1">
      <alignment horizontal="center" vertical="center" wrapText="1"/>
    </xf>
    <xf numFmtId="9" fontId="11" fillId="0" borderId="1" xfId="0" applyNumberFormat="1" applyFont="1" applyBorder="1" applyAlignment="1">
      <alignment horizontal="center" vertical="center" wrapText="1"/>
    </xf>
    <xf numFmtId="4" fontId="11" fillId="0" borderId="1" xfId="0" applyNumberFormat="1" applyFont="1" applyBorder="1" applyAlignment="1">
      <alignment horizontal="center" vertical="center" wrapText="1"/>
    </xf>
    <xf numFmtId="164" fontId="11" fillId="0" borderId="1" xfId="0" applyNumberFormat="1" applyFont="1" applyBorder="1" applyAlignment="1">
      <alignment horizontal="center" vertical="center"/>
    </xf>
    <xf numFmtId="9" fontId="11" fillId="0" borderId="1" xfId="0" applyNumberFormat="1" applyFont="1" applyBorder="1" applyAlignment="1">
      <alignment horizontal="center" vertical="center"/>
    </xf>
    <xf numFmtId="0" fontId="128" fillId="0" borderId="1" xfId="0" applyFont="1" applyBorder="1" applyAlignment="1">
      <alignment horizontal="center" vertical="center" wrapText="1"/>
    </xf>
    <xf numFmtId="49" fontId="11" fillId="0" borderId="1" xfId="0" applyNumberFormat="1" applyFont="1" applyBorder="1" applyAlignment="1">
      <alignment horizontal="center" vertical="center"/>
    </xf>
    <xf numFmtId="0" fontId="101" fillId="0" borderId="9" xfId="0" applyFont="1" applyBorder="1" applyAlignment="1">
      <alignment horizontal="center" vertical="center" wrapText="1"/>
    </xf>
    <xf numFmtId="0" fontId="129" fillId="0" borderId="1" xfId="0" applyFont="1" applyBorder="1" applyAlignment="1">
      <alignment vertical="center" wrapText="1"/>
    </xf>
    <xf numFmtId="49" fontId="16" fillId="0" borderId="1" xfId="0" applyNumberFormat="1" applyFont="1" applyBorder="1" applyAlignment="1">
      <alignment horizontal="center" vertical="center" wrapText="1"/>
    </xf>
    <xf numFmtId="0" fontId="130" fillId="0" borderId="1" xfId="0" applyFont="1" applyBorder="1" applyAlignment="1">
      <alignment horizontal="center" vertical="center"/>
    </xf>
    <xf numFmtId="0" fontId="4" fillId="0" borderId="1" xfId="0" applyFont="1" applyBorder="1" applyAlignment="1">
      <alignment horizontal="center"/>
    </xf>
    <xf numFmtId="0" fontId="4" fillId="32" borderId="13" xfId="0" applyFont="1" applyFill="1" applyBorder="1"/>
    <xf numFmtId="0" fontId="4" fillId="32" borderId="0" xfId="0" applyFont="1" applyFill="1"/>
    <xf numFmtId="0" fontId="5" fillId="20" borderId="1" xfId="0" applyFont="1" applyFill="1" applyBorder="1" applyAlignment="1">
      <alignment horizontal="center" vertical="center" wrapText="1"/>
    </xf>
    <xf numFmtId="0" fontId="5" fillId="0" borderId="0" xfId="0" applyFont="1" applyAlignment="1">
      <alignment horizontal="left"/>
    </xf>
    <xf numFmtId="0" fontId="4" fillId="0" borderId="14" xfId="0" applyFont="1" applyBorder="1"/>
    <xf numFmtId="0" fontId="6" fillId="0" borderId="1" xfId="0" applyFont="1" applyBorder="1" applyAlignment="1">
      <alignment horizontal="center" wrapText="1"/>
    </xf>
    <xf numFmtId="0" fontId="5" fillId="0" borderId="1" xfId="0" applyFont="1" applyBorder="1" applyAlignment="1">
      <alignment horizontal="center" vertical="center" wrapText="1"/>
    </xf>
    <xf numFmtId="0" fontId="5" fillId="0" borderId="1" xfId="0" applyFont="1" applyBorder="1" applyAlignment="1">
      <alignment horizontal="center" wrapText="1"/>
    </xf>
    <xf numFmtId="0" fontId="6" fillId="0" borderId="1" xfId="0" applyFont="1" applyBorder="1" applyAlignment="1">
      <alignment horizontal="center" vertical="center" wrapText="1"/>
    </xf>
    <xf numFmtId="0" fontId="131" fillId="0" borderId="1" xfId="0" applyFont="1" applyBorder="1" applyAlignment="1">
      <alignment horizontal="center" wrapText="1"/>
    </xf>
    <xf numFmtId="0" fontId="5" fillId="0" borderId="0" xfId="0" applyFont="1" applyAlignment="1">
      <alignment horizontal="center" wrapText="1"/>
    </xf>
    <xf numFmtId="0" fontId="4" fillId="0" borderId="0" xfId="0" applyFont="1"/>
    <xf numFmtId="0" fontId="6" fillId="0" borderId="1" xfId="0" applyFont="1" applyBorder="1" applyAlignment="1">
      <alignment horizontal="center" vertical="center"/>
    </xf>
    <xf numFmtId="0" fontId="132" fillId="2" borderId="1" xfId="0" applyFont="1" applyFill="1" applyBorder="1" applyAlignment="1">
      <alignment horizontal="center" vertical="center"/>
    </xf>
    <xf numFmtId="0" fontId="5" fillId="0" borderId="8" xfId="0" applyFont="1" applyBorder="1" applyAlignment="1">
      <alignment horizontal="center" vertical="center" wrapText="1"/>
    </xf>
    <xf numFmtId="0" fontId="133" fillId="0" borderId="1" xfId="0" applyFont="1" applyBorder="1" applyAlignment="1">
      <alignment horizontal="center" vertical="center"/>
    </xf>
    <xf numFmtId="0" fontId="134" fillId="0" borderId="0" xfId="0" applyFont="1" applyAlignment="1">
      <alignment horizontal="left"/>
    </xf>
    <xf numFmtId="0" fontId="134" fillId="0" borderId="0" xfId="0" applyFont="1" applyAlignment="1">
      <alignment horizontal="center"/>
    </xf>
    <xf numFmtId="0" fontId="134" fillId="0" borderId="0" xfId="0" applyFont="1"/>
    <xf numFmtId="0" fontId="135" fillId="0" borderId="0" xfId="0" applyFont="1" applyAlignment="1">
      <alignment horizontal="center"/>
    </xf>
    <xf numFmtId="0" fontId="135" fillId="0" borderId="5" xfId="0" applyFont="1" applyBorder="1" applyAlignment="1">
      <alignment horizontal="left"/>
    </xf>
    <xf numFmtId="0" fontId="135" fillId="0" borderId="0" xfId="0" applyFont="1"/>
    <xf numFmtId="0" fontId="135" fillId="0" borderId="5" xfId="0" applyFont="1" applyBorder="1"/>
    <xf numFmtId="0" fontId="135" fillId="0" borderId="0" xfId="0" applyFont="1" applyAlignment="1">
      <alignment horizontal="left"/>
    </xf>
    <xf numFmtId="0" fontId="134" fillId="0" borderId="1" xfId="0" applyFont="1" applyBorder="1" applyAlignment="1">
      <alignment horizontal="left"/>
    </xf>
    <xf numFmtId="0" fontId="134" fillId="0" borderId="1" xfId="0" applyFont="1" applyBorder="1" applyAlignment="1">
      <alignment horizontal="center"/>
    </xf>
    <xf numFmtId="0" fontId="134" fillId="0" borderId="1" xfId="0" applyFont="1" applyBorder="1"/>
    <xf numFmtId="0" fontId="135" fillId="0" borderId="1" xfId="0" applyFont="1" applyBorder="1" applyAlignment="1">
      <alignment horizontal="left"/>
    </xf>
    <xf numFmtId="0" fontId="135" fillId="0" borderId="1" xfId="0" applyFont="1" applyBorder="1" applyAlignment="1">
      <alignment horizontal="center"/>
    </xf>
    <xf numFmtId="0" fontId="135" fillId="0" borderId="1" xfId="0" applyFont="1" applyBorder="1"/>
    <xf numFmtId="0" fontId="135" fillId="2" borderId="1" xfId="0" applyFont="1" applyFill="1" applyBorder="1" applyAlignment="1">
      <alignment horizontal="center"/>
    </xf>
    <xf numFmtId="0" fontId="135" fillId="2" borderId="1" xfId="0" applyFont="1" applyFill="1" applyBorder="1" applyAlignment="1">
      <alignment horizontal="left"/>
    </xf>
    <xf numFmtId="0" fontId="2" fillId="0" borderId="15" xfId="1"/>
    <xf numFmtId="0" fontId="2" fillId="0" borderId="16" xfId="1" applyBorder="1" applyAlignment="1">
      <alignment horizontal="left" vertical="center"/>
    </xf>
    <xf numFmtId="0" fontId="2" fillId="0" borderId="17" xfId="1" applyBorder="1" applyAlignment="1">
      <alignment horizontal="left" vertical="center" wrapText="1"/>
    </xf>
    <xf numFmtId="0" fontId="2" fillId="0" borderId="18" xfId="1" applyBorder="1" applyAlignment="1">
      <alignment horizontal="left" vertical="center" wrapText="1"/>
    </xf>
    <xf numFmtId="0" fontId="2" fillId="0" borderId="19" xfId="1" applyBorder="1" applyAlignment="1">
      <alignment horizontal="left" vertical="center"/>
    </xf>
    <xf numFmtId="0" fontId="2" fillId="0" borderId="18" xfId="1" applyBorder="1" applyAlignment="1">
      <alignment horizontal="left" vertical="center"/>
    </xf>
    <xf numFmtId="0" fontId="2" fillId="0" borderId="19" xfId="1" applyBorder="1" applyAlignment="1">
      <alignment horizontal="left" vertical="center" wrapText="1"/>
    </xf>
    <xf numFmtId="0" fontId="2" fillId="0" borderId="20" xfId="1" applyBorder="1" applyAlignment="1">
      <alignment horizontal="left" vertical="center"/>
    </xf>
    <xf numFmtId="0" fontId="2" fillId="0" borderId="18" xfId="1" quotePrefix="1" applyBorder="1" applyAlignment="1">
      <alignment horizontal="left" vertical="center"/>
    </xf>
    <xf numFmtId="0" fontId="2" fillId="0" borderId="21" xfId="1" applyBorder="1" applyAlignment="1">
      <alignment horizontal="left" vertical="center" wrapText="1"/>
    </xf>
    <xf numFmtId="0" fontId="2" fillId="0" borderId="22" xfId="1" applyBorder="1" applyAlignment="1">
      <alignment horizontal="left" vertical="center" wrapText="1"/>
    </xf>
    <xf numFmtId="0" fontId="2" fillId="0" borderId="23" xfId="1" applyBorder="1" applyAlignment="1">
      <alignment horizontal="left" vertical="center"/>
    </xf>
    <xf numFmtId="0" fontId="18" fillId="0" borderId="16" xfId="1" applyFont="1" applyBorder="1" applyAlignment="1">
      <alignment horizontal="left" vertical="center"/>
    </xf>
    <xf numFmtId="0" fontId="18" fillId="0" borderId="19" xfId="1" applyFont="1" applyBorder="1" applyAlignment="1">
      <alignment horizontal="left" vertical="center"/>
    </xf>
    <xf numFmtId="0" fontId="18" fillId="0" borderId="22" xfId="1" applyFont="1" applyBorder="1" applyAlignment="1">
      <alignment horizontal="left" vertical="center"/>
    </xf>
    <xf numFmtId="0" fontId="2" fillId="0" borderId="22" xfId="1" applyBorder="1" applyAlignment="1">
      <alignment horizontal="left" vertical="center"/>
    </xf>
    <xf numFmtId="0" fontId="146" fillId="0" borderId="19" xfId="1" applyFont="1" applyBorder="1" applyAlignment="1">
      <alignment horizontal="center" vertical="center"/>
    </xf>
    <xf numFmtId="0" fontId="146" fillId="0" borderId="24" xfId="1" applyFont="1" applyBorder="1" applyAlignment="1">
      <alignment horizontal="center" vertical="center"/>
    </xf>
    <xf numFmtId="0" fontId="147" fillId="0" borderId="15" xfId="2" applyFont="1"/>
    <xf numFmtId="0" fontId="147" fillId="0" borderId="15" xfId="2" applyFont="1" applyAlignment="1">
      <alignment horizontal="center"/>
    </xf>
    <xf numFmtId="0" fontId="148" fillId="0" borderId="28" xfId="2" applyFont="1" applyBorder="1"/>
    <xf numFmtId="0" fontId="148" fillId="0" borderId="28" xfId="2" applyFont="1" applyBorder="1" applyAlignment="1">
      <alignment horizontal="center"/>
    </xf>
    <xf numFmtId="0" fontId="148" fillId="0" borderId="29" xfId="2" applyFont="1" applyBorder="1" applyAlignment="1">
      <alignment horizontal="center"/>
    </xf>
    <xf numFmtId="0" fontId="148" fillId="0" borderId="30" xfId="2" applyFont="1" applyBorder="1" applyAlignment="1">
      <alignment horizontal="center"/>
    </xf>
    <xf numFmtId="0" fontId="148" fillId="0" borderId="15" xfId="2" applyFont="1"/>
    <xf numFmtId="0" fontId="148" fillId="0" borderId="28" xfId="2" applyFont="1" applyBorder="1" applyAlignment="1">
      <alignment horizontal="left"/>
    </xf>
    <xf numFmtId="0" fontId="149" fillId="0" borderId="31" xfId="2" applyFont="1" applyBorder="1"/>
    <xf numFmtId="1" fontId="149" fillId="0" borderId="31" xfId="2" applyNumberFormat="1" applyFont="1" applyBorder="1" applyAlignment="1">
      <alignment horizontal="center"/>
    </xf>
    <xf numFmtId="1" fontId="149" fillId="0" borderId="24" xfId="2" applyNumberFormat="1" applyFont="1" applyBorder="1" applyAlignment="1">
      <alignment horizontal="center"/>
    </xf>
    <xf numFmtId="9" fontId="149" fillId="0" borderId="24" xfId="3" applyFont="1" applyBorder="1" applyAlignment="1">
      <alignment horizontal="center"/>
    </xf>
    <xf numFmtId="0" fontId="149" fillId="0" borderId="24" xfId="2" applyFont="1" applyBorder="1" applyAlignment="1">
      <alignment horizontal="center"/>
    </xf>
    <xf numFmtId="0" fontId="149" fillId="0" borderId="32" xfId="2" applyFont="1" applyBorder="1" applyAlignment="1">
      <alignment horizontal="center"/>
    </xf>
    <xf numFmtId="0" fontId="149" fillId="0" borderId="31" xfId="2" applyFont="1" applyBorder="1" applyAlignment="1">
      <alignment horizontal="left"/>
    </xf>
    <xf numFmtId="0" fontId="147" fillId="0" borderId="31" xfId="2" applyFont="1" applyBorder="1"/>
    <xf numFmtId="1" fontId="147" fillId="0" borderId="31" xfId="2" applyNumberFormat="1" applyFont="1" applyBorder="1" applyAlignment="1">
      <alignment horizontal="center"/>
    </xf>
    <xf numFmtId="1" fontId="147" fillId="0" borderId="24" xfId="2" applyNumberFormat="1" applyFont="1" applyBorder="1" applyAlignment="1">
      <alignment horizontal="center"/>
    </xf>
    <xf numFmtId="9" fontId="147" fillId="0" borderId="24" xfId="3" applyFont="1" applyBorder="1" applyAlignment="1">
      <alignment horizontal="center"/>
    </xf>
    <xf numFmtId="0" fontId="147" fillId="0" borderId="24" xfId="2" applyFont="1" applyBorder="1" applyAlignment="1">
      <alignment horizontal="center"/>
    </xf>
    <xf numFmtId="9" fontId="147" fillId="0" borderId="32" xfId="3" applyFont="1" applyBorder="1" applyAlignment="1">
      <alignment horizontal="center"/>
    </xf>
    <xf numFmtId="0" fontId="147" fillId="0" borderId="31" xfId="2" applyFont="1" applyBorder="1" applyAlignment="1">
      <alignment horizontal="left"/>
    </xf>
    <xf numFmtId="9" fontId="150" fillId="0" borderId="24" xfId="3" applyFont="1" applyBorder="1" applyAlignment="1">
      <alignment horizontal="center"/>
    </xf>
    <xf numFmtId="0" fontId="147" fillId="0" borderId="33" xfId="2" applyFont="1" applyBorder="1" applyAlignment="1">
      <alignment horizontal="center"/>
    </xf>
    <xf numFmtId="0" fontId="147" fillId="0" borderId="16" xfId="2" applyFont="1" applyBorder="1" applyAlignment="1">
      <alignment horizontal="center"/>
    </xf>
    <xf numFmtId="0" fontId="147" fillId="0" borderId="34" xfId="2" applyFont="1" applyBorder="1" applyAlignment="1">
      <alignment horizontal="center"/>
    </xf>
    <xf numFmtId="0" fontId="149" fillId="0" borderId="15" xfId="2" applyFont="1"/>
    <xf numFmtId="9" fontId="149" fillId="0" borderId="24" xfId="2" applyNumberFormat="1" applyFont="1" applyBorder="1" applyAlignment="1">
      <alignment horizontal="center"/>
    </xf>
    <xf numFmtId="0" fontId="147" fillId="0" borderId="32" xfId="2" applyFont="1" applyBorder="1" applyAlignment="1">
      <alignment horizontal="center"/>
    </xf>
    <xf numFmtId="9" fontId="147" fillId="0" borderId="24" xfId="2" applyNumberFormat="1" applyFont="1" applyBorder="1" applyAlignment="1">
      <alignment horizontal="center"/>
    </xf>
    <xf numFmtId="0" fontId="147" fillId="0" borderId="35" xfId="2" applyFont="1" applyBorder="1"/>
    <xf numFmtId="1" fontId="147" fillId="0" borderId="35" xfId="2" applyNumberFormat="1" applyFont="1" applyBorder="1" applyAlignment="1">
      <alignment horizontal="center"/>
    </xf>
    <xf numFmtId="1" fontId="147" fillId="0" borderId="36" xfId="2" applyNumberFormat="1" applyFont="1" applyBorder="1" applyAlignment="1">
      <alignment horizontal="center"/>
    </xf>
    <xf numFmtId="9" fontId="147" fillId="0" borderId="36" xfId="2" applyNumberFormat="1" applyFont="1" applyBorder="1" applyAlignment="1">
      <alignment horizontal="center"/>
    </xf>
    <xf numFmtId="0" fontId="147" fillId="0" borderId="36" xfId="2" applyFont="1" applyBorder="1" applyAlignment="1">
      <alignment horizontal="center"/>
    </xf>
    <xf numFmtId="9" fontId="147" fillId="0" borderId="37" xfId="3" applyFont="1" applyBorder="1" applyAlignment="1">
      <alignment horizontal="center"/>
    </xf>
    <xf numFmtId="0" fontId="147" fillId="0" borderId="35" xfId="2" applyFont="1" applyBorder="1" applyAlignment="1">
      <alignment horizontal="left"/>
    </xf>
    <xf numFmtId="0" fontId="147" fillId="0" borderId="15" xfId="2" applyFont="1" applyAlignment="1">
      <alignment horizontal="left"/>
    </xf>
    <xf numFmtId="0" fontId="147" fillId="0" borderId="25" xfId="2" applyFont="1" applyBorder="1" applyAlignment="1">
      <alignment horizontal="center" vertical="center" wrapText="1"/>
    </xf>
    <xf numFmtId="0" fontId="147" fillId="0" borderId="26" xfId="2" applyFont="1" applyBorder="1" applyAlignment="1">
      <alignment horizontal="center" vertical="center" wrapText="1"/>
    </xf>
    <xf numFmtId="0" fontId="147" fillId="0" borderId="27" xfId="2" applyFont="1" applyBorder="1" applyAlignment="1">
      <alignment horizontal="center" vertical="center" wrapText="1"/>
    </xf>
    <xf numFmtId="0" fontId="39" fillId="15" borderId="7" xfId="0" applyFont="1" applyFill="1" applyBorder="1" applyAlignment="1">
      <alignment horizontal="center" vertical="center" wrapText="1"/>
    </xf>
    <xf numFmtId="0" fontId="8" fillId="0" borderId="7" xfId="0" applyFont="1" applyBorder="1"/>
    <xf numFmtId="0" fontId="8" fillId="0" borderId="8" xfId="0" applyFont="1" applyBorder="1"/>
    <xf numFmtId="0" fontId="39" fillId="14" borderId="7" xfId="0" applyFont="1" applyFill="1" applyBorder="1" applyAlignment="1">
      <alignment horizontal="center" vertical="center" wrapText="1"/>
    </xf>
    <xf numFmtId="0" fontId="3" fillId="0" borderId="5" xfId="0" applyFont="1" applyBorder="1" applyAlignment="1">
      <alignment horizontal="center" vertical="center" wrapText="1"/>
    </xf>
    <xf numFmtId="0" fontId="8" fillId="0" borderId="5" xfId="0" applyFont="1" applyBorder="1"/>
    <xf numFmtId="0" fontId="8" fillId="0" borderId="9" xfId="0" applyFont="1" applyBorder="1"/>
    <xf numFmtId="0" fontId="40" fillId="28" borderId="6" xfId="0" applyFont="1" applyFill="1" applyBorder="1" applyAlignment="1">
      <alignment horizontal="center" vertical="center"/>
    </xf>
    <xf numFmtId="10" fontId="40" fillId="18" borderId="6" xfId="0" applyNumberFormat="1" applyFont="1" applyFill="1" applyBorder="1" applyAlignment="1">
      <alignment horizontal="center" wrapText="1"/>
    </xf>
    <xf numFmtId="0" fontId="40" fillId="11" borderId="6" xfId="0" applyFont="1" applyFill="1" applyBorder="1" applyAlignment="1">
      <alignment horizontal="center" vertical="center"/>
    </xf>
    <xf numFmtId="10" fontId="40" fillId="28" borderId="6" xfId="0" applyNumberFormat="1" applyFont="1" applyFill="1" applyBorder="1" applyAlignment="1">
      <alignment horizontal="center" vertical="center"/>
    </xf>
    <xf numFmtId="0" fontId="40" fillId="23" borderId="6" xfId="0" applyFont="1" applyFill="1" applyBorder="1" applyAlignment="1">
      <alignment horizontal="center" vertical="center"/>
    </xf>
    <xf numFmtId="0" fontId="40" fillId="18" borderId="6" xfId="0" applyFont="1" applyFill="1" applyBorder="1" applyAlignment="1">
      <alignment horizontal="center" wrapText="1"/>
    </xf>
    <xf numFmtId="0" fontId="102" fillId="25" borderId="7" xfId="0" applyFont="1" applyFill="1" applyBorder="1" applyAlignment="1">
      <alignment horizontal="center" vertical="center" wrapText="1"/>
    </xf>
    <xf numFmtId="0" fontId="13" fillId="18" borderId="6" xfId="0" applyFont="1" applyFill="1" applyBorder="1" applyAlignment="1">
      <alignment horizontal="center" vertical="center" wrapText="1"/>
    </xf>
    <xf numFmtId="10" fontId="13" fillId="28" borderId="6" xfId="0" applyNumberFormat="1" applyFont="1" applyFill="1" applyBorder="1" applyAlignment="1">
      <alignment horizontal="center" vertical="center"/>
    </xf>
    <xf numFmtId="0" fontId="13" fillId="28" borderId="6" xfId="0" applyFont="1" applyFill="1" applyBorder="1" applyAlignment="1">
      <alignment horizontal="center" vertical="center"/>
    </xf>
    <xf numFmtId="0" fontId="102" fillId="0" borderId="6" xfId="0" applyFont="1" applyBorder="1" applyAlignment="1">
      <alignment horizontal="center" vertical="center" wrapText="1"/>
    </xf>
    <xf numFmtId="0" fontId="102" fillId="24" borderId="6" xfId="0" applyFont="1" applyFill="1" applyBorder="1" applyAlignment="1">
      <alignment horizontal="center" vertical="center" wrapText="1"/>
    </xf>
    <xf numFmtId="0" fontId="13" fillId="18" borderId="7" xfId="0" applyFont="1" applyFill="1" applyBorder="1" applyAlignment="1">
      <alignment horizontal="center" vertical="center" wrapText="1"/>
    </xf>
    <xf numFmtId="0" fontId="13" fillId="23" borderId="6" xfId="0" applyFont="1" applyFill="1" applyBorder="1" applyAlignment="1">
      <alignment horizontal="center" vertical="center"/>
    </xf>
    <xf numFmtId="0" fontId="13" fillId="7" borderId="7" xfId="0" applyFont="1" applyFill="1" applyBorder="1" applyAlignment="1">
      <alignment horizontal="center" wrapText="1"/>
    </xf>
    <xf numFmtId="0" fontId="14" fillId="6" borderId="7" xfId="0" applyFont="1" applyFill="1" applyBorder="1" applyAlignment="1">
      <alignment horizontal="center" wrapText="1"/>
    </xf>
    <xf numFmtId="0" fontId="15" fillId="6" borderId="5" xfId="0" applyFont="1" applyFill="1" applyBorder="1" applyAlignment="1">
      <alignment horizontal="center" wrapText="1"/>
    </xf>
    <xf numFmtId="0" fontId="12" fillId="3" borderId="5" xfId="0" applyFont="1" applyFill="1" applyBorder="1" applyAlignment="1">
      <alignment horizontal="center" wrapText="1"/>
    </xf>
    <xf numFmtId="0" fontId="12" fillId="4" borderId="6" xfId="0" applyFont="1" applyFill="1" applyBorder="1" applyAlignment="1">
      <alignment horizontal="center" wrapText="1"/>
    </xf>
    <xf numFmtId="0" fontId="11" fillId="0" borderId="5" xfId="0" applyFont="1" applyBorder="1" applyAlignment="1">
      <alignment horizontal="center" wrapText="1"/>
    </xf>
    <xf numFmtId="0" fontId="13" fillId="5" borderId="7" xfId="0" applyFont="1" applyFill="1" applyBorder="1" applyAlignment="1">
      <alignment horizontal="center" wrapText="1"/>
    </xf>
    <xf numFmtId="0" fontId="7" fillId="0" borderId="2" xfId="0" applyFont="1" applyBorder="1" applyAlignment="1">
      <alignment horizontal="center" vertical="center" wrapText="1"/>
    </xf>
    <xf numFmtId="0" fontId="8" fillId="0" borderId="3" xfId="0" applyFont="1" applyBorder="1"/>
    <xf numFmtId="0" fontId="8" fillId="0" borderId="4" xfId="0" applyFont="1" applyBorder="1"/>
    <xf numFmtId="0" fontId="9" fillId="0" borderId="2" xfId="0" applyFont="1" applyBorder="1" applyAlignment="1">
      <alignment vertical="center" wrapText="1"/>
    </xf>
    <xf numFmtId="0" fontId="1" fillId="0" borderId="15" xfId="1" applyFont="1"/>
  </cellXfs>
  <cellStyles count="4">
    <cellStyle name="Normal" xfId="0" builtinId="0"/>
    <cellStyle name="Normal 2" xfId="1" xr:uid="{47692AAE-C776-4CB2-8829-B817501CCAEB}"/>
    <cellStyle name="Normal 2 2" xfId="2" xr:uid="{36CE5BA0-D2B4-457D-A498-850DA6B88D3B}"/>
    <cellStyle name="Percent 2" xfId="3" xr:uid="{ED0DA969-527B-48D1-8675-A934D3CA094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'[1]Spont Brand'!$F$24</c:f>
              <c:strCache>
                <c:ptCount val="1"/>
                <c:pt idx="0">
                  <c:v>10th Percentile</c:v>
                </c:pt>
              </c:strCache>
            </c:strRef>
          </c:tx>
          <c:spPr>
            <a:solidFill>
              <a:schemeClr val="accent1"/>
            </a:solidFill>
            <a:ln>
              <a:noFill/>
            </a:ln>
            <a:effectLst/>
          </c:spPr>
          <c:invertIfNegative val="0"/>
          <c:cat>
            <c:strRef>
              <c:f>'[1]Spont Brand'!$G$23</c:f>
              <c:strCache>
                <c:ptCount val="1"/>
                <c:pt idx="0">
                  <c:v>Spont with TVC</c:v>
                </c:pt>
              </c:strCache>
            </c:strRef>
          </c:cat>
          <c:val>
            <c:numRef>
              <c:f>'[1]Spont Brand'!$G$24</c:f>
              <c:numCache>
                <c:formatCode>General</c:formatCode>
                <c:ptCount val="1"/>
                <c:pt idx="0">
                  <c:v>36</c:v>
                </c:pt>
              </c:numCache>
            </c:numRef>
          </c:val>
          <c:extLst>
            <c:ext xmlns:c16="http://schemas.microsoft.com/office/drawing/2014/chart" uri="{C3380CC4-5D6E-409C-BE32-E72D297353CC}">
              <c16:uniqueId val="{00000000-67F9-4782-8484-91CE86730C3E}"/>
            </c:ext>
          </c:extLst>
        </c:ser>
        <c:ser>
          <c:idx val="1"/>
          <c:order val="1"/>
          <c:tx>
            <c:strRef>
              <c:f>'[1]Spont Brand'!$F$25</c:f>
              <c:strCache>
                <c:ptCount val="1"/>
                <c:pt idx="0">
                  <c:v>20th Percentile</c:v>
                </c:pt>
              </c:strCache>
            </c:strRef>
          </c:tx>
          <c:spPr>
            <a:solidFill>
              <a:schemeClr val="accent2"/>
            </a:solidFill>
            <a:ln>
              <a:noFill/>
            </a:ln>
            <a:effectLst/>
          </c:spPr>
          <c:invertIfNegative val="0"/>
          <c:cat>
            <c:strRef>
              <c:f>'[1]Spont Brand'!$G$23</c:f>
              <c:strCache>
                <c:ptCount val="1"/>
                <c:pt idx="0">
                  <c:v>Spont with TVC</c:v>
                </c:pt>
              </c:strCache>
            </c:strRef>
          </c:cat>
          <c:val>
            <c:numRef>
              <c:f>'[1]Spont Brand'!$G$25</c:f>
              <c:numCache>
                <c:formatCode>General</c:formatCode>
                <c:ptCount val="1"/>
                <c:pt idx="0">
                  <c:v>12</c:v>
                </c:pt>
              </c:numCache>
            </c:numRef>
          </c:val>
          <c:extLst>
            <c:ext xmlns:c16="http://schemas.microsoft.com/office/drawing/2014/chart" uri="{C3380CC4-5D6E-409C-BE32-E72D297353CC}">
              <c16:uniqueId val="{00000001-67F9-4782-8484-91CE86730C3E}"/>
            </c:ext>
          </c:extLst>
        </c:ser>
        <c:ser>
          <c:idx val="2"/>
          <c:order val="2"/>
          <c:tx>
            <c:strRef>
              <c:f>'[1]Spont Brand'!$F$26</c:f>
              <c:strCache>
                <c:ptCount val="1"/>
                <c:pt idx="0">
                  <c:v>30th Percentile</c:v>
                </c:pt>
              </c:strCache>
            </c:strRef>
          </c:tx>
          <c:spPr>
            <a:solidFill>
              <a:schemeClr val="accent3"/>
            </a:solidFill>
            <a:ln>
              <a:noFill/>
            </a:ln>
            <a:effectLst/>
          </c:spPr>
          <c:invertIfNegative val="0"/>
          <c:cat>
            <c:strRef>
              <c:f>'[1]Spont Brand'!$G$23</c:f>
              <c:strCache>
                <c:ptCount val="1"/>
                <c:pt idx="0">
                  <c:v>Spont with TVC</c:v>
                </c:pt>
              </c:strCache>
            </c:strRef>
          </c:cat>
          <c:val>
            <c:numRef>
              <c:f>'[1]Spont Brand'!$G$26</c:f>
              <c:numCache>
                <c:formatCode>General</c:formatCode>
                <c:ptCount val="1"/>
                <c:pt idx="0">
                  <c:v>8</c:v>
                </c:pt>
              </c:numCache>
            </c:numRef>
          </c:val>
          <c:extLst>
            <c:ext xmlns:c16="http://schemas.microsoft.com/office/drawing/2014/chart" uri="{C3380CC4-5D6E-409C-BE32-E72D297353CC}">
              <c16:uniqueId val="{00000002-67F9-4782-8484-91CE86730C3E}"/>
            </c:ext>
          </c:extLst>
        </c:ser>
        <c:ser>
          <c:idx val="3"/>
          <c:order val="3"/>
          <c:tx>
            <c:strRef>
              <c:f>'[1]Spont Brand'!$F$27</c:f>
              <c:strCache>
                <c:ptCount val="1"/>
                <c:pt idx="0">
                  <c:v>40th Percentile</c:v>
                </c:pt>
              </c:strCache>
            </c:strRef>
          </c:tx>
          <c:spPr>
            <a:solidFill>
              <a:schemeClr val="accent4"/>
            </a:solidFill>
            <a:ln>
              <a:noFill/>
            </a:ln>
            <a:effectLst/>
          </c:spPr>
          <c:invertIfNegative val="0"/>
          <c:cat>
            <c:strRef>
              <c:f>'[1]Spont Brand'!$G$23</c:f>
              <c:strCache>
                <c:ptCount val="1"/>
                <c:pt idx="0">
                  <c:v>Spont with TVC</c:v>
                </c:pt>
              </c:strCache>
            </c:strRef>
          </c:cat>
          <c:val>
            <c:numRef>
              <c:f>'[1]Spont Brand'!$G$27</c:f>
              <c:numCache>
                <c:formatCode>General</c:formatCode>
                <c:ptCount val="1"/>
                <c:pt idx="0">
                  <c:v>7</c:v>
                </c:pt>
              </c:numCache>
            </c:numRef>
          </c:val>
          <c:extLst>
            <c:ext xmlns:c16="http://schemas.microsoft.com/office/drawing/2014/chart" uri="{C3380CC4-5D6E-409C-BE32-E72D297353CC}">
              <c16:uniqueId val="{00000003-67F9-4782-8484-91CE86730C3E}"/>
            </c:ext>
          </c:extLst>
        </c:ser>
        <c:ser>
          <c:idx val="4"/>
          <c:order val="4"/>
          <c:tx>
            <c:strRef>
              <c:f>'[1]Spont Brand'!$F$28</c:f>
              <c:strCache>
                <c:ptCount val="1"/>
                <c:pt idx="0">
                  <c:v>50th Percentile</c:v>
                </c:pt>
              </c:strCache>
            </c:strRef>
          </c:tx>
          <c:spPr>
            <a:solidFill>
              <a:schemeClr val="accent5"/>
            </a:solidFill>
            <a:ln>
              <a:noFill/>
            </a:ln>
            <a:effectLst/>
          </c:spPr>
          <c:invertIfNegative val="0"/>
          <c:cat>
            <c:strRef>
              <c:f>'[1]Spont Brand'!$G$23</c:f>
              <c:strCache>
                <c:ptCount val="1"/>
                <c:pt idx="0">
                  <c:v>Spont with TVC</c:v>
                </c:pt>
              </c:strCache>
            </c:strRef>
          </c:cat>
          <c:val>
            <c:numRef>
              <c:f>'[1]Spont Brand'!$G$28</c:f>
              <c:numCache>
                <c:formatCode>General</c:formatCode>
                <c:ptCount val="1"/>
                <c:pt idx="0">
                  <c:v>4</c:v>
                </c:pt>
              </c:numCache>
            </c:numRef>
          </c:val>
          <c:extLst>
            <c:ext xmlns:c16="http://schemas.microsoft.com/office/drawing/2014/chart" uri="{C3380CC4-5D6E-409C-BE32-E72D297353CC}">
              <c16:uniqueId val="{00000004-67F9-4782-8484-91CE86730C3E}"/>
            </c:ext>
          </c:extLst>
        </c:ser>
        <c:ser>
          <c:idx val="5"/>
          <c:order val="5"/>
          <c:tx>
            <c:strRef>
              <c:f>'[1]Spont Brand'!$F$29</c:f>
              <c:strCache>
                <c:ptCount val="1"/>
                <c:pt idx="0">
                  <c:v>60th Percentile</c:v>
                </c:pt>
              </c:strCache>
            </c:strRef>
          </c:tx>
          <c:spPr>
            <a:solidFill>
              <a:schemeClr val="accent6"/>
            </a:solidFill>
            <a:ln>
              <a:noFill/>
            </a:ln>
            <a:effectLst/>
          </c:spPr>
          <c:invertIfNegative val="0"/>
          <c:cat>
            <c:strRef>
              <c:f>'[1]Spont Brand'!$G$23</c:f>
              <c:strCache>
                <c:ptCount val="1"/>
                <c:pt idx="0">
                  <c:v>Spont with TVC</c:v>
                </c:pt>
              </c:strCache>
            </c:strRef>
          </c:cat>
          <c:val>
            <c:numRef>
              <c:f>'[1]Spont Brand'!$G$29</c:f>
              <c:numCache>
                <c:formatCode>General</c:formatCode>
                <c:ptCount val="1"/>
                <c:pt idx="0">
                  <c:v>7</c:v>
                </c:pt>
              </c:numCache>
            </c:numRef>
          </c:val>
          <c:extLst>
            <c:ext xmlns:c16="http://schemas.microsoft.com/office/drawing/2014/chart" uri="{C3380CC4-5D6E-409C-BE32-E72D297353CC}">
              <c16:uniqueId val="{00000005-67F9-4782-8484-91CE86730C3E}"/>
            </c:ext>
          </c:extLst>
        </c:ser>
        <c:ser>
          <c:idx val="6"/>
          <c:order val="6"/>
          <c:tx>
            <c:strRef>
              <c:f>'[1]Spont Brand'!$F$30</c:f>
              <c:strCache>
                <c:ptCount val="1"/>
                <c:pt idx="0">
                  <c:v>70th Percentile</c:v>
                </c:pt>
              </c:strCache>
            </c:strRef>
          </c:tx>
          <c:spPr>
            <a:solidFill>
              <a:schemeClr val="accent1">
                <a:lumMod val="60000"/>
              </a:schemeClr>
            </a:solidFill>
            <a:ln>
              <a:noFill/>
            </a:ln>
            <a:effectLst/>
          </c:spPr>
          <c:invertIfNegative val="0"/>
          <c:cat>
            <c:strRef>
              <c:f>'[1]Spont Brand'!$G$23</c:f>
              <c:strCache>
                <c:ptCount val="1"/>
                <c:pt idx="0">
                  <c:v>Spont with TVC</c:v>
                </c:pt>
              </c:strCache>
            </c:strRef>
          </c:cat>
          <c:val>
            <c:numRef>
              <c:f>'[1]Spont Brand'!$G$30</c:f>
              <c:numCache>
                <c:formatCode>General</c:formatCode>
                <c:ptCount val="1"/>
                <c:pt idx="0">
                  <c:v>4</c:v>
                </c:pt>
              </c:numCache>
            </c:numRef>
          </c:val>
          <c:extLst>
            <c:ext xmlns:c16="http://schemas.microsoft.com/office/drawing/2014/chart" uri="{C3380CC4-5D6E-409C-BE32-E72D297353CC}">
              <c16:uniqueId val="{00000006-67F9-4782-8484-91CE86730C3E}"/>
            </c:ext>
          </c:extLst>
        </c:ser>
        <c:ser>
          <c:idx val="7"/>
          <c:order val="7"/>
          <c:tx>
            <c:strRef>
              <c:f>'[1]Spont Brand'!$F$31</c:f>
              <c:strCache>
                <c:ptCount val="1"/>
                <c:pt idx="0">
                  <c:v>80th Percentile</c:v>
                </c:pt>
              </c:strCache>
            </c:strRef>
          </c:tx>
          <c:spPr>
            <a:solidFill>
              <a:schemeClr val="accent2">
                <a:lumMod val="60000"/>
              </a:schemeClr>
            </a:solidFill>
            <a:ln>
              <a:noFill/>
            </a:ln>
            <a:effectLst/>
          </c:spPr>
          <c:invertIfNegative val="0"/>
          <c:cat>
            <c:strRef>
              <c:f>'[1]Spont Brand'!$G$23</c:f>
              <c:strCache>
                <c:ptCount val="1"/>
                <c:pt idx="0">
                  <c:v>Spont with TVC</c:v>
                </c:pt>
              </c:strCache>
            </c:strRef>
          </c:cat>
          <c:val>
            <c:numRef>
              <c:f>'[1]Spont Brand'!$G$31</c:f>
              <c:numCache>
                <c:formatCode>General</c:formatCode>
                <c:ptCount val="1"/>
                <c:pt idx="0">
                  <c:v>5</c:v>
                </c:pt>
              </c:numCache>
            </c:numRef>
          </c:val>
          <c:extLst>
            <c:ext xmlns:c16="http://schemas.microsoft.com/office/drawing/2014/chart" uri="{C3380CC4-5D6E-409C-BE32-E72D297353CC}">
              <c16:uniqueId val="{00000007-67F9-4782-8484-91CE86730C3E}"/>
            </c:ext>
          </c:extLst>
        </c:ser>
        <c:ser>
          <c:idx val="8"/>
          <c:order val="8"/>
          <c:tx>
            <c:strRef>
              <c:f>'[1]Spont Brand'!$F$32</c:f>
              <c:strCache>
                <c:ptCount val="1"/>
                <c:pt idx="0">
                  <c:v>90th Percentile</c:v>
                </c:pt>
              </c:strCache>
            </c:strRef>
          </c:tx>
          <c:spPr>
            <a:solidFill>
              <a:schemeClr val="accent3">
                <a:lumMod val="60000"/>
              </a:schemeClr>
            </a:solidFill>
            <a:ln>
              <a:noFill/>
            </a:ln>
            <a:effectLst/>
          </c:spPr>
          <c:invertIfNegative val="0"/>
          <c:cat>
            <c:strRef>
              <c:f>'[1]Spont Brand'!$G$23</c:f>
              <c:strCache>
                <c:ptCount val="1"/>
                <c:pt idx="0">
                  <c:v>Spont with TVC</c:v>
                </c:pt>
              </c:strCache>
            </c:strRef>
          </c:cat>
          <c:val>
            <c:numRef>
              <c:f>'[1]Spont Brand'!$G$32</c:f>
              <c:numCache>
                <c:formatCode>General</c:formatCode>
                <c:ptCount val="1"/>
                <c:pt idx="0">
                  <c:v>5</c:v>
                </c:pt>
              </c:numCache>
            </c:numRef>
          </c:val>
          <c:extLst>
            <c:ext xmlns:c16="http://schemas.microsoft.com/office/drawing/2014/chart" uri="{C3380CC4-5D6E-409C-BE32-E72D297353CC}">
              <c16:uniqueId val="{00000008-67F9-4782-8484-91CE86730C3E}"/>
            </c:ext>
          </c:extLst>
        </c:ser>
        <c:dLbls>
          <c:showLegendKey val="0"/>
          <c:showVal val="0"/>
          <c:showCatName val="0"/>
          <c:showSerName val="0"/>
          <c:showPercent val="0"/>
          <c:showBubbleSize val="0"/>
        </c:dLbls>
        <c:gapWidth val="150"/>
        <c:overlap val="100"/>
        <c:axId val="1672197759"/>
        <c:axId val="1672205919"/>
      </c:barChart>
      <c:catAx>
        <c:axId val="167219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2205919"/>
        <c:crosses val="autoZero"/>
        <c:auto val="1"/>
        <c:lblAlgn val="ctr"/>
        <c:lblOffset val="100"/>
        <c:noMultiLvlLbl val="0"/>
      </c:catAx>
      <c:valAx>
        <c:axId val="1672205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2197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'[1]PI Brand (F)'!$F$24</c:f>
              <c:strCache>
                <c:ptCount val="1"/>
                <c:pt idx="0">
                  <c:v>10th Percentile</c:v>
                </c:pt>
              </c:strCache>
            </c:strRef>
          </c:tx>
          <c:spPr>
            <a:solidFill>
              <a:schemeClr val="accent1"/>
            </a:solidFill>
            <a:ln>
              <a:noFill/>
            </a:ln>
            <a:effectLst/>
          </c:spPr>
          <c:invertIfNegative val="0"/>
          <c:cat>
            <c:strRef>
              <c:f>'[1]PI Brand (F)'!$G$23</c:f>
              <c:strCache>
                <c:ptCount val="1"/>
                <c:pt idx="0">
                  <c:v>PI with TVC</c:v>
                </c:pt>
              </c:strCache>
            </c:strRef>
          </c:cat>
          <c:val>
            <c:numRef>
              <c:f>'[1]PI Brand (F)'!$G$24</c:f>
              <c:numCache>
                <c:formatCode>General</c:formatCode>
                <c:ptCount val="1"/>
                <c:pt idx="0">
                  <c:v>65</c:v>
                </c:pt>
              </c:numCache>
            </c:numRef>
          </c:val>
          <c:extLst>
            <c:ext xmlns:c16="http://schemas.microsoft.com/office/drawing/2014/chart" uri="{C3380CC4-5D6E-409C-BE32-E72D297353CC}">
              <c16:uniqueId val="{00000000-9043-4D87-981F-A2CA74F4B35C}"/>
            </c:ext>
          </c:extLst>
        </c:ser>
        <c:ser>
          <c:idx val="1"/>
          <c:order val="1"/>
          <c:tx>
            <c:strRef>
              <c:f>'[1]PI Brand (F)'!$F$25</c:f>
              <c:strCache>
                <c:ptCount val="1"/>
                <c:pt idx="0">
                  <c:v>20th Percentile</c:v>
                </c:pt>
              </c:strCache>
            </c:strRef>
          </c:tx>
          <c:spPr>
            <a:solidFill>
              <a:schemeClr val="accent2"/>
            </a:solidFill>
            <a:ln>
              <a:noFill/>
            </a:ln>
            <a:effectLst/>
          </c:spPr>
          <c:invertIfNegative val="0"/>
          <c:cat>
            <c:strRef>
              <c:f>'[1]PI Brand (F)'!$G$23</c:f>
              <c:strCache>
                <c:ptCount val="1"/>
                <c:pt idx="0">
                  <c:v>PI with TVC</c:v>
                </c:pt>
              </c:strCache>
            </c:strRef>
          </c:cat>
          <c:val>
            <c:numRef>
              <c:f>'[1]PI Brand (F)'!$G$25</c:f>
              <c:numCache>
                <c:formatCode>General</c:formatCode>
                <c:ptCount val="1"/>
                <c:pt idx="0">
                  <c:v>7</c:v>
                </c:pt>
              </c:numCache>
            </c:numRef>
          </c:val>
          <c:extLst>
            <c:ext xmlns:c16="http://schemas.microsoft.com/office/drawing/2014/chart" uri="{C3380CC4-5D6E-409C-BE32-E72D297353CC}">
              <c16:uniqueId val="{00000001-9043-4D87-981F-A2CA74F4B35C}"/>
            </c:ext>
          </c:extLst>
        </c:ser>
        <c:ser>
          <c:idx val="2"/>
          <c:order val="2"/>
          <c:tx>
            <c:strRef>
              <c:f>'[1]PI Brand (F)'!$F$26</c:f>
              <c:strCache>
                <c:ptCount val="1"/>
                <c:pt idx="0">
                  <c:v>30th Percentile</c:v>
                </c:pt>
              </c:strCache>
            </c:strRef>
          </c:tx>
          <c:spPr>
            <a:solidFill>
              <a:schemeClr val="accent3"/>
            </a:solidFill>
            <a:ln>
              <a:noFill/>
            </a:ln>
            <a:effectLst/>
          </c:spPr>
          <c:invertIfNegative val="0"/>
          <c:cat>
            <c:strRef>
              <c:f>'[1]PI Brand (F)'!$G$23</c:f>
              <c:strCache>
                <c:ptCount val="1"/>
                <c:pt idx="0">
                  <c:v>PI with TVC</c:v>
                </c:pt>
              </c:strCache>
            </c:strRef>
          </c:cat>
          <c:val>
            <c:numRef>
              <c:f>'[1]PI Brand (F)'!$G$26</c:f>
              <c:numCache>
                <c:formatCode>General</c:formatCode>
                <c:ptCount val="1"/>
                <c:pt idx="0">
                  <c:v>4</c:v>
                </c:pt>
              </c:numCache>
            </c:numRef>
          </c:val>
          <c:extLst>
            <c:ext xmlns:c16="http://schemas.microsoft.com/office/drawing/2014/chart" uri="{C3380CC4-5D6E-409C-BE32-E72D297353CC}">
              <c16:uniqueId val="{00000002-9043-4D87-981F-A2CA74F4B35C}"/>
            </c:ext>
          </c:extLst>
        </c:ser>
        <c:ser>
          <c:idx val="3"/>
          <c:order val="3"/>
          <c:tx>
            <c:strRef>
              <c:f>'[1]PI Brand (F)'!$F$27</c:f>
              <c:strCache>
                <c:ptCount val="1"/>
                <c:pt idx="0">
                  <c:v>40th Percentile</c:v>
                </c:pt>
              </c:strCache>
            </c:strRef>
          </c:tx>
          <c:spPr>
            <a:solidFill>
              <a:schemeClr val="accent4"/>
            </a:solidFill>
            <a:ln>
              <a:noFill/>
            </a:ln>
            <a:effectLst/>
          </c:spPr>
          <c:invertIfNegative val="0"/>
          <c:cat>
            <c:strRef>
              <c:f>'[1]PI Brand (F)'!$G$23</c:f>
              <c:strCache>
                <c:ptCount val="1"/>
                <c:pt idx="0">
                  <c:v>PI with TVC</c:v>
                </c:pt>
              </c:strCache>
            </c:strRef>
          </c:cat>
          <c:val>
            <c:numRef>
              <c:f>'[1]PI Brand (F)'!$G$27</c:f>
              <c:numCache>
                <c:formatCode>General</c:formatCode>
                <c:ptCount val="1"/>
                <c:pt idx="0">
                  <c:v>2</c:v>
                </c:pt>
              </c:numCache>
            </c:numRef>
          </c:val>
          <c:extLst>
            <c:ext xmlns:c16="http://schemas.microsoft.com/office/drawing/2014/chart" uri="{C3380CC4-5D6E-409C-BE32-E72D297353CC}">
              <c16:uniqueId val="{00000003-9043-4D87-981F-A2CA74F4B35C}"/>
            </c:ext>
          </c:extLst>
        </c:ser>
        <c:ser>
          <c:idx val="4"/>
          <c:order val="4"/>
          <c:tx>
            <c:strRef>
              <c:f>'[1]PI Brand (F)'!$F$28</c:f>
              <c:strCache>
                <c:ptCount val="1"/>
                <c:pt idx="0">
                  <c:v>50th Percentile</c:v>
                </c:pt>
              </c:strCache>
            </c:strRef>
          </c:tx>
          <c:spPr>
            <a:solidFill>
              <a:schemeClr val="accent5"/>
            </a:solidFill>
            <a:ln>
              <a:noFill/>
            </a:ln>
            <a:effectLst/>
          </c:spPr>
          <c:invertIfNegative val="0"/>
          <c:cat>
            <c:strRef>
              <c:f>'[1]PI Brand (F)'!$G$23</c:f>
              <c:strCache>
                <c:ptCount val="1"/>
                <c:pt idx="0">
                  <c:v>PI with TVC</c:v>
                </c:pt>
              </c:strCache>
            </c:strRef>
          </c:cat>
          <c:val>
            <c:numRef>
              <c:f>'[1]PI Brand (F)'!$G$28</c:f>
              <c:numCache>
                <c:formatCode>General</c:formatCode>
                <c:ptCount val="1"/>
                <c:pt idx="0">
                  <c:v>3</c:v>
                </c:pt>
              </c:numCache>
            </c:numRef>
          </c:val>
          <c:extLst>
            <c:ext xmlns:c16="http://schemas.microsoft.com/office/drawing/2014/chart" uri="{C3380CC4-5D6E-409C-BE32-E72D297353CC}">
              <c16:uniqueId val="{00000004-9043-4D87-981F-A2CA74F4B35C}"/>
            </c:ext>
          </c:extLst>
        </c:ser>
        <c:ser>
          <c:idx val="5"/>
          <c:order val="5"/>
          <c:tx>
            <c:strRef>
              <c:f>'[1]PI Brand (F)'!$F$29</c:f>
              <c:strCache>
                <c:ptCount val="1"/>
                <c:pt idx="0">
                  <c:v>60th Percentile</c:v>
                </c:pt>
              </c:strCache>
            </c:strRef>
          </c:tx>
          <c:spPr>
            <a:solidFill>
              <a:schemeClr val="accent6"/>
            </a:solidFill>
            <a:ln>
              <a:noFill/>
            </a:ln>
            <a:effectLst/>
          </c:spPr>
          <c:invertIfNegative val="0"/>
          <c:cat>
            <c:strRef>
              <c:f>'[1]PI Brand (F)'!$G$23</c:f>
              <c:strCache>
                <c:ptCount val="1"/>
                <c:pt idx="0">
                  <c:v>PI with TVC</c:v>
                </c:pt>
              </c:strCache>
            </c:strRef>
          </c:cat>
          <c:val>
            <c:numRef>
              <c:f>'[1]PI Brand (F)'!$G$29</c:f>
              <c:numCache>
                <c:formatCode>General</c:formatCode>
                <c:ptCount val="1"/>
                <c:pt idx="0">
                  <c:v>4</c:v>
                </c:pt>
              </c:numCache>
            </c:numRef>
          </c:val>
          <c:extLst>
            <c:ext xmlns:c16="http://schemas.microsoft.com/office/drawing/2014/chart" uri="{C3380CC4-5D6E-409C-BE32-E72D297353CC}">
              <c16:uniqueId val="{00000005-9043-4D87-981F-A2CA74F4B35C}"/>
            </c:ext>
          </c:extLst>
        </c:ser>
        <c:ser>
          <c:idx val="6"/>
          <c:order val="6"/>
          <c:tx>
            <c:strRef>
              <c:f>'[1]PI Brand (F)'!$F$30</c:f>
              <c:strCache>
                <c:ptCount val="1"/>
                <c:pt idx="0">
                  <c:v>70th Percentile</c:v>
                </c:pt>
              </c:strCache>
            </c:strRef>
          </c:tx>
          <c:spPr>
            <a:solidFill>
              <a:schemeClr val="accent1">
                <a:lumMod val="60000"/>
              </a:schemeClr>
            </a:solidFill>
            <a:ln>
              <a:noFill/>
            </a:ln>
            <a:effectLst/>
          </c:spPr>
          <c:invertIfNegative val="0"/>
          <c:cat>
            <c:strRef>
              <c:f>'[1]PI Brand (F)'!$G$23</c:f>
              <c:strCache>
                <c:ptCount val="1"/>
                <c:pt idx="0">
                  <c:v>PI with TVC</c:v>
                </c:pt>
              </c:strCache>
            </c:strRef>
          </c:cat>
          <c:val>
            <c:numRef>
              <c:f>'[1]PI Brand (F)'!$G$30</c:f>
              <c:numCache>
                <c:formatCode>General</c:formatCode>
                <c:ptCount val="1"/>
                <c:pt idx="0">
                  <c:v>1</c:v>
                </c:pt>
              </c:numCache>
            </c:numRef>
          </c:val>
          <c:extLst>
            <c:ext xmlns:c16="http://schemas.microsoft.com/office/drawing/2014/chart" uri="{C3380CC4-5D6E-409C-BE32-E72D297353CC}">
              <c16:uniqueId val="{00000006-9043-4D87-981F-A2CA74F4B35C}"/>
            </c:ext>
          </c:extLst>
        </c:ser>
        <c:ser>
          <c:idx val="7"/>
          <c:order val="7"/>
          <c:tx>
            <c:strRef>
              <c:f>'[1]PI Brand (F)'!$F$31</c:f>
              <c:strCache>
                <c:ptCount val="1"/>
                <c:pt idx="0">
                  <c:v>80th Percentile</c:v>
                </c:pt>
              </c:strCache>
            </c:strRef>
          </c:tx>
          <c:spPr>
            <a:solidFill>
              <a:schemeClr val="accent2">
                <a:lumMod val="60000"/>
              </a:schemeClr>
            </a:solidFill>
            <a:ln>
              <a:noFill/>
            </a:ln>
            <a:effectLst/>
          </c:spPr>
          <c:invertIfNegative val="0"/>
          <c:cat>
            <c:strRef>
              <c:f>'[1]PI Brand (F)'!$G$23</c:f>
              <c:strCache>
                <c:ptCount val="1"/>
                <c:pt idx="0">
                  <c:v>PI with TVC</c:v>
                </c:pt>
              </c:strCache>
            </c:strRef>
          </c:cat>
          <c:val>
            <c:numRef>
              <c:f>'[1]PI Brand (F)'!$G$31</c:f>
              <c:numCache>
                <c:formatCode>General</c:formatCode>
                <c:ptCount val="1"/>
                <c:pt idx="0">
                  <c:v>5</c:v>
                </c:pt>
              </c:numCache>
            </c:numRef>
          </c:val>
          <c:extLst>
            <c:ext xmlns:c16="http://schemas.microsoft.com/office/drawing/2014/chart" uri="{C3380CC4-5D6E-409C-BE32-E72D297353CC}">
              <c16:uniqueId val="{00000007-9043-4D87-981F-A2CA74F4B35C}"/>
            </c:ext>
          </c:extLst>
        </c:ser>
        <c:ser>
          <c:idx val="8"/>
          <c:order val="8"/>
          <c:tx>
            <c:strRef>
              <c:f>'[1]PI Brand (F)'!$F$32</c:f>
              <c:strCache>
                <c:ptCount val="1"/>
                <c:pt idx="0">
                  <c:v>90th Percentile</c:v>
                </c:pt>
              </c:strCache>
            </c:strRef>
          </c:tx>
          <c:spPr>
            <a:solidFill>
              <a:schemeClr val="accent3">
                <a:lumMod val="60000"/>
              </a:schemeClr>
            </a:solidFill>
            <a:ln>
              <a:noFill/>
            </a:ln>
            <a:effectLst/>
          </c:spPr>
          <c:invertIfNegative val="0"/>
          <c:cat>
            <c:strRef>
              <c:f>'[1]PI Brand (F)'!$G$23</c:f>
              <c:strCache>
                <c:ptCount val="1"/>
                <c:pt idx="0">
                  <c:v>PI with TVC</c:v>
                </c:pt>
              </c:strCache>
            </c:strRef>
          </c:cat>
          <c:val>
            <c:numRef>
              <c:f>'[1]PI Brand (F)'!$G$32</c:f>
              <c:numCache>
                <c:formatCode>General</c:formatCode>
                <c:ptCount val="1"/>
                <c:pt idx="0">
                  <c:v>3</c:v>
                </c:pt>
              </c:numCache>
            </c:numRef>
          </c:val>
          <c:extLst>
            <c:ext xmlns:c16="http://schemas.microsoft.com/office/drawing/2014/chart" uri="{C3380CC4-5D6E-409C-BE32-E72D297353CC}">
              <c16:uniqueId val="{00000008-9043-4D87-981F-A2CA74F4B35C}"/>
            </c:ext>
          </c:extLst>
        </c:ser>
        <c:dLbls>
          <c:showLegendKey val="0"/>
          <c:showVal val="0"/>
          <c:showCatName val="0"/>
          <c:showSerName val="0"/>
          <c:showPercent val="0"/>
          <c:showBubbleSize val="0"/>
        </c:dLbls>
        <c:gapWidth val="150"/>
        <c:overlap val="100"/>
        <c:axId val="1672197759"/>
        <c:axId val="1672205919"/>
      </c:barChart>
      <c:catAx>
        <c:axId val="167219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2205919"/>
        <c:crosses val="autoZero"/>
        <c:auto val="1"/>
        <c:lblAlgn val="ctr"/>
        <c:lblOffset val="100"/>
        <c:noMultiLvlLbl val="0"/>
      </c:catAx>
      <c:valAx>
        <c:axId val="1672205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2197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561975</xdr:colOff>
      <xdr:row>1</xdr:row>
      <xdr:rowOff>47625</xdr:rowOff>
    </xdr:from>
    <xdr:to>
      <xdr:col>6</xdr:col>
      <xdr:colOff>440055</xdr:colOff>
      <xdr:row>17</xdr:row>
      <xdr:rowOff>52387</xdr:rowOff>
    </xdr:to>
    <xdr:graphicFrame macro="">
      <xdr:nvGraphicFramePr>
        <xdr:cNvPr id="2" name="Chart 1">
          <a:extLst>
            <a:ext uri="{FF2B5EF4-FFF2-40B4-BE49-F238E27FC236}">
              <a16:creationId xmlns:a16="http://schemas.microsoft.com/office/drawing/2014/main" id="{4A848C21-543F-4184-A53D-1BF657BAF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14288</xdr:colOff>
      <xdr:row>0</xdr:row>
      <xdr:rowOff>152400</xdr:rowOff>
    </xdr:from>
    <xdr:to>
      <xdr:col>19</xdr:col>
      <xdr:colOff>501968</xdr:colOff>
      <xdr:row>16</xdr:row>
      <xdr:rowOff>157162</xdr:rowOff>
    </xdr:to>
    <xdr:graphicFrame macro="">
      <xdr:nvGraphicFramePr>
        <xdr:cNvPr id="3" name="Chart 2">
          <a:extLst>
            <a:ext uri="{FF2B5EF4-FFF2-40B4-BE49-F238E27FC236}">
              <a16:creationId xmlns:a16="http://schemas.microsoft.com/office/drawing/2014/main" id="{6CE6EE28-F8E9-47F9-BC95-6AC3495EC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nil%20Cheriyedath\Downloads\Database%20extract%20(version%201)_uptoOct'24%20(1).xlsx" TargetMode="External"/><Relationship Id="rId1" Type="http://schemas.openxmlformats.org/officeDocument/2006/relationships/externalLinkPath" Target="Database%20extract%20(version%201)_uptoOct'24%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racker"/>
      <sheetName val="Considered for Meta"/>
      <sheetName val="Considered for Meta - cleaned"/>
      <sheetName val="TOM Brand (F)"/>
      <sheetName val="Spont Brand (F)"/>
      <sheetName val="AR Brand (F)"/>
      <sheetName val="MR Brand (F)"/>
      <sheetName val="PI Brand (F)"/>
      <sheetName val="TOM Brand"/>
      <sheetName val="Spont Brand"/>
      <sheetName val="AD RECALL"/>
      <sheetName val="MESSAGE RECALL"/>
      <sheetName val="PURCHASE INTENT"/>
      <sheetName val="Summary - upto Oct'24"/>
    </sheetNames>
    <sheetDataSet>
      <sheetData sheetId="0"/>
      <sheetData sheetId="1"/>
      <sheetData sheetId="2"/>
      <sheetData sheetId="3"/>
      <sheetData sheetId="4"/>
      <sheetData sheetId="5"/>
      <sheetData sheetId="6"/>
      <sheetData sheetId="7">
        <row r="23">
          <cell r="G23" t="str">
            <v>PI with TVC</v>
          </cell>
        </row>
        <row r="24">
          <cell r="F24" t="str">
            <v>10th Percentile</v>
          </cell>
          <cell r="G24">
            <v>65</v>
          </cell>
        </row>
        <row r="25">
          <cell r="F25" t="str">
            <v>20th Percentile</v>
          </cell>
          <cell r="G25">
            <v>7</v>
          </cell>
        </row>
        <row r="26">
          <cell r="F26" t="str">
            <v>30th Percentile</v>
          </cell>
          <cell r="G26">
            <v>4</v>
          </cell>
        </row>
        <row r="27">
          <cell r="F27" t="str">
            <v>40th Percentile</v>
          </cell>
          <cell r="G27">
            <v>2</v>
          </cell>
        </row>
        <row r="28">
          <cell r="F28" t="str">
            <v>50th Percentile</v>
          </cell>
          <cell r="G28">
            <v>3</v>
          </cell>
        </row>
        <row r="29">
          <cell r="F29" t="str">
            <v>60th Percentile</v>
          </cell>
          <cell r="G29">
            <v>4</v>
          </cell>
        </row>
        <row r="30">
          <cell r="F30" t="str">
            <v>70th Percentile</v>
          </cell>
          <cell r="G30">
            <v>1</v>
          </cell>
        </row>
        <row r="31">
          <cell r="F31" t="str">
            <v>80th Percentile</v>
          </cell>
          <cell r="G31">
            <v>5</v>
          </cell>
        </row>
        <row r="32">
          <cell r="F32" t="str">
            <v>90th Percentile</v>
          </cell>
          <cell r="G32">
            <v>3</v>
          </cell>
        </row>
      </sheetData>
      <sheetData sheetId="8"/>
      <sheetData sheetId="9">
        <row r="23">
          <cell r="G23" t="str">
            <v>Spont with TVC</v>
          </cell>
        </row>
        <row r="24">
          <cell r="F24" t="str">
            <v>10th Percentile</v>
          </cell>
          <cell r="G24">
            <v>36</v>
          </cell>
        </row>
        <row r="25">
          <cell r="F25" t="str">
            <v>20th Percentile</v>
          </cell>
          <cell r="G25">
            <v>12</v>
          </cell>
        </row>
        <row r="26">
          <cell r="F26" t="str">
            <v>30th Percentile</v>
          </cell>
          <cell r="G26">
            <v>8</v>
          </cell>
        </row>
        <row r="27">
          <cell r="F27" t="str">
            <v>40th Percentile</v>
          </cell>
          <cell r="G27">
            <v>7</v>
          </cell>
        </row>
        <row r="28">
          <cell r="F28" t="str">
            <v>50th Percentile</v>
          </cell>
          <cell r="G28">
            <v>4</v>
          </cell>
        </row>
        <row r="29">
          <cell r="F29" t="str">
            <v>60th Percentile</v>
          </cell>
          <cell r="G29">
            <v>7</v>
          </cell>
        </row>
        <row r="30">
          <cell r="F30" t="str">
            <v>70th Percentile</v>
          </cell>
          <cell r="G30">
            <v>4</v>
          </cell>
        </row>
        <row r="31">
          <cell r="F31" t="str">
            <v>80th Percentile</v>
          </cell>
          <cell r="G31">
            <v>5</v>
          </cell>
        </row>
        <row r="32">
          <cell r="F32" t="str">
            <v>90th Percentile</v>
          </cell>
          <cell r="G32">
            <v>5</v>
          </cell>
        </row>
      </sheetData>
      <sheetData sheetId="10"/>
      <sheetData sheetId="11"/>
      <sheetData sheetId="12"/>
      <sheetData sheetId="13"/>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17" Type="http://schemas.openxmlformats.org/officeDocument/2006/relationships/hyperlink" Target="https://drive.google.com/drive/folders/1AiVW09n7BHVb0j5hvWV0zUL2qZmRAJ2U?usp=drive_link" TargetMode="External"/><Relationship Id="rId671" Type="http://schemas.openxmlformats.org/officeDocument/2006/relationships/hyperlink" Target="https://drive.google.com/drive/folders/1AzyRUPYtpl3Oat4OqmjNiCQ7OA2PFC0p?usp=drive_link" TargetMode="External"/><Relationship Id="rId21" Type="http://schemas.openxmlformats.org/officeDocument/2006/relationships/hyperlink" Target="https://drive.google.com/drive/folders/16Yj9758BXSoHX2s_WsoZYFpLXitCqv0Y?usp=drive_link" TargetMode="External"/><Relationship Id="rId324" Type="http://schemas.openxmlformats.org/officeDocument/2006/relationships/hyperlink" Target="https://drive.google.com/drive/folders/1X9W7emf6AHxxnF57RdHj1BUZd2yF5-PS?usp=drive_link" TargetMode="External"/><Relationship Id="rId531" Type="http://schemas.openxmlformats.org/officeDocument/2006/relationships/hyperlink" Target="https://drive.google.com/drive/folders/17P66OZr4QYtxc8gjYWSJPKgNC8TKpJOW?usp=drive_link" TargetMode="External"/><Relationship Id="rId629" Type="http://schemas.openxmlformats.org/officeDocument/2006/relationships/hyperlink" Target="https://drive.google.com/drive/folders/11HMcTa9I3Nf52uNjtGJK7m3RqdBLQWhS?usp=drive_link" TargetMode="External"/><Relationship Id="rId170" Type="http://schemas.openxmlformats.org/officeDocument/2006/relationships/hyperlink" Target="https://drive.google.com/drive/folders/1exO9Lxs0TFTD9NCfXuupruruBLuZ6vBs?usp=drive_link" TargetMode="External"/><Relationship Id="rId268" Type="http://schemas.openxmlformats.org/officeDocument/2006/relationships/hyperlink" Target="https://drive.google.com/drive/folders/1AIzkDgwsI0XcbKZHt5ENTVcK71B_R38C?usp=drive_link" TargetMode="External"/><Relationship Id="rId475" Type="http://schemas.openxmlformats.org/officeDocument/2006/relationships/hyperlink" Target="https://drive.google.com/drive/u/3/folders/1Oviuz2ZFLP6sqSDOXCa1qRqIV4KRmx3J" TargetMode="External"/><Relationship Id="rId682" Type="http://schemas.openxmlformats.org/officeDocument/2006/relationships/hyperlink" Target="https://drive.google.com/drive/folders/13ga0bA_xliKgE9vSTKJIuwp1B5nmub-h?usp=sharing" TargetMode="External"/><Relationship Id="rId32" Type="http://schemas.openxmlformats.org/officeDocument/2006/relationships/hyperlink" Target="https://drive.google.com/drive/folders/1dX0WxbEa5jA9kvAm8_h1RooLbfxRMG9-?usp=drive_link" TargetMode="External"/><Relationship Id="rId128" Type="http://schemas.openxmlformats.org/officeDocument/2006/relationships/hyperlink" Target="https://drive.google.com/drive/folders/1p-g09GXJMpdxO57ocnhZz5aHZ2S59aeb?usp=drive_link" TargetMode="External"/><Relationship Id="rId335" Type="http://schemas.openxmlformats.org/officeDocument/2006/relationships/hyperlink" Target="https://drive.google.com/drive/folders/1h0XeqnjXCBw3h-v-ncWpCTeCSSyQAYUQ?usp=drive_link" TargetMode="External"/><Relationship Id="rId542" Type="http://schemas.openxmlformats.org/officeDocument/2006/relationships/hyperlink" Target="https://drive.google.com/drive/folders/1c4BDoB4Pc2w7RI0EcHY1Ti5TJF0CHpQc?usp=drive_link" TargetMode="External"/><Relationship Id="rId181" Type="http://schemas.openxmlformats.org/officeDocument/2006/relationships/hyperlink" Target="https://drive.google.com/drive/folders/1zeuTok4VPovS5lD8sV4ZZBaM0_5aeZKL?usp=drive_link" TargetMode="External"/><Relationship Id="rId402" Type="http://schemas.openxmlformats.org/officeDocument/2006/relationships/hyperlink" Target="https://drive.google.com/drive/folders/1YNvlbssy0SF-l0w1CsRM58scq8ptSu0t?usp=drive_link" TargetMode="External"/><Relationship Id="rId279" Type="http://schemas.openxmlformats.org/officeDocument/2006/relationships/hyperlink" Target="https://drive.google.com/drive/folders/1TZgcs1NsGIhlc0ucAeiUeYffMT_UmnW2?usp=drive_link" TargetMode="External"/><Relationship Id="rId486" Type="http://schemas.openxmlformats.org/officeDocument/2006/relationships/hyperlink" Target="https://drive.google.com/drive/folders/1DbIS-7JJLkGJ2M4wnrxP26ZGmmi1fAxy?usp=drive_link" TargetMode="External"/><Relationship Id="rId693" Type="http://schemas.openxmlformats.org/officeDocument/2006/relationships/hyperlink" Target="https://drive.google.com/drive/folders/1USJV6wiXxUtzsX10MhkD2kX00PSYqnA6?usp=drive_link" TargetMode="External"/><Relationship Id="rId707" Type="http://schemas.openxmlformats.org/officeDocument/2006/relationships/hyperlink" Target="https://drive.google.com/drive/folders/1N8O1pkwFYSuaMFjkRHGSjRa9S_87WmmL?usp=drive_link" TargetMode="External"/><Relationship Id="rId43" Type="http://schemas.openxmlformats.org/officeDocument/2006/relationships/hyperlink" Target="https://drive.google.com/drive/folders/1qyukHNK_efLXS0tsoq01sUcIc4upfz1T?usp=drive_link" TargetMode="External"/><Relationship Id="rId139" Type="http://schemas.openxmlformats.org/officeDocument/2006/relationships/hyperlink" Target="https://drive.google.com/drive/folders/1zpYyAijyJ8MCxryyWcEoKf1X-qZ44z3N?usp=drive_link" TargetMode="External"/><Relationship Id="rId346" Type="http://schemas.openxmlformats.org/officeDocument/2006/relationships/hyperlink" Target="https://drive.google.com/drive/folders/1FrtmdJRT-HM953QBRQJsYVrOVZOHrD8i?usp=drive_link" TargetMode="External"/><Relationship Id="rId553" Type="http://schemas.openxmlformats.org/officeDocument/2006/relationships/hyperlink" Target="https://drive.google.com/drive/folders/1NcTvgcGY7t1LTHVufe04XWOw_rPWwqiR?usp=drive_link" TargetMode="External"/><Relationship Id="rId192" Type="http://schemas.openxmlformats.org/officeDocument/2006/relationships/hyperlink" Target="https://drive.google.com/drive/folders/1u_Ij7nNETu6LRB4N5lRjVD8li5-OOLsJ?usp=drive_link" TargetMode="External"/><Relationship Id="rId206" Type="http://schemas.openxmlformats.org/officeDocument/2006/relationships/hyperlink" Target="https://drive.google.com/drive/folders/1YEr9TK8aWORzj1G0O6j7kGF8-b4Ku_Mc?usp=drive_link" TargetMode="External"/><Relationship Id="rId413" Type="http://schemas.openxmlformats.org/officeDocument/2006/relationships/hyperlink" Target="https://drive.google.com/drive/folders/1LfrnsogKOYwGjaah76-JtVw4_VTp9WIG?usp=drive_link" TargetMode="External"/><Relationship Id="rId497" Type="http://schemas.openxmlformats.org/officeDocument/2006/relationships/hyperlink" Target="https://drive.google.com/drive/folders/1g5Amw_cEMPcLoBF1SLCvI2a936w0zq9D?usp=drive_link" TargetMode="External"/><Relationship Id="rId620" Type="http://schemas.openxmlformats.org/officeDocument/2006/relationships/hyperlink" Target="https://drive.google.com/drive/folders/1Mvm5ncvyx8KLLhlEat7xJ3c6LmWu4Xsj" TargetMode="External"/><Relationship Id="rId718" Type="http://schemas.openxmlformats.org/officeDocument/2006/relationships/vmlDrawing" Target="../drawings/vmlDrawing1.vml"/><Relationship Id="rId357" Type="http://schemas.openxmlformats.org/officeDocument/2006/relationships/hyperlink" Target="https://drive.google.com/drive/folders/1Cgtx8KEwJPsFkFAtHizsKcoyhOCIgjuO?usp=drive_link" TargetMode="External"/><Relationship Id="rId54" Type="http://schemas.openxmlformats.org/officeDocument/2006/relationships/hyperlink" Target="https://drive.google.com/drive/folders/1F5-p-8lgLvmCs79NlnnBVIkk9XD11tKB?usp=drive_link" TargetMode="External"/><Relationship Id="rId217" Type="http://schemas.openxmlformats.org/officeDocument/2006/relationships/hyperlink" Target="https://drive.google.com/drive/folders/1P1RRoWp2LjgUGtvZbnOle94rpTSh-DX7?usp=drive_link" TargetMode="External"/><Relationship Id="rId564" Type="http://schemas.openxmlformats.org/officeDocument/2006/relationships/hyperlink" Target="https://drive.google.com/drive/folders/13Id5vcUkbHdpsD4t2hO1GtA_4bxokSGc?usp=drive_link" TargetMode="External"/><Relationship Id="rId424" Type="http://schemas.openxmlformats.org/officeDocument/2006/relationships/hyperlink" Target="https://drive.google.com/file/d/17s7kzRyaIEVehcmv_zjjhH-DWGzXBN-5/view?usp=drive_link" TargetMode="External"/><Relationship Id="rId631" Type="http://schemas.openxmlformats.org/officeDocument/2006/relationships/hyperlink" Target="https://drive.google.com/drive/folders/1vnTbmpnTmT5xQvLYS_Anq0c6aKFDe7dY?usp=drive_link" TargetMode="External"/><Relationship Id="rId270" Type="http://schemas.openxmlformats.org/officeDocument/2006/relationships/hyperlink" Target="https://drive.google.com/drive/folders/1jUC57zooBqfR7Yc1O44A3cMz85l3P5Wt?usp=drive_link" TargetMode="External"/><Relationship Id="rId65" Type="http://schemas.openxmlformats.org/officeDocument/2006/relationships/hyperlink" Target="https://drive.google.com/drive/folders/16ZKTKzP-ndUvGw_hi5aDXDpf_BKlIFNh?usp=drive_link" TargetMode="External"/><Relationship Id="rId130" Type="http://schemas.openxmlformats.org/officeDocument/2006/relationships/hyperlink" Target="https://drive.google.com/drive/folders/1dE0y4lIuh_li0rFbEQSEIhhW7inRd35i?usp=drive_link" TargetMode="External"/><Relationship Id="rId368" Type="http://schemas.openxmlformats.org/officeDocument/2006/relationships/hyperlink" Target="https://drive.google.com/drive/folders/1z-FQybP_dLhYTwPiVpVTMxvpA4HsVBIt?usp=drive_link" TargetMode="External"/><Relationship Id="rId575" Type="http://schemas.openxmlformats.org/officeDocument/2006/relationships/hyperlink" Target="https://drive.google.com/drive/folders/1gckofKTVfxbwR2v_LT88xUxz8jb1_IzQ?usp=drive_link" TargetMode="External"/><Relationship Id="rId228" Type="http://schemas.openxmlformats.org/officeDocument/2006/relationships/hyperlink" Target="https://drive.google.com/drive/folders/1BoC7qyCswWqReWd6AZOYzpitpvgZGCoQ?usp=drive_link" TargetMode="External"/><Relationship Id="rId435" Type="http://schemas.openxmlformats.org/officeDocument/2006/relationships/hyperlink" Target="https://drive.google.com/drive/folders/1zYjyUfX5lDXfHiAbvNARlWhOSuXxIq0R?usp=drive_link" TargetMode="External"/><Relationship Id="rId642" Type="http://schemas.openxmlformats.org/officeDocument/2006/relationships/hyperlink" Target="https://drive.google.com/drive/folders/1ybqb2jPzxAVQR4q57k44ecdz9XsR3P5e?usp=drive_link" TargetMode="External"/><Relationship Id="rId281" Type="http://schemas.openxmlformats.org/officeDocument/2006/relationships/hyperlink" Target="https://drive.google.com/drive/folders/1_QuWM3mJW7wf9NhrA0zO3y1sMhTSCqHZ?usp=drive_link" TargetMode="External"/><Relationship Id="rId502" Type="http://schemas.openxmlformats.org/officeDocument/2006/relationships/hyperlink" Target="https://drive.google.com/drive/folders/1Yqxzif-aHhCM0-RApH5MfThlAq4ueH7L?usp=drive_link" TargetMode="External"/><Relationship Id="rId76" Type="http://schemas.openxmlformats.org/officeDocument/2006/relationships/hyperlink" Target="https://drive.google.com/drive/folders/1YVOqLp_GlDJb015ThdXnFEMHfnVVkm7W?usp=drive_link" TargetMode="External"/><Relationship Id="rId141" Type="http://schemas.openxmlformats.org/officeDocument/2006/relationships/hyperlink" Target="https://drive.google.com/drive/folders/1l7WyOGV6ukLzTv6Cpb_Kf6vvDk_SSFUW?usp=drive_link" TargetMode="External"/><Relationship Id="rId379" Type="http://schemas.openxmlformats.org/officeDocument/2006/relationships/hyperlink" Target="https://drive.google.com/drive/folders/1EzREFUTYIuF7ooa71KM4fCJtyYOp9Tpq?usp=drive_link" TargetMode="External"/><Relationship Id="rId586" Type="http://schemas.openxmlformats.org/officeDocument/2006/relationships/hyperlink" Target="https://drive.google.com/drive/folders/1ZrLV8Cyf_X1l2D5dZ5_NQ0Y8UD_V7fTf?usp=drive_link" TargetMode="External"/><Relationship Id="rId7" Type="http://schemas.openxmlformats.org/officeDocument/2006/relationships/hyperlink" Target="https://drive.google.com/drive/folders/16GRdXPhM0GrfVwMMiRBS4mtOV3bASrdC?usp=drive_link" TargetMode="External"/><Relationship Id="rId239" Type="http://schemas.openxmlformats.org/officeDocument/2006/relationships/hyperlink" Target="https://drive.google.com/drive/folders/1fCSQoRWeRy03vfmQ8nBxhHcp86RXsaxR?usp=drive_link" TargetMode="External"/><Relationship Id="rId446" Type="http://schemas.openxmlformats.org/officeDocument/2006/relationships/hyperlink" Target="https://drive.google.com/drive/folders/1Qd-P9rJYiGvzR_Fx0s5azY9smPRuhNAc?usp=drive_link" TargetMode="External"/><Relationship Id="rId653" Type="http://schemas.openxmlformats.org/officeDocument/2006/relationships/hyperlink" Target="https://drive.google.com/drive/folders/1Y7rK-ZQkOUCrGrtF1Nw-8QYSZHyu_zNt?usp=drive_link" TargetMode="External"/><Relationship Id="rId292" Type="http://schemas.openxmlformats.org/officeDocument/2006/relationships/hyperlink" Target="https://drive.google.com/drive/folders/1Wh5x-7zhu-G7IyiexUkgcIwJ-RBVvGcq?usp=drive_link" TargetMode="External"/><Relationship Id="rId306" Type="http://schemas.openxmlformats.org/officeDocument/2006/relationships/hyperlink" Target="https://drive.google.com/drive/folders/17ud6H6-CAHmgkGxt220J0kSl2hbuINOu?usp=drive_link" TargetMode="External"/><Relationship Id="rId87" Type="http://schemas.openxmlformats.org/officeDocument/2006/relationships/hyperlink" Target="https://drive.google.com/drive/folders/1DP6w8YooWGxzcek6PcFcpomggkR0bmrA?usp=drive_link" TargetMode="External"/><Relationship Id="rId513" Type="http://schemas.openxmlformats.org/officeDocument/2006/relationships/hyperlink" Target="https://drive.google.com/drive/folders/1ryNNofeZ76OYA9V551ZzbVjlpxEQP6ks?usp=drive_link" TargetMode="External"/><Relationship Id="rId597" Type="http://schemas.openxmlformats.org/officeDocument/2006/relationships/hyperlink" Target="https://drive.google.com/drive/folders/1byFBlNUU7Djsu7iegZom9DpULT5QtpmI?usp=drive_link" TargetMode="External"/><Relationship Id="rId152" Type="http://schemas.openxmlformats.org/officeDocument/2006/relationships/hyperlink" Target="https://drive.google.com/drive/folders/18sAoIztVqwAaE3Dk2icn3ceC2F20u-K8?usp=drive_link" TargetMode="External"/><Relationship Id="rId457" Type="http://schemas.openxmlformats.org/officeDocument/2006/relationships/hyperlink" Target="https://drive.google.com/drive/folders/1LrBgp-9u8kt8FYN1JEm1uXqX4KApcQ45?usp=drive_link" TargetMode="External"/><Relationship Id="rId664" Type="http://schemas.openxmlformats.org/officeDocument/2006/relationships/hyperlink" Target="https://drive.google.com/drive/folders/1ZUqO4MkEk8GXscOX6K4rCaBiKbXHohbQ?usp=drive_link" TargetMode="External"/><Relationship Id="rId14" Type="http://schemas.openxmlformats.org/officeDocument/2006/relationships/hyperlink" Target="https://drive.google.com/drive/folders/1NgyIdfPn-mid3nybIHC_VpsgFCK_kozO?usp=drive_link" TargetMode="External"/><Relationship Id="rId317" Type="http://schemas.openxmlformats.org/officeDocument/2006/relationships/hyperlink" Target="https://drive.google.com/drive/folders/1PsXNkAn537G7TpqsFyJXeBZrGsclpuuR?usp=drive_link" TargetMode="External"/><Relationship Id="rId524" Type="http://schemas.openxmlformats.org/officeDocument/2006/relationships/hyperlink" Target="https://drive.google.com/drive/folders/1gOfsK0Mpr9T9xEqxadp5H07MK3byyE4I?usp=drive_link" TargetMode="External"/><Relationship Id="rId98" Type="http://schemas.openxmlformats.org/officeDocument/2006/relationships/hyperlink" Target="https://drive.google.com/drive/folders/1huncLRlNLw1Mrq9RQwRPJZ8ehJ66zkiw?usp=drive_link" TargetMode="External"/><Relationship Id="rId163" Type="http://schemas.openxmlformats.org/officeDocument/2006/relationships/hyperlink" Target="https://drive.google.com/drive/folders/1qaHfuzH1zwrhXqKNq7KeLNvO0sSzM9X3?usp=drive_link" TargetMode="External"/><Relationship Id="rId370" Type="http://schemas.openxmlformats.org/officeDocument/2006/relationships/hyperlink" Target="https://drive.google.com/drive/folders/1giMMogvMk7uWdqUfV89hL4DPOsq6aeKz?usp=drive_link" TargetMode="External"/><Relationship Id="rId230" Type="http://schemas.openxmlformats.org/officeDocument/2006/relationships/hyperlink" Target="https://drive.google.com/drive/folders/1T7B28QIRKSr_-mLbLZKsWsHydmvjeMUz?usp=drive_link" TargetMode="External"/><Relationship Id="rId468" Type="http://schemas.openxmlformats.org/officeDocument/2006/relationships/hyperlink" Target="https://drive.google.com/drive/folders/1LPqfCvDmn6ZU2hcxLmtnh3CW9Gg8esPL?usp=drive_link" TargetMode="External"/><Relationship Id="rId675" Type="http://schemas.openxmlformats.org/officeDocument/2006/relationships/hyperlink" Target="https://drive.google.com/drive/folders/1sQy4LHZK_8YvzglkkMOy7aMhTLn_QqhC?usp=drive_link" TargetMode="External"/><Relationship Id="rId25" Type="http://schemas.openxmlformats.org/officeDocument/2006/relationships/hyperlink" Target="https://drive.google.com/drive/folders/1sW_4zrWZgskPKr9URED2ZEN8hyOPmF0Z?usp=drive_link" TargetMode="External"/><Relationship Id="rId328" Type="http://schemas.openxmlformats.org/officeDocument/2006/relationships/hyperlink" Target="https://drive.google.com/drive/folders/1DPz7ubrsee_2Siy6nTAW4CA185SdRD_U?usp=drive_link" TargetMode="External"/><Relationship Id="rId535" Type="http://schemas.openxmlformats.org/officeDocument/2006/relationships/hyperlink" Target="https://drive.google.com/drive/folders/1wZaYlGbtPuW2obvk6x0-XV4RAbMikdEv?usp=drive_link" TargetMode="External"/><Relationship Id="rId174" Type="http://schemas.openxmlformats.org/officeDocument/2006/relationships/hyperlink" Target="https://drive.google.com/drive/folders/1mFF-ho6_m2FQRaWOdFOnz8Dt63q_fMEp?usp=drive_link" TargetMode="External"/><Relationship Id="rId381" Type="http://schemas.openxmlformats.org/officeDocument/2006/relationships/hyperlink" Target="https://drive.google.com/drive/folders/1pRfcsP9iTiVeOmIytF0XSepZpyd_NGwd?usp=drive_link" TargetMode="External"/><Relationship Id="rId602" Type="http://schemas.openxmlformats.org/officeDocument/2006/relationships/hyperlink" Target="https://drive.google.com/drive/folders/17JqYXopO0UODhWwsuKH0JNKgWvlXgFom?usp=drive_link" TargetMode="External"/><Relationship Id="rId241" Type="http://schemas.openxmlformats.org/officeDocument/2006/relationships/hyperlink" Target="https://drive.google.com/drive/folders/1nnnVOJDuQ8ySjAZXegjbzyYfVZgEt5Ur?usp=drive_link" TargetMode="External"/><Relationship Id="rId479" Type="http://schemas.openxmlformats.org/officeDocument/2006/relationships/hyperlink" Target="https://drive.google.com/drive/folders/17mCA1VetosxaeW3CLgdaAsWxk93Dthju?usp=drive_link" TargetMode="External"/><Relationship Id="rId686" Type="http://schemas.openxmlformats.org/officeDocument/2006/relationships/hyperlink" Target="https://drive.google.com/drive/folders/19UZ88V1A6l-BWKYS7dDdBVOcOv4Xsi-D?usp=drive_link" TargetMode="External"/><Relationship Id="rId36" Type="http://schemas.openxmlformats.org/officeDocument/2006/relationships/hyperlink" Target="https://drive.google.com/drive/folders/1E2ARYxhA9EUQNlMGxSOSZVt7W940kPOL?usp=drive_link" TargetMode="External"/><Relationship Id="rId339" Type="http://schemas.openxmlformats.org/officeDocument/2006/relationships/hyperlink" Target="https://drive.google.com/drive/folders/1YzHDNP6MMkgjQZWTWPpgmqTY-urZgRBJ?usp=drive_link" TargetMode="External"/><Relationship Id="rId546" Type="http://schemas.openxmlformats.org/officeDocument/2006/relationships/hyperlink" Target="https://drive.google.com/drive/folders/12jo0K5Y3Ubz7LlMArwfXp5eUZtQfh_7i?usp=drive_link" TargetMode="External"/><Relationship Id="rId101" Type="http://schemas.openxmlformats.org/officeDocument/2006/relationships/hyperlink" Target="https://drive.google.com/drive/folders/1UIgsSfu2D2lj3hX5-o_euiWFpd_tmUzu?usp=drive_link" TargetMode="External"/><Relationship Id="rId185" Type="http://schemas.openxmlformats.org/officeDocument/2006/relationships/hyperlink" Target="https://drive.google.com/drive/folders/1f4tHF9719BnPCGFAeQLDVqSM8HUOPePa?usp=drive_link" TargetMode="External"/><Relationship Id="rId406" Type="http://schemas.openxmlformats.org/officeDocument/2006/relationships/hyperlink" Target="https://drive.google.com/drive/folders/10iu5Gspmnim7Eic-9x6ce8gcQ8ZtO2I3?usp=drive_link" TargetMode="External"/><Relationship Id="rId392" Type="http://schemas.openxmlformats.org/officeDocument/2006/relationships/hyperlink" Target="https://drive.google.com/drive/folders/1DmcG6IGAb3yjOLJ8l2rPP3bsHkOqvhAu?usp=drive_link" TargetMode="External"/><Relationship Id="rId613" Type="http://schemas.openxmlformats.org/officeDocument/2006/relationships/hyperlink" Target="https://drive.google.com/drive/folders/1Mr7ytv2CLckyaM1TW2gd3POxtT07OTXw?usp=drive_link" TargetMode="External"/><Relationship Id="rId697" Type="http://schemas.openxmlformats.org/officeDocument/2006/relationships/hyperlink" Target="https://drive.google.com/drive/folders/1RZ4eq1J-P_QCLscN3ZoW7Yiyr9B0MJXG?usp=drive_link" TargetMode="External"/><Relationship Id="rId252" Type="http://schemas.openxmlformats.org/officeDocument/2006/relationships/hyperlink" Target="https://drive.google.com/drive/folders/1e2PDx6ROxjJxV1k6KH3d9rKc6UQQ2vM3?usp=drive_link" TargetMode="External"/><Relationship Id="rId47" Type="http://schemas.openxmlformats.org/officeDocument/2006/relationships/hyperlink" Target="https://drive.google.com/drive/folders/1L0gN3OW4_nR-7ymV75gV9EI_SQ77vQlR?usp=drive_link" TargetMode="External"/><Relationship Id="rId112" Type="http://schemas.openxmlformats.org/officeDocument/2006/relationships/hyperlink" Target="https://drive.google.com/drive/folders/1tLN4kN92jqPjDSDvvDDgVRowVnNfpLIH?usp=drive_link" TargetMode="External"/><Relationship Id="rId557" Type="http://schemas.openxmlformats.org/officeDocument/2006/relationships/hyperlink" Target="https://drive.google.com/drive/folders/1BfMfYFKwEXMw1YOxdSSF--5p9fSqc0pk?usp=drive_link" TargetMode="External"/><Relationship Id="rId196" Type="http://schemas.openxmlformats.org/officeDocument/2006/relationships/hyperlink" Target="https://drive.google.com/drive/folders/1EwD4TkkjT_DxJjndDHRRCr4XPvC7MKWf?usp=drive_link" TargetMode="External"/><Relationship Id="rId417" Type="http://schemas.openxmlformats.org/officeDocument/2006/relationships/hyperlink" Target="https://drive.google.com/drive/folders/1WLo84kXikwMmspgbcB53zbltpzWGEn8D?usp=drive_link" TargetMode="External"/><Relationship Id="rId624" Type="http://schemas.openxmlformats.org/officeDocument/2006/relationships/hyperlink" Target="https://drive.google.com/drive/folders/1ATiUDavy-7sCLE4_mbbFPyWv25B20m48?usp=drive_link" TargetMode="External"/><Relationship Id="rId263" Type="http://schemas.openxmlformats.org/officeDocument/2006/relationships/hyperlink" Target="https://drive.google.com/drive/folders/1If47N8C8R2wahvcpGH4_QBaYBN9bL8eZ?usp=drive_link" TargetMode="External"/><Relationship Id="rId470" Type="http://schemas.openxmlformats.org/officeDocument/2006/relationships/hyperlink" Target="https://drive.google.com/drive/folders/1W7MWcv2p9PzsX31B8nUlY6ASoTCZfUBW?usp=drive_link" TargetMode="External"/><Relationship Id="rId58" Type="http://schemas.openxmlformats.org/officeDocument/2006/relationships/hyperlink" Target="https://drive.google.com/drive/folders/1hTo26Hw0EBmzjm7_OIMSb4VK43i4IGsi?usp=drive_link" TargetMode="External"/><Relationship Id="rId123" Type="http://schemas.openxmlformats.org/officeDocument/2006/relationships/hyperlink" Target="https://drive.google.com/drive/folders/1ZwfQ58FDrRYJb1pDBg7wxaSrzJnMPdEj?usp=drive_link" TargetMode="External"/><Relationship Id="rId330" Type="http://schemas.openxmlformats.org/officeDocument/2006/relationships/hyperlink" Target="https://drive.google.com/drive/folders/1vG4cs0OdXGMdqjKXBJAG4GgCPJ0ILjpM?usp=drive_link" TargetMode="External"/><Relationship Id="rId568" Type="http://schemas.openxmlformats.org/officeDocument/2006/relationships/hyperlink" Target="https://drive.google.com/drive/folders/1Z9d-tnCDcv-hM43PRAWanJknr_dYNTDo?usp=drive_link" TargetMode="External"/><Relationship Id="rId428" Type="http://schemas.openxmlformats.org/officeDocument/2006/relationships/hyperlink" Target="https://drive.google.com/drive/folders/1X-4Wr0guG_-FSnLDFpTdKU0yWYDBvOkO?usp=drive_link" TargetMode="External"/><Relationship Id="rId635" Type="http://schemas.openxmlformats.org/officeDocument/2006/relationships/hyperlink" Target="https://drive.google.com/drive/folders/1lC9GYNW5p0WU6Ip4KF8MEcwEL_3xKTgA?usp=drive_link" TargetMode="External"/><Relationship Id="rId274" Type="http://schemas.openxmlformats.org/officeDocument/2006/relationships/hyperlink" Target="https://drive.google.com/drive/folders/1AYnu7mn82fqhscPZJLCVFw_TNKGSGP95?usp=drive_link" TargetMode="External"/><Relationship Id="rId481" Type="http://schemas.openxmlformats.org/officeDocument/2006/relationships/hyperlink" Target="https://drive.google.com/drive/folders/1M7J4x1-31HoUUH5DaaBZcsvIP7enBwbR?usp=drive_link" TargetMode="External"/><Relationship Id="rId702" Type="http://schemas.openxmlformats.org/officeDocument/2006/relationships/hyperlink" Target="https://drive.google.com/drive/folders/1HZvEKUzy1cimZZavKCfCfG85ohJQmn84?usp=drive_link" TargetMode="External"/><Relationship Id="rId69" Type="http://schemas.openxmlformats.org/officeDocument/2006/relationships/hyperlink" Target="https://drive.google.com/drive/folders/1x1xqv9xDrtp9J2tnlQaWwBayz6z9NfQx?usp=drive_link" TargetMode="External"/><Relationship Id="rId134" Type="http://schemas.openxmlformats.org/officeDocument/2006/relationships/hyperlink" Target="https://drive.google.com/drive/folders/1p7tmnvJ8fyKgHGP2gafSQR0XV-5d6a-D?usp=drive_link" TargetMode="External"/><Relationship Id="rId579" Type="http://schemas.openxmlformats.org/officeDocument/2006/relationships/hyperlink" Target="https://drive.google.com/drive/folders/16ybsPFFiZWKgiTJAVaWcF9HfpCSGTT1O?usp=drive_link" TargetMode="External"/><Relationship Id="rId341" Type="http://schemas.openxmlformats.org/officeDocument/2006/relationships/hyperlink" Target="https://drive.google.com/drive/folders/1LjTQUKaWTpcDsNTOXv0CWppTefDlNH5-?usp=drive_link" TargetMode="External"/><Relationship Id="rId439" Type="http://schemas.openxmlformats.org/officeDocument/2006/relationships/hyperlink" Target="https://drive.google.com/drive/folders/1VNaVLwxsypmt5Pv75HBDxWILL2zkr5ed?usp=drive_link" TargetMode="External"/><Relationship Id="rId646" Type="http://schemas.openxmlformats.org/officeDocument/2006/relationships/hyperlink" Target="https://drive.google.com/drive/folders/1BKOP5kfyrDcy3XSnzdITvO-qdWTpKJBQ?usp=drive_link" TargetMode="External"/><Relationship Id="rId201" Type="http://schemas.openxmlformats.org/officeDocument/2006/relationships/hyperlink" Target="https://drive.google.com/drive/folders/1ZIh9bzicI3uMDc_Ke_GVgB65cvo1UQTA?usp=drive_link" TargetMode="External"/><Relationship Id="rId285" Type="http://schemas.openxmlformats.org/officeDocument/2006/relationships/hyperlink" Target="https://drive.google.com/drive/folders/1AMC3nuC0SDDhAUn4eMybnVX9j0q5s_-G?usp=drive_link" TargetMode="External"/><Relationship Id="rId506" Type="http://schemas.openxmlformats.org/officeDocument/2006/relationships/hyperlink" Target="https://drive.google.com/drive/folders/1QhrSa_rDJYwqnEHaWg_JvA5fjA5eE3Dt?usp=drive_link" TargetMode="External"/><Relationship Id="rId492" Type="http://schemas.openxmlformats.org/officeDocument/2006/relationships/hyperlink" Target="https://drive.google.com/drive/folders/1SwbHeCohPwe0gWaijUVBQxx5hxWfmxIg?usp=drive_link" TargetMode="External"/><Relationship Id="rId713" Type="http://schemas.openxmlformats.org/officeDocument/2006/relationships/hyperlink" Target="https://drive.google.com/drive/folders/1DLi7LujV9TbpIoCAoTs-imPF8cYLdWDw?usp=drive_link" TargetMode="External"/><Relationship Id="rId145" Type="http://schemas.openxmlformats.org/officeDocument/2006/relationships/hyperlink" Target="https://drive.google.com/drive/folders/1pJjafXY4rIFfE09RuSHekxGnu3vWEL8v?usp=drive_link" TargetMode="External"/><Relationship Id="rId352" Type="http://schemas.openxmlformats.org/officeDocument/2006/relationships/hyperlink" Target="https://drive.google.com/drive/folders/1szWaPNWNpMEsS3AGZbD_TG0PMiayzG3z?usp=drive_link" TargetMode="External"/><Relationship Id="rId212" Type="http://schemas.openxmlformats.org/officeDocument/2006/relationships/hyperlink" Target="https://drive.google.com/drive/folders/1QAbYMTrO8UMFCwYyn4PYVrlC7BFpXiFu?usp=drive_link" TargetMode="External"/><Relationship Id="rId657" Type="http://schemas.openxmlformats.org/officeDocument/2006/relationships/hyperlink" Target="https://drive.google.com/drive/folders/1oMQcraUfvFmzapgS8SqXMrp3LrvX0toj?usp=sharing" TargetMode="External"/><Relationship Id="rId296" Type="http://schemas.openxmlformats.org/officeDocument/2006/relationships/hyperlink" Target="https://drive.google.com/drive/folders/1uXCOvZx8Gmzh-uV3QcBLUvFWhUjnPqaC?usp=drive_link" TargetMode="External"/><Relationship Id="rId517" Type="http://schemas.openxmlformats.org/officeDocument/2006/relationships/hyperlink" Target="https://drive.google.com/drive/folders/1DiOe8wcauG6T6AiKCbdHC-S_0U3Q0gQG?usp=drive_link" TargetMode="External"/><Relationship Id="rId60" Type="http://schemas.openxmlformats.org/officeDocument/2006/relationships/hyperlink" Target="https://drive.google.com/drive/folders/1DtWXd810o_McVdeg-0TEGjzxwymz1E9P?usp=drive_link" TargetMode="External"/><Relationship Id="rId156" Type="http://schemas.openxmlformats.org/officeDocument/2006/relationships/hyperlink" Target="https://drive.google.com/drive/folders/1izvwWxCxTnzGyvqPVsInR6ANY9tMRFnO?usp=drive_link" TargetMode="External"/><Relationship Id="rId363" Type="http://schemas.openxmlformats.org/officeDocument/2006/relationships/hyperlink" Target="https://drive.google.com/drive/folders/1RvaiQZZy4dJ8uoWscBGRVGbcoxIdxWbB?usp=drive_link" TargetMode="External"/><Relationship Id="rId570" Type="http://schemas.openxmlformats.org/officeDocument/2006/relationships/hyperlink" Target="https://drive.google.com/drive/folders/1VuHhpxi2tc8USiuRBSHyB7Am9ZnFOUgL?usp=drive_link" TargetMode="External"/><Relationship Id="rId223" Type="http://schemas.openxmlformats.org/officeDocument/2006/relationships/hyperlink" Target="https://drive.google.com/drive/folders/16EKX0MczPy-sw1ADIX5nX0PSQ_UHsveh?usp=drive_link" TargetMode="External"/><Relationship Id="rId430" Type="http://schemas.openxmlformats.org/officeDocument/2006/relationships/hyperlink" Target="https://drive.google.com/drive/folders/1sz2Jl_OaWhpQrr7kIv6GNyJ7-UXBMb8E?usp=drive_link" TargetMode="External"/><Relationship Id="rId668" Type="http://schemas.openxmlformats.org/officeDocument/2006/relationships/hyperlink" Target="https://drive.google.com/drive/folders/1kJaM1k6royVdVywMtu5ARmMoJEZrYX1c?usp=sharing" TargetMode="External"/><Relationship Id="rId18" Type="http://schemas.openxmlformats.org/officeDocument/2006/relationships/hyperlink" Target="https://drive.google.com/drive/folders/1MmiwPbQKVQ6OFYoG9M10oDeLdgtgWDl_?usp=drive_link" TargetMode="External"/><Relationship Id="rId528" Type="http://schemas.openxmlformats.org/officeDocument/2006/relationships/hyperlink" Target="https://drive.google.com/drive/folders/1a1KyRfiunp4LTjj_l5MyCHRgClxm36lz?usp=drive_link" TargetMode="External"/><Relationship Id="rId167" Type="http://schemas.openxmlformats.org/officeDocument/2006/relationships/hyperlink" Target="https://drive.google.com/drive/folders/1YblxOkd8QnXC3ykHqjcrQ3d1b3_-eJ0a?usp=sharing" TargetMode="External"/><Relationship Id="rId374" Type="http://schemas.openxmlformats.org/officeDocument/2006/relationships/hyperlink" Target="https://drive.google.com/drive/folders/1KOgnGhaHtqa7_B-D4sgtOYBA_77TSz5t?usp=drive_link" TargetMode="External"/><Relationship Id="rId581" Type="http://schemas.openxmlformats.org/officeDocument/2006/relationships/hyperlink" Target="https://drive.google.com/drive/folders/1-BNfqpf2bz1VhrhkKlvk8wn0qO2fX6Hr?usp=drive_link" TargetMode="External"/><Relationship Id="rId71" Type="http://schemas.openxmlformats.org/officeDocument/2006/relationships/hyperlink" Target="https://drive.google.com/drive/folders/1pmLmVKm70eBLZ5-Lj4vk6g5bR_nvG7S0?usp=drive_link" TargetMode="External"/><Relationship Id="rId234" Type="http://schemas.openxmlformats.org/officeDocument/2006/relationships/hyperlink" Target="https://drive.google.com/drive/folders/1vtwulUmvqde3soMnWU9pQGkInKK7c37c?usp=drive_link" TargetMode="External"/><Relationship Id="rId679" Type="http://schemas.openxmlformats.org/officeDocument/2006/relationships/hyperlink" Target="https://drive.google.com/drive/folders/1SGw_98FlPR0nWmtbge4wofGuwV75x2Si?usp=drive_link" TargetMode="External"/><Relationship Id="rId2" Type="http://schemas.openxmlformats.org/officeDocument/2006/relationships/hyperlink" Target="https://drive.google.com/drive/folders/1adEdXzajwDwApq5dGatFs1mrokkryPJT?usp=drive_link" TargetMode="External"/><Relationship Id="rId29" Type="http://schemas.openxmlformats.org/officeDocument/2006/relationships/hyperlink" Target="https://drive.google.com/drive/folders/16uI5yd1zSsT0AqSfb7M6SuDfp5Ql9X6R?usp=drive_link" TargetMode="External"/><Relationship Id="rId441" Type="http://schemas.openxmlformats.org/officeDocument/2006/relationships/hyperlink" Target="https://drive.google.com/drive/folders/1GmpT_x0iEVPqH_zdVh-eQmqRWTf9e6xi?usp=drive_link" TargetMode="External"/><Relationship Id="rId539" Type="http://schemas.openxmlformats.org/officeDocument/2006/relationships/hyperlink" Target="https://drive.google.com/drive/folders/1_1d6F-WcRVP1qLSFGjtXRnN6RyCc7Spw?usp=drive_link" TargetMode="External"/><Relationship Id="rId40" Type="http://schemas.openxmlformats.org/officeDocument/2006/relationships/hyperlink" Target="https://drive.google.com/drive/folders/17DEaAHi8NcuFDYkZ-bZYMxbV4Vh9uO17?usp=drive_link" TargetMode="External"/><Relationship Id="rId136" Type="http://schemas.openxmlformats.org/officeDocument/2006/relationships/hyperlink" Target="https://drive.google.com/drive/folders/1INt8AKiJ4wKKMQYlIY5A0E7y-3OoH8BA?usp=drive_link" TargetMode="External"/><Relationship Id="rId178" Type="http://schemas.openxmlformats.org/officeDocument/2006/relationships/hyperlink" Target="https://drive.google.com/drive/folders/1so9rTwfOSHl2XFUvMnj54abUX_I8DhAC?usp=drive_link" TargetMode="External"/><Relationship Id="rId301" Type="http://schemas.openxmlformats.org/officeDocument/2006/relationships/hyperlink" Target="https://drive.google.com/drive/folders/1Dvv9kcp6FiU7uepYptqjFoUg4vzhGce3?usp=drive_link" TargetMode="External"/><Relationship Id="rId343" Type="http://schemas.openxmlformats.org/officeDocument/2006/relationships/hyperlink" Target="https://drive.google.com/drive/folders/1FmnnKBYfCoKAOQYqzBcElBrp-7XYS3Sh?usp=drive_link" TargetMode="External"/><Relationship Id="rId550" Type="http://schemas.openxmlformats.org/officeDocument/2006/relationships/hyperlink" Target="https://drive.google.com/drive/folders/1ocKxW-JKzvtU642cgEFJBgIcYSjrh9xe?usp=drive_link" TargetMode="External"/><Relationship Id="rId82" Type="http://schemas.openxmlformats.org/officeDocument/2006/relationships/hyperlink" Target="https://drive.google.com/drive/folders/1DP6w8YooWGxzcek6PcFcpomggkR0bmrA?usp=drive_link" TargetMode="External"/><Relationship Id="rId203" Type="http://schemas.openxmlformats.org/officeDocument/2006/relationships/hyperlink" Target="https://drive.google.com/drive/folders/1QEQ4ZB9LRQxEXXgpgUo6321dLOsGvvp6?usp=drive_link" TargetMode="External"/><Relationship Id="rId385" Type="http://schemas.openxmlformats.org/officeDocument/2006/relationships/hyperlink" Target="https://drive.google.com/drive/folders/1B1YWN7tWGdMG9KH_OmVD3C5XFPbUvS4w?usp=drive_link" TargetMode="External"/><Relationship Id="rId592" Type="http://schemas.openxmlformats.org/officeDocument/2006/relationships/hyperlink" Target="https://drive.google.com/drive/folders/1z_jIP_6GeAHHjWxUtc8j1L5b5v5m-Dj2?usp=drive_link" TargetMode="External"/><Relationship Id="rId606" Type="http://schemas.openxmlformats.org/officeDocument/2006/relationships/hyperlink" Target="https://drive.google.com/drive/folders/1Le4hYWMYfNwaLTWrTFeGmMj_LchKQIgN?usp=drive_link" TargetMode="External"/><Relationship Id="rId648" Type="http://schemas.openxmlformats.org/officeDocument/2006/relationships/hyperlink" Target="https://drive.google.com/drive/folders/1g--L6kMv0e20QjoktfRPboV4jgKz7cZu?usp=drive_link" TargetMode="External"/><Relationship Id="rId245" Type="http://schemas.openxmlformats.org/officeDocument/2006/relationships/hyperlink" Target="https://drive.google.com/drive/folders/1q_8jwHeZ2BHAReQVA8wMxBA0lngyLWnv?usp=drive_link" TargetMode="External"/><Relationship Id="rId287" Type="http://schemas.openxmlformats.org/officeDocument/2006/relationships/hyperlink" Target="https://drive.google.com/drive/folders/11dxY5kzK1Wlwfjm7K7C_M8dK2FlHm51T?usp=drive_link" TargetMode="External"/><Relationship Id="rId410" Type="http://schemas.openxmlformats.org/officeDocument/2006/relationships/hyperlink" Target="http://lazada.co.id/" TargetMode="External"/><Relationship Id="rId452" Type="http://schemas.openxmlformats.org/officeDocument/2006/relationships/hyperlink" Target="https://drive.google.com/drive/folders/163W2Bbe2ifvLLruUIZb88yY8m9k5-Xin?usp=drive_link" TargetMode="External"/><Relationship Id="rId494" Type="http://schemas.openxmlformats.org/officeDocument/2006/relationships/hyperlink" Target="https://drive.google.com/drive/folders/1_qr94r3vgZ0Q4dx01vUbtBDzjwXLbrot?usp=drive_link" TargetMode="External"/><Relationship Id="rId508" Type="http://schemas.openxmlformats.org/officeDocument/2006/relationships/hyperlink" Target="https://drive.google.com/drive/folders/1jBZfuDGNHIB6ShYR0oZJeFnJOmllD17P?usp=drive_link" TargetMode="External"/><Relationship Id="rId715" Type="http://schemas.openxmlformats.org/officeDocument/2006/relationships/hyperlink" Target="https://drive.google.com/drive/folders/1Xt_SY4tlIE5AaHKPGz0EsguR6_uZIY6z?usp=drive_link" TargetMode="External"/><Relationship Id="rId105" Type="http://schemas.openxmlformats.org/officeDocument/2006/relationships/hyperlink" Target="https://drive.google.com/drive/folders/1l9ALKfF-ZF2UhR5CSQxx2ai9iODisyo5?usp=drive_link" TargetMode="External"/><Relationship Id="rId147" Type="http://schemas.openxmlformats.org/officeDocument/2006/relationships/hyperlink" Target="https://drive.google.com/drive/folders/1lnAPScTAlRfGIib1l5gfefJXE718Q1L3?usp=drive_link" TargetMode="External"/><Relationship Id="rId312" Type="http://schemas.openxmlformats.org/officeDocument/2006/relationships/hyperlink" Target="https://drive.google.com/drive/folders/1rX8kOl1zeu-u-eizd_xDTh4FMDQiZvnd?usp=drive_link" TargetMode="External"/><Relationship Id="rId354" Type="http://schemas.openxmlformats.org/officeDocument/2006/relationships/hyperlink" Target="https://drive.google.com/drive/folders/1ZWcx7gygo3UViBC37pwGCkbcie4ej_9-?usp=drive_link" TargetMode="External"/><Relationship Id="rId51" Type="http://schemas.openxmlformats.org/officeDocument/2006/relationships/hyperlink" Target="https://drive.google.com/drive/folders/1H3JdPR6reXYhfbmqZqUdFzcD-Yhyt2Jv?usp=drive_link" TargetMode="External"/><Relationship Id="rId93" Type="http://schemas.openxmlformats.org/officeDocument/2006/relationships/hyperlink" Target="https://drive.google.com/drive/folders/1Mp0TQsyPeJi9Au7VHF8hSx_1i926utDO?usp=drive_link" TargetMode="External"/><Relationship Id="rId189" Type="http://schemas.openxmlformats.org/officeDocument/2006/relationships/hyperlink" Target="https://drive.google.com/drive/folders/1UvmWdSBN-i2oPmEhOQD4OtejFbts1a0I?usp=drive_link" TargetMode="External"/><Relationship Id="rId396" Type="http://schemas.openxmlformats.org/officeDocument/2006/relationships/hyperlink" Target="https://drive.google.com/drive/folders/1kvkl45QAN1sotYjBCGfDq-2yNwScrAxV?usp=drive_link" TargetMode="External"/><Relationship Id="rId561" Type="http://schemas.openxmlformats.org/officeDocument/2006/relationships/hyperlink" Target="https://drive.google.com/drive/folders/1wC54dGuKBixQQRkqSLCGxQF8AqIIdLac?usp=drive_link" TargetMode="External"/><Relationship Id="rId617" Type="http://schemas.openxmlformats.org/officeDocument/2006/relationships/hyperlink" Target="https://drive.google.com/drive/folders/1_CEhK555_GzQFkm_dcj-dxg5BXWrCBMb?usp=drive_link" TargetMode="External"/><Relationship Id="rId659" Type="http://schemas.openxmlformats.org/officeDocument/2006/relationships/hyperlink" Target="https://drive.google.com/drive/folders/1l55UtzD5YxKS5fqureW0BBT9xEs3GOQ7?usp=sharing" TargetMode="External"/><Relationship Id="rId214" Type="http://schemas.openxmlformats.org/officeDocument/2006/relationships/hyperlink" Target="https://drive.google.com/drive/folders/1k-h49xZSWoyzPbVSLm9rweooEZ3tpfdy?usp=drive_link" TargetMode="External"/><Relationship Id="rId256" Type="http://schemas.openxmlformats.org/officeDocument/2006/relationships/hyperlink" Target="https://drive.google.com/drive/folders/180veZKoAd7Egpj7yBvofKn3bZPo7QYVF?usp=drive_link" TargetMode="External"/><Relationship Id="rId298" Type="http://schemas.openxmlformats.org/officeDocument/2006/relationships/hyperlink" Target="https://drive.google.com/drive/folders/1vdvJZCU5CLgbkJEkqqJ0KRDyTvLOgDB-?usp=drive_link" TargetMode="External"/><Relationship Id="rId421" Type="http://schemas.openxmlformats.org/officeDocument/2006/relationships/hyperlink" Target="https://drive.google.com/drive/folders/1O_YIcOx2EokExWP09bP5SHbSUBhmOsDs?usp=drive_link" TargetMode="External"/><Relationship Id="rId463" Type="http://schemas.openxmlformats.org/officeDocument/2006/relationships/hyperlink" Target="https://drive.google.com/drive/folders/1GuJ1Yq1K7oEFB5QbPoHOtbceTkJ6hLp1?usp=drive_link" TargetMode="External"/><Relationship Id="rId519" Type="http://schemas.openxmlformats.org/officeDocument/2006/relationships/hyperlink" Target="https://drive.google.com/drive/folders/1dD2hF7LFxhyNA6nxR0w648CVEAKBCTAK?usp=drive_link" TargetMode="External"/><Relationship Id="rId670" Type="http://schemas.openxmlformats.org/officeDocument/2006/relationships/hyperlink" Target="https://drive.google.com/drive/folders/1WYKp3jrc0aUOHTSHl9N6mqmQ2jSoMpvc?usp=drive_link" TargetMode="External"/><Relationship Id="rId116" Type="http://schemas.openxmlformats.org/officeDocument/2006/relationships/hyperlink" Target="https://drive.google.com/drive/folders/1tTxRLEH4Ml0BQ1t7BTSIx8v2wjCvXaZw?usp=drive_link" TargetMode="External"/><Relationship Id="rId158" Type="http://schemas.openxmlformats.org/officeDocument/2006/relationships/hyperlink" Target="https://drive.google.com/drive/folders/1zVIWsK6J1i8fuMrHA6yfLU_g6F1vXzff?usp=drive_link" TargetMode="External"/><Relationship Id="rId323" Type="http://schemas.openxmlformats.org/officeDocument/2006/relationships/hyperlink" Target="https://drive.google.com/drive/folders/1I8iMemy1xv6habLYa_EmP__jBAdiIq2A?usp=drive_link" TargetMode="External"/><Relationship Id="rId530" Type="http://schemas.openxmlformats.org/officeDocument/2006/relationships/hyperlink" Target="https://drive.google.com/drive/folders/18vEIWLNyolPbuj6im9yph6I18FQLSonk?usp=drive_link" TargetMode="External"/><Relationship Id="rId20" Type="http://schemas.openxmlformats.org/officeDocument/2006/relationships/hyperlink" Target="https://drive.google.com/drive/folders/1WaYWSJF5sNpDxPwhgHd2X0cguyfAst07?usp=drive_link" TargetMode="External"/><Relationship Id="rId62" Type="http://schemas.openxmlformats.org/officeDocument/2006/relationships/hyperlink" Target="https://drive.google.com/drive/folders/1j0XPkNz2XBM-KEhz3_e6DOZwdU76ecPK?usp=drive_link" TargetMode="External"/><Relationship Id="rId365" Type="http://schemas.openxmlformats.org/officeDocument/2006/relationships/hyperlink" Target="https://drive.google.com/drive/folders/1MZg_R160ikHD9Lr6WMugYFODP1NpcBkc?usp=drive_link" TargetMode="External"/><Relationship Id="rId572" Type="http://schemas.openxmlformats.org/officeDocument/2006/relationships/hyperlink" Target="https://drive.google.com/drive/folders/1wvRUT6a6grkNqQPY45yBDIG-TYxzNqQU?usp=drive_link" TargetMode="External"/><Relationship Id="rId628" Type="http://schemas.openxmlformats.org/officeDocument/2006/relationships/hyperlink" Target="https://drive.google.com/drive/folders/1kejMjSy_mtTw4GYgkC3bkdFFBI3YOCFb?usp=drive_link" TargetMode="External"/><Relationship Id="rId225" Type="http://schemas.openxmlformats.org/officeDocument/2006/relationships/hyperlink" Target="https://drive.google.com/drive/folders/1d7IYUO9DK6ra-DoE1Pwh5XxWBrH0kL7m?usp=drive_link" TargetMode="External"/><Relationship Id="rId267" Type="http://schemas.openxmlformats.org/officeDocument/2006/relationships/hyperlink" Target="https://drive.google.com/drive/folders/1fHKXCn5hhzMk7A28WeB0THXG5Dtgyd5U?usp=drive_link" TargetMode="External"/><Relationship Id="rId432" Type="http://schemas.openxmlformats.org/officeDocument/2006/relationships/hyperlink" Target="https://drive.google.com/drive/folders/12S0pRJwtLaxc4YB12sSKaD_V4DMbEjpM?usp=drive_link" TargetMode="External"/><Relationship Id="rId474" Type="http://schemas.openxmlformats.org/officeDocument/2006/relationships/hyperlink" Target="https://drive.google.com/drive/folders/1jf81s79_iQss723czR2rtjbI6msEZzq0?usp=drive_link" TargetMode="External"/><Relationship Id="rId127" Type="http://schemas.openxmlformats.org/officeDocument/2006/relationships/hyperlink" Target="https://drive.google.com/drive/folders/11R4LFcI5COTfMhT9ATXWJ1J6Vb8sVuz2?usp=drive_link" TargetMode="External"/><Relationship Id="rId681" Type="http://schemas.openxmlformats.org/officeDocument/2006/relationships/hyperlink" Target="https://drive.google.com/drive/folders/1A0Vnwa-4cCrZJXHJ9ZrIudD6DwpMGIdE?usp=drive_link" TargetMode="External"/><Relationship Id="rId31" Type="http://schemas.openxmlformats.org/officeDocument/2006/relationships/hyperlink" Target="https://drive.google.com/drive/folders/1QB5LZGhxtwEP1sYnLbT-Y1RE9JC9tqbV?usp=drive_link" TargetMode="External"/><Relationship Id="rId73" Type="http://schemas.openxmlformats.org/officeDocument/2006/relationships/hyperlink" Target="https://drive.google.com/drive/folders/1Dxz9eT2ojt2fqDbdGlwpZA0RDrKAw01L?usp=drive_link" TargetMode="External"/><Relationship Id="rId169" Type="http://schemas.openxmlformats.org/officeDocument/2006/relationships/hyperlink" Target="https://drive.google.com/drive/folders/1weogkHrteFQi7D6CrG_ZLcvhJ3BxOeka?usp=drive_link" TargetMode="External"/><Relationship Id="rId334" Type="http://schemas.openxmlformats.org/officeDocument/2006/relationships/hyperlink" Target="https://drive.google.com/drive/folders/1xgJPUbw9kMWoZGu7_tSU6hlq3hCMV8Os?usp=drive_link" TargetMode="External"/><Relationship Id="rId376" Type="http://schemas.openxmlformats.org/officeDocument/2006/relationships/hyperlink" Target="https://drive.google.com/drive/folders/1-aJnVLbUxAMlTPRPcN1icH2sYB4sYqM8?usp=drive_link" TargetMode="External"/><Relationship Id="rId541" Type="http://schemas.openxmlformats.org/officeDocument/2006/relationships/hyperlink" Target="https://drive.google.com/drive/folders/19w4tJdfR57NULVmvHR3SCV2gbN5KNDUr?usp=drive_link" TargetMode="External"/><Relationship Id="rId583" Type="http://schemas.openxmlformats.org/officeDocument/2006/relationships/hyperlink" Target="https://drive.google.com/drive/folders/1BKOP5kfyrDcy3XSnzdITvO-qdWTpKJBQ?usp=drive_link" TargetMode="External"/><Relationship Id="rId639" Type="http://schemas.openxmlformats.org/officeDocument/2006/relationships/hyperlink" Target="https://drive.google.com/drive/folders/1l5v89L902mK3ge2dkLJBjSkZe7KIYlwy?usp=drive_link" TargetMode="External"/><Relationship Id="rId4" Type="http://schemas.openxmlformats.org/officeDocument/2006/relationships/hyperlink" Target="https://drive.google.com/drive/folders/1EsyRo3L8a-Kw4JAJbVMXZ55v7VXVa_hD?usp=drive_link" TargetMode="External"/><Relationship Id="rId180" Type="http://schemas.openxmlformats.org/officeDocument/2006/relationships/hyperlink" Target="https://drive.google.com/drive/folders/1tuxuK1h_ZA0xEnSkqSIxQs8or0g3vgn_?usp=drive_link" TargetMode="External"/><Relationship Id="rId236" Type="http://schemas.openxmlformats.org/officeDocument/2006/relationships/hyperlink" Target="https://drive.google.com/drive/folders/1d7IYUO9DK6ra-DoE1Pwh5XxWBrH0kL7m?usp=drive_link" TargetMode="External"/><Relationship Id="rId278" Type="http://schemas.openxmlformats.org/officeDocument/2006/relationships/hyperlink" Target="https://drive.google.com/drive/folders/1Z8NMxMLPebzxCvjb1FZczVBVZPpdlEYI?usp=drive_link" TargetMode="External"/><Relationship Id="rId401" Type="http://schemas.openxmlformats.org/officeDocument/2006/relationships/hyperlink" Target="https://drive.google.com/drive/folders/1rX8kOl1zeu-u-eizd_xDTh4FMDQiZvnd?usp=drive_link" TargetMode="External"/><Relationship Id="rId443" Type="http://schemas.openxmlformats.org/officeDocument/2006/relationships/hyperlink" Target="https://drive.google.com/drive/folders/1RyyX2STa1vhRbFdO8vy745iKGVQNfPwb?usp=drive_link" TargetMode="External"/><Relationship Id="rId650" Type="http://schemas.openxmlformats.org/officeDocument/2006/relationships/hyperlink" Target="https://drive.google.com/drive/folders/1ZPpNQBBNnmsezbcN1Gpn6_vIr74_LocS?usp=sharing" TargetMode="External"/><Relationship Id="rId303" Type="http://schemas.openxmlformats.org/officeDocument/2006/relationships/hyperlink" Target="https://drive.google.com/drive/folders/1wL2NfxZZ1tpT1F3HZxdchvOKNl6JHKiN?usp=drive_link" TargetMode="External"/><Relationship Id="rId485" Type="http://schemas.openxmlformats.org/officeDocument/2006/relationships/hyperlink" Target="https://drive.google.com/drive/folders/1T1oo9j6czQ5lPuIukAB6jJRhAvjf7OMX?usp=drive_link" TargetMode="External"/><Relationship Id="rId692" Type="http://schemas.openxmlformats.org/officeDocument/2006/relationships/hyperlink" Target="https://drive.google.com/drive/folders/1sAwfxzUle2tDoEKYeBU6zVYIs3EuZffr?usp=drive_link" TargetMode="External"/><Relationship Id="rId706" Type="http://schemas.openxmlformats.org/officeDocument/2006/relationships/hyperlink" Target="https://drive.google.com/drive/folders/1B70wllXCESN12n8Qkr-3OOO4fj_wi1Xd?usp=drive_link" TargetMode="External"/><Relationship Id="rId42" Type="http://schemas.openxmlformats.org/officeDocument/2006/relationships/hyperlink" Target="https://drive.google.com/drive/folders/1u8MaaO9AEhigNrQLJA8SqVv2N_n_kG5B?usp=drive_link" TargetMode="External"/><Relationship Id="rId84" Type="http://schemas.openxmlformats.org/officeDocument/2006/relationships/hyperlink" Target="https://drive.google.com/drive/folders/1vMAa-csb6UTRr-jBAq75SqxzQVOel5Bi?usp=drive_link" TargetMode="External"/><Relationship Id="rId138" Type="http://schemas.openxmlformats.org/officeDocument/2006/relationships/hyperlink" Target="https://drive.google.com/drive/folders/1eFI-OpnV-slg_Q8kIc3wsW__QmWLnAy-?usp=drive_link" TargetMode="External"/><Relationship Id="rId345" Type="http://schemas.openxmlformats.org/officeDocument/2006/relationships/hyperlink" Target="https://drive.google.com/drive/folders/1W4eQY9ygYpFwlfO1PpfeCDnoehcvKZ8Q?usp=drive_link" TargetMode="External"/><Relationship Id="rId387" Type="http://schemas.openxmlformats.org/officeDocument/2006/relationships/hyperlink" Target="https://drive.google.com/drive/folders/1g5OwOoUw8m3VImwWIAtKmAuEkAY2r49p?usp=drive_link" TargetMode="External"/><Relationship Id="rId510" Type="http://schemas.openxmlformats.org/officeDocument/2006/relationships/hyperlink" Target="https://drive.google.com/drive/folders/1C1wCLfyZsiNNABfd40iUAtOiWtLR0xI2?usp=drive_link" TargetMode="External"/><Relationship Id="rId552" Type="http://schemas.openxmlformats.org/officeDocument/2006/relationships/hyperlink" Target="https://drive.google.com/drive/folders/1DzZjJcP6dihvfQdYAWwaDfbgWijryuXM?usp=drive_link" TargetMode="External"/><Relationship Id="rId594" Type="http://schemas.openxmlformats.org/officeDocument/2006/relationships/hyperlink" Target="https://drive.google.com/drive/folders/1XvmudkQmpQe9JLbFZSrD5XMJyOWlrUKC?usp=drive_link" TargetMode="External"/><Relationship Id="rId608" Type="http://schemas.openxmlformats.org/officeDocument/2006/relationships/hyperlink" Target="https://drive.google.com/drive/folders/1mU3YxBIYsQ2Oay63TctIr5rfRzaoiLOz?usp=drive_link" TargetMode="External"/><Relationship Id="rId191" Type="http://schemas.openxmlformats.org/officeDocument/2006/relationships/hyperlink" Target="https://drive.google.com/drive/folders/1GkxGlQYK19_VvBvdGiBdvfvWzMOcoQur?usp=drive_link" TargetMode="External"/><Relationship Id="rId205" Type="http://schemas.openxmlformats.org/officeDocument/2006/relationships/hyperlink" Target="https://drive.google.com/drive/folders/1OZOdO9uLK8cWTKUt18ONchj9t_m9vApz?usp=drive_link" TargetMode="External"/><Relationship Id="rId247" Type="http://schemas.openxmlformats.org/officeDocument/2006/relationships/hyperlink" Target="https://drive.google.com/drive/folders/1WuGVtdHbzL6BbcNzTUx3yQreCNfViM3t?usp=drive_link" TargetMode="External"/><Relationship Id="rId412" Type="http://schemas.openxmlformats.org/officeDocument/2006/relationships/hyperlink" Target="https://drive.google.com/drive/folders/1pDVhWFZ585JfvYakOsIYAHJvz8guyswi?usp=drive_link" TargetMode="External"/><Relationship Id="rId107" Type="http://schemas.openxmlformats.org/officeDocument/2006/relationships/hyperlink" Target="https://drive.google.com/drive/folders/1vgGvD1Jyg5wxXv0Fk2nP3ktjhPIKDurG?usp=drive_link" TargetMode="External"/><Relationship Id="rId289" Type="http://schemas.openxmlformats.org/officeDocument/2006/relationships/hyperlink" Target="https://drive.google.com/drive/folders/1W_pJNlsIgLxuG20ggg093xEow4boYuAD?usp=drive_link" TargetMode="External"/><Relationship Id="rId454" Type="http://schemas.openxmlformats.org/officeDocument/2006/relationships/hyperlink" Target="https://drive.google.com/drive/folders/1FejvvrC-m9rDjhdAuJ6OYFJK9RFhitFc?usp=drive_link" TargetMode="External"/><Relationship Id="rId496" Type="http://schemas.openxmlformats.org/officeDocument/2006/relationships/hyperlink" Target="https://drive.google.com/drive/folders/1LefrwpxqVGq3DytSYO0jhQBd5r8TEDnf?usp=drive_link" TargetMode="External"/><Relationship Id="rId661" Type="http://schemas.openxmlformats.org/officeDocument/2006/relationships/hyperlink" Target="https://drive.google.com/drive/folders/1_A2Zg_wQYRoc2hozjtnTmeEFw5dKjzsy?usp=drive_link" TargetMode="External"/><Relationship Id="rId717" Type="http://schemas.openxmlformats.org/officeDocument/2006/relationships/hyperlink" Target="https://drive.google.com/drive/folders/1_DhlLEPrXZsJuXXamCELmhQR0R_yikjc?usp=drive_link" TargetMode="External"/><Relationship Id="rId11" Type="http://schemas.openxmlformats.org/officeDocument/2006/relationships/hyperlink" Target="https://drive.google.com/drive/folders/1nqWlhTDSmHO3204jvnRSfQrC2GJRLdCH?usp=drive_link" TargetMode="External"/><Relationship Id="rId53" Type="http://schemas.openxmlformats.org/officeDocument/2006/relationships/hyperlink" Target="https://drive.google.com/drive/folders/1mRbHxi6M3MGyjhBcqnTY9Vq6dvowoBwQ?usp=drive_link" TargetMode="External"/><Relationship Id="rId149" Type="http://schemas.openxmlformats.org/officeDocument/2006/relationships/hyperlink" Target="https://drive.google.com/drive/folders/1zsYP5bclnfd3o8VmnpAJqdiy0i6yeQrO?usp=drive_link" TargetMode="External"/><Relationship Id="rId314" Type="http://schemas.openxmlformats.org/officeDocument/2006/relationships/hyperlink" Target="https://drive.google.com/drive/folders/1uL75k_BRNrFIeykgW1NdgiebcsRMmwcM?usp=drive_link" TargetMode="External"/><Relationship Id="rId356" Type="http://schemas.openxmlformats.org/officeDocument/2006/relationships/hyperlink" Target="https://drive.google.com/drive/folders/1vafofh2L36HaRYA1XkzYYrU9xCIH7hRL?usp=drive_link" TargetMode="External"/><Relationship Id="rId398" Type="http://schemas.openxmlformats.org/officeDocument/2006/relationships/hyperlink" Target="https://drive.google.com/drive/folders/1inO71bkjK1OQDojd_rn5ONUScy0S2PAF?usp=drive_link" TargetMode="External"/><Relationship Id="rId521" Type="http://schemas.openxmlformats.org/officeDocument/2006/relationships/hyperlink" Target="https://drive.google.com/drive/folders/1dD2hF7LFxhyNA6nxR0w648CVEAKBCTAK?usp=drive_link" TargetMode="External"/><Relationship Id="rId563" Type="http://schemas.openxmlformats.org/officeDocument/2006/relationships/hyperlink" Target="https://drive.google.com/drive/folders/1f6lpKtV6_-vdLxpXeVCyOD5T_WJMfOKD?usp=drive_link" TargetMode="External"/><Relationship Id="rId619" Type="http://schemas.openxmlformats.org/officeDocument/2006/relationships/hyperlink" Target="https://drive.google.com/drive/folders/1YXrpMbrIKaFc5Qc5_cT8eqyEDaJTtYrl" TargetMode="External"/><Relationship Id="rId95" Type="http://schemas.openxmlformats.org/officeDocument/2006/relationships/hyperlink" Target="https://drive.google.com/drive/folders/1UgU_6cb0XAtP4DLZacLdUVTvrN8tR9kf?usp=drive_link" TargetMode="External"/><Relationship Id="rId160" Type="http://schemas.openxmlformats.org/officeDocument/2006/relationships/hyperlink" Target="https://drive.google.com/drive/folders/1izvwWxCxTnzGyvqPVsInR6ANY9tMRFnO?usp=drive_link" TargetMode="External"/><Relationship Id="rId216" Type="http://schemas.openxmlformats.org/officeDocument/2006/relationships/hyperlink" Target="https://drive.google.com/drive/folders/1iLqf_JYQ1yo3IMwRVyrIbqeUD_ctZsOV?usp=drive_link" TargetMode="External"/><Relationship Id="rId423" Type="http://schemas.openxmlformats.org/officeDocument/2006/relationships/hyperlink" Target="https://drive.google.com/drive/folders/1Uw6KJb-02kFnlfK0UAJotcjUU6uAzs7Z?usp=drive_link" TargetMode="External"/><Relationship Id="rId258" Type="http://schemas.openxmlformats.org/officeDocument/2006/relationships/hyperlink" Target="http://jd.id/" TargetMode="External"/><Relationship Id="rId465" Type="http://schemas.openxmlformats.org/officeDocument/2006/relationships/hyperlink" Target="https://drive.google.com/drive/folders/1Du7QQeK15xqXxqut6lojCz9JEKLIgcPz?usp=drive_link" TargetMode="External"/><Relationship Id="rId630" Type="http://schemas.openxmlformats.org/officeDocument/2006/relationships/hyperlink" Target="https://drive.google.com/drive/folders/1UeASZE1Ljf-4a_v6mqmatmgd7uPmw8zr?usp=drive_link" TargetMode="External"/><Relationship Id="rId672" Type="http://schemas.openxmlformats.org/officeDocument/2006/relationships/hyperlink" Target="https://drive.google.com/drive/folders/13GKYQ_uj3okuGTeZUHeKiK_2nBm7MKga?usp=drive_link" TargetMode="External"/><Relationship Id="rId22" Type="http://schemas.openxmlformats.org/officeDocument/2006/relationships/hyperlink" Target="https://drive.google.com/drive/folders/1d_HH99CCatctP3SoP0fVEyuydiKcbCHP?usp=drive_link" TargetMode="External"/><Relationship Id="rId64" Type="http://schemas.openxmlformats.org/officeDocument/2006/relationships/hyperlink" Target="https://drive.google.com/drive/folders/1Fb0KT5GfJzixqJmyKxzBBNrcOiWYA59A?usp=drive_link" TargetMode="External"/><Relationship Id="rId118" Type="http://schemas.openxmlformats.org/officeDocument/2006/relationships/hyperlink" Target="https://drive.google.com/drive/folders/1qSTbAQbCpQhzIv8yVLVVh2hWiZGtlfFW?usp=drive_link" TargetMode="External"/><Relationship Id="rId325" Type="http://schemas.openxmlformats.org/officeDocument/2006/relationships/hyperlink" Target="https://drive.google.com/drive/folders/1iAL7V3wbi5mu5t3q1Tx0L535olDHTx4Y?usp=drive_link" TargetMode="External"/><Relationship Id="rId367" Type="http://schemas.openxmlformats.org/officeDocument/2006/relationships/hyperlink" Target="https://drive.google.com/drive/folders/1tn8iHgBs4YjCsWcWZgkfk0tkr4r2Z3q2?usp=drive_link" TargetMode="External"/><Relationship Id="rId532" Type="http://schemas.openxmlformats.org/officeDocument/2006/relationships/hyperlink" Target="https://drive.google.com/drive/folders/1aMlA-oOzoZEm0TvOG8pqzoUZqGMhD69I?usp=drive_link" TargetMode="External"/><Relationship Id="rId574" Type="http://schemas.openxmlformats.org/officeDocument/2006/relationships/hyperlink" Target="https://drive.google.com/drive/folders/1S3kS1KZ1rd35omLaVM1hfE81kDbKS-A0?usp=drive_link" TargetMode="External"/><Relationship Id="rId171" Type="http://schemas.openxmlformats.org/officeDocument/2006/relationships/hyperlink" Target="https://drive.google.com/drive/folders/1hyn0-Xo4JhqaW9S4Tl3BWNLyvZjAxlNb?usp=drive_link" TargetMode="External"/><Relationship Id="rId227" Type="http://schemas.openxmlformats.org/officeDocument/2006/relationships/hyperlink" Target="https://drive.google.com/drive/folders/1koddbPhZaBhsPWtDR1t7SPBvEbZjcO8g?usp=drive_link" TargetMode="External"/><Relationship Id="rId269" Type="http://schemas.openxmlformats.org/officeDocument/2006/relationships/hyperlink" Target="https://drive.google.com/drive/folders/1-ZqTYjvuHFVX4O0S8AFuJQ70Q6hVKbnh?usp=drive_link" TargetMode="External"/><Relationship Id="rId434" Type="http://schemas.openxmlformats.org/officeDocument/2006/relationships/hyperlink" Target="https://drive.google.com/drive/folders/1dUD68Hp7ITAVazOza8E8iByDNqV4Egb4?usp=drive_link" TargetMode="External"/><Relationship Id="rId476" Type="http://schemas.openxmlformats.org/officeDocument/2006/relationships/hyperlink" Target="https://drive.google.com/drive/folders/1RndXCNAa1MNXYsqmyXZrcpC9dGfxp_L7?usp=drive_link" TargetMode="External"/><Relationship Id="rId641" Type="http://schemas.openxmlformats.org/officeDocument/2006/relationships/hyperlink" Target="https://drive.google.com/drive/folders/1duL5w9Xszu2SpCONQUjX44Q0-oMOYOFa?usp=drive_link" TargetMode="External"/><Relationship Id="rId683" Type="http://schemas.openxmlformats.org/officeDocument/2006/relationships/hyperlink" Target="https://drive.google.com/drive/folders/10i7BHipu3GPpOnHQKt2mtWU_-GO3H23o?usp=drive_link" TargetMode="External"/><Relationship Id="rId33" Type="http://schemas.openxmlformats.org/officeDocument/2006/relationships/hyperlink" Target="https://drive.google.com/drive/folders/1dg1ewTIc5Cj25Z019rbOnmE89q_LEIpg?usp=drive_link" TargetMode="External"/><Relationship Id="rId129" Type="http://schemas.openxmlformats.org/officeDocument/2006/relationships/hyperlink" Target="https://drive.google.com/drive/folders/19alIvIAjCg9vhnkNQMgGkMYVbGir9xp_?usp=drive_link" TargetMode="External"/><Relationship Id="rId280" Type="http://schemas.openxmlformats.org/officeDocument/2006/relationships/hyperlink" Target="https://drive.google.com/drive/folders/1qGDjFPo9DOvZOvjZfoJci3kgUQuJ40-u?usp=drive_link" TargetMode="External"/><Relationship Id="rId336" Type="http://schemas.openxmlformats.org/officeDocument/2006/relationships/hyperlink" Target="https://drive.google.com/drive/folders/1Eitp8mfgL-BmMriYBXtNI9pTtorALb-2?usp=drive_link" TargetMode="External"/><Relationship Id="rId501" Type="http://schemas.openxmlformats.org/officeDocument/2006/relationships/hyperlink" Target="https://drive.google.com/drive/folders/1oxGdhIcXrfeSiFAVN-WWEE7S89hW6hTA?usp=drive_link" TargetMode="External"/><Relationship Id="rId543" Type="http://schemas.openxmlformats.org/officeDocument/2006/relationships/hyperlink" Target="https://drive.google.com/drive/folders/1e_ZsQqmG4JbqMob8CrWX-qUGQ_rqDwm6?usp=drive_link" TargetMode="External"/><Relationship Id="rId75" Type="http://schemas.openxmlformats.org/officeDocument/2006/relationships/hyperlink" Target="https://drive.google.com/drive/folders/1ghGklx4phUKsWV1MdqIVsMFQf5xKsreE?usp=drive_link" TargetMode="External"/><Relationship Id="rId140" Type="http://schemas.openxmlformats.org/officeDocument/2006/relationships/hyperlink" Target="https://drive.google.com/drive/folders/1ZPGGO2EYe82NF3Bpef5hL4NTw6GS676X?usp=drive_link" TargetMode="External"/><Relationship Id="rId182" Type="http://schemas.openxmlformats.org/officeDocument/2006/relationships/hyperlink" Target="https://drive.google.com/drive/folders/135S8YFc9MM3Fn5VVK9rs4a4haAjVuPy2?usp=drive_link" TargetMode="External"/><Relationship Id="rId378" Type="http://schemas.openxmlformats.org/officeDocument/2006/relationships/hyperlink" Target="https://drive.google.com/drive/folders/1U9wuZv3FzI7EpaBkPC70i1OvXb46_-EC?usp=drive_link" TargetMode="External"/><Relationship Id="rId403" Type="http://schemas.openxmlformats.org/officeDocument/2006/relationships/hyperlink" Target="https://drive.google.com/drive/folders/11CUgc2HfPnNqR4lvJi5PzqOL3aJH-RcE?usp=drive_link" TargetMode="External"/><Relationship Id="rId585" Type="http://schemas.openxmlformats.org/officeDocument/2006/relationships/hyperlink" Target="https://drive.google.com/drive/folders/1NAjSym1OBLyEgG1VrISJPZK5JHSD9LBJ?usp=drive_link" TargetMode="External"/><Relationship Id="rId6" Type="http://schemas.openxmlformats.org/officeDocument/2006/relationships/hyperlink" Target="https://drive.google.com/drive/folders/1H_pWGwKPNC6uA-zdRYxa3PKzNpb5VjyI?usp=drive_link" TargetMode="External"/><Relationship Id="rId238" Type="http://schemas.openxmlformats.org/officeDocument/2006/relationships/hyperlink" Target="https://drive.google.com/drive/folders/14gLGOXVkt_kdfO4VNsS6OY1kBJL_H8X6?usp=drive_link" TargetMode="External"/><Relationship Id="rId445" Type="http://schemas.openxmlformats.org/officeDocument/2006/relationships/hyperlink" Target="https://drive.google.com/drive/folders/1O0QuIFc4lsdDjz8lMpm_wUL7QoXxY61u?usp=drive_link" TargetMode="External"/><Relationship Id="rId487" Type="http://schemas.openxmlformats.org/officeDocument/2006/relationships/hyperlink" Target="https://drive.google.com/drive/folders/1BgQXz7ByDrgNXj7Nodsadh0_SRqskyOx?usp=drive_link" TargetMode="External"/><Relationship Id="rId610" Type="http://schemas.openxmlformats.org/officeDocument/2006/relationships/hyperlink" Target="https://drive.google.com/drive/folders/19NFV9PdMg1cXJ2Vcv4mxY8coGNTu4a1u?usp=drive_link" TargetMode="External"/><Relationship Id="rId652" Type="http://schemas.openxmlformats.org/officeDocument/2006/relationships/hyperlink" Target="https://drive.google.com/drive/folders/1EbPfGd9vHNrEv3uIGWYpbB3816iRsv40?usp=sharing" TargetMode="External"/><Relationship Id="rId694" Type="http://schemas.openxmlformats.org/officeDocument/2006/relationships/hyperlink" Target="https://drive.google.com/drive/folders/1_njAvePlOmoGWNrn1vAUHW3gs2qlEle-?usp=drive_link" TargetMode="External"/><Relationship Id="rId708" Type="http://schemas.openxmlformats.org/officeDocument/2006/relationships/hyperlink" Target="https://drive.google.com/drive/folders/1jhFVSGbEGzkxdqRycZ-DZzYyow5kBDy1?usp=drive_link" TargetMode="External"/><Relationship Id="rId291" Type="http://schemas.openxmlformats.org/officeDocument/2006/relationships/hyperlink" Target="https://drive.google.com/drive/folders/1e-0DLseyrkgr5W_X8zGrc5ylIZBCdNKq?usp=drive_link" TargetMode="External"/><Relationship Id="rId305" Type="http://schemas.openxmlformats.org/officeDocument/2006/relationships/hyperlink" Target="https://drive.google.com/drive/folders/1ltqYKrwiAYGueFJGKsISHFrpk47SVToZ?usp=drive_link" TargetMode="External"/><Relationship Id="rId347" Type="http://schemas.openxmlformats.org/officeDocument/2006/relationships/hyperlink" Target="https://drive.google.com/drive/folders/1V4-ctCwwSahfQnMOwYpQ5ln6ILKA63OC?usp=drive_link" TargetMode="External"/><Relationship Id="rId512" Type="http://schemas.openxmlformats.org/officeDocument/2006/relationships/hyperlink" Target="https://drive.google.com/drive/folders/1ClFU8G-3s6JDqIXx_2-k1RvYqiAN4b1b?usp=drive_link" TargetMode="External"/><Relationship Id="rId44" Type="http://schemas.openxmlformats.org/officeDocument/2006/relationships/hyperlink" Target="https://drive.google.com/drive/folders/1sdOFP9a679qpjt4uQXYG5RzU6L-Mq_X7?usp=drive_link" TargetMode="External"/><Relationship Id="rId86" Type="http://schemas.openxmlformats.org/officeDocument/2006/relationships/hyperlink" Target="https://drive.google.com/drive/folders/1k8JGeenDSzMopymPToIdh8oOPyHE52Ui?usp=drive_link" TargetMode="External"/><Relationship Id="rId151" Type="http://schemas.openxmlformats.org/officeDocument/2006/relationships/hyperlink" Target="https://drive.google.com/drive/folders/1fIyYgg5-EJUCq6oPi_BMzFeWhBPitP8w?usp=drive_link" TargetMode="External"/><Relationship Id="rId389" Type="http://schemas.openxmlformats.org/officeDocument/2006/relationships/hyperlink" Target="https://drive.google.com/drive/folders/1957YqGhhbcnKTQ89u5UF38CG4iyABZ-D?usp=drive_link" TargetMode="External"/><Relationship Id="rId554" Type="http://schemas.openxmlformats.org/officeDocument/2006/relationships/hyperlink" Target="https://drive.google.com/drive/folders/11gF-RjDFt1Hy7C-THBfIAB39FlmFQW14?usp=drive_link" TargetMode="External"/><Relationship Id="rId596" Type="http://schemas.openxmlformats.org/officeDocument/2006/relationships/hyperlink" Target="https://drive.google.com/drive/folders/1Q0iKOqWCez_6EqLJRgmmR9pOGLjoXWt9?usp=drive_link" TargetMode="External"/><Relationship Id="rId193" Type="http://schemas.openxmlformats.org/officeDocument/2006/relationships/hyperlink" Target="https://drive.google.com/drive/folders/1-9tCeTGRVdWf2I45Fj83SDpaNvYa1ZF6?usp=drive_link" TargetMode="External"/><Relationship Id="rId207" Type="http://schemas.openxmlformats.org/officeDocument/2006/relationships/hyperlink" Target="https://drive.google.com/drive/folders/1CFuL-oEUhQGciLpqz2QWiPnNYY5fTf_3?usp=drive_link" TargetMode="External"/><Relationship Id="rId249" Type="http://schemas.openxmlformats.org/officeDocument/2006/relationships/hyperlink" Target="https://drive.google.com/drive/folders/1vY7W4qblt_Yp5QcQbEZ6waQlCk4yUjbk?usp=drive_link" TargetMode="External"/><Relationship Id="rId414" Type="http://schemas.openxmlformats.org/officeDocument/2006/relationships/hyperlink" Target="https://drive.google.com/drive/folders/1NVVUOYaQNKhY6xDtqCZk7-V_jxvizTRf?usp=drive_link" TargetMode="External"/><Relationship Id="rId456" Type="http://schemas.openxmlformats.org/officeDocument/2006/relationships/hyperlink" Target="https://drive.google.com/drive/folders/1yBvM7sQClUUsnrkbicU2Pps8vtBHsl4w?usp=drive_link" TargetMode="External"/><Relationship Id="rId498" Type="http://schemas.openxmlformats.org/officeDocument/2006/relationships/hyperlink" Target="https://drive.google.com/drive/folders/16Hkd6QajbJSWjcOS3VMBsANeJqI5ORoi?usp=drive_link" TargetMode="External"/><Relationship Id="rId621" Type="http://schemas.openxmlformats.org/officeDocument/2006/relationships/hyperlink" Target="https://drive.google.com/drive/folders/1FG3Tg_Xmd5VcJgTWa0WWdT-wJ5L1s0Dg" TargetMode="External"/><Relationship Id="rId663" Type="http://schemas.openxmlformats.org/officeDocument/2006/relationships/hyperlink" Target="http://www.royco.co.id/" TargetMode="External"/><Relationship Id="rId13" Type="http://schemas.openxmlformats.org/officeDocument/2006/relationships/hyperlink" Target="https://drive.google.com/drive/folders/1aornRO-oaGwrsyOYhN5ZOIzgYhuzgDXI?usp=drive_link" TargetMode="External"/><Relationship Id="rId109" Type="http://schemas.openxmlformats.org/officeDocument/2006/relationships/hyperlink" Target="https://drive.google.com/drive/folders/1tlm2Uz64IqI6KoJ17ojfMUNBKADEypoL?usp=drive_link" TargetMode="External"/><Relationship Id="rId260" Type="http://schemas.openxmlformats.org/officeDocument/2006/relationships/hyperlink" Target="https://drive.google.com/drive/folders/1DY5bIMgCW0wk7UTawYcmKPfLqop8KRA6?usp=drive_link" TargetMode="External"/><Relationship Id="rId316" Type="http://schemas.openxmlformats.org/officeDocument/2006/relationships/hyperlink" Target="https://drive.google.com/drive/folders/1mfhpl4byQVHx8_u8oCNZOk2HZrGsMyd8?usp=drive_link" TargetMode="External"/><Relationship Id="rId523" Type="http://schemas.openxmlformats.org/officeDocument/2006/relationships/hyperlink" Target="https://drive.google.com/drive/folders/1c2hUs1SY7WACwi7qeeLT1b8CddCBFPp2?usp=drive_link" TargetMode="External"/><Relationship Id="rId719" Type="http://schemas.openxmlformats.org/officeDocument/2006/relationships/comments" Target="../comments1.xml"/><Relationship Id="rId55" Type="http://schemas.openxmlformats.org/officeDocument/2006/relationships/hyperlink" Target="https://drive.google.com/drive/folders/1uOz5n3C1Uz6mtzbVdfd9wYeYwE7Jx6Rs?usp=drive_link" TargetMode="External"/><Relationship Id="rId97" Type="http://schemas.openxmlformats.org/officeDocument/2006/relationships/hyperlink" Target="https://drive.google.com/drive/folders/1W8g3WOQVKADcjbaPxNJP8vywMpozuI0X?usp=drive_link" TargetMode="External"/><Relationship Id="rId120" Type="http://schemas.openxmlformats.org/officeDocument/2006/relationships/hyperlink" Target="https://drive.google.com/drive/folders/1Kk_e8zG5LytDUNsaotgjSoKaoIyk8tFT?usp=drive_link" TargetMode="External"/><Relationship Id="rId358" Type="http://schemas.openxmlformats.org/officeDocument/2006/relationships/hyperlink" Target="https://drive.google.com/drive/folders/1QKWLB9iOARjcBMciHQqWnKLLj0V4EJm_?usp=drive_link" TargetMode="External"/><Relationship Id="rId565" Type="http://schemas.openxmlformats.org/officeDocument/2006/relationships/hyperlink" Target="https://drive.google.com/drive/folders/1n0he5corOTtMTze7FP6MzqC_zYb-wJoB?usp=drive_link" TargetMode="External"/><Relationship Id="rId162" Type="http://schemas.openxmlformats.org/officeDocument/2006/relationships/hyperlink" Target="https://drive.google.com/drive/folders/1zVIWsK6J1i8fuMrHA6yfLU_g6F1vXzff?usp=drive_link" TargetMode="External"/><Relationship Id="rId218" Type="http://schemas.openxmlformats.org/officeDocument/2006/relationships/hyperlink" Target="https://drive.google.com/file/d/15xMiUTKAdi0TdKV1Pq563tBgXgWUM7-n/view?usp=drive_link" TargetMode="External"/><Relationship Id="rId425" Type="http://schemas.openxmlformats.org/officeDocument/2006/relationships/hyperlink" Target="https://drive.google.com/drive/folders/1YU9WBUcLKSoBlnxrQ4gyXLC4zjESqNUq?usp=drive_link" TargetMode="External"/><Relationship Id="rId467" Type="http://schemas.openxmlformats.org/officeDocument/2006/relationships/hyperlink" Target="https://drive.google.com/drive/folders/1EB288A7XVX85JCuhvcue9OHJeY-8HUQm?usp=drive_link" TargetMode="External"/><Relationship Id="rId632" Type="http://schemas.openxmlformats.org/officeDocument/2006/relationships/hyperlink" Target="https://drive.google.com/drive/folders/1Rqyl-_VS7EeJ83s9Nw6MwuxgBgs4-ZhB?usp=drive_link" TargetMode="External"/><Relationship Id="rId271" Type="http://schemas.openxmlformats.org/officeDocument/2006/relationships/hyperlink" Target="https://drive.google.com/drive/folders/1Ey6mGX69yv-2BmLrG63fKs8PxVRSVw4S?usp=drive_link" TargetMode="External"/><Relationship Id="rId674" Type="http://schemas.openxmlformats.org/officeDocument/2006/relationships/hyperlink" Target="https://drive.google.com/drive/folders/13GKYQ_uj3okuGTeZUHeKiK_2nBm7MKga?usp=drive_link" TargetMode="External"/><Relationship Id="rId24" Type="http://schemas.openxmlformats.org/officeDocument/2006/relationships/hyperlink" Target="https://drive.google.com/drive/folders/1x-HUuvTL647zQPyOFp8VWlOx7lrYavEh?usp=drive_link" TargetMode="External"/><Relationship Id="rId66" Type="http://schemas.openxmlformats.org/officeDocument/2006/relationships/hyperlink" Target="https://drive.google.com/drive/folders/1mHCGsPu9LacXZQgEctex1L4jzO4DTHIb?usp=drive_link" TargetMode="External"/><Relationship Id="rId131" Type="http://schemas.openxmlformats.org/officeDocument/2006/relationships/hyperlink" Target="https://drive.google.com/drive/folders/1X1BWPk9MzWgA3sXaa_8nZOHwTK9FnQLl?usp=drive_link" TargetMode="External"/><Relationship Id="rId327" Type="http://schemas.openxmlformats.org/officeDocument/2006/relationships/hyperlink" Target="https://drive.google.com/drive/folders/1_3bz3woxM0S8Fc6wtamY2h-t_BTgOtTU?usp=drive_link" TargetMode="External"/><Relationship Id="rId369" Type="http://schemas.openxmlformats.org/officeDocument/2006/relationships/hyperlink" Target="https://drive.google.com/drive/folders/1F3fYAw8QvWsRJPcJqeJ1smKRNeHo0SA_?usp=drive_link" TargetMode="External"/><Relationship Id="rId534" Type="http://schemas.openxmlformats.org/officeDocument/2006/relationships/hyperlink" Target="https://drive.google.com/drive/folders/1LwkJ5wk7r0_-nEGiULn8vQj-Ll1sBDdn?usp=drive_link" TargetMode="External"/><Relationship Id="rId576" Type="http://schemas.openxmlformats.org/officeDocument/2006/relationships/hyperlink" Target="https://drive.google.com/drive/folders/1lUP3RXFryHwKnASNe7thE-TusEmAYQCD?usp=drive_link" TargetMode="External"/><Relationship Id="rId173" Type="http://schemas.openxmlformats.org/officeDocument/2006/relationships/hyperlink" Target="https://drive.google.com/drive/folders/1OEFauZYqbjs9Ktd2ilYQVnAvDCf2eNgQ?usp=drive_link" TargetMode="External"/><Relationship Id="rId229" Type="http://schemas.openxmlformats.org/officeDocument/2006/relationships/hyperlink" Target="https://drive.google.com/drive/folders/1oirIkipKOcCmO44jHsza6yq0Uw6aOPps?usp=drive_link" TargetMode="External"/><Relationship Id="rId380" Type="http://schemas.openxmlformats.org/officeDocument/2006/relationships/hyperlink" Target="https://drive.google.com/drive/folders/1u_zUGQYJilUw4dM6fZHtGuOd_LEGcnXy?usp=drive_link" TargetMode="External"/><Relationship Id="rId436" Type="http://schemas.openxmlformats.org/officeDocument/2006/relationships/hyperlink" Target="https://drive.google.com/drive/folders/17gW6XMHxr933IO0g2_e8RkqHgDWeyO2V?usp=drive_link" TargetMode="External"/><Relationship Id="rId601" Type="http://schemas.openxmlformats.org/officeDocument/2006/relationships/hyperlink" Target="https://drive.google.com/drive/folders/1yqsidKCy96VTVKoI2E7jTkvOZv5Erc_V?usp=drive_link" TargetMode="External"/><Relationship Id="rId643" Type="http://schemas.openxmlformats.org/officeDocument/2006/relationships/hyperlink" Target="https://drive.google.com/drive/folders/1UzcZXaIjnebAkIYBN6QzZKgAqf5pIxcp?usp=drive_link" TargetMode="External"/><Relationship Id="rId240" Type="http://schemas.openxmlformats.org/officeDocument/2006/relationships/hyperlink" Target="https://drive.google.com/drive/folders/1yfNtihx5n4Hw2MQ6xfLn94e0rxeLCXfh?usp=drive_link" TargetMode="External"/><Relationship Id="rId478" Type="http://schemas.openxmlformats.org/officeDocument/2006/relationships/hyperlink" Target="https://drive.google.com/drive/folders/1_y4ZZw6HGSmas7woohghH0IBysjI3UzA?usp=drive_link" TargetMode="External"/><Relationship Id="rId685" Type="http://schemas.openxmlformats.org/officeDocument/2006/relationships/hyperlink" Target="https://drive.google.com/drive/folders/1Qk50MvDJyi92lou3f8Hv2YsGsMf3-XMN?usp=drive_link" TargetMode="External"/><Relationship Id="rId35" Type="http://schemas.openxmlformats.org/officeDocument/2006/relationships/hyperlink" Target="https://drive.google.com/drive/folders/19Gn3p01IMlFfstI7Et7L8l5tYsJs8hCJ?usp=drive_link" TargetMode="External"/><Relationship Id="rId77" Type="http://schemas.openxmlformats.org/officeDocument/2006/relationships/hyperlink" Target="https://drive.google.com/drive/folders/1rp349wIxuzWXaKDCv3_k5W-S9seOr7Xb?usp=drive_link" TargetMode="External"/><Relationship Id="rId100" Type="http://schemas.openxmlformats.org/officeDocument/2006/relationships/hyperlink" Target="https://drive.google.com/drive/folders/1UJGKZFeTtB0gHYLS1I0TIyBzfL7xu695?usp=drive_link" TargetMode="External"/><Relationship Id="rId282" Type="http://schemas.openxmlformats.org/officeDocument/2006/relationships/hyperlink" Target="https://drive.google.com/drive/folders/1iwS-ozjHeeMiAc1jRUQmSQEmhaxYz6PJ?usp=drive_link" TargetMode="External"/><Relationship Id="rId338" Type="http://schemas.openxmlformats.org/officeDocument/2006/relationships/hyperlink" Target="https://drive.google.com/drive/folders/1mBmoktrtMrantJd_GK4fCKkXi39W6LqN?usp=drive_link" TargetMode="External"/><Relationship Id="rId503" Type="http://schemas.openxmlformats.org/officeDocument/2006/relationships/hyperlink" Target="https://drive.google.com/drive/folders/12jo0K5Y3Ubz7LlMArwfXp5eUZtQfh_7i?usp=drive_link" TargetMode="External"/><Relationship Id="rId545" Type="http://schemas.openxmlformats.org/officeDocument/2006/relationships/hyperlink" Target="https://drive.google.com/drive/folders/12jo0K5Y3Ubz7LlMArwfXp5eUZtQfh_7i?usp=drive_link" TargetMode="External"/><Relationship Id="rId587" Type="http://schemas.openxmlformats.org/officeDocument/2006/relationships/hyperlink" Target="https://drive.google.com/drive/folders/16Kj30OKdckCuRThehajw62lwP0aIJ1T-?usp=drive_link" TargetMode="External"/><Relationship Id="rId710" Type="http://schemas.openxmlformats.org/officeDocument/2006/relationships/hyperlink" Target="https://drive.google.com/drive/folders/11fSkF598xABlZ1KZO-zDLUtBPkA8Mjf4?usp=drive_link" TargetMode="External"/><Relationship Id="rId8" Type="http://schemas.openxmlformats.org/officeDocument/2006/relationships/hyperlink" Target="https://drive.google.com/drive/folders/1KiiCst9YHwzBOtlX74xwO8CPDVU4nfqi?usp=sharing" TargetMode="External"/><Relationship Id="rId142" Type="http://schemas.openxmlformats.org/officeDocument/2006/relationships/hyperlink" Target="https://drive.google.com/drive/folders/1kKRICVlRU0StgrEvgpNwSAupeTEuOr69?usp=drive_link" TargetMode="External"/><Relationship Id="rId184" Type="http://schemas.openxmlformats.org/officeDocument/2006/relationships/hyperlink" Target="https://drive.google.com/drive/folders/1Tqpt3U2Y9sz0JP3Z5KJFxSkKbZg7Zcyb?usp=drive_link" TargetMode="External"/><Relationship Id="rId391" Type="http://schemas.openxmlformats.org/officeDocument/2006/relationships/hyperlink" Target="https://drive.google.com/drive/folders/1svk6mEeCm5A4l_xWIXb6eIp_EMZZFTvQ?usp=drive_link" TargetMode="External"/><Relationship Id="rId405" Type="http://schemas.openxmlformats.org/officeDocument/2006/relationships/hyperlink" Target="https://drive.google.com/drive/folders/1rMoFvj5xacETQO776RN1J5yeFy9TzP9X?usp=drive_link" TargetMode="External"/><Relationship Id="rId447" Type="http://schemas.openxmlformats.org/officeDocument/2006/relationships/hyperlink" Target="https://drive.google.com/drive/folders/1lULUobC8oAKgsvSMRItLMvAtIf5zUZL4?usp=drive_link" TargetMode="External"/><Relationship Id="rId612" Type="http://schemas.openxmlformats.org/officeDocument/2006/relationships/hyperlink" Target="https://drive.google.com/drive/folders/1p-6utKcPys3vEO-54Vxdizd1i3O8Y5XB?usp=drive_link" TargetMode="External"/><Relationship Id="rId251" Type="http://schemas.openxmlformats.org/officeDocument/2006/relationships/hyperlink" Target="https://drive.google.com/drive/folders/1QOn1GAuw7ffi0B6JXywuRThF_UPJLdUv?usp=drive_link" TargetMode="External"/><Relationship Id="rId489" Type="http://schemas.openxmlformats.org/officeDocument/2006/relationships/hyperlink" Target="https://drive.google.com/drive/folders/1ClXKuoxYl0HQv5EX5R6RGkladDqkiYYz?usp=drive_link" TargetMode="External"/><Relationship Id="rId654" Type="http://schemas.openxmlformats.org/officeDocument/2006/relationships/hyperlink" Target="https://drive.google.com/drive/folders/1Gu5KNR-YVe8SXBoUXVZynurHdT7sg2cH?usp=drive_link" TargetMode="External"/><Relationship Id="rId696" Type="http://schemas.openxmlformats.org/officeDocument/2006/relationships/hyperlink" Target="https://drive.google.com/drive/folders/19e2Xk1BtszNdoxpMmiCRLEOS16Jpjhwu?usp=drive_link" TargetMode="External"/><Relationship Id="rId46" Type="http://schemas.openxmlformats.org/officeDocument/2006/relationships/hyperlink" Target="https://drive.google.com/drive/folders/1-F4KzCAUyWHBVwqk0JVa3-AJjq2QDIzh?usp=drive_link" TargetMode="External"/><Relationship Id="rId293" Type="http://schemas.openxmlformats.org/officeDocument/2006/relationships/hyperlink" Target="https://drive.google.com/drive/folders/17p4S-rTYDPrGOU8cyVoogpyKxf1t8phj?usp=drive_link" TargetMode="External"/><Relationship Id="rId307" Type="http://schemas.openxmlformats.org/officeDocument/2006/relationships/hyperlink" Target="https://drive.google.com/drive/folders/1U8Tvxx1JMr0hbDMsKnvMFF_E31rWg0K3?usp=drive_link" TargetMode="External"/><Relationship Id="rId349" Type="http://schemas.openxmlformats.org/officeDocument/2006/relationships/hyperlink" Target="https://drive.google.com/drive/folders/1g5OwOoUw8m3VImwWIAtKmAuEkAY2r49p?usp=drive_link" TargetMode="External"/><Relationship Id="rId514" Type="http://schemas.openxmlformats.org/officeDocument/2006/relationships/hyperlink" Target="https://drive.google.com/drive/folders/1mgEk9blCz16inEjX59P6JyF7U6x4srTj?usp=drive_link" TargetMode="External"/><Relationship Id="rId556" Type="http://schemas.openxmlformats.org/officeDocument/2006/relationships/hyperlink" Target="https://drive.google.com/drive/folders/1c4BDoB4Pc2w7RI0EcHY1Ti5TJF0CHpQc?usp=drive_link" TargetMode="External"/><Relationship Id="rId88" Type="http://schemas.openxmlformats.org/officeDocument/2006/relationships/hyperlink" Target="https://drive.google.com/drive/folders/1bS4L8PnY4gPxixJHDIT8RX83At_Wabsi?usp=drive_link" TargetMode="External"/><Relationship Id="rId111" Type="http://schemas.openxmlformats.org/officeDocument/2006/relationships/hyperlink" Target="https://drive.google.com/drive/folders/11FBpb7M370EKIbkUvnuuFv91GKC71aSR?usp=drive_link" TargetMode="External"/><Relationship Id="rId153" Type="http://schemas.openxmlformats.org/officeDocument/2006/relationships/hyperlink" Target="https://drive.google.com/drive/folders/1Q6GOTcgUPx2WpybNpMfz0gYwuknmb7El?usp=drive_link" TargetMode="External"/><Relationship Id="rId195" Type="http://schemas.openxmlformats.org/officeDocument/2006/relationships/hyperlink" Target="https://drive.google.com/drive/folders/1zeuTok4VPovS5lD8sV4ZZBaM0_5aeZKL?usp=drive_link" TargetMode="External"/><Relationship Id="rId209" Type="http://schemas.openxmlformats.org/officeDocument/2006/relationships/hyperlink" Target="https://drive.google.com/drive/folders/1P7y4VwrgHpjAh8NJjYurBnVH5yGbCw0A?usp=drive_link" TargetMode="External"/><Relationship Id="rId360" Type="http://schemas.openxmlformats.org/officeDocument/2006/relationships/hyperlink" Target="https://drive.google.com/drive/folders/14QXQuyOtbrGy0Au70Bm_7jrhZ_-srpfo" TargetMode="External"/><Relationship Id="rId416" Type="http://schemas.openxmlformats.org/officeDocument/2006/relationships/hyperlink" Target="https://drive.google.com/drive/folders/1QPd4j7l9dnSgVZ4wLxn10NEfOI9NxBTy?usp=drive_link" TargetMode="External"/><Relationship Id="rId598" Type="http://schemas.openxmlformats.org/officeDocument/2006/relationships/hyperlink" Target="https://drive.google.com/drive/folders/145nWCLNPCQRdfPMY22KXru0JkXIIsS0K?usp=drive_link" TargetMode="External"/><Relationship Id="rId220" Type="http://schemas.openxmlformats.org/officeDocument/2006/relationships/hyperlink" Target="https://drive.google.com/file/d/109zepv-ancTHd5CHfHTlZZYCOI117mj0/view?usp=drive_link" TargetMode="External"/><Relationship Id="rId458" Type="http://schemas.openxmlformats.org/officeDocument/2006/relationships/hyperlink" Target="https://drive.google.com/drive/folders/1Ov3MkP7Puv6cXsH79iYHk_-hxjMbNNvr?usp=drive_link" TargetMode="External"/><Relationship Id="rId623" Type="http://schemas.openxmlformats.org/officeDocument/2006/relationships/hyperlink" Target="https://drive.google.com/drive/folders/1qveRjctVlIZISmOEG87VzvfRc951CoUv?usp=drive_link" TargetMode="External"/><Relationship Id="rId665" Type="http://schemas.openxmlformats.org/officeDocument/2006/relationships/hyperlink" Target="https://drive.google.com/drive/folders/1nuNcQ-OqD7Uk1gBWPoucVh37JMAqeozp?usp=drive_link" TargetMode="External"/><Relationship Id="rId15" Type="http://schemas.openxmlformats.org/officeDocument/2006/relationships/hyperlink" Target="https://drive.google.com/drive/folders/1okYe7wVt6SRPuQ2MFUbrtHjWsMo1qufd?usp=sharing" TargetMode="External"/><Relationship Id="rId57" Type="http://schemas.openxmlformats.org/officeDocument/2006/relationships/hyperlink" Target="https://drive.google.com/drive/folders/1mbzOMf488zOxrhlGA1mUnBrAa2QN-h4n?usp=drive_link" TargetMode="External"/><Relationship Id="rId262" Type="http://schemas.openxmlformats.org/officeDocument/2006/relationships/hyperlink" Target="https://drive.google.com/drive/folders/1wRwYUegFkCizY1sSleCVRbPyb47u113m?usp=drive_link" TargetMode="External"/><Relationship Id="rId318" Type="http://schemas.openxmlformats.org/officeDocument/2006/relationships/hyperlink" Target="https://drive.google.com/drive/folders/1BlUtSUfJI9JYPxRl_zE_3dHYBly7F6K1?usp=drive_link" TargetMode="External"/><Relationship Id="rId525" Type="http://schemas.openxmlformats.org/officeDocument/2006/relationships/hyperlink" Target="https://drive.google.com/drive/folders/1Q7RRQdUKZ4HAg6ZTT1SDPX3Hp72KVt3g?usp=drive_link" TargetMode="External"/><Relationship Id="rId567" Type="http://schemas.openxmlformats.org/officeDocument/2006/relationships/hyperlink" Target="https://drive.google.com/drive/folders/1VLaws7qCAS3uRwKnsIl8SyRueLny8DFe?usp=drive_link" TargetMode="External"/><Relationship Id="rId99" Type="http://schemas.openxmlformats.org/officeDocument/2006/relationships/hyperlink" Target="https://drive.google.com/drive/folders/1QG76PYvF8yqAYL9wSCi9PQ8mGRxbOJWD?usp=drive_link" TargetMode="External"/><Relationship Id="rId122" Type="http://schemas.openxmlformats.org/officeDocument/2006/relationships/hyperlink" Target="https://drive.google.com/drive/folders/1HQv1hPCxQzvl_R4IHlBsP0lfAx4Y8l1t?usp=drive_link" TargetMode="External"/><Relationship Id="rId164" Type="http://schemas.openxmlformats.org/officeDocument/2006/relationships/hyperlink" Target="https://drive.google.com/drive/folders/1d9sQzPsSwGrC2dOjZAWsNsEsSesH-nvW?usp=drive_link" TargetMode="External"/><Relationship Id="rId371" Type="http://schemas.openxmlformats.org/officeDocument/2006/relationships/hyperlink" Target="https://drive.google.com/drive/folders/1xfOaI_oDnE7lnaX_-HwHN06hqwrVucL2?usp=drive_link" TargetMode="External"/><Relationship Id="rId427" Type="http://schemas.openxmlformats.org/officeDocument/2006/relationships/hyperlink" Target="https://drive.google.com/drive/folders/1DISeoyD1XHcFU37HoYFAlaV1-uAIV8lc?usp=drive_link" TargetMode="External"/><Relationship Id="rId469" Type="http://schemas.openxmlformats.org/officeDocument/2006/relationships/hyperlink" Target="https://drive.google.com/drive/folders/1LxQZDtOpPbK2zmpW54tfB_bm7pwV9eLS?usp=drive_link" TargetMode="External"/><Relationship Id="rId634" Type="http://schemas.openxmlformats.org/officeDocument/2006/relationships/hyperlink" Target="https://drive.google.com/drive/folders/1yWYO1sclYCV-pr4mh81KCTkGA-PlKQk9?usp=drive_link" TargetMode="External"/><Relationship Id="rId676" Type="http://schemas.openxmlformats.org/officeDocument/2006/relationships/hyperlink" Target="https://drive.google.com/drive/folders/1V6KiYrnI5Z2jwQ_8_XWJ1Zbw_1ypPN26?usp=drive_link" TargetMode="External"/><Relationship Id="rId26" Type="http://schemas.openxmlformats.org/officeDocument/2006/relationships/hyperlink" Target="https://drive.google.com/drive/folders/1br01u3Kal2HE5yKGJkq8NQypxfuwePMx?usp=drive_link" TargetMode="External"/><Relationship Id="rId231" Type="http://schemas.openxmlformats.org/officeDocument/2006/relationships/hyperlink" Target="https://drive.google.com/drive/folders/1J9TeM3EaP7jxx0coLq_3rncnWiNsDkfa?usp=drive_link" TargetMode="External"/><Relationship Id="rId273" Type="http://schemas.openxmlformats.org/officeDocument/2006/relationships/hyperlink" Target="https://drive.google.com/drive/folders/1Y8LAvEiGMkJ4v6GIXIaEhEZ0BRyu01-q?usp=drive_link" TargetMode="External"/><Relationship Id="rId329" Type="http://schemas.openxmlformats.org/officeDocument/2006/relationships/hyperlink" Target="https://drive.google.com/drive/folders/1RN7UXcgP2bWbBywFQy8mAVxAg_X2ZUbK?usp=drive_link" TargetMode="External"/><Relationship Id="rId480" Type="http://schemas.openxmlformats.org/officeDocument/2006/relationships/hyperlink" Target="https://drive.google.com/drive/folders/1croR72EsnR67UzObRYXtjuEo-rAeuynA?usp=drive_link" TargetMode="External"/><Relationship Id="rId536" Type="http://schemas.openxmlformats.org/officeDocument/2006/relationships/hyperlink" Target="https://drive.google.com/drive/folders/1POQuoIGMu3nQyg-8hiEVGHnCiaL2GAFO?usp=drive_link" TargetMode="External"/><Relationship Id="rId701" Type="http://schemas.openxmlformats.org/officeDocument/2006/relationships/hyperlink" Target="https://drive.google.com/drive/folders/1m_M3Li_O9DqZFujD4dLdtoaSWgVdCBMJ?usp=drive_link" TargetMode="External"/><Relationship Id="rId68" Type="http://schemas.openxmlformats.org/officeDocument/2006/relationships/hyperlink" Target="https://drive.google.com/drive/folders/1Vardh599DVoutunlDEdznKDkiJzOb_6h?usp=drive_link" TargetMode="External"/><Relationship Id="rId133" Type="http://schemas.openxmlformats.org/officeDocument/2006/relationships/hyperlink" Target="https://drive.google.com/drive/folders/1-PPp46CvmBI0voW9i2Bg4_hXvW7s2R6y?usp=drive_link" TargetMode="External"/><Relationship Id="rId175" Type="http://schemas.openxmlformats.org/officeDocument/2006/relationships/hyperlink" Target="https://drive.google.com/drive/folders/1tMjngm0uK1YUfXSVi6dI2aIRB_mygdtZ?usp=drive_link" TargetMode="External"/><Relationship Id="rId340" Type="http://schemas.openxmlformats.org/officeDocument/2006/relationships/hyperlink" Target="https://drive.google.com/drive/folders/1XjNQOYIeYlqA1PJKRuV_3E4qv5KbwVlW?usp=drive_link" TargetMode="External"/><Relationship Id="rId578" Type="http://schemas.openxmlformats.org/officeDocument/2006/relationships/hyperlink" Target="https://drive.google.com/drive/folders/1HbkHhJ6hUyf35rVhvZO-MeFJsKoX5xt5?usp=drive_link" TargetMode="External"/><Relationship Id="rId200" Type="http://schemas.openxmlformats.org/officeDocument/2006/relationships/hyperlink" Target="https://drive.google.com/drive/folders/1UgWobLslRYjeexQfThFMPrlghMBvs64-?usp=drive_link" TargetMode="External"/><Relationship Id="rId382" Type="http://schemas.openxmlformats.org/officeDocument/2006/relationships/hyperlink" Target="https://drive.google.com/drive/folders/19yL7hGi75wpbHSI5UeMBmvYR_mQ2PDfK?usp=drive_link" TargetMode="External"/><Relationship Id="rId438" Type="http://schemas.openxmlformats.org/officeDocument/2006/relationships/hyperlink" Target="https://drive.google.com/drive/folders/1gJaSzXMGHnSGfRCJkhil3ck2_CD016A4?usp=drive_link" TargetMode="External"/><Relationship Id="rId603" Type="http://schemas.openxmlformats.org/officeDocument/2006/relationships/hyperlink" Target="https://drive.google.com/drive/folders/1DF9En3Fo-LucZ0mryBmR_jmqz0pUMSEr?usp=drive_link" TargetMode="External"/><Relationship Id="rId645" Type="http://schemas.openxmlformats.org/officeDocument/2006/relationships/hyperlink" Target="https://drive.google.com/drive/folders/1GlnL9JGXc1x7Q68jKLxehFaUyvYoitgo?usp=drive_link" TargetMode="External"/><Relationship Id="rId687" Type="http://schemas.openxmlformats.org/officeDocument/2006/relationships/hyperlink" Target="https://drive.google.com/drive/folders/1d5EdwpG36uMZv_PD7FPQhFvSZk-_9ReV?usp=drive_link" TargetMode="External"/><Relationship Id="rId242" Type="http://schemas.openxmlformats.org/officeDocument/2006/relationships/hyperlink" Target="https://drive.google.com/drive/folders/1-F3lv_zds0_6_BhdxiZ1So30BLyAHO_B?usp=drive_link" TargetMode="External"/><Relationship Id="rId284" Type="http://schemas.openxmlformats.org/officeDocument/2006/relationships/hyperlink" Target="https://drive.google.com/drive/folders/1tXYNxqMUEnHfjJHOaEOJfD97hJylGbRV?usp=drive_link" TargetMode="External"/><Relationship Id="rId491" Type="http://schemas.openxmlformats.org/officeDocument/2006/relationships/hyperlink" Target="https://drive.google.com/drive/folders/1AeMJNUeW1Esbfg80ryYSDP3sN-N4SBdM?usp=drive_link" TargetMode="External"/><Relationship Id="rId505" Type="http://schemas.openxmlformats.org/officeDocument/2006/relationships/hyperlink" Target="https://drive.google.com/drive/folders/1q8GqMZC9e4WchYVGrlBMGWs-j2EJHCxQ?usp=drive_link" TargetMode="External"/><Relationship Id="rId712" Type="http://schemas.openxmlformats.org/officeDocument/2006/relationships/hyperlink" Target="https://drive.google.com/drive/folders/1_13mu21w4Z0tSuJjU4P6LYVUvpPLDU8J?usp=drive_link" TargetMode="External"/><Relationship Id="rId37" Type="http://schemas.openxmlformats.org/officeDocument/2006/relationships/hyperlink" Target="https://drive.google.com/drive/folders/1CRODUOsQtpFU9gq0gL21AxPRf5F-DxIq?usp=drive_link" TargetMode="External"/><Relationship Id="rId79" Type="http://schemas.openxmlformats.org/officeDocument/2006/relationships/hyperlink" Target="https://drive.google.com/drive/folders/1wXUbANIeiOT_SzMOsE7wMk8ud9UbQo6b?usp=drive_link" TargetMode="External"/><Relationship Id="rId102" Type="http://schemas.openxmlformats.org/officeDocument/2006/relationships/hyperlink" Target="https://drive.google.com/drive/folders/1BCkxwYbLNbExfWVWh-QlNZXR6wfnpXEk?usp=drive_link" TargetMode="External"/><Relationship Id="rId144" Type="http://schemas.openxmlformats.org/officeDocument/2006/relationships/hyperlink" Target="https://drive.google.com/drive/folders/1JL3YlnR5kzCPQZqTplvj9q_9zrsK-uTf?usp=drive_link" TargetMode="External"/><Relationship Id="rId547" Type="http://schemas.openxmlformats.org/officeDocument/2006/relationships/hyperlink" Target="https://drive.google.com/drive/folders/1Wptbts3NjSFij9pGrSDVfU8a5GACPHAD?usp=drive_link" TargetMode="External"/><Relationship Id="rId589" Type="http://schemas.openxmlformats.org/officeDocument/2006/relationships/hyperlink" Target="https://drive.google.com/drive/folders/1V1FT-PciAWQXbL_fbicGfR0FHAjIDqqN?usp=drive_link" TargetMode="External"/><Relationship Id="rId90" Type="http://schemas.openxmlformats.org/officeDocument/2006/relationships/hyperlink" Target="https://drive.google.com/drive/folders/10zZ4PRhGDk2YsBNXFmRR2vDtsAHCBBc5?usp=drive_link" TargetMode="External"/><Relationship Id="rId186" Type="http://schemas.openxmlformats.org/officeDocument/2006/relationships/hyperlink" Target="https://drive.google.com/drive/folders/15Xc53cAehz4dWpmZtrsUQkiU2VrDzgci?usp=drive_link" TargetMode="External"/><Relationship Id="rId351" Type="http://schemas.openxmlformats.org/officeDocument/2006/relationships/hyperlink" Target="https://drive.google.com/drive/folders/12Dl-envTaJdWqumEjeHt2lKxORpuWofi?usp=drive_link" TargetMode="External"/><Relationship Id="rId393" Type="http://schemas.openxmlformats.org/officeDocument/2006/relationships/hyperlink" Target="https://drive.google.com/drive/folders/1OxBztm_KOFu0LkSGkFMgAJM84WEt12SP?usp=drive_link" TargetMode="External"/><Relationship Id="rId407" Type="http://schemas.openxmlformats.org/officeDocument/2006/relationships/hyperlink" Target="https://drive.google.com/drive/folders/1xhb4z-sfwbsiH8Wf0fIS7Qa8hLc0RGqT?usp=drive_link" TargetMode="External"/><Relationship Id="rId449" Type="http://schemas.openxmlformats.org/officeDocument/2006/relationships/hyperlink" Target="https://drive.google.com/drive/folders/1W166RnXEgbmFAviEDd1tOhktm-jA1Iq_?usp=drive_link" TargetMode="External"/><Relationship Id="rId614" Type="http://schemas.openxmlformats.org/officeDocument/2006/relationships/hyperlink" Target="https://drive.google.com/drive/folders/1qQ34Yh0nPiIxAfIcwa5FxI7QlsTK6jhw?usp=drive_link" TargetMode="External"/><Relationship Id="rId656" Type="http://schemas.openxmlformats.org/officeDocument/2006/relationships/hyperlink" Target="https://drive.google.com/drive/folders/10VEDB1ypwZuyxGCRd2rpT-J0p48yubFq?usp=drive_link" TargetMode="External"/><Relationship Id="rId211" Type="http://schemas.openxmlformats.org/officeDocument/2006/relationships/hyperlink" Target="https://drive.google.com/drive/folders/1z4dyD8Fer-UIxClemceD5VyatQ5aaHVB?usp=drive_link" TargetMode="External"/><Relationship Id="rId253" Type="http://schemas.openxmlformats.org/officeDocument/2006/relationships/hyperlink" Target="https://drive.google.com/drive/folders/12rIaesrqcKUTRIkSogwudteKHJ-xwZSl?usp=drive_link" TargetMode="External"/><Relationship Id="rId295" Type="http://schemas.openxmlformats.org/officeDocument/2006/relationships/hyperlink" Target="https://drive.google.com/drive/folders/1Q_BcBtVkUCLifKOs9XfhHZtmyfEaqMEq?usp=drive_link" TargetMode="External"/><Relationship Id="rId309" Type="http://schemas.openxmlformats.org/officeDocument/2006/relationships/hyperlink" Target="https://drive.google.com/drive/folders/19v_Y6yeEr0k35ZouVNPFlwcfe6HJNZmz?usp=drive_link" TargetMode="External"/><Relationship Id="rId460" Type="http://schemas.openxmlformats.org/officeDocument/2006/relationships/hyperlink" Target="https://drive.google.com/drive/folders/1AFVRTwq8ExYjyY5TJ3edMYxSHC0gKhEN?usp=drive_link" TargetMode="External"/><Relationship Id="rId516" Type="http://schemas.openxmlformats.org/officeDocument/2006/relationships/hyperlink" Target="https://drive.google.com/drive/folders/1eO4-oC4ItnRzJjtSi9aSdamLFmvsCXml?usp=drive_link" TargetMode="External"/><Relationship Id="rId698" Type="http://schemas.openxmlformats.org/officeDocument/2006/relationships/hyperlink" Target="https://drive.google.com/drive/folders/1pHn2cKRapXSGlkFazAEI2W-yTMg-od2J?usp=drive_link" TargetMode="External"/><Relationship Id="rId48" Type="http://schemas.openxmlformats.org/officeDocument/2006/relationships/hyperlink" Target="https://drive.google.com/drive/folders/1uuR9OZKcwBnNCtGFKVpnYEjBNJqqPlzj?usp=drive_link" TargetMode="External"/><Relationship Id="rId113" Type="http://schemas.openxmlformats.org/officeDocument/2006/relationships/hyperlink" Target="https://drive.google.com/drive/folders/1GCqa3aT_QNs5ZBbhlQy5nefxt2FRHWeM?usp=drive_link" TargetMode="External"/><Relationship Id="rId320" Type="http://schemas.openxmlformats.org/officeDocument/2006/relationships/hyperlink" Target="https://drive.google.com/drive/folders/1CsQqQ1jxLWnCzK6zNc9vC_KV2_3iFEDE?usp=drive_link" TargetMode="External"/><Relationship Id="rId558" Type="http://schemas.openxmlformats.org/officeDocument/2006/relationships/hyperlink" Target="https://drive.google.com/drive/folders/1ZCet9KgaX6HYcBCG6Fej2j7DKyB0zZfv?usp=sharing" TargetMode="External"/><Relationship Id="rId155" Type="http://schemas.openxmlformats.org/officeDocument/2006/relationships/hyperlink" Target="https://drive.google.com/drive/folders/1fBTKVqJdnJLR8zBv-Ct6iNyQ95RbOtcJ?usp=drive_link" TargetMode="External"/><Relationship Id="rId197" Type="http://schemas.openxmlformats.org/officeDocument/2006/relationships/hyperlink" Target="https://drive.google.com/drive/folders/1K3_2alRn8tol_BiJZVtumq_kWqza7ZdJ?usp=drive_link" TargetMode="External"/><Relationship Id="rId362" Type="http://schemas.openxmlformats.org/officeDocument/2006/relationships/hyperlink" Target="https://drive.google.com/drive/folders/1YuyCrqZkMdgmxx5HSRG_p0VEl8UyXwJv?usp=drive_link" TargetMode="External"/><Relationship Id="rId418" Type="http://schemas.openxmlformats.org/officeDocument/2006/relationships/hyperlink" Target="https://drive.google.com/drive/folders/1UHl8Jxq2YzonV53G7QUlrDuNEcMWDKPg?usp=drive_link" TargetMode="External"/><Relationship Id="rId625" Type="http://schemas.openxmlformats.org/officeDocument/2006/relationships/hyperlink" Target="https://drive.google.com/drive/folders/1nGwljdIqQ66P0dBKYDNWz9UhtGrT2mVH?usp=drive_link" TargetMode="External"/><Relationship Id="rId222" Type="http://schemas.openxmlformats.org/officeDocument/2006/relationships/hyperlink" Target="https://drive.google.com/drive/folders/1-9tCeTGRVdWf2I45Fj83SDpaNvYa1ZF6?usp=drive_link" TargetMode="External"/><Relationship Id="rId264" Type="http://schemas.openxmlformats.org/officeDocument/2006/relationships/hyperlink" Target="https://drive.google.com/drive/folders/1CgIK0yngK25XupIxdtI26q5tMFs-SCbV?usp=drive_link" TargetMode="External"/><Relationship Id="rId471" Type="http://schemas.openxmlformats.org/officeDocument/2006/relationships/hyperlink" Target="https://drive.google.com/drive/folders/1_tkjqSaXZQbysrI5J9IR5qufl-MwSt4S?usp=drive_link" TargetMode="External"/><Relationship Id="rId667" Type="http://schemas.openxmlformats.org/officeDocument/2006/relationships/hyperlink" Target="https://drive.google.com/drive/folders/1bFic6_kjrv9I8M2IJ9imcWmOFPbNCL2z?usp=sharing" TargetMode="External"/><Relationship Id="rId17" Type="http://schemas.openxmlformats.org/officeDocument/2006/relationships/hyperlink" Target="https://drive.google.com/drive/folders/1Aj-xoO-VaPo_wWKxB49ekvfmzQLGpM5Q?usp=drive_link" TargetMode="External"/><Relationship Id="rId59" Type="http://schemas.openxmlformats.org/officeDocument/2006/relationships/hyperlink" Target="https://drive.google.com/drive/folders/1XC7JcyjX9kxwQDmG9M3_y9G1HL4rLLA6?usp=drive_link" TargetMode="External"/><Relationship Id="rId124" Type="http://schemas.openxmlformats.org/officeDocument/2006/relationships/hyperlink" Target="https://drive.google.com/drive/folders/1uVDETS89_cvaQCSNLEcMkvoP7RO90yC_?usp=drive_link" TargetMode="External"/><Relationship Id="rId527" Type="http://schemas.openxmlformats.org/officeDocument/2006/relationships/hyperlink" Target="https://drive.google.com/drive/folders/1U74JI7zzf0v0hUSwInAWH_0Oc7O4E_0u?usp=drive_link" TargetMode="External"/><Relationship Id="rId569" Type="http://schemas.openxmlformats.org/officeDocument/2006/relationships/hyperlink" Target="https://drive.google.com/drive/folders/1Vl9-74-NnZsl6a3JqiuXNDF3IVFBHeiQ?usp=drive_link" TargetMode="External"/><Relationship Id="rId70" Type="http://schemas.openxmlformats.org/officeDocument/2006/relationships/hyperlink" Target="https://drive.google.com/drive/folders/1qLtALrCIbn0geuo6Iy7fppuInH_St-VY?usp=drive_link" TargetMode="External"/><Relationship Id="rId166" Type="http://schemas.openxmlformats.org/officeDocument/2006/relationships/hyperlink" Target="https://drive.google.com/drive/folders/1AU9aGEBBGYBpBpaKrbz1D6C2LUI61xDa" TargetMode="External"/><Relationship Id="rId331" Type="http://schemas.openxmlformats.org/officeDocument/2006/relationships/hyperlink" Target="https://drive.google.com/drive/folders/1ik8cuYrcx9EI3orAtmjvHTUySzFg55xB?usp=drive_link" TargetMode="External"/><Relationship Id="rId373" Type="http://schemas.openxmlformats.org/officeDocument/2006/relationships/hyperlink" Target="https://drive.google.com/drive/folders/1_wKk405U0jU7wk2EGVcedb7VNSepx5ms?usp=drive_link" TargetMode="External"/><Relationship Id="rId429" Type="http://schemas.openxmlformats.org/officeDocument/2006/relationships/hyperlink" Target="https://drive.google.com/drive/folders/18t3eM-P7Q8-8DpltKn_S7Q2ZdfCJhzOO?usp=drive_link" TargetMode="External"/><Relationship Id="rId580" Type="http://schemas.openxmlformats.org/officeDocument/2006/relationships/hyperlink" Target="https://drive.google.com/drive/folders/1-BNfqpf2bz1VhrhkKlvk8wn0qO2fX6Hr?usp=drive_link" TargetMode="External"/><Relationship Id="rId636" Type="http://schemas.openxmlformats.org/officeDocument/2006/relationships/hyperlink" Target="https://drive.google.com/drive/folders/1lHDFZoWZfm63ZwVlkr3cz3QNbLvgQW8S?usp=drive_link" TargetMode="External"/><Relationship Id="rId1" Type="http://schemas.openxmlformats.org/officeDocument/2006/relationships/hyperlink" Target="https://drive.google.com/drive/folders/1tEIsqHWRpjg2KaWmSxEqZ4aAkEWYZDxW?usp=drive_link" TargetMode="External"/><Relationship Id="rId233" Type="http://schemas.openxmlformats.org/officeDocument/2006/relationships/hyperlink" Target="https://drive.google.com/drive/folders/1KEi2Sw8UEUnacaUsgFT2ddKmoex6TvZK?usp=drive_link" TargetMode="External"/><Relationship Id="rId440" Type="http://schemas.openxmlformats.org/officeDocument/2006/relationships/hyperlink" Target="https://drive.google.com/drive/folders/1ixLaUwT95o7l3WsJvKP6_FYSkeqkGb4T?usp=drive_link" TargetMode="External"/><Relationship Id="rId678" Type="http://schemas.openxmlformats.org/officeDocument/2006/relationships/hyperlink" Target="https://drive.google.com/drive/folders/1_sDav4WO--hcD8QyYGDRHQGQZPSp89gC?usp=drive_link" TargetMode="External"/><Relationship Id="rId28" Type="http://schemas.openxmlformats.org/officeDocument/2006/relationships/hyperlink" Target="https://drive.google.com/drive/folders/1w_Njl3fO4qb1zufB_SteZT8QPl9Kxcxe?usp=drive_link" TargetMode="External"/><Relationship Id="rId275" Type="http://schemas.openxmlformats.org/officeDocument/2006/relationships/hyperlink" Target="https://drive.google.com/drive/folders/1kEu2LjkVO3Jwd5lAvXcXS1YJHgrkZwwE?usp=drive_link" TargetMode="External"/><Relationship Id="rId300" Type="http://schemas.openxmlformats.org/officeDocument/2006/relationships/hyperlink" Target="https://drive.google.com/drive/folders/19TpNzZsaWK5KsxTNgfcyukekS1gBnKey?usp=drive_link" TargetMode="External"/><Relationship Id="rId482" Type="http://schemas.openxmlformats.org/officeDocument/2006/relationships/hyperlink" Target="https://drive.google.com/drive/folders/1tj56L9iuO9Xb4ckYQaS2FcP30Rh-44oH?usp=drive_link" TargetMode="External"/><Relationship Id="rId538" Type="http://schemas.openxmlformats.org/officeDocument/2006/relationships/hyperlink" Target="https://drive.google.com/drive/folders/1g-sQBWqZfTYg3Od77ihG8IONqjmyLQZY?usp=drive_link" TargetMode="External"/><Relationship Id="rId703" Type="http://schemas.openxmlformats.org/officeDocument/2006/relationships/hyperlink" Target="https://drive.google.com/drive/folders/1p0aBPLZWZAr9QfZ2YeB9yavVJCWG-vWb?usp=drive_link" TargetMode="External"/><Relationship Id="rId81" Type="http://schemas.openxmlformats.org/officeDocument/2006/relationships/hyperlink" Target="https://drive.google.com/drive/folders/1FoH41XlbTzlPoqzXmTlj7hxJ8y6OrSU5?usp=drive_link" TargetMode="External"/><Relationship Id="rId135" Type="http://schemas.openxmlformats.org/officeDocument/2006/relationships/hyperlink" Target="https://drive.google.com/drive/folders/1k2OVvcxbQcEoTD3rtxkuBaSQye5Wet-2?usp=drive_link" TargetMode="External"/><Relationship Id="rId177" Type="http://schemas.openxmlformats.org/officeDocument/2006/relationships/hyperlink" Target="https://drive.google.com/drive/folders/1UUvWFLx2-jfXO4iwSC6_TNrc36nLkXAU?usp=drive_link" TargetMode="External"/><Relationship Id="rId342" Type="http://schemas.openxmlformats.org/officeDocument/2006/relationships/hyperlink" Target="https://drive.google.com/drive/folders/1p5u5_7raY3hXUREczdVl6UD5CmmSXD4z?usp=drive_link" TargetMode="External"/><Relationship Id="rId384" Type="http://schemas.openxmlformats.org/officeDocument/2006/relationships/hyperlink" Target="https://drive.google.com/drive/folders/1E9m5lOw4A0dmxxR832d3J4KDlye7vHRe?usp=drive_link" TargetMode="External"/><Relationship Id="rId591" Type="http://schemas.openxmlformats.org/officeDocument/2006/relationships/hyperlink" Target="https://drive.google.com/drive/folders/1OoubkAAM2y6tBqtThOMtCpyrdaCAIwmx?usp=drive_link" TargetMode="External"/><Relationship Id="rId605" Type="http://schemas.openxmlformats.org/officeDocument/2006/relationships/hyperlink" Target="https://drive.google.com/drive/folders/1_-EOGZ6jFVi5WDjMcKpLEIeOrXvVwQER?usp=drive_link" TargetMode="External"/><Relationship Id="rId202" Type="http://schemas.openxmlformats.org/officeDocument/2006/relationships/hyperlink" Target="https://drive.google.com/drive/folders/1I62LVFzGYz918dMD1d8IKCdzdUBWeSug?usp=drive_link" TargetMode="External"/><Relationship Id="rId244" Type="http://schemas.openxmlformats.org/officeDocument/2006/relationships/hyperlink" Target="https://drive.google.com/drive/folders/1N7d7XZtB7EAVYg16wb1fSV470CQiStfT?usp=drive_link" TargetMode="External"/><Relationship Id="rId647" Type="http://schemas.openxmlformats.org/officeDocument/2006/relationships/hyperlink" Target="https://drive.google.com/drive/folders/1729f8NxiMEI_T-WPEkFtRX-MEK3jApbG?usp=drive_link" TargetMode="External"/><Relationship Id="rId689" Type="http://schemas.openxmlformats.org/officeDocument/2006/relationships/hyperlink" Target="https://drive.google.com/drive/folders/1-Eu_b0NVHtod7gYqd-womGX_43bDguej?usp=drive_link" TargetMode="External"/><Relationship Id="rId39" Type="http://schemas.openxmlformats.org/officeDocument/2006/relationships/hyperlink" Target="https://drive.google.com/drive/folders/1dg1ewTIc5Cj25Z019rbOnmE89q_LEIpg?usp=drive_link" TargetMode="External"/><Relationship Id="rId286" Type="http://schemas.openxmlformats.org/officeDocument/2006/relationships/hyperlink" Target="https://drive.google.com/drive/folders/1YhEvqODPKugwtVN-o5xG3PhTmf6AZcmO?usp=drive_link" TargetMode="External"/><Relationship Id="rId451" Type="http://schemas.openxmlformats.org/officeDocument/2006/relationships/hyperlink" Target="https://drive.google.com/drive/folders/1R3wT0XMZhqDI_4VTuka4cqyPX_G4s1GZ?usp=drive_link" TargetMode="External"/><Relationship Id="rId493" Type="http://schemas.openxmlformats.org/officeDocument/2006/relationships/hyperlink" Target="https://drive.google.com/drive/folders/1er9ebi0zr4xmYAJqfayn-UlZ6PgZ6rs9?usp=drive_link" TargetMode="External"/><Relationship Id="rId507" Type="http://schemas.openxmlformats.org/officeDocument/2006/relationships/hyperlink" Target="https://drive.google.com/drive/folders/16_N3X_AvOqY5eW2eAlknuAE1J88xSx1j?usp=drive_link" TargetMode="External"/><Relationship Id="rId549" Type="http://schemas.openxmlformats.org/officeDocument/2006/relationships/hyperlink" Target="https://drive.google.com/drive/folders/15LNyLt0t0NyatrwMZqvYc3r9TtJadqpg?usp=drive_link" TargetMode="External"/><Relationship Id="rId714" Type="http://schemas.openxmlformats.org/officeDocument/2006/relationships/hyperlink" Target="https://drive.google.com/drive/folders/1rffqcdC-gYnGyLP4ceeXyO7x7wdekIJ2?usp=drive_link" TargetMode="External"/><Relationship Id="rId50" Type="http://schemas.openxmlformats.org/officeDocument/2006/relationships/hyperlink" Target="https://drive.google.com/drive/folders/1TNNBA23Igyt8cMi01BnZbtg_uuEY03es?usp=drive_link" TargetMode="External"/><Relationship Id="rId104" Type="http://schemas.openxmlformats.org/officeDocument/2006/relationships/hyperlink" Target="https://drive.google.com/drive/folders/1dVN7wIstVDCZdfv21DwJzQId42YUYRc1?usp=drive_link" TargetMode="External"/><Relationship Id="rId146" Type="http://schemas.openxmlformats.org/officeDocument/2006/relationships/hyperlink" Target="https://drive.google.com/drive/folders/1513rBz90YKZFh_wq8FNy2xB1oXbsJ23g?usp=drive_link" TargetMode="External"/><Relationship Id="rId188" Type="http://schemas.openxmlformats.org/officeDocument/2006/relationships/hyperlink" Target="https://drive.google.com/drive/folders/1uBoHQDd_kWN421cKaQOYabUXWHDBn8E5?usp=drive_link" TargetMode="External"/><Relationship Id="rId311" Type="http://schemas.openxmlformats.org/officeDocument/2006/relationships/hyperlink" Target="https://drive.google.com/drive/folders/17jBjIOxw8Asqx6zGyZwTQK9tQh0olpC4?usp=drive_link" TargetMode="External"/><Relationship Id="rId353" Type="http://schemas.openxmlformats.org/officeDocument/2006/relationships/hyperlink" Target="https://drive.google.com/drive/folders/1EfL1Tv0KJF3xzaM4CNJdiA-TdPgNKTqa?usp=drive_link" TargetMode="External"/><Relationship Id="rId395" Type="http://schemas.openxmlformats.org/officeDocument/2006/relationships/hyperlink" Target="https://drive.google.com/drive/folders/14i9trrTZJceZEZg-UtamGOC15piMWgST?usp=drive_link" TargetMode="External"/><Relationship Id="rId409" Type="http://schemas.openxmlformats.org/officeDocument/2006/relationships/hyperlink" Target="https://drive.google.com/drive/folders/11nOz5lqMQNGRG5_JBtQAKWo-5FbsRdiA?usp=drive_link" TargetMode="External"/><Relationship Id="rId560" Type="http://schemas.openxmlformats.org/officeDocument/2006/relationships/hyperlink" Target="https://drive.google.com/drive/folders/1WqIRg2zRxrCjzVxNGvvo83DCu292d6z2?usp=drive_link" TargetMode="External"/><Relationship Id="rId92" Type="http://schemas.openxmlformats.org/officeDocument/2006/relationships/hyperlink" Target="https://drive.google.com/drive/folders/10zZ4PRhGDk2YsBNXFmRR2vDtsAHCBBc5?usp=drive_link" TargetMode="External"/><Relationship Id="rId213" Type="http://schemas.openxmlformats.org/officeDocument/2006/relationships/hyperlink" Target="https://drive.google.com/drive/folders/1EQXQAToPLb3YVRcxhRAJCoHgI9r_fBGI?usp=drive_link" TargetMode="External"/><Relationship Id="rId420" Type="http://schemas.openxmlformats.org/officeDocument/2006/relationships/hyperlink" Target="https://drive.google.com/drive/folders/1EhzKfmqPb1WU17ceQSqk9ZQ39QG4bhlw?usp=drive_link" TargetMode="External"/><Relationship Id="rId616" Type="http://schemas.openxmlformats.org/officeDocument/2006/relationships/hyperlink" Target="https://drive.google.com/drive/folders/1DbjWOqaRgHaBQTH04WlmmPp41MlwjkKR?usp=drive_link" TargetMode="External"/><Relationship Id="rId658" Type="http://schemas.openxmlformats.org/officeDocument/2006/relationships/hyperlink" Target="https://drive.google.com/drive/folders/1Sm1EiEFSabvRoktLEztM5Qgz_2m2WSsp?usp=drive_link" TargetMode="External"/><Relationship Id="rId255" Type="http://schemas.openxmlformats.org/officeDocument/2006/relationships/hyperlink" Target="https://drive.google.com/drive/folders/1h_R9k3TgScPygdk9jLTDqheCwrJBdi8c?usp=drive_link" TargetMode="External"/><Relationship Id="rId297" Type="http://schemas.openxmlformats.org/officeDocument/2006/relationships/hyperlink" Target="https://drive.google.com/drive/folders/1If47N8C8R2wahvcpGH4_QBaYBN9bL8eZ?usp=drive_link" TargetMode="External"/><Relationship Id="rId462" Type="http://schemas.openxmlformats.org/officeDocument/2006/relationships/hyperlink" Target="https://drive.google.com/drive/folders/1HkRhJKkYSct6LafVoxU2FJHhcOPdhG-A?usp=drive_link" TargetMode="External"/><Relationship Id="rId518" Type="http://schemas.openxmlformats.org/officeDocument/2006/relationships/hyperlink" Target="https://drive.google.com/drive/folders/1uA9MkYcMer9gfl_-w6JpX7C1Q9FNJ-Js?usp=drive_link" TargetMode="External"/><Relationship Id="rId115" Type="http://schemas.openxmlformats.org/officeDocument/2006/relationships/hyperlink" Target="https://drive.google.com/drive/folders/1G8zyePv4G9TOwo45TquqbB6dZS6teInZ?usp=drive_link" TargetMode="External"/><Relationship Id="rId157" Type="http://schemas.openxmlformats.org/officeDocument/2006/relationships/hyperlink" Target="https://drive.google.com/drive/folders/15rh-JbEUAR38Ay2SFJSgsgC6Pf_7IMhS?usp=drive_link" TargetMode="External"/><Relationship Id="rId322" Type="http://schemas.openxmlformats.org/officeDocument/2006/relationships/hyperlink" Target="https://drive.google.com/drive/folders/1U9wuZv3FzI7EpaBkPC70i1OvXb46_-EC?usp=drive_link" TargetMode="External"/><Relationship Id="rId364" Type="http://schemas.openxmlformats.org/officeDocument/2006/relationships/hyperlink" Target="https://drive.google.com/drive/folders/1FmTkpMRCzo7TufLRjXymAxTF6PotKmrn?usp=drive_link" TargetMode="External"/><Relationship Id="rId61" Type="http://schemas.openxmlformats.org/officeDocument/2006/relationships/hyperlink" Target="https://drive.google.com/drive/folders/1mpoWIT6HuYYbPy61-Rr95FhaT5y5zz0g?usp=drive_link" TargetMode="External"/><Relationship Id="rId199" Type="http://schemas.openxmlformats.org/officeDocument/2006/relationships/hyperlink" Target="https://drive.google.com/drive/folders/1inoASI6ugp35wGdw-Y7tixel5x8B6Nsz?usp=drive_link" TargetMode="External"/><Relationship Id="rId571" Type="http://schemas.openxmlformats.org/officeDocument/2006/relationships/hyperlink" Target="https://drive.google.com/drive/folders/1wvRUT6a6grkNqQPY45yBDIG-TYxzNqQU?usp=drive_link" TargetMode="External"/><Relationship Id="rId627" Type="http://schemas.openxmlformats.org/officeDocument/2006/relationships/hyperlink" Target="https://drive.google.com/drive/folders/1RsZJ4yFHeD0k_XPiNtCP1A8v3yqcLOpx?usp=drive_link" TargetMode="External"/><Relationship Id="rId669" Type="http://schemas.openxmlformats.org/officeDocument/2006/relationships/hyperlink" Target="https://drive.google.com/drive/folders/1dG0DOSUMrfc7DXuW2ZaqQ8N2aVGf7cCQ?usp=sharing" TargetMode="External"/><Relationship Id="rId19" Type="http://schemas.openxmlformats.org/officeDocument/2006/relationships/hyperlink" Target="https://drive.google.com/drive/folders/1ROhUhSwqN_9F6t4q8wDwdqHeHhoKdMRA?usp=drive_link" TargetMode="External"/><Relationship Id="rId224" Type="http://schemas.openxmlformats.org/officeDocument/2006/relationships/hyperlink" Target="https://drive.google.com/drive/folders/1PultitJa0eMSNFP93K2lHvVISkNojiFM?usp=drive_link" TargetMode="External"/><Relationship Id="rId266" Type="http://schemas.openxmlformats.org/officeDocument/2006/relationships/hyperlink" Target="https://drive.google.com/drive/folders/1lpWP8u6HqbfRNQhcPPZmN4u4IN-GfF88?usp=drive_link" TargetMode="External"/><Relationship Id="rId431" Type="http://schemas.openxmlformats.org/officeDocument/2006/relationships/hyperlink" Target="https://drive.google.com/drive/folders/1XSx0ktgONZnNxP-1T2bFG0j10yIpNSYQ?usp=drive_link" TargetMode="External"/><Relationship Id="rId473" Type="http://schemas.openxmlformats.org/officeDocument/2006/relationships/hyperlink" Target="https://drive.google.com/drive/folders/1nXb8vMVUHBE23mU1bkx5vdlvUeUKYZB7?usp=drive_link" TargetMode="External"/><Relationship Id="rId529" Type="http://schemas.openxmlformats.org/officeDocument/2006/relationships/hyperlink" Target="https://drive.google.com/drive/folders/1Q6VP3NVIUgT_8ZyCCpYt4u9j1sdoiNq4?usp=drive_link" TargetMode="External"/><Relationship Id="rId680" Type="http://schemas.openxmlformats.org/officeDocument/2006/relationships/hyperlink" Target="https://drive.google.com/drive/folders/1LHDFdaW0zzsgMq6Zii5FYSqje2H8dAqN?usp=drive_link" TargetMode="External"/><Relationship Id="rId30" Type="http://schemas.openxmlformats.org/officeDocument/2006/relationships/hyperlink" Target="https://drive.google.com/drive/folders/10tlxLn35J2UJ-ZuKxs2mrOnAMRqSewB0?usp=drive_link" TargetMode="External"/><Relationship Id="rId126" Type="http://schemas.openxmlformats.org/officeDocument/2006/relationships/hyperlink" Target="https://drive.google.com/drive/folders/1cv6L7OR3nVuqHqNT6WcRJMYVehZkp4UB?usp=drive_link" TargetMode="External"/><Relationship Id="rId168" Type="http://schemas.openxmlformats.org/officeDocument/2006/relationships/hyperlink" Target="https://drive.google.com/drive/folders/1QoNWfRDemCQ8YpBiLKnw8OSJpK7yBn_S?usp=drive_link" TargetMode="External"/><Relationship Id="rId333" Type="http://schemas.openxmlformats.org/officeDocument/2006/relationships/hyperlink" Target="https://drive.google.com/drive/folders/1-4PvWLpRBulrLFfveSpKEjB7gLYhagOZ?usp=drive_link" TargetMode="External"/><Relationship Id="rId540" Type="http://schemas.openxmlformats.org/officeDocument/2006/relationships/hyperlink" Target="https://drive.google.com/drive/folders/1UIIcpwhge6CP2XNIqPfmL1pWMJVPN5js?usp=drive_link" TargetMode="External"/><Relationship Id="rId72" Type="http://schemas.openxmlformats.org/officeDocument/2006/relationships/hyperlink" Target="https://drive.google.com/drive/folders/17HVJbsU_s745KB58VXQKZq4YkCTfL5wh?usp=drive_link" TargetMode="External"/><Relationship Id="rId375" Type="http://schemas.openxmlformats.org/officeDocument/2006/relationships/hyperlink" Target="https://drive.google.com/drive/folders/1o0OkTpaKuXP11SbydnehNOmmqs35bRiz?usp=drive_link" TargetMode="External"/><Relationship Id="rId582" Type="http://schemas.openxmlformats.org/officeDocument/2006/relationships/hyperlink" Target="https://drive.google.com/drive/folders/1MgUhqO33G7_Ml0cP2u1qy4UIAdU1Bvx-?usp=drive_link" TargetMode="External"/><Relationship Id="rId638" Type="http://schemas.openxmlformats.org/officeDocument/2006/relationships/hyperlink" Target="https://drive.google.com/drive/folders/1GAOLetjcVpo8y2Rq0zbttFlhM8BB6g2U?usp=drive_link" TargetMode="External"/><Relationship Id="rId3" Type="http://schemas.openxmlformats.org/officeDocument/2006/relationships/hyperlink" Target="https://drive.google.com/drive/folders/13tIeKNS6wjQu52DG1P1Zwr-CaUbgQqPU?usp=drive_link" TargetMode="External"/><Relationship Id="rId235" Type="http://schemas.openxmlformats.org/officeDocument/2006/relationships/hyperlink" Target="https://drive.google.com/drive/folders/1d7IYUO9DK6ra-DoE1Pwh5XxWBrH0kL7m?usp=drive_link" TargetMode="External"/><Relationship Id="rId277" Type="http://schemas.openxmlformats.org/officeDocument/2006/relationships/hyperlink" Target="https://drive.google.com/drive/folders/1Wh5x-7zhu-G7IyiexUkgcIwJ-RBVvGcq?usp=drive_link" TargetMode="External"/><Relationship Id="rId400" Type="http://schemas.openxmlformats.org/officeDocument/2006/relationships/hyperlink" Target="https://drive.google.com/drive/folders/1Qz5h_n39kzVsstIQDFsNuYxyIQTuSwNz?usp=drive_link" TargetMode="External"/><Relationship Id="rId442" Type="http://schemas.openxmlformats.org/officeDocument/2006/relationships/hyperlink" Target="https://drive.google.com/drive/folders/1Dky_UKZ0TlJKafLnGckBipx1zyemvGug?usp=drive_link" TargetMode="External"/><Relationship Id="rId484" Type="http://schemas.openxmlformats.org/officeDocument/2006/relationships/hyperlink" Target="https://drive.google.com/drive/folders/1WzRP2qX_yI3HXR9hrIW-kub75tFiEvk-?usp=drive_link" TargetMode="External"/><Relationship Id="rId705" Type="http://schemas.openxmlformats.org/officeDocument/2006/relationships/hyperlink" Target="https://drive.google.com/drive/folders/19ENkYNLmPn81miBUlFqxHoPHT4Hbt_2C?usp=drive_link" TargetMode="External"/><Relationship Id="rId137" Type="http://schemas.openxmlformats.org/officeDocument/2006/relationships/hyperlink" Target="https://drive.google.com/drive/folders/1bB_u9QNUqsj8w_c9YTUFMIn7cNRbcowY?usp=drive_link" TargetMode="External"/><Relationship Id="rId302" Type="http://schemas.openxmlformats.org/officeDocument/2006/relationships/hyperlink" Target="https://drive.google.com/drive/folders/1p4GNroeUJHdzqUWvtRNAAzZDV75qQLQT?usp=drive_link" TargetMode="External"/><Relationship Id="rId344" Type="http://schemas.openxmlformats.org/officeDocument/2006/relationships/hyperlink" Target="https://drive.google.com/drive/folders/12TvMDl_5FfGCRCcbMXLNjaIwmPwke6ow?usp=drive_link" TargetMode="External"/><Relationship Id="rId691" Type="http://schemas.openxmlformats.org/officeDocument/2006/relationships/hyperlink" Target="https://drive.google.com/drive/folders/1FYCHHHxbCQPLKcx_olZIJ2etLqLGjGlE?usp=drive_link" TargetMode="External"/><Relationship Id="rId41" Type="http://schemas.openxmlformats.org/officeDocument/2006/relationships/hyperlink" Target="https://drive.google.com/drive/folders/1ouGgDztQyIJY1nQxeFWdVGST1OA-My2j?usp=drive_link" TargetMode="External"/><Relationship Id="rId83" Type="http://schemas.openxmlformats.org/officeDocument/2006/relationships/hyperlink" Target="https://drive.google.com/drive/folders/1g0yZuvNHoAEPBeJzGuvtkgpVix0nd5-E?usp=drive_link" TargetMode="External"/><Relationship Id="rId179" Type="http://schemas.openxmlformats.org/officeDocument/2006/relationships/hyperlink" Target="https://drive.google.com/drive/folders/1t2fYQ451CrBCEVGwTy_ULyTolCA40YJf?usp=drive_link" TargetMode="External"/><Relationship Id="rId386" Type="http://schemas.openxmlformats.org/officeDocument/2006/relationships/hyperlink" Target="https://drive.google.com/drive/folders/1wRhK9sPVzLZy0xMskFX7FKu951kfZWOb?usp=drive_link" TargetMode="External"/><Relationship Id="rId551" Type="http://schemas.openxmlformats.org/officeDocument/2006/relationships/hyperlink" Target="https://drive.google.com/drive/folders/1mur9YFZ-BzZqYDPF-MeJoMcNyZqxyzIq?usp=drive_link" TargetMode="External"/><Relationship Id="rId593" Type="http://schemas.openxmlformats.org/officeDocument/2006/relationships/hyperlink" Target="https://drive.google.com/drive/folders/1enjsJ3HoeTJaKBRmc3d6rLLDdu6MOiKF?usp=drive_link" TargetMode="External"/><Relationship Id="rId607" Type="http://schemas.openxmlformats.org/officeDocument/2006/relationships/hyperlink" Target="https://drive.google.com/drive/folders/1Uvm_oCYiE9zvl3n2jh2pRfFhPy3-NpuW?usp=drive_link" TargetMode="External"/><Relationship Id="rId649" Type="http://schemas.openxmlformats.org/officeDocument/2006/relationships/hyperlink" Target="https://drive.google.com/drive/folders/1_DnXF0vDqJqnqeyTWUEpEQK6NR2m4MRc?usp=drive_link" TargetMode="External"/><Relationship Id="rId190" Type="http://schemas.openxmlformats.org/officeDocument/2006/relationships/hyperlink" Target="https://drive.google.com/drive/folders/1A0Zi3m58kRwTqOJU30bsOa9KtE6FZjcU?usp=drive_link" TargetMode="External"/><Relationship Id="rId204" Type="http://schemas.openxmlformats.org/officeDocument/2006/relationships/hyperlink" Target="https://drive.google.com/drive/folders/1J6GI2K--ed0tTc9vwgb_s-fO0gkIObz2?usp=drive_link" TargetMode="External"/><Relationship Id="rId246" Type="http://schemas.openxmlformats.org/officeDocument/2006/relationships/hyperlink" Target="https://drive.google.com/drive/folders/1bZp89mOdDEdb9MKl0g66REMZhvQWIW_p?usp=drive_link" TargetMode="External"/><Relationship Id="rId288" Type="http://schemas.openxmlformats.org/officeDocument/2006/relationships/hyperlink" Target="https://drive.google.com/drive/folders/1rQUv4x18-Ho-DB-oQNav3JV88c3AmGTB?usp=drive_link" TargetMode="External"/><Relationship Id="rId411" Type="http://schemas.openxmlformats.org/officeDocument/2006/relationships/hyperlink" Target="http://lazada.co.id/" TargetMode="External"/><Relationship Id="rId453" Type="http://schemas.openxmlformats.org/officeDocument/2006/relationships/hyperlink" Target="https://drive.google.com/drive/folders/1mmWNjliGgMvSc0lR7Li1GjsCPOLTaThY?usp=drive_link" TargetMode="External"/><Relationship Id="rId509" Type="http://schemas.openxmlformats.org/officeDocument/2006/relationships/hyperlink" Target="https://drive.google.com/drive/folders/1wDMLh_Rfd37Y-R1nQTfkyQ0QSMu8hcH_?usp=drive_link" TargetMode="External"/><Relationship Id="rId660" Type="http://schemas.openxmlformats.org/officeDocument/2006/relationships/hyperlink" Target="https://drive.google.com/drive/folders/1hk_j5xh7gmZ-CCMVBUaXmRtazM6iT7Qp?usp=drive_link" TargetMode="External"/><Relationship Id="rId106" Type="http://schemas.openxmlformats.org/officeDocument/2006/relationships/hyperlink" Target="https://drive.google.com/drive/folders/16yg2PfyxHjHr3t7d8A3M24nKInRNQAj2?usp=drive_link" TargetMode="External"/><Relationship Id="rId313" Type="http://schemas.openxmlformats.org/officeDocument/2006/relationships/hyperlink" Target="https://drive.google.com/drive/folders/1il3Bne7wmRdBY2WJT-b534iDVeZTCpBl?usp=drive_link" TargetMode="External"/><Relationship Id="rId495" Type="http://schemas.openxmlformats.org/officeDocument/2006/relationships/hyperlink" Target="https://drive.google.com/drive/folders/1BFaz0ounYcCUzCAfZaQLwxi-x6gM0-LK?usp=drive_link" TargetMode="External"/><Relationship Id="rId716" Type="http://schemas.openxmlformats.org/officeDocument/2006/relationships/hyperlink" Target="https://drive.google.com/drive/folders/1DFaa1f6oGwNXQP-rYjRkoVmpcC-fAvo9?usp=drive_link" TargetMode="External"/><Relationship Id="rId10" Type="http://schemas.openxmlformats.org/officeDocument/2006/relationships/hyperlink" Target="https://drive.google.com/drive/folders/1x4fusBhBuKyakaxrfVg82u5Wzvp50-fg?usp=drive_link" TargetMode="External"/><Relationship Id="rId52" Type="http://schemas.openxmlformats.org/officeDocument/2006/relationships/hyperlink" Target="https://drive.google.com/drive/folders/1qWzjLKddYfZZD4Rqhsoy1Rf8qWl1mEiG?usp=drive_link" TargetMode="External"/><Relationship Id="rId94" Type="http://schemas.openxmlformats.org/officeDocument/2006/relationships/hyperlink" Target="https://drive.google.com/drive/folders/1BgsgJNyEH4I8gEOxkSnypx2q4xLUTGFl?usp=drive_link" TargetMode="External"/><Relationship Id="rId148" Type="http://schemas.openxmlformats.org/officeDocument/2006/relationships/hyperlink" Target="https://drive.google.com/drive/folders/1rlQm61bjDjumwt6Au013U5huDdtrnxbh?usp=drive_link" TargetMode="External"/><Relationship Id="rId355" Type="http://schemas.openxmlformats.org/officeDocument/2006/relationships/hyperlink" Target="https://drive.google.com/drive/folders/15nKJQctDRVoos4XInViT-bEyGLMpd0Fo?usp=drive_link" TargetMode="External"/><Relationship Id="rId397" Type="http://schemas.openxmlformats.org/officeDocument/2006/relationships/hyperlink" Target="https://drive.google.com/drive/folders/1p_ORtZFsUspzmBx19MTzUGP81CgQCg3z?usp=drive_link" TargetMode="External"/><Relationship Id="rId520" Type="http://schemas.openxmlformats.org/officeDocument/2006/relationships/hyperlink" Target="https://drive.google.com/drive/folders/1ZdhLMySGsGshLX7ddh5juvKekv-dSb8Q?usp=drive_link" TargetMode="External"/><Relationship Id="rId562" Type="http://schemas.openxmlformats.org/officeDocument/2006/relationships/hyperlink" Target="https://drive.google.com/drive/folders/114MurNBVUQ2dvQ1UJ9LzFUzD8-TTU-i1?usp=drive_link" TargetMode="External"/><Relationship Id="rId618" Type="http://schemas.openxmlformats.org/officeDocument/2006/relationships/hyperlink" Target="https://drive.google.com/drive/folders/1IvCJZh-Z0sQIVkPDCzw8dWK96G7xGQem" TargetMode="External"/><Relationship Id="rId215" Type="http://schemas.openxmlformats.org/officeDocument/2006/relationships/hyperlink" Target="https://drive.google.com/drive/folders/1WI2LgF30zRPFWGHXJ_xlYTvkbL1XCdPN?usp=drive_link" TargetMode="External"/><Relationship Id="rId257" Type="http://schemas.openxmlformats.org/officeDocument/2006/relationships/hyperlink" Target="http://jd.id/" TargetMode="External"/><Relationship Id="rId422" Type="http://schemas.openxmlformats.org/officeDocument/2006/relationships/hyperlink" Target="https://drive.google.com/drive/folders/1Pe0V57fWunNAd4St6MHL31CGOeiFrW69?usp=drive_link" TargetMode="External"/><Relationship Id="rId464" Type="http://schemas.openxmlformats.org/officeDocument/2006/relationships/hyperlink" Target="https://drive.google.com/drive/folders/1CJcSVCqA6_TP9MCol8c6cLAYwQws6fWd?usp=drive_link" TargetMode="External"/><Relationship Id="rId299" Type="http://schemas.openxmlformats.org/officeDocument/2006/relationships/hyperlink" Target="https://drive.google.com/drive/folders/1uL75k_BRNrFIeykgW1NdgiebcsRMmwcM?usp=drive_link" TargetMode="External"/><Relationship Id="rId63" Type="http://schemas.openxmlformats.org/officeDocument/2006/relationships/hyperlink" Target="https://drive.google.com/drive/folders/1n3EvxiXGtilx3MFu6Q2AwLrqYGoYP296?usp=drive_link" TargetMode="External"/><Relationship Id="rId159" Type="http://schemas.openxmlformats.org/officeDocument/2006/relationships/hyperlink" Target="https://drive.google.com/drive/folders/1UT2GhDB8u-qx3t8VcxbpFN5hSnuWY3aj?usp=drive_link" TargetMode="External"/><Relationship Id="rId366" Type="http://schemas.openxmlformats.org/officeDocument/2006/relationships/hyperlink" Target="https://drive.google.com/drive/folders/1v1HgO4WnItBt5OXNz2UnuWyC8yrF_RQo?usp=drive_link" TargetMode="External"/><Relationship Id="rId573" Type="http://schemas.openxmlformats.org/officeDocument/2006/relationships/hyperlink" Target="https://drive.google.com/drive/folders/1eKAMJ2A6kor4MQJtbUS3F96DZLJdD0YD?usp=drive_link" TargetMode="External"/><Relationship Id="rId226" Type="http://schemas.openxmlformats.org/officeDocument/2006/relationships/hyperlink" Target="https://drive.google.com/drive/folders/1KQ0TUDAXKn9Ky2xvJf75vIDjGoRiY-Rt?usp=drive_link" TargetMode="External"/><Relationship Id="rId433" Type="http://schemas.openxmlformats.org/officeDocument/2006/relationships/hyperlink" Target="https://drive.google.com/drive/folders/1DfUh-tuJB9PHtLftnuz_j2knTC94hG_a?usp=drive_link" TargetMode="External"/><Relationship Id="rId640" Type="http://schemas.openxmlformats.org/officeDocument/2006/relationships/hyperlink" Target="https://drive.google.com/drive/folders/1i6YYMjdRajYeWSOfUXusKgkxTWwWKwjo?usp=drive_link" TargetMode="External"/><Relationship Id="rId74" Type="http://schemas.openxmlformats.org/officeDocument/2006/relationships/hyperlink" Target="https://drive.google.com/drive/folders/1j70Wb9nb1WFFR-jH6lgIPvxKtrsS_mRs?usp=drive_link" TargetMode="External"/><Relationship Id="rId377" Type="http://schemas.openxmlformats.org/officeDocument/2006/relationships/hyperlink" Target="https://drive.google.com/drive/folders/1Izhhf8-53gi8RNsQ9LPPJjtFKZK-8uY4?usp=drive_link" TargetMode="External"/><Relationship Id="rId500" Type="http://schemas.openxmlformats.org/officeDocument/2006/relationships/hyperlink" Target="https://drive.google.com/drive/folders/1tqKmRqnfn1DAKzHrL5x0llwzsWSCVX4h?usp=drive_link" TargetMode="External"/><Relationship Id="rId584" Type="http://schemas.openxmlformats.org/officeDocument/2006/relationships/hyperlink" Target="https://drive.google.com/drive/folders/1729f8NxiMEI_T-WPEkFtRX-MEK3jApbG?usp=drive_link" TargetMode="External"/><Relationship Id="rId5" Type="http://schemas.openxmlformats.org/officeDocument/2006/relationships/hyperlink" Target="https://drive.google.com/drive/folders/10baSHm4k__jz1UcmtCVgiUsccUHUhvrn?usp=drive_link" TargetMode="External"/><Relationship Id="rId237" Type="http://schemas.openxmlformats.org/officeDocument/2006/relationships/hyperlink" Target="https://drive.google.com/drive/folders/1e2PDx6ROxjJxV1k6KH3d9rKc6UQQ2vM3?usp=drive_link" TargetMode="External"/><Relationship Id="rId444" Type="http://schemas.openxmlformats.org/officeDocument/2006/relationships/hyperlink" Target="https://drive.google.com/drive/folders/1TCrgkgGD7gPe6se7AIClhllShFQA_XeX?usp=drive_link" TargetMode="External"/><Relationship Id="rId651" Type="http://schemas.openxmlformats.org/officeDocument/2006/relationships/hyperlink" Target="https://drive.google.com/drive/folders/1Eqc-daYGoad7nwo_pDbIHZOYwiDQ82uF?usp=sharing" TargetMode="External"/><Relationship Id="rId290" Type="http://schemas.openxmlformats.org/officeDocument/2006/relationships/hyperlink" Target="https://drive.google.com/drive/folders/1kt3bM3oroOlNitUlYuXraHDXZsxUO7PI?usp=drive_link" TargetMode="External"/><Relationship Id="rId304" Type="http://schemas.openxmlformats.org/officeDocument/2006/relationships/hyperlink" Target="https://drive.google.com/drive/folders/1FDZcqG7sjDy9m4d6Cs6_OGmScw6cOQz7?usp=drive_link" TargetMode="External"/><Relationship Id="rId388" Type="http://schemas.openxmlformats.org/officeDocument/2006/relationships/hyperlink" Target="https://drive.google.com/drive/folders/140fu1Q8_jFHOeHTRvKeiJ62qZXz2nFYh?usp=drive_link" TargetMode="External"/><Relationship Id="rId511" Type="http://schemas.openxmlformats.org/officeDocument/2006/relationships/hyperlink" Target="https://drive.google.com/drive/folders/10EWqIlhDPXlOwnd7n-f7vOCFPdR_cQT2?usp=drive_link" TargetMode="External"/><Relationship Id="rId609" Type="http://schemas.openxmlformats.org/officeDocument/2006/relationships/hyperlink" Target="https://drive.google.com/drive/folders/12jPNp5VAnMJX3L3Ibx_NBIRnGSTRX8uF?usp=drive_link" TargetMode="External"/><Relationship Id="rId85" Type="http://schemas.openxmlformats.org/officeDocument/2006/relationships/hyperlink" Target="https://drive.google.com/drive/folders/1lReIKD1X21g96NR_2kPm2uo_1mLOJeQ-?usp=drive_link" TargetMode="External"/><Relationship Id="rId150" Type="http://schemas.openxmlformats.org/officeDocument/2006/relationships/hyperlink" Target="https://drive.google.com/drive/folders/1VolQhoFkLk5CpdywJVXvpxYIZNIQKcYu?usp=drive_link" TargetMode="External"/><Relationship Id="rId595" Type="http://schemas.openxmlformats.org/officeDocument/2006/relationships/hyperlink" Target="https://drive.google.com/drive/folders/1dm3FW5GnE8hoQNpdaHKngANE6GqO6rie?usp=drive_link" TargetMode="External"/><Relationship Id="rId248" Type="http://schemas.openxmlformats.org/officeDocument/2006/relationships/hyperlink" Target="https://drive.google.com/drive/folders/1WuGVtdHbzL6BbcNzTUx3yQreCNfViM3t?usp=drive_link" TargetMode="External"/><Relationship Id="rId455" Type="http://schemas.openxmlformats.org/officeDocument/2006/relationships/hyperlink" Target="https://drive.google.com/drive/folders/15pCyYYhOgJVNG5GP3dEGFhRv17F0C205?usp=drive_link" TargetMode="External"/><Relationship Id="rId662" Type="http://schemas.openxmlformats.org/officeDocument/2006/relationships/hyperlink" Target="https://drive.google.com/drive/folders/1ZqSG9PDfY9zKM9sHvwq_w4shH3CzTiRl?usp=drive_link" TargetMode="External"/><Relationship Id="rId12" Type="http://schemas.openxmlformats.org/officeDocument/2006/relationships/hyperlink" Target="https://drive.google.com/drive/folders/13Leo1eRO5xGujCr2VJraKpN7Hm7J9QWz?usp=drive_link" TargetMode="External"/><Relationship Id="rId108" Type="http://schemas.openxmlformats.org/officeDocument/2006/relationships/hyperlink" Target="https://drive.google.com/drive/folders/1ue64p0RgNU9-jsrZWrGRWjdzxKzid7y0?usp=drive_link" TargetMode="External"/><Relationship Id="rId315" Type="http://schemas.openxmlformats.org/officeDocument/2006/relationships/hyperlink" Target="https://drive.google.com/drive/folders/1fhLg3YH9y1bu4_tw2zaqwSLZ1KyYwqHf?usp=drive_link" TargetMode="External"/><Relationship Id="rId522" Type="http://schemas.openxmlformats.org/officeDocument/2006/relationships/hyperlink" Target="https://drive.google.com/drive/folders/1vpGSt2CsBHue8fZFxa4XUxzAbWYX4ps5?usp=drive_link" TargetMode="External"/><Relationship Id="rId96" Type="http://schemas.openxmlformats.org/officeDocument/2006/relationships/hyperlink" Target="https://drive.google.com/drive/folders/1Us1KPVhX0xefO4DkBXtOODFXYHvn8EfA?usp=drive_link" TargetMode="External"/><Relationship Id="rId161" Type="http://schemas.openxmlformats.org/officeDocument/2006/relationships/hyperlink" Target="https://drive.google.com/drive/folders/1HY5TAMbiIvU7ReHZqoo-DstJGFpfus9Y?usp=drive_link" TargetMode="External"/><Relationship Id="rId399" Type="http://schemas.openxmlformats.org/officeDocument/2006/relationships/hyperlink" Target="https://drive.google.com/drive/folders/130YhN58Y9Wlq9S9mf6mkojBoKhlsgMet?usp=drive_link" TargetMode="External"/><Relationship Id="rId259" Type="http://schemas.openxmlformats.org/officeDocument/2006/relationships/hyperlink" Target="https://drive.google.com/drive/folders/1hSeDBrUSBQ4QFNDJMCWpCAYYry_RnZwo?usp=drive_link" TargetMode="External"/><Relationship Id="rId466" Type="http://schemas.openxmlformats.org/officeDocument/2006/relationships/hyperlink" Target="https://drive.google.com/drive/folders/1bHR8DXA3Q30vYRsJmTjkNLx6D-K6w0yd?usp=drive_link" TargetMode="External"/><Relationship Id="rId673" Type="http://schemas.openxmlformats.org/officeDocument/2006/relationships/hyperlink" Target="https://drive.google.com/drive/folders/1sQy4LHZK_8YvzglkkMOy7aMhTLn_QqhC?usp=drive_link" TargetMode="External"/><Relationship Id="rId23" Type="http://schemas.openxmlformats.org/officeDocument/2006/relationships/hyperlink" Target="https://drive.google.com/drive/folders/1gwHo18hBylbEbmCZaU2wBog0Y2jmw4C7?usp=drive_link" TargetMode="External"/><Relationship Id="rId119" Type="http://schemas.openxmlformats.org/officeDocument/2006/relationships/hyperlink" Target="https://drive.google.com/drive/folders/1EhngmntSvnlBh757b9WymHs84XT1a0i1?usp=drive_link" TargetMode="External"/><Relationship Id="rId326" Type="http://schemas.openxmlformats.org/officeDocument/2006/relationships/hyperlink" Target="https://drive.google.com/drive/folders/1_qPgWVJZIbd00TDWpMXbZEOrnWhFUgYa?usp=drive_link" TargetMode="External"/><Relationship Id="rId533" Type="http://schemas.openxmlformats.org/officeDocument/2006/relationships/hyperlink" Target="https://drive.google.com/drive/folders/1lyVN2eE1ikqs-R8WQuLnEumxfID4KvIq?usp=drive_link" TargetMode="External"/><Relationship Id="rId172" Type="http://schemas.openxmlformats.org/officeDocument/2006/relationships/hyperlink" Target="https://drive.google.com/drive/folders/1QGh4hHAPqGRSWMJakmPo3XI71woR9edE?usp=drive_link" TargetMode="External"/><Relationship Id="rId477" Type="http://schemas.openxmlformats.org/officeDocument/2006/relationships/hyperlink" Target="https://drive.google.com/drive/u/3/folders/1Q_cQ6RWWfjVxtDhk_4iYjtyZBn4FjkSg" TargetMode="External"/><Relationship Id="rId600" Type="http://schemas.openxmlformats.org/officeDocument/2006/relationships/hyperlink" Target="https://drive.google.com/drive/folders/1XaqiXjXHC7VuNbYRwhun1KvyFsJK2AoV?usp=drive_link" TargetMode="External"/><Relationship Id="rId684" Type="http://schemas.openxmlformats.org/officeDocument/2006/relationships/hyperlink" Target="https://drive.google.com/drive/folders/1OOiNpLoTJI8MyJVuIE--7CRE5Xvj6ind?usp=drive_link" TargetMode="External"/><Relationship Id="rId337" Type="http://schemas.openxmlformats.org/officeDocument/2006/relationships/hyperlink" Target="https://drive.google.com/drive/folders/1FcIVzEloQ9rz5uXjToNxIBLJ8Kju_bf3?usp=drive_link" TargetMode="External"/><Relationship Id="rId34" Type="http://schemas.openxmlformats.org/officeDocument/2006/relationships/hyperlink" Target="https://drive.google.com/drive/folders/17DEaAHi8NcuFDYkZ-bZYMxbV4Vh9uO17?usp=drive_link" TargetMode="External"/><Relationship Id="rId544" Type="http://schemas.openxmlformats.org/officeDocument/2006/relationships/hyperlink" Target="https://drive.google.com/drive/folders/1FYL_txJ8a15lxNs3iQQtsCK_4rP62ljo?usp=drive_link" TargetMode="External"/><Relationship Id="rId183" Type="http://schemas.openxmlformats.org/officeDocument/2006/relationships/hyperlink" Target="https://drive.google.com/drive/folders/1-vLojInJ-cucQ0-n9TazHwD9qd6QNj0z?usp=drive_link" TargetMode="External"/><Relationship Id="rId390" Type="http://schemas.openxmlformats.org/officeDocument/2006/relationships/hyperlink" Target="https://drive.google.com/drive/folders/1_wOJiP8lWHiF16Hmc3vcrtXUUrsEZEOG?usp=drive_link" TargetMode="External"/><Relationship Id="rId404" Type="http://schemas.openxmlformats.org/officeDocument/2006/relationships/hyperlink" Target="https://drive.google.com/drive/folders/1FxN9ijfcvW1QYGqD-42ycQ6iBBG4mQWB?usp=drive_link" TargetMode="External"/><Relationship Id="rId611" Type="http://schemas.openxmlformats.org/officeDocument/2006/relationships/hyperlink" Target="https://drive.google.com/drive/folders/1Ri7twDVB3sevY19kM_--Zb1K8upuiWS-?usp=drive_link" TargetMode="External"/><Relationship Id="rId250" Type="http://schemas.openxmlformats.org/officeDocument/2006/relationships/hyperlink" Target="https://drive.google.com/drive/folders/1oh8WqcrRI1cjwfuF1R88jPcsOZiMc5kZ?usp=drive_link" TargetMode="External"/><Relationship Id="rId488" Type="http://schemas.openxmlformats.org/officeDocument/2006/relationships/hyperlink" Target="https://drive.google.com/drive/folders/1YhtqhENja7gUgZkjWyaHIBxcNfOr1mh1?usp=drive_link" TargetMode="External"/><Relationship Id="rId695" Type="http://schemas.openxmlformats.org/officeDocument/2006/relationships/hyperlink" Target="https://drive.google.com/drive/folders/1rhwJomT9CYMWOe7Dqa4g3ykUwepzjQ5A?usp=drive_link" TargetMode="External"/><Relationship Id="rId709" Type="http://schemas.openxmlformats.org/officeDocument/2006/relationships/hyperlink" Target="https://drive.google.com/drive/folders/13lgyxsiITeEWOsRp2NHTpQI5qqIL-zKt?usp=drive_link" TargetMode="External"/><Relationship Id="rId45" Type="http://schemas.openxmlformats.org/officeDocument/2006/relationships/hyperlink" Target="https://drive.google.com/drive/folders/1XSxiQ6biOYZYWzZETZsw7IshrkI1LbsO?usp=drive_link" TargetMode="External"/><Relationship Id="rId110" Type="http://schemas.openxmlformats.org/officeDocument/2006/relationships/hyperlink" Target="https://drive.google.com/drive/folders/1XCBBvH-fSNYMaSbH_kXD5kWlQ0WabZEh?usp=drive_link" TargetMode="External"/><Relationship Id="rId348" Type="http://schemas.openxmlformats.org/officeDocument/2006/relationships/hyperlink" Target="https://drive.google.com/drive/folders/1u5brdIQU5yOr8k3WRUwO8qwK9M_FtxTu?usp=drive_link" TargetMode="External"/><Relationship Id="rId555" Type="http://schemas.openxmlformats.org/officeDocument/2006/relationships/hyperlink" Target="https://drive.google.com/drive/folders/1vGzZEssl4t5QNTqA2QCGuRy2WNqqe9rv?usp=drive_link" TargetMode="External"/><Relationship Id="rId194" Type="http://schemas.openxmlformats.org/officeDocument/2006/relationships/hyperlink" Target="https://drive.google.com/drive/folders/1UttztHSBJ2dRo-XGz_V9GSTh1KXgpSTw?usp=drive_link" TargetMode="External"/><Relationship Id="rId208" Type="http://schemas.openxmlformats.org/officeDocument/2006/relationships/hyperlink" Target="https://drive.google.com/drive/folders/1-_sYsjaO9GriVmOogUem0K9F35Z4XrhQ?usp=drive_link" TargetMode="External"/><Relationship Id="rId415" Type="http://schemas.openxmlformats.org/officeDocument/2006/relationships/hyperlink" Target="https://drive.google.com/drive/folders/1Ut7cOLwlA8SPus_VNDXnhTigi2hSDB_K?usp=drive_link" TargetMode="External"/><Relationship Id="rId622" Type="http://schemas.openxmlformats.org/officeDocument/2006/relationships/hyperlink" Target="https://drive.google.com/drive/folders/1tJuD1Hb6nxLFKOXF8Y5_ztWAKVYypSb4" TargetMode="External"/><Relationship Id="rId261" Type="http://schemas.openxmlformats.org/officeDocument/2006/relationships/hyperlink" Target="https://drive.google.com/drive/folders/1gbMUGhwEn0MOf8gL70XsGaQoCVQ1Theh?usp=drive_link" TargetMode="External"/><Relationship Id="rId499" Type="http://schemas.openxmlformats.org/officeDocument/2006/relationships/hyperlink" Target="https://drive.google.com/drive/folders/1VDY41zSewuyrqDCfGGMsh5VzlI3i2Ozu?usp=drive_link" TargetMode="External"/><Relationship Id="rId56" Type="http://schemas.openxmlformats.org/officeDocument/2006/relationships/hyperlink" Target="https://drive.google.com/drive/folders/1HFiecschkJnnuXzKvP3zu3VhHoKOBRWe?usp=drive_link" TargetMode="External"/><Relationship Id="rId359" Type="http://schemas.openxmlformats.org/officeDocument/2006/relationships/hyperlink" Target="https://drive.google.com/drive/folders/1UbFTgOKJ4n-ycLSB18OtL9oFthWVa5cH?usp=drive_link" TargetMode="External"/><Relationship Id="rId566" Type="http://schemas.openxmlformats.org/officeDocument/2006/relationships/hyperlink" Target="http://lazada.co.id/" TargetMode="External"/><Relationship Id="rId121" Type="http://schemas.openxmlformats.org/officeDocument/2006/relationships/hyperlink" Target="https://drive.google.com/drive/folders/1YX4rZz6Pi-nzkzKJ1Bp8KROL1uxDC0kN?usp=drive_link" TargetMode="External"/><Relationship Id="rId219" Type="http://schemas.openxmlformats.org/officeDocument/2006/relationships/hyperlink" Target="https://drive.google.com/drive/folders/1bNxrKJDKL_0vdGZ_8pK6fNh0NKfuARtj?usp=drive_link" TargetMode="External"/><Relationship Id="rId426" Type="http://schemas.openxmlformats.org/officeDocument/2006/relationships/hyperlink" Target="https://drive.google.com/drive/folders/1X-4Wr0guG_-FSnLDFpTdKU0yWYDBvOkO?usp=drive_link" TargetMode="External"/><Relationship Id="rId633" Type="http://schemas.openxmlformats.org/officeDocument/2006/relationships/hyperlink" Target="https://drive.google.com/drive/folders/12r6X2UaO9WBnk571EKT9sdgUPb7DfKhA?usp=drive_link" TargetMode="External"/><Relationship Id="rId67" Type="http://schemas.openxmlformats.org/officeDocument/2006/relationships/hyperlink" Target="https://drive.google.com/drive/folders/1Vj0veib0Els65fKoiOyUVsZ75KpkmIv5?usp=drive_link" TargetMode="External"/><Relationship Id="rId272" Type="http://schemas.openxmlformats.org/officeDocument/2006/relationships/hyperlink" Target="https://drive.google.com/drive/folders/1M4QZnuuM7xnj1Y69blbR66j3rr9vsWBz?usp=drive_link" TargetMode="External"/><Relationship Id="rId577" Type="http://schemas.openxmlformats.org/officeDocument/2006/relationships/hyperlink" Target="https://drive.google.com/drive/folders/1vwIgVDtA32Br2QLogzF5D0Wm1XSBlgtB?usp=drive_link" TargetMode="External"/><Relationship Id="rId700" Type="http://schemas.openxmlformats.org/officeDocument/2006/relationships/hyperlink" Target="https://drive.google.com/drive/folders/1qxWkB2RixFD5KUH0cZo9DujcRABQ3hCy?usp=drive_link" TargetMode="External"/><Relationship Id="rId132" Type="http://schemas.openxmlformats.org/officeDocument/2006/relationships/hyperlink" Target="https://drive.google.com/drive/folders/1IoVQlESGjhLorchPyvg0NH7MsjmwycdM?usp=drive_link" TargetMode="External"/><Relationship Id="rId437" Type="http://schemas.openxmlformats.org/officeDocument/2006/relationships/hyperlink" Target="https://drive.google.com/drive/folders/1-jtCXX3wyh5kzFDBXBbnXPa25GLYGHT9?usp=drive_link" TargetMode="External"/><Relationship Id="rId644" Type="http://schemas.openxmlformats.org/officeDocument/2006/relationships/hyperlink" Target="https://drive.google.com/drive/folders/11mupSaHFHDT7XVMXX9pUuTxQMYrB_K5K?usp=drive_link" TargetMode="External"/><Relationship Id="rId283" Type="http://schemas.openxmlformats.org/officeDocument/2006/relationships/hyperlink" Target="https://drive.google.com/drive/folders/1wG2Yc3bi9BPVtWWJ7sJ1JwTxsGTd9Efy?usp=drive_link" TargetMode="External"/><Relationship Id="rId490" Type="http://schemas.openxmlformats.org/officeDocument/2006/relationships/hyperlink" Target="https://drive.google.com/drive/folders/1hJVwdoZ2x8DZAHCLxs9db7hstl2s4zE4?usp=drive_link" TargetMode="External"/><Relationship Id="rId504" Type="http://schemas.openxmlformats.org/officeDocument/2006/relationships/hyperlink" Target="https://drive.google.com/drive/folders/1c2hUs1SY7WACwi7qeeLT1b8CddCBFPp2?usp=drive_link" TargetMode="External"/><Relationship Id="rId711" Type="http://schemas.openxmlformats.org/officeDocument/2006/relationships/hyperlink" Target="https://drive.google.com/drive/folders/10kY_yeWSEKv5ChFzlqXTQpn1fbZ7Usfx?usp=drive_link" TargetMode="External"/><Relationship Id="rId78" Type="http://schemas.openxmlformats.org/officeDocument/2006/relationships/hyperlink" Target="https://drive.google.com/drive/folders/14dnyZxDr8g-rbcl1S5qWgmzKjDwWFL09?usp=drive_link" TargetMode="External"/><Relationship Id="rId143" Type="http://schemas.openxmlformats.org/officeDocument/2006/relationships/hyperlink" Target="https://drive.google.com/drive/folders/173EuH7RZfKYrBlXK2CDY__A4rBpgdvTZ?usp=drive_link" TargetMode="External"/><Relationship Id="rId350" Type="http://schemas.openxmlformats.org/officeDocument/2006/relationships/hyperlink" Target="https://drive.google.com/drive/folders/1adLs0zhQ2e8HKRuahCLZjCZ_SgU2HCr5?usp=drive_link" TargetMode="External"/><Relationship Id="rId588" Type="http://schemas.openxmlformats.org/officeDocument/2006/relationships/hyperlink" Target="https://drive.google.com/drive/folders/1RdD-5SybVHsKijFf_MHshuyiiy_mQRsW?usp=drive_link" TargetMode="External"/><Relationship Id="rId9" Type="http://schemas.openxmlformats.org/officeDocument/2006/relationships/hyperlink" Target="https://drive.google.com/drive/folders/1HysUybAvc9vMy7Fj9zxsDHA_DLCN_Nro?usp=drive_link" TargetMode="External"/><Relationship Id="rId210" Type="http://schemas.openxmlformats.org/officeDocument/2006/relationships/hyperlink" Target="https://drive.google.com/drive/folders/1z4dyD8Fer-UIxClemceD5VyatQ5aaHVB?usp=drive_link" TargetMode="External"/><Relationship Id="rId448" Type="http://schemas.openxmlformats.org/officeDocument/2006/relationships/hyperlink" Target="https://drive.google.com/drive/folders/1NF7zo3H90OlQLxz6XaaugG8odSXARk8n?usp=drive_link" TargetMode="External"/><Relationship Id="rId655" Type="http://schemas.openxmlformats.org/officeDocument/2006/relationships/hyperlink" Target="https://drive.google.com/drive/folders/1Fyz8FpgcH2U-7U5yA1cvUA44ggCNvpsK?usp=drive_link" TargetMode="External"/><Relationship Id="rId294" Type="http://schemas.openxmlformats.org/officeDocument/2006/relationships/hyperlink" Target="https://drive.google.com/drive/folders/14aaRb-f_MvQbPpR9KoWYiiKfBS-AI2JN?usp=drive_link" TargetMode="External"/><Relationship Id="rId308" Type="http://schemas.openxmlformats.org/officeDocument/2006/relationships/hyperlink" Target="https://drive.google.com/drive/folders/1gHPbMkeezNZNdEFAOY6FNbvaPb9BWgYh?usp=drive_link" TargetMode="External"/><Relationship Id="rId515" Type="http://schemas.openxmlformats.org/officeDocument/2006/relationships/hyperlink" Target="https://drive.google.com/drive/folders/1Oviuz2ZFLP6sqSDOXCa1qRqIV4KRmx3J?usp=drive_link" TargetMode="External"/><Relationship Id="rId89" Type="http://schemas.openxmlformats.org/officeDocument/2006/relationships/hyperlink" Target="https://drive.google.com/drive/folders/11k2eIxcfjT13PBYBAZvy0nuBmMfSHfvR?usp=drive_link" TargetMode="External"/><Relationship Id="rId154" Type="http://schemas.openxmlformats.org/officeDocument/2006/relationships/hyperlink" Target="https://drive.google.com/drive/folders/1wGqM7Fr5jl5bXjs_utedJ2IDSXe_UOYI?usp=drive_link" TargetMode="External"/><Relationship Id="rId361" Type="http://schemas.openxmlformats.org/officeDocument/2006/relationships/hyperlink" Target="https://drive.google.com/drive/folders/1SaAdsUIw-yQUsYuNY-4-n8tTV5Xhb4cP?usp=drive_link" TargetMode="External"/><Relationship Id="rId599" Type="http://schemas.openxmlformats.org/officeDocument/2006/relationships/hyperlink" Target="https://drive.google.com/drive/folders/14qFilKFAWMn9jdAMpiTuZtQUrPa967rl?usp=sharing" TargetMode="External"/><Relationship Id="rId459" Type="http://schemas.openxmlformats.org/officeDocument/2006/relationships/hyperlink" Target="https://drive.google.com/drive/folders/1M9p2QhRcHyAkyPsa23DymgmRUPRXX2nf?usp=drive_link" TargetMode="External"/><Relationship Id="rId666" Type="http://schemas.openxmlformats.org/officeDocument/2006/relationships/hyperlink" Target="https://drive.google.com/drive/folders/1jSJsIeXHprz3lMLyWddR2gOgHnebbjXn?usp=drive_link" TargetMode="External"/><Relationship Id="rId16" Type="http://schemas.openxmlformats.org/officeDocument/2006/relationships/hyperlink" Target="https://drive.google.com/drive/folders/1enNM7cZNfhIXf3DZkJVv38-tMsY-skp4?usp=drive_link" TargetMode="External"/><Relationship Id="rId221" Type="http://schemas.openxmlformats.org/officeDocument/2006/relationships/hyperlink" Target="https://drive.google.com/drive/folders/1DORp9FSBSyoQs68yPZg0ua9RiMEIQ1TA?usp=drive_link" TargetMode="External"/><Relationship Id="rId319" Type="http://schemas.openxmlformats.org/officeDocument/2006/relationships/hyperlink" Target="https://drive.google.com/drive/folders/1DvB71sWJcVDgMDz9p0mFSvnOATP12CAT?usp=drive_link" TargetMode="External"/><Relationship Id="rId526" Type="http://schemas.openxmlformats.org/officeDocument/2006/relationships/hyperlink" Target="https://drive.google.com/drive/folders/1-pTRwMw_UERBGqaewusLpWNpFHycTq_1?usp=drive_link" TargetMode="External"/><Relationship Id="rId165" Type="http://schemas.openxmlformats.org/officeDocument/2006/relationships/hyperlink" Target="https://drive.google.com/drive/folders/1qY8QshUakZzQ3brON0yiKi5AQ783rZBo?usp=drive_link" TargetMode="External"/><Relationship Id="rId372" Type="http://schemas.openxmlformats.org/officeDocument/2006/relationships/hyperlink" Target="https://drive.google.com/drive/folders/1bWV5P4Xtn1Bzpvebmo37llZRIr19WvI5?usp=drive_link" TargetMode="External"/><Relationship Id="rId677" Type="http://schemas.openxmlformats.org/officeDocument/2006/relationships/hyperlink" Target="https://drive.google.com/drive/folders/1-vV-Gzz3FsUxWnUbnz8Q_g9XjJI6cmWY?usp=drive_link" TargetMode="External"/><Relationship Id="rId232" Type="http://schemas.openxmlformats.org/officeDocument/2006/relationships/hyperlink" Target="https://drive.google.com/drive/folders/1yF0cy2atE8URNUYKUZnVsZLR5b8UzO5T?usp=drive_link" TargetMode="External"/><Relationship Id="rId27" Type="http://schemas.openxmlformats.org/officeDocument/2006/relationships/hyperlink" Target="https://drive.google.com/drive/folders/1KuAouxg_6KXPY9TEeKv66_tLRjZQtJK0?usp=drive_link" TargetMode="External"/><Relationship Id="rId537" Type="http://schemas.openxmlformats.org/officeDocument/2006/relationships/hyperlink" Target="https://drive.google.com/drive/folders/1XbS9H0sHgUFhwNGYf4DIN_2E0RAlYXtz?usp=drive_link" TargetMode="External"/><Relationship Id="rId80" Type="http://schemas.openxmlformats.org/officeDocument/2006/relationships/hyperlink" Target="https://drive.google.com/drive/folders/1060goeNL5lFCDeL82Dx4DXUYXAhDiXLD?usp=drive_link" TargetMode="External"/><Relationship Id="rId176" Type="http://schemas.openxmlformats.org/officeDocument/2006/relationships/hyperlink" Target="https://drive.google.com/drive/folders/1kfx9vnztN62E93t1N16uPz5CRPqDm_rc?usp=drive_link" TargetMode="External"/><Relationship Id="rId383" Type="http://schemas.openxmlformats.org/officeDocument/2006/relationships/hyperlink" Target="https://drive.google.com/drive/folders/1EZ3EIWpUMMgCKxNm1_9utfwlglFlIEX4?usp=drive_link" TargetMode="External"/><Relationship Id="rId590" Type="http://schemas.openxmlformats.org/officeDocument/2006/relationships/hyperlink" Target="https://drive.google.com/drive/folders/1NdstXsd6yzlhjhwHeEw2qtpQ3aMNlTx4?usp=drive_link" TargetMode="External"/><Relationship Id="rId604" Type="http://schemas.openxmlformats.org/officeDocument/2006/relationships/hyperlink" Target="https://drive.google.com/drive/folders/1w5GaT8_qWWKK9EGOxjL54YFOuav2kebd?usp=drive_link" TargetMode="External"/><Relationship Id="rId243" Type="http://schemas.openxmlformats.org/officeDocument/2006/relationships/hyperlink" Target="https://drive.google.com/drive/folders/1N7d7XZtB7EAVYg16wb1fSV470CQiStfT?usp=drive_link" TargetMode="External"/><Relationship Id="rId450" Type="http://schemas.openxmlformats.org/officeDocument/2006/relationships/hyperlink" Target="https://drive.google.com/drive/folders/15qQDz-9oED38fP-ZO7NpFtzWgFxrUj4a?usp=drive_link" TargetMode="External"/><Relationship Id="rId688" Type="http://schemas.openxmlformats.org/officeDocument/2006/relationships/hyperlink" Target="https://drive.google.com/drive/folders/1JuRXr6eoz6CtVWEbx6L-3twXnw4ZdOs5?usp=drive_link" TargetMode="External"/><Relationship Id="rId38" Type="http://schemas.openxmlformats.org/officeDocument/2006/relationships/hyperlink" Target="https://drive.google.com/drive/folders/1zlft2SGrDImsdNz6koRDKa7V2335G21I?usp=drive_link" TargetMode="External"/><Relationship Id="rId103" Type="http://schemas.openxmlformats.org/officeDocument/2006/relationships/hyperlink" Target="https://drive.google.com/drive/folders/15s2na0DzIBLZZ-45SVPFLXjy8fIFhVyi?usp=drive_link" TargetMode="External"/><Relationship Id="rId310" Type="http://schemas.openxmlformats.org/officeDocument/2006/relationships/hyperlink" Target="https://drive.google.com/drive/folders/1v3ogOxXVQdZKLS-COSL6fuAHVXmyFf97?usp=drive_link" TargetMode="External"/><Relationship Id="rId548" Type="http://schemas.openxmlformats.org/officeDocument/2006/relationships/hyperlink" Target="https://drive.google.com/drive/folders/1I6mTFo6xlgPJFzvrkBvc44tN62z3E7uC?usp=drive_link" TargetMode="External"/><Relationship Id="rId91" Type="http://schemas.openxmlformats.org/officeDocument/2006/relationships/hyperlink" Target="https://drive.google.com/drive/folders/1Dxz9eT2ojt2fqDbdGlwpZA0RDrKAw01L?usp=drive_link" TargetMode="External"/><Relationship Id="rId187" Type="http://schemas.openxmlformats.org/officeDocument/2006/relationships/hyperlink" Target="https://drive.google.com/drive/folders/1J1hn0TLkfvVNZuvbJ7-TI38k96ZEoCDU?usp=sharing" TargetMode="External"/><Relationship Id="rId394" Type="http://schemas.openxmlformats.org/officeDocument/2006/relationships/hyperlink" Target="https://drive.google.com/drive/folders/1BJrw1ZsS-qvqYPN1hO_Q3O-juvLKDooA?usp=drive_link" TargetMode="External"/><Relationship Id="rId408" Type="http://schemas.openxmlformats.org/officeDocument/2006/relationships/hyperlink" Target="https://drive.google.com/drive/folders/1TQV6mDRlWEYKhbwIJG-ODLLePuTsywx3?usp=drive_link" TargetMode="External"/><Relationship Id="rId615" Type="http://schemas.openxmlformats.org/officeDocument/2006/relationships/hyperlink" Target="https://drive.google.com/drive/folders/1fFn3wV439FscMi_ul91C_3Qdgl9nPYap?usp=drive_link" TargetMode="External"/><Relationship Id="rId254" Type="http://schemas.openxmlformats.org/officeDocument/2006/relationships/hyperlink" Target="https://drive.google.com/drive/folders/1d7IYUO9DK6ra-DoE1Pwh5XxWBrH0kL7m?usp=drive_link" TargetMode="External"/><Relationship Id="rId699" Type="http://schemas.openxmlformats.org/officeDocument/2006/relationships/hyperlink" Target="https://drive.google.com/drive/folders/1trbCt0Kcy_TgMFRolPErrgGZ76AubtIY?usp=drive_link" TargetMode="External"/><Relationship Id="rId49" Type="http://schemas.openxmlformats.org/officeDocument/2006/relationships/hyperlink" Target="https://drive.google.com/drive/folders/1Ex5SBQ1jhKDLD3IgJLkbTnndX2_36G0X?usp=drive_link" TargetMode="External"/><Relationship Id="rId114" Type="http://schemas.openxmlformats.org/officeDocument/2006/relationships/hyperlink" Target="https://drive.google.com/drive/folders/16I1w5HY-H7_Imesfp1KRSXj6zCA234_B?usp=drive_link" TargetMode="External"/><Relationship Id="rId461" Type="http://schemas.openxmlformats.org/officeDocument/2006/relationships/hyperlink" Target="https://drive.google.com/drive/folders/1TOJoxfGRgIcTlXIOdUGwycY3s3_1Qe5c?usp=drive_link" TargetMode="External"/><Relationship Id="rId559" Type="http://schemas.openxmlformats.org/officeDocument/2006/relationships/hyperlink" Target="https://drive.google.com/drive/folders/1b0pmanm9tpJKB7sQjNHRDJSXdxFnTw_g?usp=drive_link" TargetMode="External"/><Relationship Id="rId198" Type="http://schemas.openxmlformats.org/officeDocument/2006/relationships/hyperlink" Target="https://drive.google.com/drive/folders/1KvPP9t-Xj-NTg23w2a2HXH8-zgRuOGCy?usp=drive_link" TargetMode="External"/><Relationship Id="rId321" Type="http://schemas.openxmlformats.org/officeDocument/2006/relationships/hyperlink" Target="https://drive.google.com/drive/folders/15NGajnWTfA4cDqe09eHHCt-MccWKuloV?usp=drive_link" TargetMode="External"/><Relationship Id="rId419" Type="http://schemas.openxmlformats.org/officeDocument/2006/relationships/hyperlink" Target="https://drive.google.com/drive/folders/1Uw6IXIUkZxaSpPKr3qTRRQ5T_oJ6HlMq?usp=drive_link" TargetMode="External"/><Relationship Id="rId626" Type="http://schemas.openxmlformats.org/officeDocument/2006/relationships/hyperlink" Target="https://drive.google.com/drive/folders/1BJRPycbPpglFLh70KJlMqDkOkE2yV1W1?usp=drive_link" TargetMode="External"/><Relationship Id="rId265" Type="http://schemas.openxmlformats.org/officeDocument/2006/relationships/hyperlink" Target="https://drive.google.com/drive/folders/1i_1YDJawvpGyer3ohe3e-ss9GmlmmyDF?usp=drive_link" TargetMode="External"/><Relationship Id="rId472" Type="http://schemas.openxmlformats.org/officeDocument/2006/relationships/hyperlink" Target="https://drive.google.com/drive/folders/1ANpCTrWnwzquJ8dT_oX7JJb5YBxZp5w9?usp=drive_link" TargetMode="External"/><Relationship Id="rId125" Type="http://schemas.openxmlformats.org/officeDocument/2006/relationships/hyperlink" Target="https://drive.google.com/drive/folders/14aSsvXBx1F-txbLJlwtBTA3sAWl3XfWp?usp=drive_link" TargetMode="External"/><Relationship Id="rId332" Type="http://schemas.openxmlformats.org/officeDocument/2006/relationships/hyperlink" Target="https://drive.google.com/drive/folders/1xIi_KjrATHo2-Slm-rzmq9beGLUV_yUO?usp=drive_link" TargetMode="External"/><Relationship Id="rId637" Type="http://schemas.openxmlformats.org/officeDocument/2006/relationships/hyperlink" Target="https://drive.google.com/drive/folders/11p00XYXWNp7gezhdutCHNnqwn98xVWJ3?usp=drive_link" TargetMode="External"/><Relationship Id="rId276" Type="http://schemas.openxmlformats.org/officeDocument/2006/relationships/hyperlink" Target="https://drive.google.com/drive/folders/1e-0DLseyrkgr5W_X8zGrc5ylIZBCdNKq?usp=drive_link" TargetMode="External"/><Relationship Id="rId483" Type="http://schemas.openxmlformats.org/officeDocument/2006/relationships/hyperlink" Target="https://drive.google.com/drive/u/3/folders/1vh22GQdlh_Aczo3qZcO2cvb_jWkZbIzU" TargetMode="External"/><Relationship Id="rId690" Type="http://schemas.openxmlformats.org/officeDocument/2006/relationships/hyperlink" Target="https://drive.google.com/drive/folders/14-px7M-bGSJLfUCOy9vmZqATWdkCgAF2?usp=drive_link" TargetMode="External"/><Relationship Id="rId704" Type="http://schemas.openxmlformats.org/officeDocument/2006/relationships/hyperlink" Target="https://drive.google.com/drive/folders/1OttI_4dbTN9trufLG0xQtYzK3oRZ-4ag?usp=drive_link"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drive.google.com/drive/folders/1DJvqska0v4NgMhNaw_OG5mmoPBMcXbLJ" TargetMode="External"/><Relationship Id="rId21" Type="http://schemas.openxmlformats.org/officeDocument/2006/relationships/hyperlink" Target="https://drive.google.com/drive/folders/1Pzh_UpCtvooDPTJm4eQoVnC4aVhdM32j" TargetMode="External"/><Relationship Id="rId324" Type="http://schemas.openxmlformats.org/officeDocument/2006/relationships/hyperlink" Target="https://drive.google.com/drive/folders/1cgTjnEpBZTqZgPbKU2e1mWp0X8ZqkxdL" TargetMode="External"/><Relationship Id="rId170" Type="http://schemas.openxmlformats.org/officeDocument/2006/relationships/hyperlink" Target="https://drive.google.com/drive/folders/1I5qekR0K1yLDyXMF_m8hoQGCvPP6NgsK" TargetMode="External"/><Relationship Id="rId268" Type="http://schemas.openxmlformats.org/officeDocument/2006/relationships/hyperlink" Target="https://drive.google.com/drive/folders/109d6MbeuSypYdZ4E_8Q3xnr8y7kceZ4T" TargetMode="External"/><Relationship Id="rId475" Type="http://schemas.openxmlformats.org/officeDocument/2006/relationships/hyperlink" Target="https://drive.google.com/drive/folders/1fW7tcQq0p3rLEc52_2JLhB6KobjiGZB9" TargetMode="External"/><Relationship Id="rId32" Type="http://schemas.openxmlformats.org/officeDocument/2006/relationships/hyperlink" Target="https://drive.google.com/drive/folders/1bAB2ayaUktUf5qCuHyEh_mMBBjdDQI_b" TargetMode="External"/><Relationship Id="rId74" Type="http://schemas.openxmlformats.org/officeDocument/2006/relationships/hyperlink" Target="https://drive.google.com/drive/folders/1Zj40vu7nhUZYD78yJqCQxdhFlsL9SVk9" TargetMode="External"/><Relationship Id="rId128" Type="http://schemas.openxmlformats.org/officeDocument/2006/relationships/hyperlink" Target="https://drive.google.com/drive/folders/18I0_2cBtSPnKncLZTESbengPmv1UTBy3" TargetMode="External"/><Relationship Id="rId335" Type="http://schemas.openxmlformats.org/officeDocument/2006/relationships/hyperlink" Target="https://drive.google.com/drive/folders/19OoBM5_EbGzEXmoUHaLga1Voiund12uL" TargetMode="External"/><Relationship Id="rId377" Type="http://schemas.openxmlformats.org/officeDocument/2006/relationships/hyperlink" Target="https://drive.google.com/drive/folders/1Ze-QVKbv5_p0mN9joM0BlMz0IghfugVG" TargetMode="External"/><Relationship Id="rId500" Type="http://schemas.openxmlformats.org/officeDocument/2006/relationships/hyperlink" Target="https://www.youtube.com/watch?si=r9Lxnetn011yiZ5k&amp;v=pABFiOy3X8w&amp;feature=youtu.be" TargetMode="External"/><Relationship Id="rId5" Type="http://schemas.openxmlformats.org/officeDocument/2006/relationships/hyperlink" Target="https://drive.google.com/drive/folders/103YOfG9fqBDaGdUhvxUSL2mY048Dmtph" TargetMode="External"/><Relationship Id="rId181" Type="http://schemas.openxmlformats.org/officeDocument/2006/relationships/hyperlink" Target="https://drive.google.com/drive/folders/1v7vGqLVmY7A_BHdYAWE9fPDB19oSR7hg" TargetMode="External"/><Relationship Id="rId237" Type="http://schemas.openxmlformats.org/officeDocument/2006/relationships/hyperlink" Target="https://drive.google.com/drive/folders/1n-QLrguyRs17pqFQDZLDwZOkx-EHqVql?usp=share_link" TargetMode="External"/><Relationship Id="rId402" Type="http://schemas.openxmlformats.org/officeDocument/2006/relationships/hyperlink" Target="https://drive.google.com/drive/folders/1quep00AIBbxiG8_xIZiUwe7sKbfzBzNT" TargetMode="External"/><Relationship Id="rId279" Type="http://schemas.openxmlformats.org/officeDocument/2006/relationships/hyperlink" Target="https://drive.google.com/drive/folders/1BAPpsohZtnSJk_J8SuDCMpHconmnC4eL" TargetMode="External"/><Relationship Id="rId444" Type="http://schemas.openxmlformats.org/officeDocument/2006/relationships/hyperlink" Target="https://drive.google.com/drive/folders/1h-g_w0Wh_eANPiZ8wiScTXk8Wigv7sLS" TargetMode="External"/><Relationship Id="rId486" Type="http://schemas.openxmlformats.org/officeDocument/2006/relationships/hyperlink" Target="https://www.youtube.com/watch?v=aDDG2UVjyak" TargetMode="External"/><Relationship Id="rId43" Type="http://schemas.openxmlformats.org/officeDocument/2006/relationships/hyperlink" Target="https://drive.google.com/drive/folders/1LnFITifgaD9Nyn9mIS3zje8zn-SYawvp" TargetMode="External"/><Relationship Id="rId139" Type="http://schemas.openxmlformats.org/officeDocument/2006/relationships/hyperlink" Target="https://drive.google.com/drive/folders/1goL_LhEMAlxduaV-UM1g5Hp_7a-HnPVW" TargetMode="External"/><Relationship Id="rId290" Type="http://schemas.openxmlformats.org/officeDocument/2006/relationships/hyperlink" Target="https://drive.google.com/drive/folders/1DA71MdtBoIP0Xxzgo6mzb0fTOFUijisO" TargetMode="External"/><Relationship Id="rId304" Type="http://schemas.openxmlformats.org/officeDocument/2006/relationships/hyperlink" Target="https://www.youtube.com/watch?v=8g2gklJV-Bk" TargetMode="External"/><Relationship Id="rId346" Type="http://schemas.openxmlformats.org/officeDocument/2006/relationships/hyperlink" Target="https://drive.google.com/drive/folders/16WMVK0zMYmp-uT7pWFJpUnNqY9Rn5ARc" TargetMode="External"/><Relationship Id="rId388" Type="http://schemas.openxmlformats.org/officeDocument/2006/relationships/hyperlink" Target="https://drive.google.com/drive/folders/1p_wmMRqpkhFzuGVmd6Uc0QmDTCLOQQvK" TargetMode="External"/><Relationship Id="rId511" Type="http://schemas.openxmlformats.org/officeDocument/2006/relationships/hyperlink" Target="https://drive.google.com/drive/folders/1GKODWrNRO7mhXCdqiwjGinsRblEP9GR4" TargetMode="External"/><Relationship Id="rId85" Type="http://schemas.openxmlformats.org/officeDocument/2006/relationships/hyperlink" Target="https://drive.google.com/drive/folders/1YxOqdtYDxFgkQ3DTL07RblodooG73cXl" TargetMode="External"/><Relationship Id="rId150" Type="http://schemas.openxmlformats.org/officeDocument/2006/relationships/hyperlink" Target="https://drive.google.com/drive/folders/1I9XAHG0TcUgpUueK-AISPusMKzmZWqv8" TargetMode="External"/><Relationship Id="rId192" Type="http://schemas.openxmlformats.org/officeDocument/2006/relationships/hyperlink" Target="https://drive.google.com/drive/folders/1Lipx-pwyyj-1SJgKCLPckqLkZiilvuTE" TargetMode="External"/><Relationship Id="rId206" Type="http://schemas.openxmlformats.org/officeDocument/2006/relationships/hyperlink" Target="https://drive.google.com/drive/folders/1hx_0T4dMJ6uBzrAe5FYYfR2W_ThRQLgr" TargetMode="External"/><Relationship Id="rId413" Type="http://schemas.openxmlformats.org/officeDocument/2006/relationships/hyperlink" Target="https://www.youtube.com/watch?v=9OlAyJn_xyI" TargetMode="External"/><Relationship Id="rId248" Type="http://schemas.openxmlformats.org/officeDocument/2006/relationships/hyperlink" Target="https://drive.google.com/drive/folders/1E44zcQ4ty-WGFLVtbY2qexXC5w6exm8O" TargetMode="External"/><Relationship Id="rId455" Type="http://schemas.openxmlformats.org/officeDocument/2006/relationships/hyperlink" Target="https://www.youtube.com/watch?v=vD-I8bAND_4" TargetMode="External"/><Relationship Id="rId497" Type="http://schemas.openxmlformats.org/officeDocument/2006/relationships/hyperlink" Target="https://drive.google.com/drive/folders/1J294gkEbgfCJhi-EgOPGXdeLdhGQUAq1" TargetMode="External"/><Relationship Id="rId12" Type="http://schemas.openxmlformats.org/officeDocument/2006/relationships/hyperlink" Target="https://drive.google.com/drive/folders/1K9S8Do18o-fp_TVvF1Ghz_KwaQlL82pX" TargetMode="External"/><Relationship Id="rId108" Type="http://schemas.openxmlformats.org/officeDocument/2006/relationships/hyperlink" Target="https://drive.google.com/drive/folders/1MGLJdXV1Be2S5lBfwFiBzaZyzxbwTZum" TargetMode="External"/><Relationship Id="rId315" Type="http://schemas.openxmlformats.org/officeDocument/2006/relationships/hyperlink" Target="https://drive.google.com/drive/folders/1ZFwP9HA6K3_U8fm0V7tVSfJLxpk0JjwA" TargetMode="External"/><Relationship Id="rId357" Type="http://schemas.openxmlformats.org/officeDocument/2006/relationships/hyperlink" Target="https://drive.google.com/drive/folders/1iTjuw787YCSE6AIHks1kbQBmOlLX-hfV" TargetMode="External"/><Relationship Id="rId522" Type="http://schemas.openxmlformats.org/officeDocument/2006/relationships/hyperlink" Target="https://drive.google.com/drive/folders/1JJkyCOykS39Zxv8XiTLisRFHLmS5mrXU" TargetMode="External"/><Relationship Id="rId54" Type="http://schemas.openxmlformats.org/officeDocument/2006/relationships/hyperlink" Target="https://drive.google.com/drive/folders/1m2iLteTPxoumsmvuoHVe7kGKYZQXxcIE" TargetMode="External"/><Relationship Id="rId96" Type="http://schemas.openxmlformats.org/officeDocument/2006/relationships/hyperlink" Target="https://drive.google.com/drive/folders/1R3X2t6RdNLiWO4fXPWOzjbGJlTQXhQsI" TargetMode="External"/><Relationship Id="rId161" Type="http://schemas.openxmlformats.org/officeDocument/2006/relationships/hyperlink" Target="https://drive.google.com/drive/folders/1ydHnj7EoZoXF8pt8mSOwfF9jWoTtREnH" TargetMode="External"/><Relationship Id="rId217" Type="http://schemas.openxmlformats.org/officeDocument/2006/relationships/hyperlink" Target="https://www.youtube.com/watch?v=iBvfhAuSdUQ" TargetMode="External"/><Relationship Id="rId399" Type="http://schemas.openxmlformats.org/officeDocument/2006/relationships/hyperlink" Target="https://drive.google.com/drive/folders/1A8-jNtBDbvRt1fUz5RW1HVgEruknPGzl" TargetMode="External"/><Relationship Id="rId259" Type="http://schemas.openxmlformats.org/officeDocument/2006/relationships/hyperlink" Target="https://havells.sharepoint.com/sites/DeptShare/marcomDept/_layouts/15/stream.aspx?id=%2Fsites%2FDeptShare%2FmarcomDept%2FShared%20Documents%2FLloyd%20Marcom%2FLLOYD%20TVCs%2F2023%2FDigital%20Films%20with%20subtitles%2FSG%5Fbengali%20films%2FAC%2FLloyd%5FAC%5FSG%5F30%5FSec%5FBengali%5FSubtitle%5FHD%5FAirvision%2Emp4&amp;ga=1" TargetMode="External"/><Relationship Id="rId424" Type="http://schemas.openxmlformats.org/officeDocument/2006/relationships/hyperlink" Target="https://www.youtube.com/watch?v=bBPMn8y7pfo" TargetMode="External"/><Relationship Id="rId466" Type="http://schemas.openxmlformats.org/officeDocument/2006/relationships/hyperlink" Target="https://drive.google.com/drive/folders/1HTyAFMUY5PvfeFqGD9U6Y9XC7X3lQXID" TargetMode="External"/><Relationship Id="rId23" Type="http://schemas.openxmlformats.org/officeDocument/2006/relationships/hyperlink" Target="https://drive.google.com/drive/folders/1Q6WSwS_s-Qr5zc6lyncMGXkON61ndCM8" TargetMode="External"/><Relationship Id="rId119" Type="http://schemas.openxmlformats.org/officeDocument/2006/relationships/hyperlink" Target="https://drive.google.com/drive/folders/1QeUUY_saXVgJmRISex-n8y33BI4C7Jq1" TargetMode="External"/><Relationship Id="rId270" Type="http://schemas.openxmlformats.org/officeDocument/2006/relationships/hyperlink" Target="https://drive.google.com/drive/folders/16ENn8aXKzPLDoPFDUpIW3P-1jp-McU0d" TargetMode="External"/><Relationship Id="rId326" Type="http://schemas.openxmlformats.org/officeDocument/2006/relationships/hyperlink" Target="https://drive.google.com/drive/folders/1cgTjnEpBZTqZgPbKU2e1mWp0X8ZqkxdL" TargetMode="External"/><Relationship Id="rId65" Type="http://schemas.openxmlformats.org/officeDocument/2006/relationships/hyperlink" Target="https://drive.google.com/drive/folders/1TDJI56MNM-GcXeT6RN1ssfMe5Wbs2iga" TargetMode="External"/><Relationship Id="rId130" Type="http://schemas.openxmlformats.org/officeDocument/2006/relationships/hyperlink" Target="https://drive.google.com/drive/folders/1oJ-F5_k1Yzy7rDSOWCQetJPzZl8vg6qx" TargetMode="External"/><Relationship Id="rId368" Type="http://schemas.openxmlformats.org/officeDocument/2006/relationships/hyperlink" Target="https://www.youtube.com/watch?v=VIhR6QLyZ2U" TargetMode="External"/><Relationship Id="rId172" Type="http://schemas.openxmlformats.org/officeDocument/2006/relationships/hyperlink" Target="https://drive.google.com/drive/folders/1K1eTKUqHs2gxBTHZlDpmykShU-I6HD1X" TargetMode="External"/><Relationship Id="rId228" Type="http://schemas.openxmlformats.org/officeDocument/2006/relationships/hyperlink" Target="https://drive.google.com/drive/folders/1XAsJ3dv20ldpIiwvMT8hb2uVg2Tixzra" TargetMode="External"/><Relationship Id="rId435" Type="http://schemas.openxmlformats.org/officeDocument/2006/relationships/hyperlink" Target="https://drive.google.com/drive/folders/1vQA82lGE2UJt8Yo8Ulj3NrbQqgNfdhet" TargetMode="External"/><Relationship Id="rId477" Type="http://schemas.openxmlformats.org/officeDocument/2006/relationships/hyperlink" Target="https://drive.google.com/drive/folders/1yRS-NqNpyTTUzOgeMsGQx3tVG_O97Byj?usp=sharing" TargetMode="External"/><Relationship Id="rId281" Type="http://schemas.openxmlformats.org/officeDocument/2006/relationships/hyperlink" Target="https://drive.google.com/drive/folders/1yqojMVtlaN06kLHDIY6676UhE47seoJ0" TargetMode="External"/><Relationship Id="rId337" Type="http://schemas.openxmlformats.org/officeDocument/2006/relationships/hyperlink" Target="https://drive.google.com/drive/folders/1ZFwP9HA6K3_U8fm0V7tVSfJLxpk0JjwA" TargetMode="External"/><Relationship Id="rId502" Type="http://schemas.openxmlformats.org/officeDocument/2006/relationships/hyperlink" Target="https://drive.google.com/drive/folders/14KBoWTLzQxxVfyjA48NR9AXDqYM91Eof" TargetMode="External"/><Relationship Id="rId34" Type="http://schemas.openxmlformats.org/officeDocument/2006/relationships/hyperlink" Target="https://drive.google.com/drive/folders/1am_MdBW9PQRJx33spK8wjbZK2WG5fyTl" TargetMode="External"/><Relationship Id="rId76" Type="http://schemas.openxmlformats.org/officeDocument/2006/relationships/hyperlink" Target="https://drive.google.com/drive/folders/1Bb9dYhf7Y8K32jx0a19RuNAEUj1WUsc5" TargetMode="External"/><Relationship Id="rId141" Type="http://schemas.openxmlformats.org/officeDocument/2006/relationships/hyperlink" Target="https://drive.google.com/drive/folders/12Aiih1viEcGNpcw6p84pJXQL9ie5JNFW" TargetMode="External"/><Relationship Id="rId379" Type="http://schemas.openxmlformats.org/officeDocument/2006/relationships/hyperlink" Target="https://drive.google.com/drive/folders/1X_0q8pH2LpVVoylpEDZPhZjtTKYckXq1" TargetMode="External"/><Relationship Id="rId7" Type="http://schemas.openxmlformats.org/officeDocument/2006/relationships/hyperlink" Target="https://drive.google.com/drive/folders/1SQ5vvxcNQb5TI3K2gGYAoLXCPBfbiQ1I" TargetMode="External"/><Relationship Id="rId183" Type="http://schemas.openxmlformats.org/officeDocument/2006/relationships/hyperlink" Target="https://drive.google.com/drive/folders/1liPop7aRRFKHX9UY0mziaozAdOBhY5ye" TargetMode="External"/><Relationship Id="rId239" Type="http://schemas.openxmlformats.org/officeDocument/2006/relationships/hyperlink" Target="https://drive.google.com/drive/folders/1lildWXCDNODDYHlwihbSzDfakr6xisdF" TargetMode="External"/><Relationship Id="rId390" Type="http://schemas.openxmlformats.org/officeDocument/2006/relationships/hyperlink" Target="https://drive.google.com/drive/folders/1LsPyvU1OBqsswKEjOL9ibIRA4rmTAgA3" TargetMode="External"/><Relationship Id="rId404" Type="http://schemas.openxmlformats.org/officeDocument/2006/relationships/hyperlink" Target="https://drive.google.com/drive/folders/11Plm2kNJLM-Ir0wZCschHr0_GSE0hbk2" TargetMode="External"/><Relationship Id="rId446" Type="http://schemas.openxmlformats.org/officeDocument/2006/relationships/hyperlink" Target="https://drive.google.com/drive/folders/1_LMw2rmhCWPabp5_19abzWF5l6hk1X1B" TargetMode="External"/><Relationship Id="rId250" Type="http://schemas.openxmlformats.org/officeDocument/2006/relationships/hyperlink" Target="https://drive.google.com/drive/folders/1FeJBcPyGTxMqHpBB6X3PHfLLHMy2Kv82" TargetMode="External"/><Relationship Id="rId292" Type="http://schemas.openxmlformats.org/officeDocument/2006/relationships/hyperlink" Target="https://www.youtube.com/watch?v=X8Nxzul2Aos" TargetMode="External"/><Relationship Id="rId306" Type="http://schemas.openxmlformats.org/officeDocument/2006/relationships/hyperlink" Target="https://drive.google.com/drive/folders/1GiB2J5-KR13dZIooEoobEDLK-Y-iYN0H" TargetMode="External"/><Relationship Id="rId488" Type="http://schemas.openxmlformats.org/officeDocument/2006/relationships/hyperlink" Target="https://drive.google.com/drive/folders/1ENZCoOU1UdfPWamFjZMRA-zrAduROXjO" TargetMode="External"/><Relationship Id="rId45" Type="http://schemas.openxmlformats.org/officeDocument/2006/relationships/hyperlink" Target="https://drive.google.com/drive/folders/1g53fivdm_1AN8djMSJOmNc0eJeqo5TAJ" TargetMode="External"/><Relationship Id="rId87" Type="http://schemas.openxmlformats.org/officeDocument/2006/relationships/hyperlink" Target="https://drive.google.com/drive/folders/1ElJIG2KeibPWYbmdg0lD2y7Cra3gQdxp" TargetMode="External"/><Relationship Id="rId110" Type="http://schemas.openxmlformats.org/officeDocument/2006/relationships/hyperlink" Target="https://drive.google.com/drive/folders/1jMQvl9uT7f9cyqxIe0tCCDLWD2IaykK1" TargetMode="External"/><Relationship Id="rId348" Type="http://schemas.openxmlformats.org/officeDocument/2006/relationships/hyperlink" Target="https://drive.google.com/drive/folders/1uCHg-QarOdllYr3Lj3ff7e2GrRi-Av1S" TargetMode="External"/><Relationship Id="rId513" Type="http://schemas.openxmlformats.org/officeDocument/2006/relationships/hyperlink" Target="https://www.youtube.com/watch?v=IOhIkXbi3_Y" TargetMode="External"/><Relationship Id="rId152" Type="http://schemas.openxmlformats.org/officeDocument/2006/relationships/hyperlink" Target="https://drive.google.com/drive/folders/1VV-MWhKRAcbLpV36Ydisnqti5eBEcGOB" TargetMode="External"/><Relationship Id="rId194" Type="http://schemas.openxmlformats.org/officeDocument/2006/relationships/hyperlink" Target="https://drive.google.com/drive/folders/1bmXYaar_E1U_4O1xI8qFpds81rGVz-yT?usp=share_link" TargetMode="External"/><Relationship Id="rId208" Type="http://schemas.openxmlformats.org/officeDocument/2006/relationships/hyperlink" Target="https://drive.google.com/drive/folders/1baplDpWjtUCHTlOveKMbJEkq4POCqsYg" TargetMode="External"/><Relationship Id="rId415" Type="http://schemas.openxmlformats.org/officeDocument/2006/relationships/hyperlink" Target="https://www.youtube.com/watch?v=EnXNQ-cNjUA" TargetMode="External"/><Relationship Id="rId457" Type="http://schemas.openxmlformats.org/officeDocument/2006/relationships/hyperlink" Target="https://www.youtube.com/watch?v=1xMBSOGjqc4" TargetMode="External"/><Relationship Id="rId261" Type="http://schemas.openxmlformats.org/officeDocument/2006/relationships/hyperlink" Target="https://havells.sharepoint.com/sites/DeptShare/marcomDept/_layouts/15/stream.aspx?id=%2Fsites%2FDeptShare%2FmarcomDept%2FShared%20Documents%2FLloyd%20Marcom%2FLLOYD%20TVCs%2F2023%2FMahesh%20Tamannaah%20TVC%20MOV%20files%2FLloyd%5F%5FAC%5F35%5Fsec%5F%5FTamil%5FHD%2Emov&amp;ga=1" TargetMode="External"/><Relationship Id="rId499" Type="http://schemas.openxmlformats.org/officeDocument/2006/relationships/hyperlink" Target="https://drive.google.com/drive/folders/1uHe4j74pzEjIQp2KGlX3gOgCweW4r3GF" TargetMode="External"/><Relationship Id="rId14" Type="http://schemas.openxmlformats.org/officeDocument/2006/relationships/hyperlink" Target="https://drive.google.com/drive/folders/1R1pbbFGPGgynSVHyXTrVMje9QmHbocFf" TargetMode="External"/><Relationship Id="rId56" Type="http://schemas.openxmlformats.org/officeDocument/2006/relationships/hyperlink" Target="https://drive.google.com/drive/folders/16Q3fslRak49a4ioB_cR_F-E8fsYRDTLv" TargetMode="External"/><Relationship Id="rId317" Type="http://schemas.openxmlformats.org/officeDocument/2006/relationships/hyperlink" Target="https://www.youtube.com/watch?v=ZFr1Ymlrnxs" TargetMode="External"/><Relationship Id="rId359" Type="http://schemas.openxmlformats.org/officeDocument/2006/relationships/hyperlink" Target="https://drive.google.com/drive/folders/14RNAgc5l9qg7r1SqSNOpoQ9UNRynurFl" TargetMode="External"/><Relationship Id="rId98" Type="http://schemas.openxmlformats.org/officeDocument/2006/relationships/hyperlink" Target="https://drive.google.com/drive/folders/1Ttiz1UB36DYUttKAfedPLnLPtaODaR3s" TargetMode="External"/><Relationship Id="rId121" Type="http://schemas.openxmlformats.org/officeDocument/2006/relationships/hyperlink" Target="https://drive.google.com/drive/folders/10Y1zPvd3CrzibFNmgu6GBUMeAWXu3pvi" TargetMode="External"/><Relationship Id="rId163" Type="http://schemas.openxmlformats.org/officeDocument/2006/relationships/hyperlink" Target="https://drive.google.com/drive/folders/10zqdQGvtHEVbzbbxwOpB0XNY8TNOmPZY" TargetMode="External"/><Relationship Id="rId219" Type="http://schemas.openxmlformats.org/officeDocument/2006/relationships/hyperlink" Target="https://www.youtube.com/watch?v=iBvfhAuSdUQ" TargetMode="External"/><Relationship Id="rId370" Type="http://schemas.openxmlformats.org/officeDocument/2006/relationships/hyperlink" Target="https://www.youtube.com/watch?v=uvpAFNZ_KJ8" TargetMode="External"/><Relationship Id="rId426" Type="http://schemas.openxmlformats.org/officeDocument/2006/relationships/hyperlink" Target="https://www.youtube.com/watch?v=5Wa6ayuuzS4" TargetMode="External"/><Relationship Id="rId230" Type="http://schemas.openxmlformats.org/officeDocument/2006/relationships/hyperlink" Target="https://drive.google.com/drive/folders/1Yda-U8_zVvnPmmDCGWSDOUyw1Swsm6Fk?usp=share_link" TargetMode="External"/><Relationship Id="rId468" Type="http://schemas.openxmlformats.org/officeDocument/2006/relationships/hyperlink" Target="https://drive.google.com/drive/folders/1NXU-0VtrIvcb-5rWqiw4Bj4LNUQ4zmDP" TargetMode="External"/><Relationship Id="rId25" Type="http://schemas.openxmlformats.org/officeDocument/2006/relationships/hyperlink" Target="https://drive.google.com/drive/folders/1lR5aXNkcp1OYNEZWwrWgtG70tsUpBDUJ" TargetMode="External"/><Relationship Id="rId67" Type="http://schemas.openxmlformats.org/officeDocument/2006/relationships/hyperlink" Target="https://drive.google.com/drive/folders/16Xz6TGe56ow5TQgUSpW-4BtXebJQ4Myc" TargetMode="External"/><Relationship Id="rId272" Type="http://schemas.openxmlformats.org/officeDocument/2006/relationships/hyperlink" Target="https://www.youtube.com/watch?v=LDouVbYHkCM" TargetMode="External"/><Relationship Id="rId328" Type="http://schemas.openxmlformats.org/officeDocument/2006/relationships/hyperlink" Target="https://drive.google.com/drive/folders/1cgTjnEpBZTqZgPbKU2e1mWp0X8ZqkxdL" TargetMode="External"/><Relationship Id="rId132" Type="http://schemas.openxmlformats.org/officeDocument/2006/relationships/hyperlink" Target="https://drive.google.com/drive/folders/1p9QhA1yw-dKg_fx3ni_1j3fGiZuaqzxh" TargetMode="External"/><Relationship Id="rId174" Type="http://schemas.openxmlformats.org/officeDocument/2006/relationships/hyperlink" Target="https://drive.google.com/drive/folders/1C7uRSXkt57Yuox1Wy7dXtfyAKM8gRuYA" TargetMode="External"/><Relationship Id="rId381" Type="http://schemas.openxmlformats.org/officeDocument/2006/relationships/hyperlink" Target="https://drive.google.com/drive/folders/1zcTcLaEWsV-btXjGCSOQtvXFAzTFGOi6" TargetMode="External"/><Relationship Id="rId241" Type="http://schemas.openxmlformats.org/officeDocument/2006/relationships/hyperlink" Target="https://drive.google.com/drive/folders/1LOZjL6oTmCdO1dbrPUZ8Ib6s7nDI33Yp" TargetMode="External"/><Relationship Id="rId437" Type="http://schemas.openxmlformats.org/officeDocument/2006/relationships/hyperlink" Target="https://drive.google.com/drive/folders/1orQMWPbUYe0WRujKtYjK2H4xqrzNMOJ6" TargetMode="External"/><Relationship Id="rId479" Type="http://schemas.openxmlformats.org/officeDocument/2006/relationships/hyperlink" Target="https://drive.google.com/drive/folders/1gsIpCB8thmhvydkJw7yiVuLSiRfvJId8" TargetMode="External"/><Relationship Id="rId36" Type="http://schemas.openxmlformats.org/officeDocument/2006/relationships/hyperlink" Target="https://drive.google.com/drive/folders/1_Pa2KEOk82LcXt4dSMqN7S0Ua7yn3vsa" TargetMode="External"/><Relationship Id="rId283" Type="http://schemas.openxmlformats.org/officeDocument/2006/relationships/hyperlink" Target="https://drive.google.com/drive/folders/16Tj2S_vFtTJGTsk2m-GAoUcNlyv_VKO6" TargetMode="External"/><Relationship Id="rId339" Type="http://schemas.openxmlformats.org/officeDocument/2006/relationships/hyperlink" Target="https://drive.google.com/drive/folders/1Ngr6v88cieRd9MRwEGT3jBzNnTfg1XgS" TargetMode="External"/><Relationship Id="rId490" Type="http://schemas.openxmlformats.org/officeDocument/2006/relationships/hyperlink" Target="https://drive.google.com/drive/folders/1ENZCoOU1UdfPWamFjZMRA-zrAduROXjO" TargetMode="External"/><Relationship Id="rId504" Type="http://schemas.openxmlformats.org/officeDocument/2006/relationships/hyperlink" Target="https://drive.google.com/drive/folders/10s2Kp8PpdiEMRKoPEwe_OdtwSgKl_ytJ" TargetMode="External"/><Relationship Id="rId78" Type="http://schemas.openxmlformats.org/officeDocument/2006/relationships/hyperlink" Target="https://drive.google.com/drive/folders/1ZKddwOOen0xAqmAp3zKUdKgULZAfd0x9" TargetMode="External"/><Relationship Id="rId101" Type="http://schemas.openxmlformats.org/officeDocument/2006/relationships/hyperlink" Target="https://drive.google.com/drive/folders/1X54GJamUWBknm5Qy9PyiftlSvgiwdI7t" TargetMode="External"/><Relationship Id="rId143" Type="http://schemas.openxmlformats.org/officeDocument/2006/relationships/hyperlink" Target="https://drive.google.com/drive/folders/1kMPgdMXtXYNv5SDg9t42HsslIglV-rp0" TargetMode="External"/><Relationship Id="rId185" Type="http://schemas.openxmlformats.org/officeDocument/2006/relationships/hyperlink" Target="https://www.youtube.com/watch?v=xWLho4hOa50" TargetMode="External"/><Relationship Id="rId350" Type="http://schemas.openxmlformats.org/officeDocument/2006/relationships/hyperlink" Target="https://www.youtube.com/watch?v=5yepkl_ZmAo" TargetMode="External"/><Relationship Id="rId406" Type="http://schemas.openxmlformats.org/officeDocument/2006/relationships/hyperlink" Target="https://drive.google.com/drive/folders/1q6RewfYcEH6cE0bTYPA0d49oXq-t6NnZ" TargetMode="External"/><Relationship Id="rId9" Type="http://schemas.openxmlformats.org/officeDocument/2006/relationships/hyperlink" Target="https://www.youtube.com/watch?v=krHAk7LJGH0" TargetMode="External"/><Relationship Id="rId210" Type="http://schemas.openxmlformats.org/officeDocument/2006/relationships/hyperlink" Target="https://drive.google.com/drive/folders/1tlExlI79RIFgVOJqt0H-koMBKrptXTwk?usp=share_link" TargetMode="External"/><Relationship Id="rId392" Type="http://schemas.openxmlformats.org/officeDocument/2006/relationships/hyperlink" Target="https://drive.google.com/drive/folders/1gknXhrRUUiqcNyU65Sw90CfHCHsBMVEQ" TargetMode="External"/><Relationship Id="rId448" Type="http://schemas.openxmlformats.org/officeDocument/2006/relationships/hyperlink" Target="https://drive.google.com/drive/folders/1GA86e2uG-4pmgs7TyB5NlAcA8aEBnVR9" TargetMode="External"/><Relationship Id="rId252" Type="http://schemas.openxmlformats.org/officeDocument/2006/relationships/hyperlink" Target="https://drive.google.com/drive/folders/1FeJBcPyGTxMqHpBB6X3PHfLLHMy2Kv82" TargetMode="External"/><Relationship Id="rId294" Type="http://schemas.openxmlformats.org/officeDocument/2006/relationships/hyperlink" Target="https://drive.google.com/drive/folders/1OUKxXhe98i87tJZqafUgYUZAUEYSzpau" TargetMode="External"/><Relationship Id="rId308" Type="http://schemas.openxmlformats.org/officeDocument/2006/relationships/hyperlink" Target="https://www.youtube.com/watch?v=Fq7IOqb81d4" TargetMode="External"/><Relationship Id="rId515" Type="http://schemas.openxmlformats.org/officeDocument/2006/relationships/hyperlink" Target="https://drive.google.com/drive/folders/1LjGkpUanEwkh4R_XTRy2NFlv8msfCL3W" TargetMode="External"/><Relationship Id="rId47" Type="http://schemas.openxmlformats.org/officeDocument/2006/relationships/hyperlink" Target="https://drive.google.com/drive/folders/1DpuUyghB86JG62plSGz8W3bxfaqzTv1O" TargetMode="External"/><Relationship Id="rId89" Type="http://schemas.openxmlformats.org/officeDocument/2006/relationships/hyperlink" Target="https://drive.google.com/drive/folders/1EqqVsbLf2Ag-4dhac7ys9Wfk9S53XguU" TargetMode="External"/><Relationship Id="rId112" Type="http://schemas.openxmlformats.org/officeDocument/2006/relationships/hyperlink" Target="https://drive.google.com/drive/folders/1qxwdBIHN4nblc5ZCu5CaiXtZ5U1ohvoQ" TargetMode="External"/><Relationship Id="rId154" Type="http://schemas.openxmlformats.org/officeDocument/2006/relationships/hyperlink" Target="https://drive.google.com/drive/folders/1WEIdjKsi4wD2pQ8_cItEg4QjoLzQeT8j" TargetMode="External"/><Relationship Id="rId361" Type="http://schemas.openxmlformats.org/officeDocument/2006/relationships/hyperlink" Target="https://drive.google.com/drive/folders/1CkqMK7R32v-qd0lfEr-y--Tf2u8wExmQ" TargetMode="External"/><Relationship Id="rId196" Type="http://schemas.openxmlformats.org/officeDocument/2006/relationships/hyperlink" Target="https://drive.google.com/drive/folders/1bmXYaar_E1U_4O1xI8qFpds81rGVz-yT?usp=share_link" TargetMode="External"/><Relationship Id="rId417" Type="http://schemas.openxmlformats.org/officeDocument/2006/relationships/hyperlink" Target="https://drive.google.com/drive/folders/16Yk2MGyC46DSUyKdNCQRQ1b1DUpBc3Lf" TargetMode="External"/><Relationship Id="rId459" Type="http://schemas.openxmlformats.org/officeDocument/2006/relationships/hyperlink" Target="https://drive.google.com/drive/folders/1x8h3hC3lS_rtijpB1ym8ASjBn6aC5cBT" TargetMode="External"/><Relationship Id="rId16" Type="http://schemas.openxmlformats.org/officeDocument/2006/relationships/hyperlink" Target="https://drive.google.com/drive/folders/1SHrdEM4CpKS42rzsOkmeenLWT3OLT4Q3" TargetMode="External"/><Relationship Id="rId221" Type="http://schemas.openxmlformats.org/officeDocument/2006/relationships/hyperlink" Target="https://www.youtube.com/watch?v=iBvfhAuSdUQ" TargetMode="External"/><Relationship Id="rId263" Type="http://schemas.openxmlformats.org/officeDocument/2006/relationships/hyperlink" Target="https://drive.google.com/drive/folders/1T8cK8VynLmhNT6AOwiNMzCSc9JE5WTS1" TargetMode="External"/><Relationship Id="rId319" Type="http://schemas.openxmlformats.org/officeDocument/2006/relationships/hyperlink" Target="https://drive.google.com/drive/folders/16PYBK-Pe9I9LsGdVnsw4BkZB7Jm6UM_m" TargetMode="External"/><Relationship Id="rId470" Type="http://schemas.openxmlformats.org/officeDocument/2006/relationships/hyperlink" Target="https://drive.google.com/drive/folders/1u6dRUtwAekSifFC0QVY0oZpYHTmaJD--" TargetMode="External"/><Relationship Id="rId58" Type="http://schemas.openxmlformats.org/officeDocument/2006/relationships/hyperlink" Target="https://drive.google.com/drive/folders/1lth6_pEUUGjmtsA9bmOMQxTCgley4Vva" TargetMode="External"/><Relationship Id="rId123" Type="http://schemas.openxmlformats.org/officeDocument/2006/relationships/hyperlink" Target="https://drive.google.com/drive/folders/1B53wZqNbNhaevNFxhd1_Me-mOeQZ2XDQ" TargetMode="External"/><Relationship Id="rId330" Type="http://schemas.openxmlformats.org/officeDocument/2006/relationships/hyperlink" Target="https://drive.google.com/drive/folders/1zuTrkHx80syWDadNbYxHUzKCiqK5O-i9" TargetMode="External"/><Relationship Id="rId165" Type="http://schemas.openxmlformats.org/officeDocument/2006/relationships/hyperlink" Target="https://drive.google.com/drive/folders/16EXSIGxBEj_5WVZehz8jhVRQaT4G6SBO" TargetMode="External"/><Relationship Id="rId372" Type="http://schemas.openxmlformats.org/officeDocument/2006/relationships/hyperlink" Target="https://drive.google.com/drive/folders/1Ze-QVKbv5_p0mN9joM0BlMz0IghfugVG" TargetMode="External"/><Relationship Id="rId428" Type="http://schemas.openxmlformats.org/officeDocument/2006/relationships/hyperlink" Target="https://drive.google.com/drive/folders/1AI3gOwiR1AN2XMxympv47GW7u2sxmj00" TargetMode="External"/><Relationship Id="rId232" Type="http://schemas.openxmlformats.org/officeDocument/2006/relationships/hyperlink" Target="https://drive.google.com/drive/folders/1A2Ds2wshUe6dQOPFy_i3ShEw6dTPw1eQ" TargetMode="External"/><Relationship Id="rId274" Type="http://schemas.openxmlformats.org/officeDocument/2006/relationships/hyperlink" Target="https://www.youtube.com/watch?v=G3mtMUaDBRk" TargetMode="External"/><Relationship Id="rId481" Type="http://schemas.openxmlformats.org/officeDocument/2006/relationships/hyperlink" Target="https://drive.google.com/drive/folders/14mJkQDvKPqVViNx89ktMLebFzO6TScxS" TargetMode="External"/><Relationship Id="rId27" Type="http://schemas.openxmlformats.org/officeDocument/2006/relationships/hyperlink" Target="https://www.youtube.com/watch?v=OtbgKD7H7P8" TargetMode="External"/><Relationship Id="rId69" Type="http://schemas.openxmlformats.org/officeDocument/2006/relationships/hyperlink" Target="https://drive.google.com/drive/folders/1B7TWxbYh0BBkUr-9sIeNfq_4j0XnpliQ" TargetMode="External"/><Relationship Id="rId134" Type="http://schemas.openxmlformats.org/officeDocument/2006/relationships/hyperlink" Target="https://drive.google.com/drive/folders/1UGgkiLDAbghThrPSaIYa3IwlOjwD8DjY" TargetMode="External"/><Relationship Id="rId80" Type="http://schemas.openxmlformats.org/officeDocument/2006/relationships/hyperlink" Target="https://drive.google.com/drive/folders/1MCX8MnOb8KiDJu4SLX9EwOwMcGQ5AEYQ" TargetMode="External"/><Relationship Id="rId176" Type="http://schemas.openxmlformats.org/officeDocument/2006/relationships/hyperlink" Target="https://drive.google.com/drive/folders/1IgBvfEVChlZIkt8AadQ39VougHVD-V9A" TargetMode="External"/><Relationship Id="rId341" Type="http://schemas.openxmlformats.org/officeDocument/2006/relationships/hyperlink" Target="https://drive.google.com/drive/folders/16Yk2MGyC46DSUyKdNCQRQ1b1DUpBc3Lf" TargetMode="External"/><Relationship Id="rId383" Type="http://schemas.openxmlformats.org/officeDocument/2006/relationships/hyperlink" Target="https://drive.google.com/drive/folders/1o7ERBPW_RBBKKgu3lkcqHZAP0hMHF_hO" TargetMode="External"/><Relationship Id="rId439" Type="http://schemas.openxmlformats.org/officeDocument/2006/relationships/hyperlink" Target="https://drive.google.com/drive/folders/1T-NjtZ49sROw0wJcIPUO_LPrrxrQr-KI" TargetMode="External"/><Relationship Id="rId201" Type="http://schemas.openxmlformats.org/officeDocument/2006/relationships/hyperlink" Target="https://drive.google.com/drive/folders/1emilo7pKaK2tDUrgtu4OuIVb3YdBuyAf" TargetMode="External"/><Relationship Id="rId243" Type="http://schemas.openxmlformats.org/officeDocument/2006/relationships/hyperlink" Target="https://drive.google.com/drive/folders/1wTjH1kmYIRNtgg3VTOWMqYRYSAQag5mS" TargetMode="External"/><Relationship Id="rId285" Type="http://schemas.openxmlformats.org/officeDocument/2006/relationships/hyperlink" Target="https://drive.google.com/drive/folders/16Tj2S_vFtTJGTsk2m-GAoUcNlyv_VKO6" TargetMode="External"/><Relationship Id="rId450" Type="http://schemas.openxmlformats.org/officeDocument/2006/relationships/hyperlink" Target="https://drive.google.com/drive/folders/1wKvG7IxPPFpKIuiYC-8MHUtFIPV_ys1Q" TargetMode="External"/><Relationship Id="rId506" Type="http://schemas.openxmlformats.org/officeDocument/2006/relationships/hyperlink" Target="https://drive.google.com/drive/folders/1YDAoIexf_VYgEEPOY52xLlrYEWCJqobP" TargetMode="External"/><Relationship Id="rId38" Type="http://schemas.openxmlformats.org/officeDocument/2006/relationships/hyperlink" Target="https://drive.google.com/drive/folders/1BKnoZhXoN-xObmOv5loqsDPz9TvpIYXw" TargetMode="External"/><Relationship Id="rId103" Type="http://schemas.openxmlformats.org/officeDocument/2006/relationships/hyperlink" Target="https://drive.google.com/drive/folders/1RUOnOdO_vQc53_Oq8pnr1G15WS2Il-be" TargetMode="External"/><Relationship Id="rId310" Type="http://schemas.openxmlformats.org/officeDocument/2006/relationships/hyperlink" Target="https://drive.google.com/drive/folders/1VOknSGnksDnhrKXyUFUE5IMKFBhisFhB" TargetMode="External"/><Relationship Id="rId492" Type="http://schemas.openxmlformats.org/officeDocument/2006/relationships/hyperlink" Target="https://drive.google.com/drive/folders/14KBoWTLzQxxVfyjA48NR9AXDqYM91Eof" TargetMode="External"/><Relationship Id="rId91" Type="http://schemas.openxmlformats.org/officeDocument/2006/relationships/hyperlink" Target="https://drive.google.com/drive/folders/1GcKnQz1PKFjVjEh07Vvs22YMOEV4cn0e" TargetMode="External"/><Relationship Id="rId145" Type="http://schemas.openxmlformats.org/officeDocument/2006/relationships/hyperlink" Target="https://drive.google.com/drive/folders/1qxHMfosPx4EjkDwCc6Q-J0W7i4_R9nJ2" TargetMode="External"/><Relationship Id="rId187" Type="http://schemas.openxmlformats.org/officeDocument/2006/relationships/hyperlink" Target="https://drive.google.com/drive/folders/1yMawxE80W0KqpOnnV8N6WxsUY5kM4z2O" TargetMode="External"/><Relationship Id="rId352" Type="http://schemas.openxmlformats.org/officeDocument/2006/relationships/hyperlink" Target="https://drive.google.com/drive/folders/1sK1D3wpk4RUveOqVD-t_AK2kPQDSz2Cu" TargetMode="External"/><Relationship Id="rId394" Type="http://schemas.openxmlformats.org/officeDocument/2006/relationships/hyperlink" Target="https://www.youtube.com/watch?v=WM5-q0a5-hk" TargetMode="External"/><Relationship Id="rId408" Type="http://schemas.openxmlformats.org/officeDocument/2006/relationships/hyperlink" Target="https://drive.google.com/drive/folders/1Zu9QqHEi424QmnwgISQ2489mAKAU9Wif" TargetMode="External"/><Relationship Id="rId212" Type="http://schemas.openxmlformats.org/officeDocument/2006/relationships/hyperlink" Target="https://drive.google.com/drive/folders/10vY5GYbaH3GqPRzTEYgjYrwFgqbqN8qJ?usp=share_link" TargetMode="External"/><Relationship Id="rId254" Type="http://schemas.openxmlformats.org/officeDocument/2006/relationships/hyperlink" Target="https://drive.google.com/drive/folders/1qkqq6EHDpxKOReVwshmR5bCck161otag" TargetMode="External"/><Relationship Id="rId49" Type="http://schemas.openxmlformats.org/officeDocument/2006/relationships/hyperlink" Target="https://drive.google.com/drive/folders/17COgI_YZdQguBu7JZd2UW-1qGxX1M2vc" TargetMode="External"/><Relationship Id="rId114" Type="http://schemas.openxmlformats.org/officeDocument/2006/relationships/hyperlink" Target="https://drive.google.com/drive/folders/1BmNS2APBsyOyCETbiE09-28UlkoSA4zk" TargetMode="External"/><Relationship Id="rId296" Type="http://schemas.openxmlformats.org/officeDocument/2006/relationships/hyperlink" Target="https://drive.google.com/drive/folders/16H--PjXpWEx42pMCe1miKuuC48m4-y2e" TargetMode="External"/><Relationship Id="rId461" Type="http://schemas.openxmlformats.org/officeDocument/2006/relationships/hyperlink" Target="https://www.youtube.com/watch?v=ul_MxwmlS4g" TargetMode="External"/><Relationship Id="rId517" Type="http://schemas.openxmlformats.org/officeDocument/2006/relationships/hyperlink" Target="https://www.youtube.com/watch?v=l9kJu091YtQ" TargetMode="External"/><Relationship Id="rId60" Type="http://schemas.openxmlformats.org/officeDocument/2006/relationships/hyperlink" Target="https://drive.google.com/drive/folders/1HSqMm1t8qARIDNorNaK7SUxA1uDoLL3N" TargetMode="External"/><Relationship Id="rId156" Type="http://schemas.openxmlformats.org/officeDocument/2006/relationships/hyperlink" Target="https://drive.google.com/drive/folders/1zP0ogSbfWrwj-0kW-tP3Zvi_e21nTbZB" TargetMode="External"/><Relationship Id="rId198" Type="http://schemas.openxmlformats.org/officeDocument/2006/relationships/hyperlink" Target="https://drive.google.com/drive/folders/1HSqMm1t8qARIDNorNaK7SUxA1uDoLL3N" TargetMode="External"/><Relationship Id="rId321" Type="http://schemas.openxmlformats.org/officeDocument/2006/relationships/hyperlink" Target="https://www.youtube.com/watch?v=7WoC6KKgmjg" TargetMode="External"/><Relationship Id="rId363" Type="http://schemas.openxmlformats.org/officeDocument/2006/relationships/hyperlink" Target="https://drive.google.com/drive/folders/1bwAqZ0-EOXcCP_YSNqXgD6NNxNc25Pjc" TargetMode="External"/><Relationship Id="rId419" Type="http://schemas.openxmlformats.org/officeDocument/2006/relationships/hyperlink" Target="https://drive.google.com/drive/folders/1s4YzMTxh_nn6N4kfvtUIrZDM_LEm09Wv" TargetMode="External"/><Relationship Id="rId223" Type="http://schemas.openxmlformats.org/officeDocument/2006/relationships/hyperlink" Target="https://drive.google.com/drive/folders/1LY61y1R2NEqn53KBTptdrySgZBUrrsQ0" TargetMode="External"/><Relationship Id="rId430" Type="http://schemas.openxmlformats.org/officeDocument/2006/relationships/hyperlink" Target="https://drive.google.com/drive/folders/1l8e-oQ1MwVJCx55Nmjl8LtEE5Z0dI4nA" TargetMode="External"/><Relationship Id="rId18" Type="http://schemas.openxmlformats.org/officeDocument/2006/relationships/hyperlink" Target="https://drive.google.com/drive/u/1/folders/147xtUn8v2wCyiDRtXbbVs8hE5ryDXt18" TargetMode="External"/><Relationship Id="rId265" Type="http://schemas.openxmlformats.org/officeDocument/2006/relationships/hyperlink" Target="https://drive.google.com/drive/folders/1OYK85Vag-z2KJgMbeCf-aiK1Ayq3yofN" TargetMode="External"/><Relationship Id="rId472" Type="http://schemas.openxmlformats.org/officeDocument/2006/relationships/hyperlink" Target="https://www.youtube.com/watch?v=fwSqR53v3RY" TargetMode="External"/><Relationship Id="rId125" Type="http://schemas.openxmlformats.org/officeDocument/2006/relationships/hyperlink" Target="https://drive.google.com/drive/folders/1w2-wECy-ytTDxtxXcgh1fszk4oGvrl4L" TargetMode="External"/><Relationship Id="rId167" Type="http://schemas.openxmlformats.org/officeDocument/2006/relationships/hyperlink" Target="https://drive.google.com/drive/folders/1jBAfJAAM96--U-ZtHLPNZokKBkWPhU-I" TargetMode="External"/><Relationship Id="rId332" Type="http://schemas.openxmlformats.org/officeDocument/2006/relationships/hyperlink" Target="https://drive.google.com/drive/folders/1ouan1mF8JvJ55ePen5aEZVqphsYQFWjz" TargetMode="External"/><Relationship Id="rId374" Type="http://schemas.openxmlformats.org/officeDocument/2006/relationships/hyperlink" Target="https://drive.google.com/drive/folders/155drRqDLqqTJpeut85nc_eUUvmL1iy63" TargetMode="External"/><Relationship Id="rId71" Type="http://schemas.openxmlformats.org/officeDocument/2006/relationships/hyperlink" Target="https://drive.google.com/drive/folders/1F6-gTZHqim31dgLik5AQkflOXNV7jUi8" TargetMode="External"/><Relationship Id="rId234" Type="http://schemas.openxmlformats.org/officeDocument/2006/relationships/hyperlink" Target="https://drive.google.com/drive/folders/1GHtFDoyfGkrfEKnYhJQA_WOlXTDvqIRx" TargetMode="External"/><Relationship Id="rId2" Type="http://schemas.openxmlformats.org/officeDocument/2006/relationships/hyperlink" Target="https://drive.google.com/drive/folders/1DADfICia0AhgFhrJVA40Lqt2kHIZU9gB" TargetMode="External"/><Relationship Id="rId29" Type="http://schemas.openxmlformats.org/officeDocument/2006/relationships/hyperlink" Target="https://drive.google.com/drive/folders/156kMFXU9o3wizY5bcPAB_Xeqefuqefsb" TargetMode="External"/><Relationship Id="rId276" Type="http://schemas.openxmlformats.org/officeDocument/2006/relationships/hyperlink" Target="https://www.youtube.com/watch?v=yZPfmGR5qho" TargetMode="External"/><Relationship Id="rId441" Type="http://schemas.openxmlformats.org/officeDocument/2006/relationships/hyperlink" Target="https://drive.google.com/drive/folders/1jyRSkpiE-Hq-mzgCtUF63TREH44qrmcT" TargetMode="External"/><Relationship Id="rId483" Type="http://schemas.openxmlformats.org/officeDocument/2006/relationships/hyperlink" Target="https://drive.google.com/drive/folders/1osOP-aCLBONy88zBuO3-9qnAb61ooo-x" TargetMode="External"/><Relationship Id="rId40" Type="http://schemas.openxmlformats.org/officeDocument/2006/relationships/hyperlink" Target="https://drive.google.com/drive/folders/124FuJCdn3t61_ae75EZvEPv7TMaQuZiM" TargetMode="External"/><Relationship Id="rId136" Type="http://schemas.openxmlformats.org/officeDocument/2006/relationships/hyperlink" Target="https://drive.google.com/drive/folders/1eEAQWrOvvdaMzoYbgfsKZQvX22z9xkMI" TargetMode="External"/><Relationship Id="rId178" Type="http://schemas.openxmlformats.org/officeDocument/2006/relationships/hyperlink" Target="https://drive.google.com/drive/folders/15nWR_3UAEYPDbdXmHWWQgcgPClDojxqu" TargetMode="External"/><Relationship Id="rId301" Type="http://schemas.openxmlformats.org/officeDocument/2006/relationships/hyperlink" Target="https://drive.google.com/drive/folders/1X03KBvrk93icg7Ll5_dKWbSPUFpnAVEI" TargetMode="External"/><Relationship Id="rId343" Type="http://schemas.openxmlformats.org/officeDocument/2006/relationships/hyperlink" Target="https://drive.google.com/drive/folders/1tMbpDDHFd3LhtHQHqrWCMz4lw1PfnYPZ" TargetMode="External"/><Relationship Id="rId82" Type="http://schemas.openxmlformats.org/officeDocument/2006/relationships/hyperlink" Target="https://drive.google.com/drive/folders/1vdtzwIOPKeS_nwratTSqlyRfV7OUteoc" TargetMode="External"/><Relationship Id="rId203" Type="http://schemas.openxmlformats.org/officeDocument/2006/relationships/hyperlink" Target="https://drive.google.com/drive/folders/1nXS6GRMp_EqBt27wb5blIrqn1QRmMJcN" TargetMode="External"/><Relationship Id="rId385" Type="http://schemas.openxmlformats.org/officeDocument/2006/relationships/hyperlink" Target="https://drive.google.com/drive/folders/1o7ERBPW_RBBKKgu3lkcqHZAP0hMHF_hO" TargetMode="External"/><Relationship Id="rId245" Type="http://schemas.openxmlformats.org/officeDocument/2006/relationships/hyperlink" Target="https://www.youtube.com/watch?v=YHIfRoSjOpU" TargetMode="External"/><Relationship Id="rId287" Type="http://schemas.openxmlformats.org/officeDocument/2006/relationships/hyperlink" Target="https://drive.google.com/drive/folders/1HfO7adP2-WKdJLC-sTmsRHdRz1BEORym" TargetMode="External"/><Relationship Id="rId410" Type="http://schemas.openxmlformats.org/officeDocument/2006/relationships/hyperlink" Target="https://drive.google.com/drive/folders/1z7Q2xv1U-n9kx7wyx9yheesLMaLlGF27" TargetMode="External"/><Relationship Id="rId452" Type="http://schemas.openxmlformats.org/officeDocument/2006/relationships/hyperlink" Target="https://drive.google.com/drive/folders/1D8HNxJhlj7ipjVV_TINcQOPgHQj83Pq7" TargetMode="External"/><Relationship Id="rId494" Type="http://schemas.openxmlformats.org/officeDocument/2006/relationships/hyperlink" Target="https://youtu.be/s6Vkq9JnHOk?si=mlGa-N-3nZIAm604" TargetMode="External"/><Relationship Id="rId508" Type="http://schemas.openxmlformats.org/officeDocument/2006/relationships/hyperlink" Target="https://drive.google.com/drive/folders/1kwkmowXKIDztjP46RekxT2akdgVN6F_T" TargetMode="External"/><Relationship Id="rId105" Type="http://schemas.openxmlformats.org/officeDocument/2006/relationships/hyperlink" Target="https://drive.google.com/drive/folders/1Fr2UvKd63uDxy4-EsV210RAvsL3OIzBh" TargetMode="External"/><Relationship Id="rId147" Type="http://schemas.openxmlformats.org/officeDocument/2006/relationships/hyperlink" Target="https://drive.google.com/drive/folders/1Sb4I6V9mPh2O2XQZpCNKhMq_RtDxyjB6" TargetMode="External"/><Relationship Id="rId312" Type="http://schemas.openxmlformats.org/officeDocument/2006/relationships/hyperlink" Target="https://drive.google.com/drive/folders/1Be8M2U8aMJ_W6Sn8NUreODsBEG95gXPy" TargetMode="External"/><Relationship Id="rId354" Type="http://schemas.openxmlformats.org/officeDocument/2006/relationships/hyperlink" Target="https://www.youtube.com/watch?v=9TZw_xDAf9g" TargetMode="External"/><Relationship Id="rId51" Type="http://schemas.openxmlformats.org/officeDocument/2006/relationships/hyperlink" Target="https://drive.google.com/drive/folders/17COgI_YZdQguBu7JZd2UW-1qGxX1M2vc" TargetMode="External"/><Relationship Id="rId93" Type="http://schemas.openxmlformats.org/officeDocument/2006/relationships/hyperlink" Target="https://drive.google.com/drive/folders/1lpoNz5u3e5s1bcGzDnXR8NQ6Iph3HRX-" TargetMode="External"/><Relationship Id="rId189" Type="http://schemas.openxmlformats.org/officeDocument/2006/relationships/hyperlink" Target="https://drive.google.com/drive/folders/10Bk91KJdEfG5S5LqYmAjneq142_OQHp0" TargetMode="External"/><Relationship Id="rId396" Type="http://schemas.openxmlformats.org/officeDocument/2006/relationships/hyperlink" Target="https://www.youtube.com/watch?v=vX99CiORhPM" TargetMode="External"/><Relationship Id="rId214" Type="http://schemas.openxmlformats.org/officeDocument/2006/relationships/hyperlink" Target="https://drive.google.com/drive/folders/1Zl2lrSlEQWU2fzXXdayPM3Dqw_4j2D4Y" TargetMode="External"/><Relationship Id="rId256" Type="http://schemas.openxmlformats.org/officeDocument/2006/relationships/hyperlink" Target="https://drive.google.com/drive/folders/1GeU5WezDYJUN7ON9E-7yHiFCQkiFmVry" TargetMode="External"/><Relationship Id="rId298" Type="http://schemas.openxmlformats.org/officeDocument/2006/relationships/hyperlink" Target="https://drive.google.com/drive/folders/1uCHg-QarOdllYr3Lj3ff7e2GrRi-Av1S" TargetMode="External"/><Relationship Id="rId421" Type="http://schemas.openxmlformats.org/officeDocument/2006/relationships/hyperlink" Target="https://drive.google.com/drive/folders/1s4YzMTxh_nn6N4kfvtUIrZDM_LEm09Wv" TargetMode="External"/><Relationship Id="rId463" Type="http://schemas.openxmlformats.org/officeDocument/2006/relationships/hyperlink" Target="https://www.youtube.com/watch?v=NCGLs5u54Ao" TargetMode="External"/><Relationship Id="rId519" Type="http://schemas.openxmlformats.org/officeDocument/2006/relationships/hyperlink" Target="https://www.youtube.com/watch?v=r198Mb4Qw_g" TargetMode="External"/><Relationship Id="rId116" Type="http://schemas.openxmlformats.org/officeDocument/2006/relationships/hyperlink" Target="https://drive.google.com/drive/folders/1c1LPCspDnwFCardUKRh3DoAdHbKyi3ri" TargetMode="External"/><Relationship Id="rId158" Type="http://schemas.openxmlformats.org/officeDocument/2006/relationships/hyperlink" Target="https://drive.google.com/drive/folders/10oSEQm58oEBNd_TA5HUCOFG_p2cJJqnf" TargetMode="External"/><Relationship Id="rId323" Type="http://schemas.openxmlformats.org/officeDocument/2006/relationships/hyperlink" Target="https://www.youtube.com/watch?v=osA8q5CmG5o" TargetMode="External"/><Relationship Id="rId20" Type="http://schemas.openxmlformats.org/officeDocument/2006/relationships/hyperlink" Target="https://drive.google.com/drive/folders/1CuQxtya2XSPFMPS8jySLgcS3rOt-H5PY" TargetMode="External"/><Relationship Id="rId62" Type="http://schemas.openxmlformats.org/officeDocument/2006/relationships/hyperlink" Target="https://drive.google.com/drive/folders/15KkZnWyHmbCVHey2oSukdvVVj7aziENs" TargetMode="External"/><Relationship Id="rId365" Type="http://schemas.openxmlformats.org/officeDocument/2006/relationships/hyperlink" Target="https://drive.google.com/drive/folders/16MYdOpDvs9rllcQ8Zkb6uewCMZ09NVqi" TargetMode="External"/><Relationship Id="rId225" Type="http://schemas.openxmlformats.org/officeDocument/2006/relationships/hyperlink" Target="https://www.youtube.com/watch?v=nXJqSRRNjcM" TargetMode="External"/><Relationship Id="rId267" Type="http://schemas.openxmlformats.org/officeDocument/2006/relationships/hyperlink" Target="https://www.youtube.com/watch?v=BNGvPpQtDPs" TargetMode="External"/><Relationship Id="rId432" Type="http://schemas.openxmlformats.org/officeDocument/2006/relationships/hyperlink" Target="https://drive.google.com/drive/folders/1wKvG7IxPPFpKIuiYC-8MHUtFIPV_ys1Q" TargetMode="External"/><Relationship Id="rId474" Type="http://schemas.openxmlformats.org/officeDocument/2006/relationships/hyperlink" Target="https://www.youtube.com/watch?v=YZvQKg2k02k" TargetMode="External"/><Relationship Id="rId127" Type="http://schemas.openxmlformats.org/officeDocument/2006/relationships/hyperlink" Target="https://drive.google.com/drive/folders/1lZMjLOrXrWrLJ-TwmuNOKCCO4ImhzOJa" TargetMode="External"/><Relationship Id="rId31" Type="http://schemas.openxmlformats.org/officeDocument/2006/relationships/hyperlink" Target="https://drive.google.com/drive/folders/18R4g-qmt0XWMTgPcIKT0OCLAlwyKEOjx" TargetMode="External"/><Relationship Id="rId73" Type="http://schemas.openxmlformats.org/officeDocument/2006/relationships/hyperlink" Target="https://drive.google.com/drive/folders/1-9ZgS5qAPHFD3fXV8RZr0miXFnTr3wjb" TargetMode="External"/><Relationship Id="rId169" Type="http://schemas.openxmlformats.org/officeDocument/2006/relationships/hyperlink" Target="https://drive.google.com/drive/folders/11AbRWXCkcO6Ef_DxUoIbHI8Flt4lLCqY" TargetMode="External"/><Relationship Id="rId334" Type="http://schemas.openxmlformats.org/officeDocument/2006/relationships/hyperlink" Target="https://drive.google.com/drive/folders/1eeE6cNgxqfPz9U7BjQ6e3RQVefCfKq51" TargetMode="External"/><Relationship Id="rId376" Type="http://schemas.openxmlformats.org/officeDocument/2006/relationships/hyperlink" Target="https://drive.google.com/drive/folders/155drRqDLqqTJpeut85nc_eUUvmL1iy63" TargetMode="External"/><Relationship Id="rId4" Type="http://schemas.openxmlformats.org/officeDocument/2006/relationships/hyperlink" Target="https://www.youtube.com/watch?v=14T8p6AlHBI" TargetMode="External"/><Relationship Id="rId180" Type="http://schemas.openxmlformats.org/officeDocument/2006/relationships/hyperlink" Target="https://drive.google.com/drive/folders/1ybQ4iSWcIXlQRm7FZxIqrqtv99YmQwb4" TargetMode="External"/><Relationship Id="rId236" Type="http://schemas.openxmlformats.org/officeDocument/2006/relationships/hyperlink" Target="https://drive.google.com/drive/folders/1n-QLrguyRs17pqFQDZLDwZOkx-EHqVql?usp=share_link" TargetMode="External"/><Relationship Id="rId278" Type="http://schemas.openxmlformats.org/officeDocument/2006/relationships/hyperlink" Target="https://www.youtube.com/watch?v=JF6PHkf7UI4" TargetMode="External"/><Relationship Id="rId401" Type="http://schemas.openxmlformats.org/officeDocument/2006/relationships/hyperlink" Target="https://drive.google.com/drive/folders/1pq4CZKLinOSRCubpVXuu2vOZmtp2jylf" TargetMode="External"/><Relationship Id="rId443" Type="http://schemas.openxmlformats.org/officeDocument/2006/relationships/hyperlink" Target="https://www.youtube.com/watch?v=MhQM5croef0" TargetMode="External"/><Relationship Id="rId303" Type="http://schemas.openxmlformats.org/officeDocument/2006/relationships/hyperlink" Target="https://drive.google.com/drive/folders/1m8Nd6SVO_do2KeAL37my_I2emvHQ_trL" TargetMode="External"/><Relationship Id="rId485" Type="http://schemas.openxmlformats.org/officeDocument/2006/relationships/hyperlink" Target="https://drive.google.com/drive/folders/1OILjDT93Jig0v_XlnKRTQZ46p7IVRiDk" TargetMode="External"/><Relationship Id="rId42" Type="http://schemas.openxmlformats.org/officeDocument/2006/relationships/hyperlink" Target="https://drive.google.com/drive/folders/1DvOwW11MGwcrucKPq4ULSzP_t33Qxdu-" TargetMode="External"/><Relationship Id="rId84" Type="http://schemas.openxmlformats.org/officeDocument/2006/relationships/hyperlink" Target="https://www.youtube.com/watch?v=PxnTpxaTL_U" TargetMode="External"/><Relationship Id="rId138" Type="http://schemas.openxmlformats.org/officeDocument/2006/relationships/hyperlink" Target="https://drive.google.com/drive/folders/1X1j4iwJVYdAAF47WEMQ634sNSD74ZaL8" TargetMode="External"/><Relationship Id="rId345" Type="http://schemas.openxmlformats.org/officeDocument/2006/relationships/hyperlink" Target="https://drive.google.com/drive/folders/1siXoi32Emrz_AKf5yBPZ6GPDCSAVqUZt" TargetMode="External"/><Relationship Id="rId387" Type="http://schemas.openxmlformats.org/officeDocument/2006/relationships/hyperlink" Target="https://drive.google.com/drive/folders/1QBIPUL_LZN2hsKCIAgSmm04zG48g_wYn" TargetMode="External"/><Relationship Id="rId510" Type="http://schemas.openxmlformats.org/officeDocument/2006/relationships/hyperlink" Target="https://drive.google.com/drive/folders/1ff-rSzjoPD99sid-PoZ4Kk2lNODH2t8f" TargetMode="External"/><Relationship Id="rId191" Type="http://schemas.openxmlformats.org/officeDocument/2006/relationships/hyperlink" Target="https://drive.google.com/drive/folders/1Lipx-pwyyj-1SJgKCLPckqLkZiilvuTE" TargetMode="External"/><Relationship Id="rId205" Type="http://schemas.openxmlformats.org/officeDocument/2006/relationships/hyperlink" Target="https://drive.google.com/drive/folders/1aOaswcBWWf5ZBzEX4gQhy0FJQlE2XwX3?usp=share_link" TargetMode="External"/><Relationship Id="rId247" Type="http://schemas.openxmlformats.org/officeDocument/2006/relationships/hyperlink" Target="https://www.youtube.com/watch?v=s5b3jo25vzc" TargetMode="External"/><Relationship Id="rId412" Type="http://schemas.openxmlformats.org/officeDocument/2006/relationships/hyperlink" Target="https://drive.google.com/drive/folders/1B18zTkino-nMKC3BAv1ky0-BUUi11C5k" TargetMode="External"/><Relationship Id="rId107" Type="http://schemas.openxmlformats.org/officeDocument/2006/relationships/hyperlink" Target="https://drive.google.com/drive/folders/1B7imBEg2_dnyDq4cAvpSnHfS11abEGSf" TargetMode="External"/><Relationship Id="rId289" Type="http://schemas.openxmlformats.org/officeDocument/2006/relationships/hyperlink" Target="https://drive.google.com/drive/folders/1mGvoQSi4-QGFsKXHH1nhQqodykL8lmqj" TargetMode="External"/><Relationship Id="rId454" Type="http://schemas.openxmlformats.org/officeDocument/2006/relationships/hyperlink" Target="https://drive.google.com/drive/folders/1sJGqTU1930Fce1iqUiPS_UudCODfQDw_" TargetMode="External"/><Relationship Id="rId496" Type="http://schemas.openxmlformats.org/officeDocument/2006/relationships/hyperlink" Target="https://youtu.be/s6Vkq9JnHOk?si=mlGa-N-3nZIAm604" TargetMode="External"/><Relationship Id="rId11" Type="http://schemas.openxmlformats.org/officeDocument/2006/relationships/hyperlink" Target="https://www.youtube.com/watch?v=krHAk7LJGH0" TargetMode="External"/><Relationship Id="rId53" Type="http://schemas.openxmlformats.org/officeDocument/2006/relationships/hyperlink" Target="https://drive.google.com/drive/folders/1WWWsWJj6VrZzfQjKc2e6z7tJI5mJ050k" TargetMode="External"/><Relationship Id="rId149" Type="http://schemas.openxmlformats.org/officeDocument/2006/relationships/hyperlink" Target="https://drive.google.com/drive/folders/1_1bcydz8jtMe9WCVVD9OwD7iZjoeKk5W" TargetMode="External"/><Relationship Id="rId314" Type="http://schemas.openxmlformats.org/officeDocument/2006/relationships/hyperlink" Target="https://drive.google.com/drive/folders/1YbHsT9P1RGm68dX-QLtf9m4Sl2yjv5Y1" TargetMode="External"/><Relationship Id="rId356" Type="http://schemas.openxmlformats.org/officeDocument/2006/relationships/hyperlink" Target="https://www.youtube.com/watch?v=yH5ix3WT0is" TargetMode="External"/><Relationship Id="rId398" Type="http://schemas.openxmlformats.org/officeDocument/2006/relationships/hyperlink" Target="https://www.youtube.com/watch?v=G3mtMUaDBRk" TargetMode="External"/><Relationship Id="rId521" Type="http://schemas.openxmlformats.org/officeDocument/2006/relationships/hyperlink" Target="https://www.youtube.com/watch?v=xEZbsTYKBtM" TargetMode="External"/><Relationship Id="rId95" Type="http://schemas.openxmlformats.org/officeDocument/2006/relationships/hyperlink" Target="https://drive.google.com/drive/folders/18d0HMJU2uFsrED0Cb2zD7iRHZ3LzGgMs" TargetMode="External"/><Relationship Id="rId160" Type="http://schemas.openxmlformats.org/officeDocument/2006/relationships/hyperlink" Target="https://drive.google.com/drive/folders/10oSEQm58oEBNd_TA5HUCOFG_p2cJJqnf" TargetMode="External"/><Relationship Id="rId216" Type="http://schemas.openxmlformats.org/officeDocument/2006/relationships/hyperlink" Target="https://drive.google.com/drive/folders/1p_b3lZ3kvCJcidyEfRasDvGNP5FTa9ec" TargetMode="External"/><Relationship Id="rId423" Type="http://schemas.openxmlformats.org/officeDocument/2006/relationships/hyperlink" Target="https://drive.google.com/drive/folders/1qxvIMY5QB8a_msJZeZd83XnqAaFhKMgR" TargetMode="External"/><Relationship Id="rId258" Type="http://schemas.openxmlformats.org/officeDocument/2006/relationships/hyperlink" Target="https://drive.google.com/drive/folders/1XRtctdEy_ruCEBqAIovn1TkmJORVI-Kf" TargetMode="External"/><Relationship Id="rId465" Type="http://schemas.openxmlformats.org/officeDocument/2006/relationships/hyperlink" Target="https://www.youtube.com/watch?v=q_MqWyV7430" TargetMode="External"/><Relationship Id="rId22" Type="http://schemas.openxmlformats.org/officeDocument/2006/relationships/hyperlink" Target="https://drive.google.com/drive/folders/1cBewEu3J6CEAA0QRtavvrn6IjFopW1QC" TargetMode="External"/><Relationship Id="rId64" Type="http://schemas.openxmlformats.org/officeDocument/2006/relationships/hyperlink" Target="https://drive.google.com/drive/folders/1lM4rQaBmwRUgfTxhmSY7-5NoMAaASlKd" TargetMode="External"/><Relationship Id="rId118" Type="http://schemas.openxmlformats.org/officeDocument/2006/relationships/hyperlink" Target="https://drive.google.com/drive/folders/1sJeiXrPcl0b56wjCbrdCeWfiII92VsVC" TargetMode="External"/><Relationship Id="rId325" Type="http://schemas.openxmlformats.org/officeDocument/2006/relationships/hyperlink" Target="https://www.youtube.com/watch?v=osA8q5CmG5o" TargetMode="External"/><Relationship Id="rId367" Type="http://schemas.openxmlformats.org/officeDocument/2006/relationships/hyperlink" Target="https://drive.google.com/drive/folders/1A8-jNtBDbvRt1fUz5RW1HVgEruknPGzl" TargetMode="External"/><Relationship Id="rId171" Type="http://schemas.openxmlformats.org/officeDocument/2006/relationships/hyperlink" Target="https://www.youtube.com/watch?v=ZNPEgRIEkBY" TargetMode="External"/><Relationship Id="rId227" Type="http://schemas.openxmlformats.org/officeDocument/2006/relationships/hyperlink" Target="https://www.youtube.com/watch?v=xkbbrm_FUPU" TargetMode="External"/><Relationship Id="rId269" Type="http://schemas.openxmlformats.org/officeDocument/2006/relationships/hyperlink" Target="https://drive.google.com/drive/folders/1X03KBvrk93icg7Ll5_dKWbSPUFpnAVEI" TargetMode="External"/><Relationship Id="rId434" Type="http://schemas.openxmlformats.org/officeDocument/2006/relationships/hyperlink" Target="https://drive.google.com/drive/folders/1D8HNxJhlj7ipjVV_TINcQOPgHQj83Pq7" TargetMode="External"/><Relationship Id="rId476" Type="http://schemas.openxmlformats.org/officeDocument/2006/relationships/hyperlink" Target="https://mail.google.com/mail/u/0/?pli=1" TargetMode="External"/><Relationship Id="rId33" Type="http://schemas.openxmlformats.org/officeDocument/2006/relationships/hyperlink" Target="https://drive.google.com/drive/folders/1jH7gi-JltLHRg7RD227-ITPzh9HnSuVj" TargetMode="External"/><Relationship Id="rId129" Type="http://schemas.openxmlformats.org/officeDocument/2006/relationships/hyperlink" Target="https://drive.google.com/drive/folders/1_Nj55XF4GEzaHNd4UPEXdwfKGwCqjoLn" TargetMode="External"/><Relationship Id="rId280" Type="http://schemas.openxmlformats.org/officeDocument/2006/relationships/hyperlink" Target="https://www.youtube.com/watch?v=Hmz6mmdbrdo" TargetMode="External"/><Relationship Id="rId336" Type="http://schemas.openxmlformats.org/officeDocument/2006/relationships/hyperlink" Target="https://www.youtube.com/watch?v=oje-wsJX46g" TargetMode="External"/><Relationship Id="rId501" Type="http://schemas.openxmlformats.org/officeDocument/2006/relationships/hyperlink" Target="https://drive.google.com/drive/folders/1gLw_W9__aFTQxXi5y_lugGz_XHGeGfXh" TargetMode="External"/><Relationship Id="rId75" Type="http://schemas.openxmlformats.org/officeDocument/2006/relationships/hyperlink" Target="https://drive.google.com/drive/folders/1ExN9p94_vAyoZVDns-wdeF1BIB3RAl3a" TargetMode="External"/><Relationship Id="rId140" Type="http://schemas.openxmlformats.org/officeDocument/2006/relationships/hyperlink" Target="https://drive.google.com/drive/folders/1slmtvzd5gAdvWDVhASzo7cR8-fomQQdc" TargetMode="External"/><Relationship Id="rId182" Type="http://schemas.openxmlformats.org/officeDocument/2006/relationships/hyperlink" Target="https://drive.google.com/drive/folders/1rCiIyDyAYBW12o9H5W_Ua0ikwJVIqjJT" TargetMode="External"/><Relationship Id="rId378" Type="http://schemas.openxmlformats.org/officeDocument/2006/relationships/hyperlink" Target="https://drive.google.com/drive/folders/1PFJ4FszPgye_0ZwvSdLw0CdTZkGnCvLd" TargetMode="External"/><Relationship Id="rId403" Type="http://schemas.openxmlformats.org/officeDocument/2006/relationships/hyperlink" Target="https://www.youtube.com/watch?v=3jQ_toeu314" TargetMode="External"/><Relationship Id="rId6" Type="http://schemas.openxmlformats.org/officeDocument/2006/relationships/hyperlink" Target="https://www.youtube.com/watch?v=5x54mSH1GsQ" TargetMode="External"/><Relationship Id="rId238" Type="http://schemas.openxmlformats.org/officeDocument/2006/relationships/hyperlink" Target="https://drive.google.com/drive/folders/1n-QLrguyRs17pqFQDZLDwZOkx-EHqVql?usp=share_link" TargetMode="External"/><Relationship Id="rId445" Type="http://schemas.openxmlformats.org/officeDocument/2006/relationships/hyperlink" Target="https://www.youtube.com/watch?v=ZEI9t9WBoIY&amp;list=PL5BiOmjus8pHJxF6kuaGouJufH-sBOLqH" TargetMode="External"/><Relationship Id="rId487" Type="http://schemas.openxmlformats.org/officeDocument/2006/relationships/hyperlink" Target="https://drive.google.com/drive/folders/172MufG0OOkHVC5-IqLGFFRmFlKz09Ka9" TargetMode="External"/><Relationship Id="rId291" Type="http://schemas.openxmlformats.org/officeDocument/2006/relationships/hyperlink" Target="https://drive.google.com/drive/folders/1GswUgP31MiNIvK5zybEVgB-2DP3zjXD1" TargetMode="External"/><Relationship Id="rId305" Type="http://schemas.openxmlformats.org/officeDocument/2006/relationships/hyperlink" Target="https://drive.google.com/drive/folders/1B1JPN-WdFOggm2SIsQ2RiEsoQIuYGZX4" TargetMode="External"/><Relationship Id="rId347" Type="http://schemas.openxmlformats.org/officeDocument/2006/relationships/hyperlink" Target="https://drive.google.com/drive/folders/1X03KBvrk93icg7Ll5_dKWbSPUFpnAVEI" TargetMode="External"/><Relationship Id="rId512" Type="http://schemas.openxmlformats.org/officeDocument/2006/relationships/hyperlink" Target="https://drive.google.com/drive/folders/1kce2fYHgLKAsWObuWt6u5hTqXU8c1DyE" TargetMode="External"/><Relationship Id="rId44" Type="http://schemas.openxmlformats.org/officeDocument/2006/relationships/hyperlink" Target="https://drive.google.com/drive/folders/1PlwZYnbH4NPXlRq4QsDjBhXdfLabZv6D" TargetMode="External"/><Relationship Id="rId86" Type="http://schemas.openxmlformats.org/officeDocument/2006/relationships/hyperlink" Target="https://drive.google.com/drive/folders/1p-R7Usi1VLR56flmHVvZl8k9sMbl0hG0" TargetMode="External"/><Relationship Id="rId151" Type="http://schemas.openxmlformats.org/officeDocument/2006/relationships/hyperlink" Target="https://drive.google.com/drive/folders/1ZTwGL2JchjaPFRREPJtCDbeKFZldUl-j" TargetMode="External"/><Relationship Id="rId389" Type="http://schemas.openxmlformats.org/officeDocument/2006/relationships/hyperlink" Target="https://drive.google.com/drive/folders/1o1ApU4AqWv429vg0vW-LXy3EQuPp6Ens" TargetMode="External"/><Relationship Id="rId193" Type="http://schemas.openxmlformats.org/officeDocument/2006/relationships/hyperlink" Target="https://drive.google.com/drive/folders/1Lipx-pwyyj-1SJgKCLPckqLkZiilvuTE" TargetMode="External"/><Relationship Id="rId207" Type="http://schemas.openxmlformats.org/officeDocument/2006/relationships/hyperlink" Target="https://drive.google.com/drive/folders/1hNeDuglNc8zBapIBz-OYuOKOoJbdqwwq" TargetMode="External"/><Relationship Id="rId249" Type="http://schemas.openxmlformats.org/officeDocument/2006/relationships/hyperlink" Target="https://www.youtube.com/watch?v=t4fNfpwRJhA" TargetMode="External"/><Relationship Id="rId414" Type="http://schemas.openxmlformats.org/officeDocument/2006/relationships/hyperlink" Target="https://drive.google.com/drive/folders/1X03KBvrk93icg7Ll5_dKWbSPUFpnAVEI" TargetMode="External"/><Relationship Id="rId456" Type="http://schemas.openxmlformats.org/officeDocument/2006/relationships/hyperlink" Target="https://drive.google.com/drive/folders/1IxNyPw2XmKTqgmUE56cS1duyjkJykFD6" TargetMode="External"/><Relationship Id="rId498" Type="http://schemas.openxmlformats.org/officeDocument/2006/relationships/hyperlink" Target="https://www.youtube.com/watch?v=74bVqUad3ho" TargetMode="External"/><Relationship Id="rId13" Type="http://schemas.openxmlformats.org/officeDocument/2006/relationships/hyperlink" Target="http://paytm.com/" TargetMode="External"/><Relationship Id="rId109" Type="http://schemas.openxmlformats.org/officeDocument/2006/relationships/hyperlink" Target="https://drive.google.com/drive/folders/1Xgl3KUaMY4LtEdA-3rM0sayuKVVLPq0T" TargetMode="External"/><Relationship Id="rId260" Type="http://schemas.openxmlformats.org/officeDocument/2006/relationships/hyperlink" Target="https://drive.google.com/drive/folders/12JpuZfq3hlM6FEB9hsQfTk4ZCRZ28XWw" TargetMode="External"/><Relationship Id="rId316" Type="http://schemas.openxmlformats.org/officeDocument/2006/relationships/hyperlink" Target="https://drive.google.com/drive/folders/1Ngr6v88cieRd9MRwEGT3jBzNnTfg1XgS" TargetMode="External"/><Relationship Id="rId55" Type="http://schemas.openxmlformats.org/officeDocument/2006/relationships/hyperlink" Target="https://drive.google.com/drive/folders/1m2iLteTPxoumsmvuoHVe7kGKYZQXxcIE" TargetMode="External"/><Relationship Id="rId97" Type="http://schemas.openxmlformats.org/officeDocument/2006/relationships/hyperlink" Target="https://drive.google.com/drive/folders/1-lW9OnQ44-Qy8Xl1geh5c7zc1VWUm408" TargetMode="External"/><Relationship Id="rId120" Type="http://schemas.openxmlformats.org/officeDocument/2006/relationships/hyperlink" Target="https://drive.google.com/drive/folders/19j_uOSzPVl02Tr7yCgJ1rBHKtbzJB2bl" TargetMode="External"/><Relationship Id="rId358" Type="http://schemas.openxmlformats.org/officeDocument/2006/relationships/hyperlink" Target="https://docs.google.com/spreadsheets/d/1bl3qp9n3_Gu6jnvRHhtqPrUo_ccOiEdApRQ_GcJvul0/edit" TargetMode="External"/><Relationship Id="rId162" Type="http://schemas.openxmlformats.org/officeDocument/2006/relationships/hyperlink" Target="https://drive.google.com/drive/folders/10oSEQm58oEBNd_TA5HUCOFG_p2cJJqnf" TargetMode="External"/><Relationship Id="rId218" Type="http://schemas.openxmlformats.org/officeDocument/2006/relationships/hyperlink" Target="https://drive.google.com/drive/folders/1nF3zzyIiLm1BYL2AJ5_zq56tA8kdOcgJ?usp=share_link" TargetMode="External"/><Relationship Id="rId425" Type="http://schemas.openxmlformats.org/officeDocument/2006/relationships/hyperlink" Target="https://drive.google.com/drive/folders/1dZfAwAYAxJ-7nV2o6-ugHOw9dPjjV1AO" TargetMode="External"/><Relationship Id="rId467" Type="http://schemas.openxmlformats.org/officeDocument/2006/relationships/hyperlink" Target="https://www.youtube.com/watch?v=sw_J0R0R5YU" TargetMode="External"/><Relationship Id="rId271" Type="http://schemas.openxmlformats.org/officeDocument/2006/relationships/hyperlink" Target="https://drive.google.com/drive/folders/1B18zTkino-nMKC3BAv1ky0-BUUi11C5k" TargetMode="External"/><Relationship Id="rId24" Type="http://schemas.openxmlformats.org/officeDocument/2006/relationships/hyperlink" Target="https://drive.google.com/drive/folders/17VW5bgf8n9qUnk7-FgAtjOfG9rl-XlBp" TargetMode="External"/><Relationship Id="rId66" Type="http://schemas.openxmlformats.org/officeDocument/2006/relationships/hyperlink" Target="https://drive.google.com/drive/folders/1KXTCwcvFhQgF7Hu-pXVFcZvVTmaiYWVs" TargetMode="External"/><Relationship Id="rId131" Type="http://schemas.openxmlformats.org/officeDocument/2006/relationships/hyperlink" Target="https://drive.google.com/drive/folders/17P6NsgjYtUNIQKGt0efzF65Mt7El8Nqi" TargetMode="External"/><Relationship Id="rId327" Type="http://schemas.openxmlformats.org/officeDocument/2006/relationships/hyperlink" Target="https://www.youtube.com/watch?v=osA8q5CmG5o" TargetMode="External"/><Relationship Id="rId369" Type="http://schemas.openxmlformats.org/officeDocument/2006/relationships/hyperlink" Target="https://drive.google.com/drive/folders/1LoLFzUjxpGjP6Z6VKggXyvQa4-V-UDn_" TargetMode="External"/><Relationship Id="rId173" Type="http://schemas.openxmlformats.org/officeDocument/2006/relationships/hyperlink" Target="https://drive.google.com/drive/folders/1c0PkFB_FaHFwsuTRfcHUFb5c1JtOJSq2" TargetMode="External"/><Relationship Id="rId229" Type="http://schemas.openxmlformats.org/officeDocument/2006/relationships/hyperlink" Target="https://www.youtube.com/watch?v=ePDZpW5lFqQ" TargetMode="External"/><Relationship Id="rId380" Type="http://schemas.openxmlformats.org/officeDocument/2006/relationships/hyperlink" Target="https://www.youtube.com/watch?v=u5V3kTlqDlQ" TargetMode="External"/><Relationship Id="rId436" Type="http://schemas.openxmlformats.org/officeDocument/2006/relationships/hyperlink" Target="https://www.youtube.com/watch?v=zND-p15BUhk" TargetMode="External"/><Relationship Id="rId240" Type="http://schemas.openxmlformats.org/officeDocument/2006/relationships/hyperlink" Target="https://drive.google.com/drive/folders/1TXvtWYM3On4PkmDofTi9GKhH2JxDvRR1" TargetMode="External"/><Relationship Id="rId478" Type="http://schemas.openxmlformats.org/officeDocument/2006/relationships/hyperlink" Target="https://drive.google.com/drive/folders/1dC5mN6Hi2c9ZrG1-lI_W_G4Cf7s5jAnK" TargetMode="External"/><Relationship Id="rId35" Type="http://schemas.openxmlformats.org/officeDocument/2006/relationships/hyperlink" Target="https://drive.google.com/drive/folders/1OMt80_sK9q0Tonx4uPymcaywTUyxFg02" TargetMode="External"/><Relationship Id="rId77" Type="http://schemas.openxmlformats.org/officeDocument/2006/relationships/hyperlink" Target="https://drive.google.com/drive/folders/1iiIyAGhEkXUNs4n_AI7ZSploRbKB3SJY" TargetMode="External"/><Relationship Id="rId100" Type="http://schemas.openxmlformats.org/officeDocument/2006/relationships/hyperlink" Target="https://drive.google.com/drive/folders/19sDL2IkVf_sdok_Ev-3nIVmcIbopkaBV" TargetMode="External"/><Relationship Id="rId282" Type="http://schemas.openxmlformats.org/officeDocument/2006/relationships/hyperlink" Target="https://www.youtube.com/watch?v=CJ1W1lgHlSQ" TargetMode="External"/><Relationship Id="rId338" Type="http://schemas.openxmlformats.org/officeDocument/2006/relationships/hyperlink" Target="https://www.youtube.com/watch?v=kXN4mU6XfCI" TargetMode="External"/><Relationship Id="rId503" Type="http://schemas.openxmlformats.org/officeDocument/2006/relationships/hyperlink" Target="https://drive.google.com/drive/folders/19hNKHS2vxwfFaQ8MCxim3cwsM8SS2SCI" TargetMode="External"/><Relationship Id="rId8" Type="http://schemas.openxmlformats.org/officeDocument/2006/relationships/hyperlink" Target="https://drive.google.com/drive/folders/1n_t2gEYnUgw0ukPe-kqgMX3GeG-5J3VH" TargetMode="External"/><Relationship Id="rId142" Type="http://schemas.openxmlformats.org/officeDocument/2006/relationships/hyperlink" Target="https://drive.google.com/drive/folders/1HvlKHVa4n4gqULSDk7LxGjHhUYlsLWE0" TargetMode="External"/><Relationship Id="rId184" Type="http://schemas.openxmlformats.org/officeDocument/2006/relationships/hyperlink" Target="https://drive.google.com/drive/folders/1TaHdInfAmLRyCsEMwGznwU46wW-kXvY6" TargetMode="External"/><Relationship Id="rId391" Type="http://schemas.openxmlformats.org/officeDocument/2006/relationships/hyperlink" Target="https://drive.google.com/drive/folders/1QfhuC0QPYQWm3MFsTsAN8Fag4gPiHPUT" TargetMode="External"/><Relationship Id="rId405" Type="http://schemas.openxmlformats.org/officeDocument/2006/relationships/hyperlink" Target="https://www.youtube.com/watch?v=3jQ_toeu314" TargetMode="External"/><Relationship Id="rId447" Type="http://schemas.openxmlformats.org/officeDocument/2006/relationships/hyperlink" Target="https://drive.google.com/drive/folders/1MbedjpseVoDsAeGgGpgCytV-YCFrQdh5" TargetMode="External"/><Relationship Id="rId251" Type="http://schemas.openxmlformats.org/officeDocument/2006/relationships/hyperlink" Target="https://www.youtube.com/watch?v=sOEamSVx65c" TargetMode="External"/><Relationship Id="rId489" Type="http://schemas.openxmlformats.org/officeDocument/2006/relationships/hyperlink" Target="https://drive.google.com/drive/folders/1y9bDAaEqN4gr-Be4jxNescc0gd-R2D6R" TargetMode="External"/><Relationship Id="rId46" Type="http://schemas.openxmlformats.org/officeDocument/2006/relationships/hyperlink" Target="https://drive.google.com/drive/folders/1-t8EQ-tVH3ggA1TH76Zoo-qfKXOaiaVV" TargetMode="External"/><Relationship Id="rId293" Type="http://schemas.openxmlformats.org/officeDocument/2006/relationships/hyperlink" Target="https://drive.google.com/drive/folders/1dXrfjZL_c3qFQxQAdXP3QSNHLaweMxs8" TargetMode="External"/><Relationship Id="rId307" Type="http://schemas.openxmlformats.org/officeDocument/2006/relationships/hyperlink" Target="https://drive.google.com/drive/folders/1N2Ilfrv-oeBEJv1aloSwLQQgk1RG1dz3" TargetMode="External"/><Relationship Id="rId349" Type="http://schemas.openxmlformats.org/officeDocument/2006/relationships/hyperlink" Target="https://drive.google.com/drive/folders/1B18zTkino-nMKC3BAv1ky0-BUUi11C5k" TargetMode="External"/><Relationship Id="rId514" Type="http://schemas.openxmlformats.org/officeDocument/2006/relationships/hyperlink" Target="https://drive.google.com/drive/folders/19W37GkCWzVDeRyzHSkU2I5NKtVpfJDzy" TargetMode="External"/><Relationship Id="rId88" Type="http://schemas.openxmlformats.org/officeDocument/2006/relationships/hyperlink" Target="https://drive.google.com/drive/folders/1dKhHpGmAozF_KGYaotLSD53AGKSM3Twa" TargetMode="External"/><Relationship Id="rId111" Type="http://schemas.openxmlformats.org/officeDocument/2006/relationships/hyperlink" Target="https://drive.google.com/drive/folders/1z_q2G4JlOf21Bqm7bc8InPVxtljeotKt" TargetMode="External"/><Relationship Id="rId153" Type="http://schemas.openxmlformats.org/officeDocument/2006/relationships/hyperlink" Target="https://drive.google.com/drive/folders/1NaZ-hPrZS7BQbLtBbCQJoHgbsGi2YLKl" TargetMode="External"/><Relationship Id="rId195" Type="http://schemas.openxmlformats.org/officeDocument/2006/relationships/hyperlink" Target="https://drive.google.com/drive/folders/1bmXYaar_E1U_4O1xI8qFpds81rGVz-yT?usp=share_link" TargetMode="External"/><Relationship Id="rId209" Type="http://schemas.openxmlformats.org/officeDocument/2006/relationships/hyperlink" Target="https://drive.google.com/drive/folders/1hOLN6LzOdGPWl62ZDHzIjw-HeY31ULyz?usp=share_link" TargetMode="External"/><Relationship Id="rId360" Type="http://schemas.openxmlformats.org/officeDocument/2006/relationships/hyperlink" Target="https://drive.google.com/drive/folders/1CkqMK7R32v-qd0lfEr-y--Tf2u8wExmQ" TargetMode="External"/><Relationship Id="rId416" Type="http://schemas.openxmlformats.org/officeDocument/2006/relationships/hyperlink" Target="https://drive.google.com/drive/folders/1cKFvTDA2pBzw5uAKLTaATrY_JXkAd1xV" TargetMode="External"/><Relationship Id="rId220" Type="http://schemas.openxmlformats.org/officeDocument/2006/relationships/hyperlink" Target="https://drive.google.com/drive/folders/1nF3zzyIiLm1BYL2AJ5_zq56tA8kdOcgJ?usp=share_link" TargetMode="External"/><Relationship Id="rId458" Type="http://schemas.openxmlformats.org/officeDocument/2006/relationships/hyperlink" Target="https://drive.google.com/drive/folders/18hGm58Rv6PKbOWGqtG_wCIdJkhN8R0qI" TargetMode="External"/><Relationship Id="rId15" Type="http://schemas.openxmlformats.org/officeDocument/2006/relationships/hyperlink" Target="https://drive.google.com/drive/folders/1UDFdQ5thklgoRAlxiT88u4uGYdrKcXSN" TargetMode="External"/><Relationship Id="rId57" Type="http://schemas.openxmlformats.org/officeDocument/2006/relationships/hyperlink" Target="https://drive.google.com/drive/folders/1HYkWlr1luzLWli7Kr1MYqnJNthh48pok" TargetMode="External"/><Relationship Id="rId262" Type="http://schemas.openxmlformats.org/officeDocument/2006/relationships/hyperlink" Target="https://drive.google.com/drive/folders/1LbKxjB5EdgTjQLZ53rmcvlAuUfFOzLj8" TargetMode="External"/><Relationship Id="rId318" Type="http://schemas.openxmlformats.org/officeDocument/2006/relationships/hyperlink" Target="https://drive.google.com/drive/folders/1e-0TFl-7ZkPO8bQEy_Q25aNDVOlcG4sD" TargetMode="External"/><Relationship Id="rId99" Type="http://schemas.openxmlformats.org/officeDocument/2006/relationships/hyperlink" Target="https://drive.google.com/drive/folders/10jAeRw62v--TloIWOf5y5syfe2f9VJ4l" TargetMode="External"/><Relationship Id="rId122" Type="http://schemas.openxmlformats.org/officeDocument/2006/relationships/hyperlink" Target="https://drive.google.com/drive/folders/1F05QaU2smw9S3JlqkXlJbR9X-3lL-Eoc" TargetMode="External"/><Relationship Id="rId164" Type="http://schemas.openxmlformats.org/officeDocument/2006/relationships/hyperlink" Target="https://drive.google.com/drive/folders/15TYCCrO7lI1ToXbriB1oWM6tpVFhm0Rc" TargetMode="External"/><Relationship Id="rId371" Type="http://schemas.openxmlformats.org/officeDocument/2006/relationships/hyperlink" Target="https://drive.google.com/drive/folders/1MNyTo6q1dQYOW7n8ThtcsFqjJi57K7y5" TargetMode="External"/><Relationship Id="rId427" Type="http://schemas.openxmlformats.org/officeDocument/2006/relationships/hyperlink" Target="https://drive.google.com/drive/folders/1ez6wcLmGvPm8b6zGdrU_JBy9zXaw2-tw" TargetMode="External"/><Relationship Id="rId469" Type="http://schemas.openxmlformats.org/officeDocument/2006/relationships/hyperlink" Target="https://www.youtube.com/watch?v=z_7f0VUB30I" TargetMode="External"/><Relationship Id="rId26" Type="http://schemas.openxmlformats.org/officeDocument/2006/relationships/hyperlink" Target="https://drive.google.com/drive/folders/1zu7hbo6GekUHBgrXGSHd18m9A51l8deg" TargetMode="External"/><Relationship Id="rId231" Type="http://schemas.openxmlformats.org/officeDocument/2006/relationships/hyperlink" Target="https://www.youtube.com/watch?v=b7bXl930Ipw" TargetMode="External"/><Relationship Id="rId273" Type="http://schemas.openxmlformats.org/officeDocument/2006/relationships/hyperlink" Target="https://drive.google.com/drive/folders/1IWcq0ZGBIUlWWUJWdFKgZ95HDFbTgSkQ" TargetMode="External"/><Relationship Id="rId329" Type="http://schemas.openxmlformats.org/officeDocument/2006/relationships/hyperlink" Target="https://www.youtube.com/watch?v=A0dRfUpMaqY" TargetMode="External"/><Relationship Id="rId480" Type="http://schemas.openxmlformats.org/officeDocument/2006/relationships/hyperlink" Target="https://www.youtube.com/watch?v=J7a0RRnF0IA" TargetMode="External"/><Relationship Id="rId68" Type="http://schemas.openxmlformats.org/officeDocument/2006/relationships/hyperlink" Target="https://drive.google.com/drive/folders/1fSzDbiQ4YKOBjU1zxDgPqMoFR-IJwfki" TargetMode="External"/><Relationship Id="rId133" Type="http://schemas.openxmlformats.org/officeDocument/2006/relationships/hyperlink" Target="https://drive.google.com/drive/folders/1a9KM7V0Gj5Yca4cjgWq0T_B910B51Bjr" TargetMode="External"/><Relationship Id="rId175" Type="http://schemas.openxmlformats.org/officeDocument/2006/relationships/hyperlink" Target="https://drive.google.com/drive/folders/1JM5tZw4YP9v8G78AI-wpDMkywmQtasNP" TargetMode="External"/><Relationship Id="rId340" Type="http://schemas.openxmlformats.org/officeDocument/2006/relationships/hyperlink" Target="https://www.youtube.com/watch?v=lnGj8qOOLmQ" TargetMode="External"/><Relationship Id="rId200" Type="http://schemas.openxmlformats.org/officeDocument/2006/relationships/hyperlink" Target="https://drive.google.com/drive/folders/1P4skRe-YZmWng20r-dGS56c8SaNtsWo0" TargetMode="External"/><Relationship Id="rId382" Type="http://schemas.openxmlformats.org/officeDocument/2006/relationships/hyperlink" Target="https://www.youtube.com/watch?v=iDKX8WR5WQY" TargetMode="External"/><Relationship Id="rId438" Type="http://schemas.openxmlformats.org/officeDocument/2006/relationships/hyperlink" Target="https://www.youtube.com/watch?v=rBZbwY506sU" TargetMode="External"/><Relationship Id="rId242" Type="http://schemas.openxmlformats.org/officeDocument/2006/relationships/hyperlink" Target="https://drive.google.com/drive/folders/1T1bi7MKNY3VIqPSVUksFIyqg1j0rBn0p" TargetMode="External"/><Relationship Id="rId284" Type="http://schemas.openxmlformats.org/officeDocument/2006/relationships/hyperlink" Target="https://www.youtube.com/watch?v=CJ1W1lgHlSQ" TargetMode="External"/><Relationship Id="rId491" Type="http://schemas.openxmlformats.org/officeDocument/2006/relationships/hyperlink" Target="https://drive.google.com/drive/folders/1Oc7WAG-5ESjrIrEE9Prg7B9_8P4QZ-7r" TargetMode="External"/><Relationship Id="rId505" Type="http://schemas.openxmlformats.org/officeDocument/2006/relationships/hyperlink" Target="https://www.youtube.com/watch?v=JlAa-Ndad9s" TargetMode="External"/><Relationship Id="rId37" Type="http://schemas.openxmlformats.org/officeDocument/2006/relationships/hyperlink" Target="https://drive.google.com/drive/folders/1UiWWAhnrHnmWPvvnNPNAxiOgLm8O46Yr" TargetMode="External"/><Relationship Id="rId79" Type="http://schemas.openxmlformats.org/officeDocument/2006/relationships/hyperlink" Target="https://drive.google.com/drive/folders/1tLtPNmZDP9iwb38gQtN0QbJY1-Z58pBi" TargetMode="External"/><Relationship Id="rId102" Type="http://schemas.openxmlformats.org/officeDocument/2006/relationships/hyperlink" Target="https://drive.google.com/drive/folders/1_CSkS9EvzdFLnHEj2-3rhSfwvNnyeGvW" TargetMode="External"/><Relationship Id="rId144" Type="http://schemas.openxmlformats.org/officeDocument/2006/relationships/hyperlink" Target="https://drive.google.com/drive/folders/1bngGTD7FFqgQ0cKFZTwv7iugT8tq9HiR" TargetMode="External"/><Relationship Id="rId90" Type="http://schemas.openxmlformats.org/officeDocument/2006/relationships/hyperlink" Target="https://drive.google.com/drive/folders/1YOYYcEJFHrEM6Ogf7dOmJQAxBdxgojN3" TargetMode="External"/><Relationship Id="rId186" Type="http://schemas.openxmlformats.org/officeDocument/2006/relationships/hyperlink" Target="https://drive.google.com/drive/folders/1jO8CNQuFPLnGntkoWDjev-G_vi4Hx2bL" TargetMode="External"/><Relationship Id="rId351" Type="http://schemas.openxmlformats.org/officeDocument/2006/relationships/hyperlink" Target="https://drive.google.com/drive/folders/10GIzGTLb7R4SXwlojgVbCUHqCuUTvpQe" TargetMode="External"/><Relationship Id="rId393" Type="http://schemas.openxmlformats.org/officeDocument/2006/relationships/hyperlink" Target="https://drive.google.com/drive/folders/1rWJGIBJBTLpSvjmj3YksyWql4dopu9rW" TargetMode="External"/><Relationship Id="rId407" Type="http://schemas.openxmlformats.org/officeDocument/2006/relationships/hyperlink" Target="https://www.youtube.com/watch?v=aj_rcvAKhik" TargetMode="External"/><Relationship Id="rId449" Type="http://schemas.openxmlformats.org/officeDocument/2006/relationships/hyperlink" Target="https://www.youtube.com/watch?v=kXN4mU6XfCI" TargetMode="External"/><Relationship Id="rId211" Type="http://schemas.openxmlformats.org/officeDocument/2006/relationships/hyperlink" Target="https://www.youtube.com/watch?v=qvM02CH2fiM" TargetMode="External"/><Relationship Id="rId253" Type="http://schemas.openxmlformats.org/officeDocument/2006/relationships/hyperlink" Target="https://www.youtube.com/watch?v=_HhKeqI72pc" TargetMode="External"/><Relationship Id="rId295" Type="http://schemas.openxmlformats.org/officeDocument/2006/relationships/hyperlink" Target="https://drive.google.com/drive/folders/10ArzqyD8onqzK0xtExdm9NlHqFWcq3Hx" TargetMode="External"/><Relationship Id="rId309" Type="http://schemas.openxmlformats.org/officeDocument/2006/relationships/hyperlink" Target="https://drive.google.com/drive/folders/1glLCs47qXCu0ohsj4Fla9FIbssV-c5DF" TargetMode="External"/><Relationship Id="rId460" Type="http://schemas.openxmlformats.org/officeDocument/2006/relationships/hyperlink" Target="https://drive.google.com/drive/folders/1Ivkb_KRP7o0ZXdSEfmL1u_jgJ1YKfChC" TargetMode="External"/><Relationship Id="rId516" Type="http://schemas.openxmlformats.org/officeDocument/2006/relationships/hyperlink" Target="https://drive.google.com/drive/folders/1FTCrZWslj0FQQor3DHeKV-t2Y3ke4Ess" TargetMode="External"/><Relationship Id="rId48" Type="http://schemas.openxmlformats.org/officeDocument/2006/relationships/hyperlink" Target="https://drive.google.com/drive/folders/1wF8hJBEuTtqQm_UH30fAT_TlLI831SS6" TargetMode="External"/><Relationship Id="rId113" Type="http://schemas.openxmlformats.org/officeDocument/2006/relationships/hyperlink" Target="https://drive.google.com/drive/folders/1hXmsApANAdlRQ977QXb-vZc8DI-L34OP" TargetMode="External"/><Relationship Id="rId320" Type="http://schemas.openxmlformats.org/officeDocument/2006/relationships/hyperlink" Target="https://drive.google.com/drive/folders/1t3JxnhN5viRbXIEx6-DrFMzyHubNuxbt" TargetMode="External"/><Relationship Id="rId155" Type="http://schemas.openxmlformats.org/officeDocument/2006/relationships/hyperlink" Target="https://drive.google.com/drive/folders/1MAlkQu7ArVaAJA-rFKjjvZEHx1fIoe0H" TargetMode="External"/><Relationship Id="rId197" Type="http://schemas.openxmlformats.org/officeDocument/2006/relationships/hyperlink" Target="https://drive.google.com/drive/folders/1bmXYaar_E1U_4O1xI8qFpds81rGVz-yT?usp=share_link" TargetMode="External"/><Relationship Id="rId362" Type="http://schemas.openxmlformats.org/officeDocument/2006/relationships/hyperlink" Target="https://www.youtube.com/watch?v=JVgkmBOXcck" TargetMode="External"/><Relationship Id="rId418" Type="http://schemas.openxmlformats.org/officeDocument/2006/relationships/hyperlink" Target="https://www.youtube.com/watch?v=cFwDbcDoJBU" TargetMode="External"/><Relationship Id="rId222" Type="http://schemas.openxmlformats.org/officeDocument/2006/relationships/hyperlink" Target="https://drive.google.com/drive/folders/1nF3zzyIiLm1BYL2AJ5_zq56tA8kdOcgJ?usp=share_link" TargetMode="External"/><Relationship Id="rId264" Type="http://schemas.openxmlformats.org/officeDocument/2006/relationships/hyperlink" Target="https://drive.google.com/drive/folders/1YZUCnpk3Lv4WAD5S5aPTpna291uGM20f" TargetMode="External"/><Relationship Id="rId471" Type="http://schemas.openxmlformats.org/officeDocument/2006/relationships/hyperlink" Target="https://drive.google.com/drive/folders/15mNSjvAr1qCwTnbY5Sk-3gTTmbTYbvpI" TargetMode="External"/><Relationship Id="rId17" Type="http://schemas.openxmlformats.org/officeDocument/2006/relationships/hyperlink" Target="https://drive.google.com/drive/folders/1CWJYGwSN1L53PuOaz65vzYWLC3RoM8i2" TargetMode="External"/><Relationship Id="rId59" Type="http://schemas.openxmlformats.org/officeDocument/2006/relationships/hyperlink" Target="https://drive.google.com/drive/folders/1a5bHHKJNHc5oP_icRfUUT7uXJMXhF9H2" TargetMode="External"/><Relationship Id="rId124" Type="http://schemas.openxmlformats.org/officeDocument/2006/relationships/hyperlink" Target="https://drive.google.com/drive/folders/1fqk3rnRYvum358aPixGSeh_YS3ziHM8_" TargetMode="External"/><Relationship Id="rId70" Type="http://schemas.openxmlformats.org/officeDocument/2006/relationships/hyperlink" Target="https://drive.google.com/drive/folders/1SwtYqs0LqJqT-jocagWJ-f4XFrrYsNGE" TargetMode="External"/><Relationship Id="rId166" Type="http://schemas.openxmlformats.org/officeDocument/2006/relationships/hyperlink" Target="https://drive.google.com/drive/folders/1CQ8ryfrju0HJUtF5lwr7DTJWPx5rSPPv" TargetMode="External"/><Relationship Id="rId331" Type="http://schemas.openxmlformats.org/officeDocument/2006/relationships/hyperlink" Target="https://www.youtube.com/watch?v=MZQEAKBohBM" TargetMode="External"/><Relationship Id="rId373" Type="http://schemas.openxmlformats.org/officeDocument/2006/relationships/hyperlink" Target="https://drive.google.com/drive/folders/1aWmfP5fjPrEccNy6_BfenD4hxPft8elK" TargetMode="External"/><Relationship Id="rId429" Type="http://schemas.openxmlformats.org/officeDocument/2006/relationships/hyperlink" Target="https://drive.google.com/drive/folders/1BoCQ5cLK_ulTkA6T2F1DG-Z4a5u5OiWi" TargetMode="External"/><Relationship Id="rId1" Type="http://schemas.openxmlformats.org/officeDocument/2006/relationships/hyperlink" Target="https://www.youtube.com/watch?v=c6gFLygSVvc" TargetMode="External"/><Relationship Id="rId233" Type="http://schemas.openxmlformats.org/officeDocument/2006/relationships/hyperlink" Target="https://www.youtube.com/watch?v=bPykiLa7ecY" TargetMode="External"/><Relationship Id="rId440" Type="http://schemas.openxmlformats.org/officeDocument/2006/relationships/hyperlink" Target="https://www.youtube.com/watch?v=uDvlE4bf5n4" TargetMode="External"/><Relationship Id="rId28" Type="http://schemas.openxmlformats.org/officeDocument/2006/relationships/hyperlink" Target="https://drive.google.com/drive/folders/1APfgJn07f6juSncOP99akv-PGkPMVFqx" TargetMode="External"/><Relationship Id="rId275" Type="http://schemas.openxmlformats.org/officeDocument/2006/relationships/hyperlink" Target="https://drive.google.com/drive/folders/1sCEYYQCgBF8gSkqj3MpTkzkjEDleoAYy" TargetMode="External"/><Relationship Id="rId300" Type="http://schemas.openxmlformats.org/officeDocument/2006/relationships/hyperlink" Target="https://drive.google.com/drive/folders/16WMVK0zMYmp-uT7pWFJpUnNqY9Rn5ARc" TargetMode="External"/><Relationship Id="rId482" Type="http://schemas.openxmlformats.org/officeDocument/2006/relationships/hyperlink" Target="https://drive.google.com/drive/folders/1nWhNXliA09EMt6N188C7j8pSc8I7uVpV" TargetMode="External"/><Relationship Id="rId81" Type="http://schemas.openxmlformats.org/officeDocument/2006/relationships/hyperlink" Target="https://drive.google.com/drive/folders/1bAIO6CnUlTnzcvWVbqFLICJ6tG9aXmFv" TargetMode="External"/><Relationship Id="rId135" Type="http://schemas.openxmlformats.org/officeDocument/2006/relationships/hyperlink" Target="https://drive.google.com/drive/folders/18cOWQl-koHIeS5WjjPy9tA13GZySiDkz" TargetMode="External"/><Relationship Id="rId177" Type="http://schemas.openxmlformats.org/officeDocument/2006/relationships/hyperlink" Target="https://drive.google.com/drive/folders/188vh_RSvINUhcCY9-fOc6jBiOT_5fCx9" TargetMode="External"/><Relationship Id="rId342" Type="http://schemas.openxmlformats.org/officeDocument/2006/relationships/hyperlink" Target="https://www.youtube.com/watch?v=1mPSfpTcqHw" TargetMode="External"/><Relationship Id="rId384" Type="http://schemas.openxmlformats.org/officeDocument/2006/relationships/hyperlink" Target="https://www.youtube.com/watch?v=Erf7kWoiwYk" TargetMode="External"/><Relationship Id="rId202" Type="http://schemas.openxmlformats.org/officeDocument/2006/relationships/hyperlink" Target="https://drive.google.com/drive/folders/1Wi4Zq1L-iMHnC6GBowZ3UdGdTwoLt5Ta" TargetMode="External"/><Relationship Id="rId244" Type="http://schemas.openxmlformats.org/officeDocument/2006/relationships/hyperlink" Target="https://drive.google.com/drive/folders/1QghefjOCVb-n-bsNekFGaYaWxgUv9nyH" TargetMode="External"/><Relationship Id="rId39" Type="http://schemas.openxmlformats.org/officeDocument/2006/relationships/hyperlink" Target="https://drive.google.com/drive/folders/1HvI5zuqUTnGA0ryWVBeD-LWEyJO4wzDh" TargetMode="External"/><Relationship Id="rId286" Type="http://schemas.openxmlformats.org/officeDocument/2006/relationships/hyperlink" Target="https://www.youtube.com/watch?v=m4WsdLn2gkQ" TargetMode="External"/><Relationship Id="rId451" Type="http://schemas.openxmlformats.org/officeDocument/2006/relationships/hyperlink" Target="https://www.youtube.com/watch?v=8A3CoCo3CbU" TargetMode="External"/><Relationship Id="rId493" Type="http://schemas.openxmlformats.org/officeDocument/2006/relationships/hyperlink" Target="https://drive.google.com/drive/folders/19hNKHS2vxwfFaQ8MCxim3cwsM8SS2SCI" TargetMode="External"/><Relationship Id="rId507" Type="http://schemas.openxmlformats.org/officeDocument/2006/relationships/hyperlink" Target="https://www.youtube.com/watch?v=cO1wdh5GL74" TargetMode="External"/><Relationship Id="rId50" Type="http://schemas.openxmlformats.org/officeDocument/2006/relationships/hyperlink" Target="https://drive.google.com/drive/folders/17COgI_YZdQguBu7JZd2UW-1qGxX1M2vc" TargetMode="External"/><Relationship Id="rId104" Type="http://schemas.openxmlformats.org/officeDocument/2006/relationships/hyperlink" Target="https://drive.google.com/drive/folders/193d95dsdGneF4Wqr5fvP7aU6U849cSJ5" TargetMode="External"/><Relationship Id="rId146" Type="http://schemas.openxmlformats.org/officeDocument/2006/relationships/hyperlink" Target="https://drive.google.com/drive/folders/1TZXKwaELZcs3IzGmKmnJXd41F3z0jMdn" TargetMode="External"/><Relationship Id="rId188" Type="http://schemas.openxmlformats.org/officeDocument/2006/relationships/hyperlink" Target="https://drive.google.com/drive/folders/1ttYgi32ZfrRwvXyKO30odA9_l1eHO0ds?usp=share_link" TargetMode="External"/><Relationship Id="rId311" Type="http://schemas.openxmlformats.org/officeDocument/2006/relationships/hyperlink" Target="https://drive.google.com/drive/folders/1YanpfmK7xNzxlqytUXLYSZOxF6Zz2mqR" TargetMode="External"/><Relationship Id="rId353" Type="http://schemas.openxmlformats.org/officeDocument/2006/relationships/hyperlink" Target="https://drive.google.com/drive/folders/1h1ngRxV0siKSYIPgaddNroEIBCoYfQWb" TargetMode="External"/><Relationship Id="rId395" Type="http://schemas.openxmlformats.org/officeDocument/2006/relationships/hyperlink" Target="https://drive.google.com/drive/folders/1MF-SzPoLTpEg4Nk3gepzMRQwp2uJX5YD" TargetMode="External"/><Relationship Id="rId409" Type="http://schemas.openxmlformats.org/officeDocument/2006/relationships/hyperlink" Target="https://www.youtube.com/watch?v=FAd6LQtsV1k" TargetMode="External"/><Relationship Id="rId92" Type="http://schemas.openxmlformats.org/officeDocument/2006/relationships/hyperlink" Target="https://drive.google.com/drive/folders/14cdAAiNdWAK04MSDZR_5Ka48LavMIBmH" TargetMode="External"/><Relationship Id="rId213" Type="http://schemas.openxmlformats.org/officeDocument/2006/relationships/hyperlink" Target="https://drive.google.com/drive/folders/1lVqVBMykMXYPj1D_PcjnT2Aao1siccTA" TargetMode="External"/><Relationship Id="rId420" Type="http://schemas.openxmlformats.org/officeDocument/2006/relationships/hyperlink" Target="https://www.youtube.com/watch?v=u-5YhFUwETs" TargetMode="External"/><Relationship Id="rId255" Type="http://schemas.openxmlformats.org/officeDocument/2006/relationships/hyperlink" Target="https://www.youtube.com/watch?v=dKrwmGAffAk" TargetMode="External"/><Relationship Id="rId297" Type="http://schemas.openxmlformats.org/officeDocument/2006/relationships/hyperlink" Target="https://drive.google.com/drive/folders/1skUPLg1CUxLFXBMZ_nptfrhbxZ-My6_R" TargetMode="External"/><Relationship Id="rId462" Type="http://schemas.openxmlformats.org/officeDocument/2006/relationships/hyperlink" Target="https://drive.google.com/drive/folders/189e1pbhkWIJN-ugpNinv4mCSIN_4ySN1" TargetMode="External"/><Relationship Id="rId518" Type="http://schemas.openxmlformats.org/officeDocument/2006/relationships/hyperlink" Target="https://drive.google.com/drive/folders/1tNYw_o2sb_6DY4Gt3baGThb6hWjxTAu6" TargetMode="External"/><Relationship Id="rId115" Type="http://schemas.openxmlformats.org/officeDocument/2006/relationships/hyperlink" Target="https://drive.google.com/drive/folders/1JfbvRSRobjWdOhUdC5CrYbp9H6liAlMH" TargetMode="External"/><Relationship Id="rId157" Type="http://schemas.openxmlformats.org/officeDocument/2006/relationships/hyperlink" Target="https://drive.google.com/drive/folders/1buGSWtfxDYxDmBelhCMfMzD-dp-CFd0I" TargetMode="External"/><Relationship Id="rId322" Type="http://schemas.openxmlformats.org/officeDocument/2006/relationships/hyperlink" Target="https://drive.google.com/drive/folders/1u5Xvj1vo4-wUSpWvSKttVSgSJJXC27Ob" TargetMode="External"/><Relationship Id="rId364" Type="http://schemas.openxmlformats.org/officeDocument/2006/relationships/hyperlink" Target="https://www.youtube.com/watch?v=Em85g-nCkuk" TargetMode="External"/><Relationship Id="rId61" Type="http://schemas.openxmlformats.org/officeDocument/2006/relationships/hyperlink" Target="https://drive.google.com/drive/folders/1WEIdjKsi4wD2pQ8_cItEg4QjoLzQeT8j" TargetMode="External"/><Relationship Id="rId199" Type="http://schemas.openxmlformats.org/officeDocument/2006/relationships/hyperlink" Target="https://drive.google.com/drive/folders/1WEIdjKsi4wD2pQ8_cItEg4QjoLzQeT8j" TargetMode="External"/><Relationship Id="rId19" Type="http://schemas.openxmlformats.org/officeDocument/2006/relationships/hyperlink" Target="https://drive.google.com/drive/folders/1PYKLa4rimLubPetkGFcHOGo5tHPHRSFq" TargetMode="External"/><Relationship Id="rId224" Type="http://schemas.openxmlformats.org/officeDocument/2006/relationships/hyperlink" Target="https://drive.google.com/drive/folders/1JfT8bEUAsI8Oqn1fZT_ahkasZXWlv2Ht" TargetMode="External"/><Relationship Id="rId266" Type="http://schemas.openxmlformats.org/officeDocument/2006/relationships/hyperlink" Target="https://drive.google.com/drive/folders/13GI1ZVwbwJL8RBfXsiOvqvAgskGpQH2h" TargetMode="External"/><Relationship Id="rId431" Type="http://schemas.openxmlformats.org/officeDocument/2006/relationships/hyperlink" Target="https://www.youtube.com/watch?v=kXN4mU6XfCI" TargetMode="External"/><Relationship Id="rId473" Type="http://schemas.openxmlformats.org/officeDocument/2006/relationships/hyperlink" Target="https://drive.google.com/drive/folders/10mO5DVhM840oOXYfVkgPmcDgPexZy-f9" TargetMode="External"/><Relationship Id="rId30" Type="http://schemas.openxmlformats.org/officeDocument/2006/relationships/hyperlink" Target="https://drive.google.com/drive/folders/1OvbmdW9mnV8SxrV0ZkqNbshFe51arcYQ" TargetMode="External"/><Relationship Id="rId126" Type="http://schemas.openxmlformats.org/officeDocument/2006/relationships/hyperlink" Target="https://drive.google.com/drive/folders/1y9QfkLp2-ojRvHgtZAWF3vrUJ8jYgwFR" TargetMode="External"/><Relationship Id="rId168" Type="http://schemas.openxmlformats.org/officeDocument/2006/relationships/hyperlink" Target="https://drive.google.com/drive/folders/1vsDyrJkox4kBciMC7_sZyRZq5ckvntJO" TargetMode="External"/><Relationship Id="rId333" Type="http://schemas.openxmlformats.org/officeDocument/2006/relationships/hyperlink" Target="https://drive.google.com/file/d/1RSibNiQZozh_B-fk8wi86taRWq2AiA9z/view" TargetMode="External"/><Relationship Id="rId72" Type="http://schemas.openxmlformats.org/officeDocument/2006/relationships/hyperlink" Target="https://drive.google.com/drive/folders/1QYB8VUy6vMAXiAUNV3TM2XYhmQ00r2RP" TargetMode="External"/><Relationship Id="rId375" Type="http://schemas.openxmlformats.org/officeDocument/2006/relationships/hyperlink" Target="https://drive.google.com/drive/folders/1QDb_cUUtLzqPLjvlcZcURRpg7H1m98Pu" TargetMode="External"/><Relationship Id="rId3" Type="http://schemas.openxmlformats.org/officeDocument/2006/relationships/hyperlink" Target="https://drive.google.com/drive/folders/1YKB5XTWTFtkcC3QowZV_jHjv-ojryS4I" TargetMode="External"/><Relationship Id="rId235" Type="http://schemas.openxmlformats.org/officeDocument/2006/relationships/hyperlink" Target="https://drive.google.com/drive/folders/12ALjCWouQqPNSXRvXOU86Czf1rPLeY8O" TargetMode="External"/><Relationship Id="rId277" Type="http://schemas.openxmlformats.org/officeDocument/2006/relationships/hyperlink" Target="https://drive.google.com/drive/folders/1NaO5cnP16JSUd7tCGy_3oWoMI7W8MnJg" TargetMode="External"/><Relationship Id="rId400" Type="http://schemas.openxmlformats.org/officeDocument/2006/relationships/hyperlink" Target="https://drive.google.com/drive/folders/1f2Mz2XYDMz6ddUorj4ei6xzgMkVrVOAp" TargetMode="External"/><Relationship Id="rId442" Type="http://schemas.openxmlformats.org/officeDocument/2006/relationships/hyperlink" Target="https://drive.google.com/drive/folders/1Wqw4g0tjXebOdBrQuWwJuBbDhXpqq8LE" TargetMode="External"/><Relationship Id="rId484" Type="http://schemas.openxmlformats.org/officeDocument/2006/relationships/hyperlink" Target="https://drive.google.com/drive/folders/1cHl_2MBzNKe6UXbOv8pPqWYSm7m_nZKm" TargetMode="External"/><Relationship Id="rId137" Type="http://schemas.openxmlformats.org/officeDocument/2006/relationships/hyperlink" Target="https://drive.google.com/drive/folders/1rwFopFLt4CB8yyhbgUYLXO1sXaHw44uM" TargetMode="External"/><Relationship Id="rId302" Type="http://schemas.openxmlformats.org/officeDocument/2006/relationships/hyperlink" Target="https://www.youtube.com/watch?v=LnWrDSvUodE" TargetMode="External"/><Relationship Id="rId344" Type="http://schemas.openxmlformats.org/officeDocument/2006/relationships/hyperlink" Target="https://www.youtube.com/watch?v=PtOZ7PVPpZU" TargetMode="External"/><Relationship Id="rId41" Type="http://schemas.openxmlformats.org/officeDocument/2006/relationships/hyperlink" Target="https://drive.google.com/drive/folders/1UYcOgmLBgcSJpb3DmBORNUCPIu3-zydH" TargetMode="External"/><Relationship Id="rId83" Type="http://schemas.openxmlformats.org/officeDocument/2006/relationships/hyperlink" Target="https://drive.google.com/drive/folders/1fqmbex0iLBSEJhyq3j1O0pBNrpkrfb9V" TargetMode="External"/><Relationship Id="rId179" Type="http://schemas.openxmlformats.org/officeDocument/2006/relationships/hyperlink" Target="https://drive.google.com/drive/folders/1wC1XAzcKbk8e_-ss0Kl1HXuvIJXRUOlg" TargetMode="External"/><Relationship Id="rId386" Type="http://schemas.openxmlformats.org/officeDocument/2006/relationships/hyperlink" Target="https://drive.google.com/drive/folders/11oOgpPor11mEOv1DFhOWzTDgJOsK55Bt" TargetMode="External"/><Relationship Id="rId190" Type="http://schemas.openxmlformats.org/officeDocument/2006/relationships/hyperlink" Target="https://drive.google.com/drive/folders/1SOtIuka92K4XavPrb1pI7i0yoR74Wcda" TargetMode="External"/><Relationship Id="rId204" Type="http://schemas.openxmlformats.org/officeDocument/2006/relationships/hyperlink" Target="https://drive.google.com/drive/folders/1djVRlfNUWYwLVbngQWK1rglz7tGeq1oq" TargetMode="External"/><Relationship Id="rId246" Type="http://schemas.openxmlformats.org/officeDocument/2006/relationships/hyperlink" Target="https://drive.google.com/drive/folders/1G0VtdPvb9faj0zreU-GblK0V5e6UkZgO" TargetMode="External"/><Relationship Id="rId288" Type="http://schemas.openxmlformats.org/officeDocument/2006/relationships/hyperlink" Target="https://drive.google.com/drive/folders/1Ckd-FBXm60OoWmR6qlQfCRWyfFpPgc1P" TargetMode="External"/><Relationship Id="rId411" Type="http://schemas.openxmlformats.org/officeDocument/2006/relationships/hyperlink" Target="https://www.youtube.com/watch?v=ZEI9t9WBoIY" TargetMode="External"/><Relationship Id="rId453" Type="http://schemas.openxmlformats.org/officeDocument/2006/relationships/hyperlink" Target="https://drive.google.com/drive/folders/1nGsPQsJvNBenPK2YjeGbXIObTAcXIoHh" TargetMode="External"/><Relationship Id="rId509" Type="http://schemas.openxmlformats.org/officeDocument/2006/relationships/hyperlink" Target="https://youtu.be/j4Xw9AGxHw8?si=pc45vWHio-ZCJX5F" TargetMode="External"/><Relationship Id="rId106" Type="http://schemas.openxmlformats.org/officeDocument/2006/relationships/hyperlink" Target="https://drive.google.com/drive/folders/1rplrGWwH-4h188Vqs4BxUPSuplTQbYAF" TargetMode="External"/><Relationship Id="rId313" Type="http://schemas.openxmlformats.org/officeDocument/2006/relationships/hyperlink" Target="https://drive.google.com/drive/folders/1L4yFwdO-qvAQNx0XC0LYTRxUOo6EwuBG" TargetMode="External"/><Relationship Id="rId495" Type="http://schemas.openxmlformats.org/officeDocument/2006/relationships/hyperlink" Target="https://drive.google.com/drive/folders/1J294gkEbgfCJhi-EgOPGXdeLdhGQUAq1" TargetMode="External"/><Relationship Id="rId10" Type="http://schemas.openxmlformats.org/officeDocument/2006/relationships/hyperlink" Target="https://drive.google.com/drive/folders/1cizYHQHn1BJ5l3GmDsZ5l7hVMtHx2ZnF" TargetMode="External"/><Relationship Id="rId52" Type="http://schemas.openxmlformats.org/officeDocument/2006/relationships/hyperlink" Target="https://www.youtube.com/watch?v=zP7gHdamU0A" TargetMode="External"/><Relationship Id="rId94" Type="http://schemas.openxmlformats.org/officeDocument/2006/relationships/hyperlink" Target="https://drive.google.com/drive/folders/1_TxRiAkXlycWIz9K_oeSOGAUOSYAxUjy" TargetMode="External"/><Relationship Id="rId148" Type="http://schemas.openxmlformats.org/officeDocument/2006/relationships/hyperlink" Target="https://drive.google.com/drive/folders/10rRAv3Kv0ZnD2z3duc0V6VjxuS6BYi24" TargetMode="External"/><Relationship Id="rId355" Type="http://schemas.openxmlformats.org/officeDocument/2006/relationships/hyperlink" Target="https://drive.google.com/drive/folders/1PF7NvrcN8DDVaAiIojHotrJ067R7zqLn" TargetMode="External"/><Relationship Id="rId397" Type="http://schemas.openxmlformats.org/officeDocument/2006/relationships/hyperlink" Target="https://drive.google.com/drive/folders/15rLxnZB7b20DuuW46NcUG7HcntFtLbwH" TargetMode="External"/><Relationship Id="rId520" Type="http://schemas.openxmlformats.org/officeDocument/2006/relationships/hyperlink" Target="https://drive.google.com/drive/folders/1YlzJNzVrBzL0ZpP3LpYzIohPIveLwItQ" TargetMode="External"/><Relationship Id="rId215" Type="http://schemas.openxmlformats.org/officeDocument/2006/relationships/hyperlink" Target="https://www.youtube.com/watch?v=ZG6u_xuXr6c" TargetMode="External"/><Relationship Id="rId257" Type="http://schemas.openxmlformats.org/officeDocument/2006/relationships/hyperlink" Target="https://drive.google.com/file/d/1kdBnFN_vvk-8rhmwp1FS51L81GHn5wjP/view" TargetMode="External"/><Relationship Id="rId422" Type="http://schemas.openxmlformats.org/officeDocument/2006/relationships/hyperlink" Target="https://www.youtube.com/watch?v=DxPABNYTcv8" TargetMode="External"/><Relationship Id="rId464" Type="http://schemas.openxmlformats.org/officeDocument/2006/relationships/hyperlink" Target="https://drive.google.com/drive/folders/1Fvt_VlJIh3ctCEGAIDZUqbGR-dxHDejc" TargetMode="External"/><Relationship Id="rId299" Type="http://schemas.openxmlformats.org/officeDocument/2006/relationships/hyperlink" Target="https://drive.google.com/drive/folders/1B18zTkino-nMKC3BAv1ky0-BUUi11C5k" TargetMode="External"/><Relationship Id="rId63" Type="http://schemas.openxmlformats.org/officeDocument/2006/relationships/hyperlink" Target="https://drive.google.com/drive/folders/1StwEQCnVcR2KHJ8O3KXhteQox1-O-YGZ" TargetMode="External"/><Relationship Id="rId159" Type="http://schemas.openxmlformats.org/officeDocument/2006/relationships/hyperlink" Target="https://drive.google.com/drive/folders/1LuYPtEOH5iBLi-YhMSveeyEXIcXk3rgO" TargetMode="External"/><Relationship Id="rId366" Type="http://schemas.openxmlformats.org/officeDocument/2006/relationships/hyperlink" Target="https://drive.google.com/drive/folders/1-MMgzwZPZ78rW9TgUF48WAU7xbu-Olsf" TargetMode="External"/><Relationship Id="rId226" Type="http://schemas.openxmlformats.org/officeDocument/2006/relationships/hyperlink" Target="https://drive.google.com/drive/folders/1WHlNC5JQepP4dW55W64tpA5KOZgQKzr1?usp=share_link" TargetMode="External"/><Relationship Id="rId433" Type="http://schemas.openxmlformats.org/officeDocument/2006/relationships/hyperlink" Target="https://www.youtube.com/watch?v=8A3CoCo3CbU"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drive.google.com/open?id=1rOV3PawkcwJPADT2yr6Uszqcaxv_tuCU" TargetMode="External"/><Relationship Id="rId21" Type="http://schemas.openxmlformats.org/officeDocument/2006/relationships/hyperlink" Target="https://drive.google.com/open?id=1PjQm1Mm9dnej55TPHOVQIY2uLHEAA40H" TargetMode="External"/><Relationship Id="rId42" Type="http://schemas.openxmlformats.org/officeDocument/2006/relationships/hyperlink" Target="https://drive.google.com/file/d/1PE0O9z_9VmeD4uTpIWnTdCdEtsFHwFol/view?usp=sharing" TargetMode="External"/><Relationship Id="rId47" Type="http://schemas.openxmlformats.org/officeDocument/2006/relationships/hyperlink" Target="https://drive.google.com/file/d/14JdKVqZ7KCFadTuwwaXSVIj5W1OjxvsP/view?usp=sharing" TargetMode="External"/><Relationship Id="rId63" Type="http://schemas.openxmlformats.org/officeDocument/2006/relationships/hyperlink" Target="https://drive.google.com/file/d/1J5dYDgt0deYdqCa8DUIuVI5eRs8oUnGk/view?usp=sharing" TargetMode="External"/><Relationship Id="rId68" Type="http://schemas.openxmlformats.org/officeDocument/2006/relationships/hyperlink" Target="https://drive.google.com/file/d/1sHqRiAarjIvygSVOoHxvfojjvLmR--x4/view?usp=sharing" TargetMode="External"/><Relationship Id="rId84" Type="http://schemas.openxmlformats.org/officeDocument/2006/relationships/hyperlink" Target="https://drive.google.com/file/d/129ZgnVjm0VFSyZKcCkJyreyeiOISMwk4/view?usp=drive_link" TargetMode="External"/><Relationship Id="rId89" Type="http://schemas.openxmlformats.org/officeDocument/2006/relationships/hyperlink" Target="https://drive.google.com/file/d/1GqSa_5QWO_vNEC7T_4T2-FdntzS6RYJq/view?usp=sharing" TargetMode="External"/><Relationship Id="rId112" Type="http://schemas.openxmlformats.org/officeDocument/2006/relationships/hyperlink" Target="https://drive.google.com/drive/folders/1SmXIeNAxn_m2mzM8Y67P_7r5Ga8jYfNM?usp=sharing" TargetMode="External"/><Relationship Id="rId16" Type="http://schemas.openxmlformats.org/officeDocument/2006/relationships/hyperlink" Target="https://drive.google.com/open?id=1ztoeT1BRRD6Gowe_c-S7Gj_cgJyzJz3L" TargetMode="External"/><Relationship Id="rId107" Type="http://schemas.openxmlformats.org/officeDocument/2006/relationships/hyperlink" Target="https://drive.google.com/file/d/1iytE_6Hw4qqDNfg5FzHYQFbFcai326ce/view?usp=sharing" TargetMode="External"/><Relationship Id="rId11" Type="http://schemas.openxmlformats.org/officeDocument/2006/relationships/hyperlink" Target="https://drive.google.com/open?id=1H6TOaJXuaEr6PhX16g7tTRGw7jVQVKJF" TargetMode="External"/><Relationship Id="rId32" Type="http://schemas.openxmlformats.org/officeDocument/2006/relationships/hyperlink" Target="https://drive.google.com/file/d/1ufq0qU4FO-caIrXpsQV4OB7WCiq6NVKV/view?usp=sharing" TargetMode="External"/><Relationship Id="rId37" Type="http://schemas.openxmlformats.org/officeDocument/2006/relationships/hyperlink" Target="https://drive.google.com/file/d/1kdiqYPV1pMW6td5oGMTDLLNkUrl85OUV/view?usp=sharing" TargetMode="External"/><Relationship Id="rId53" Type="http://schemas.openxmlformats.org/officeDocument/2006/relationships/hyperlink" Target="https://drive.google.com/file/d/1hNUqTch96D2KkIhN4QazuW6NzgxSu8fx/view?usp=sharing" TargetMode="External"/><Relationship Id="rId58" Type="http://schemas.openxmlformats.org/officeDocument/2006/relationships/hyperlink" Target="https://drive.google.com/file/d/1hw73z7QSPqsF7oseq5ae93NbSUrCa1ih/view?usp=sharing" TargetMode="External"/><Relationship Id="rId74" Type="http://schemas.openxmlformats.org/officeDocument/2006/relationships/hyperlink" Target="https://drive.google.com/file/d/1Ia1SvzSRWZLJTOSPGQpJWQxGj_kMFfem/view?usp=sharing" TargetMode="External"/><Relationship Id="rId79" Type="http://schemas.openxmlformats.org/officeDocument/2006/relationships/hyperlink" Target="https://drive.google.com/file/d/1sFGFzUyVRGbs_ujEdxakcnS0XS0XVfsp/view?usp=sharing" TargetMode="External"/><Relationship Id="rId102" Type="http://schemas.openxmlformats.org/officeDocument/2006/relationships/hyperlink" Target="https://drive.google.com/drive/folders/13hj-c6B5vyTMbQiyBETXtp2VokyqP520?usp=sharing" TargetMode="External"/><Relationship Id="rId5" Type="http://schemas.openxmlformats.org/officeDocument/2006/relationships/hyperlink" Target="https://drive.google.com/open?id=1agvL_7XsMn06x6u8SwDaVQ52E4t0kboj" TargetMode="External"/><Relationship Id="rId90" Type="http://schemas.openxmlformats.org/officeDocument/2006/relationships/hyperlink" Target="https://drive.google.com/drive/folders/1boSTB8NXlASjRpnPzRb0F1VTfxVxKTZs?usp=sharing" TargetMode="External"/><Relationship Id="rId95" Type="http://schemas.openxmlformats.org/officeDocument/2006/relationships/hyperlink" Target="https://drive.google.com/file/d/1Ii4qtz3yrgFW__WJqsKIO2hhh-1OXQvk/view?usp=sharing" TargetMode="External"/><Relationship Id="rId22" Type="http://schemas.openxmlformats.org/officeDocument/2006/relationships/hyperlink" Target="https://drive.google.com/open?id=1ek2MRU6Nm_MTZIesWn0PeXU_rXuWPz7s" TargetMode="External"/><Relationship Id="rId27" Type="http://schemas.openxmlformats.org/officeDocument/2006/relationships/hyperlink" Target="https://drive.google.com/file/d/11edOQt_Jr0nuWmmVQVrOP-5rawrEHm-y/view?usp=sharing" TargetMode="External"/><Relationship Id="rId43" Type="http://schemas.openxmlformats.org/officeDocument/2006/relationships/hyperlink" Target="https://drive.google.com/file/d/1WQzmDvBFpT1J2TRH-OoXA4Dsw14aIlnS/view?usp=sharing" TargetMode="External"/><Relationship Id="rId48" Type="http://schemas.openxmlformats.org/officeDocument/2006/relationships/hyperlink" Target="https://drive.google.com/file/d/1kaq7rS5q9NnYpMI93g6K_5tQJFVZb0_g/view?usp=sharing" TargetMode="External"/><Relationship Id="rId64" Type="http://schemas.openxmlformats.org/officeDocument/2006/relationships/hyperlink" Target="https://drive.google.com/file/d/1s8HY5aFGsTEQF9BbEf5PTIP11A__CUa3/view?usp=sharing" TargetMode="External"/><Relationship Id="rId69" Type="http://schemas.openxmlformats.org/officeDocument/2006/relationships/hyperlink" Target="https://drive.google.com/file/d/1ZW_kD_yQg8412LXdhq-l0V5O1imKNHrq/view?usp=sharing" TargetMode="External"/><Relationship Id="rId113" Type="http://schemas.openxmlformats.org/officeDocument/2006/relationships/hyperlink" Target="https://drive.google.com/file/d/1BXQE-1CyJJrg1JmOFayKJr5Pbd1hahe5/view?usp=sharing" TargetMode="External"/><Relationship Id="rId80" Type="http://schemas.openxmlformats.org/officeDocument/2006/relationships/hyperlink" Target="https://drive.google.com/file/d/1HflCSCaT-scb5xg9jdAMqq4wRuqL90CC/view?usp=sharing" TargetMode="External"/><Relationship Id="rId85" Type="http://schemas.openxmlformats.org/officeDocument/2006/relationships/hyperlink" Target="https://drive.google.com/file/d/1N2oHBj157Qk_R73hXzJ5oMQOpMHkil5l/view?usp=sharing" TargetMode="External"/><Relationship Id="rId12" Type="http://schemas.openxmlformats.org/officeDocument/2006/relationships/hyperlink" Target="https://drive.google.com/open?id=1nVUhVVShZ-GUYOs3ob1tg09WU9-nYMrG" TargetMode="External"/><Relationship Id="rId17" Type="http://schemas.openxmlformats.org/officeDocument/2006/relationships/hyperlink" Target="https://drive.google.com/open?id=1oSXKiV4eyVdpMOGVclJRxinE5ZwP958z" TargetMode="External"/><Relationship Id="rId33" Type="http://schemas.openxmlformats.org/officeDocument/2006/relationships/hyperlink" Target="https://drive.google.com/file/d/1mYxrb15TffPkqvECy9gp_qFAyZeLhqS8/view?usp=sharing" TargetMode="External"/><Relationship Id="rId38" Type="http://schemas.openxmlformats.org/officeDocument/2006/relationships/hyperlink" Target="https://drive.google.com/file/d/1yY5S0ticqZ55lMyysrMRDGCApTDvHenq/view?usp=sharing" TargetMode="External"/><Relationship Id="rId59" Type="http://schemas.openxmlformats.org/officeDocument/2006/relationships/hyperlink" Target="https://drive.google.com/file/d/1Y7vIZg9OVc7IJ6YaVAc2EkCDcMpYJn_q/view?usp=sharing" TargetMode="External"/><Relationship Id="rId103" Type="http://schemas.openxmlformats.org/officeDocument/2006/relationships/hyperlink" Target="https://drive.google.com/file/d/1af-kgJID11EJZIOSBW92iIFs0tP_TCs3/view?usp=sharing" TargetMode="External"/><Relationship Id="rId108" Type="http://schemas.openxmlformats.org/officeDocument/2006/relationships/hyperlink" Target="https://drive.google.com/drive/folders/1SmXIeNAxn_m2mzM8Y67P_7r5Ga8jYfNM?usp=sharing" TargetMode="External"/><Relationship Id="rId54" Type="http://schemas.openxmlformats.org/officeDocument/2006/relationships/hyperlink" Target="https://drive.google.com/file/d/1o-CMSzRESGEPrW9YOKUpEFCFDF4nt77C/view?usp=sharing" TargetMode="External"/><Relationship Id="rId70" Type="http://schemas.openxmlformats.org/officeDocument/2006/relationships/hyperlink" Target="https://drive.google.com/file/d/1lLdmpIcIeR88toqVCKQxXkjuiCYTt-mZ/view?usp=sharing" TargetMode="External"/><Relationship Id="rId75" Type="http://schemas.openxmlformats.org/officeDocument/2006/relationships/hyperlink" Target="https://drive.google.com/file/d/1o_3pqnYprzKLKEfkxk72Hp8W9Ao_lXZe/view?usp=sharing" TargetMode="External"/><Relationship Id="rId91" Type="http://schemas.openxmlformats.org/officeDocument/2006/relationships/hyperlink" Target="https://drive.google.com/file/d/1UnTCavVf1KorW5kW08Yw_9JWO0rXlN1c/view?usp=sharing" TargetMode="External"/><Relationship Id="rId96" Type="http://schemas.openxmlformats.org/officeDocument/2006/relationships/hyperlink" Target="https://drive.google.com/drive/folders/1Ia7Z5Llw-drAIG0q7Nw9hjDnns9LJkok?usp=sharing" TargetMode="External"/><Relationship Id="rId1" Type="http://schemas.openxmlformats.org/officeDocument/2006/relationships/hyperlink" Target="https://drive.google.com/open?id=1MDzBne03uzFX3QEgr2SPfX_GFaHoPZP4" TargetMode="External"/><Relationship Id="rId6" Type="http://schemas.openxmlformats.org/officeDocument/2006/relationships/hyperlink" Target="https://drive.google.com/open?id=1V-BLSBPb0BC3lkeLxO1yECNNdEnSgeIa" TargetMode="External"/><Relationship Id="rId15" Type="http://schemas.openxmlformats.org/officeDocument/2006/relationships/hyperlink" Target="https://drive.google.com/open?id=1XgEm4LfmKdmHkRYJZXvEGRUfh_Qrd7H6" TargetMode="External"/><Relationship Id="rId23" Type="http://schemas.openxmlformats.org/officeDocument/2006/relationships/hyperlink" Target="https://drive.google.com/open?id=1VwgLcO4-5rGtQKMqdNHFPyXknE4dvzZC" TargetMode="External"/><Relationship Id="rId28" Type="http://schemas.openxmlformats.org/officeDocument/2006/relationships/hyperlink" Target="https://drive.google.com/file/d/1R1EKEYgAYMNLoP_M4ykDM9N2_VH_BKdi/view?usp=sharing" TargetMode="External"/><Relationship Id="rId36" Type="http://schemas.openxmlformats.org/officeDocument/2006/relationships/hyperlink" Target="https://drive.google.com/file/d/1a5iodu_ZHpHXQTd-xa-oBemWWxqjS4qr/view?usp=sharing" TargetMode="External"/><Relationship Id="rId49" Type="http://schemas.openxmlformats.org/officeDocument/2006/relationships/hyperlink" Target="https://drive.google.com/file/d/17nJ0lyE-HwqYGgUaHBV2f-CygWgAF0A9/view?usp=sharing" TargetMode="External"/><Relationship Id="rId57" Type="http://schemas.openxmlformats.org/officeDocument/2006/relationships/hyperlink" Target="https://drive.google.com/file/d/110nac3O3iphIMUViiFRjrMIWQvQfGdms/view?usp=sharing" TargetMode="External"/><Relationship Id="rId106" Type="http://schemas.openxmlformats.org/officeDocument/2006/relationships/hyperlink" Target="https://drive.google.com/drive/folders/1kbXJEWn1mmeyXemcWWwRypin9i3LdBRU?usp=sharing" TargetMode="External"/><Relationship Id="rId114" Type="http://schemas.openxmlformats.org/officeDocument/2006/relationships/vmlDrawing" Target="../drawings/vmlDrawing2.vml"/><Relationship Id="rId10" Type="http://schemas.openxmlformats.org/officeDocument/2006/relationships/hyperlink" Target="https://drive.google.com/open?id=1kG1gGS9jR1hc_G1zCgZTKSNM4yCm6C8y" TargetMode="External"/><Relationship Id="rId31" Type="http://schemas.openxmlformats.org/officeDocument/2006/relationships/hyperlink" Target="https://drive.google.com/file/d/1fGfPJrSy3HlfCdTZGxSRNFba-bKxbuhD/view?usp=sharing" TargetMode="External"/><Relationship Id="rId44" Type="http://schemas.openxmlformats.org/officeDocument/2006/relationships/hyperlink" Target="https://drive.google.com/file/d/1TLEm0Fq_I2IkZNKQaFwyyChrawxqYv7o/view?usp=sharing" TargetMode="External"/><Relationship Id="rId52" Type="http://schemas.openxmlformats.org/officeDocument/2006/relationships/hyperlink" Target="https://drive.google.com/file/d/1Z6-lU2JtAaUy4XfGHwfx2A41dPoAU5e7/view?usp=sharing" TargetMode="External"/><Relationship Id="rId60" Type="http://schemas.openxmlformats.org/officeDocument/2006/relationships/hyperlink" Target="https://drive.google.com/file/d/19Q2kJCbAAm7hHAuJd3aQ-e6BH6bcU7bK/view?usp=sharing" TargetMode="External"/><Relationship Id="rId65" Type="http://schemas.openxmlformats.org/officeDocument/2006/relationships/hyperlink" Target="https://drive.google.com/file/d/1Vr0oElkLOAMwF_zZgz5addBmw6rUeaHV/view?usp=sharing" TargetMode="External"/><Relationship Id="rId73" Type="http://schemas.openxmlformats.org/officeDocument/2006/relationships/hyperlink" Target="https://drive.google.com/file/d/1CCtGADUKuADXmCWLmcWzZBs8Yri9VgDU/view?usp=sharing" TargetMode="External"/><Relationship Id="rId78" Type="http://schemas.openxmlformats.org/officeDocument/2006/relationships/hyperlink" Target="https://drive.google.com/file/d/18cLEqwfruOE8j8VR-b-yeKnwc0DwocKD/view?usp=share_link" TargetMode="External"/><Relationship Id="rId81" Type="http://schemas.openxmlformats.org/officeDocument/2006/relationships/hyperlink" Target="https://drive.google.com/file/d/1v9IsCQJtPH45lioHRWKGp7rYXR8S-am6/view?usp=sharing" TargetMode="External"/><Relationship Id="rId86" Type="http://schemas.openxmlformats.org/officeDocument/2006/relationships/hyperlink" Target="https://drive.google.com/drive/folders/1hjAedMINoU-djVvuouRtHQ-Sg8Ws8HYM?usp=sharing" TargetMode="External"/><Relationship Id="rId94" Type="http://schemas.openxmlformats.org/officeDocument/2006/relationships/hyperlink" Target="https://drive.google.com/drive/folders/1JlA9mCdLphH5Z4OKevC1yixYXOhjp0yM?usp=sharing" TargetMode="External"/><Relationship Id="rId99" Type="http://schemas.openxmlformats.org/officeDocument/2006/relationships/hyperlink" Target="https://drive.google.com/file/d/1ub4dntx1isi4KryzmIxLYXTuU3LzDpYr/view" TargetMode="External"/><Relationship Id="rId101" Type="http://schemas.openxmlformats.org/officeDocument/2006/relationships/hyperlink" Target="https://drive.google.com/file/d/1PHo04sRSZEZhB_HQTjIyP4M8P3Yr_Hn1/view?usp=sharing" TargetMode="External"/><Relationship Id="rId4" Type="http://schemas.openxmlformats.org/officeDocument/2006/relationships/hyperlink" Target="https://drive.google.com/open?id=1481hzMEUhT6E4yEUckdoY1aJF1oA9cf5" TargetMode="External"/><Relationship Id="rId9" Type="http://schemas.openxmlformats.org/officeDocument/2006/relationships/hyperlink" Target="https://drive.google.com/open?id=1D7Tan7G6-kz9xYF4f4Zl0dZvyAJvzyyW" TargetMode="External"/><Relationship Id="rId13" Type="http://schemas.openxmlformats.org/officeDocument/2006/relationships/hyperlink" Target="https://drive.google.com/open?id=19pc8P_dC-L8uYKK_qzVRAu76VRR2tx8L" TargetMode="External"/><Relationship Id="rId18" Type="http://schemas.openxmlformats.org/officeDocument/2006/relationships/hyperlink" Target="https://drive.google.com/open?id=1Bgfe3gZEZoGxSEQ4s9C_jp5ilClnvWZH" TargetMode="External"/><Relationship Id="rId39" Type="http://schemas.openxmlformats.org/officeDocument/2006/relationships/hyperlink" Target="https://drive.google.com/file/d/1CUPU2vT6mv1XmKdLd5aI59q8s51eOtH3/view?usp=sharing" TargetMode="External"/><Relationship Id="rId109" Type="http://schemas.openxmlformats.org/officeDocument/2006/relationships/hyperlink" Target="https://drive.google.com/file/d/1hEOx8acGVJWNK4yc7sNIrJ8FX0J4I6Cx/view?usp=sharing" TargetMode="External"/><Relationship Id="rId34" Type="http://schemas.openxmlformats.org/officeDocument/2006/relationships/hyperlink" Target="https://drive.google.com/file/d/1zN_06wn1zdki2ZGJGgtWjiHqHx-EkR8j/view?usp=sharing" TargetMode="External"/><Relationship Id="rId50" Type="http://schemas.openxmlformats.org/officeDocument/2006/relationships/hyperlink" Target="https://drive.google.com/file/d/1xcCmYG9IANcIrTRY900Bakx1h3lexkSI/view?usp=sharing" TargetMode="External"/><Relationship Id="rId55" Type="http://schemas.openxmlformats.org/officeDocument/2006/relationships/hyperlink" Target="https://drive.google.com/file/d/1Kvwx-accT8PQ8_CH7hbQZ1rgOtU1TCDF/view?usp=sharing" TargetMode="External"/><Relationship Id="rId76" Type="http://schemas.openxmlformats.org/officeDocument/2006/relationships/hyperlink" Target="https://drive.google.com/file/d/1rsTZjEupbzGSASU3WrZPrckiWVcWRCQZ/view?usp=share_link" TargetMode="External"/><Relationship Id="rId97" Type="http://schemas.openxmlformats.org/officeDocument/2006/relationships/hyperlink" Target="https://drive.google.com/file/d/14CaGNpcGxal-mOkRH0zAyHl1bvaU2d-Q/view" TargetMode="External"/><Relationship Id="rId104" Type="http://schemas.openxmlformats.org/officeDocument/2006/relationships/hyperlink" Target="https://drive.google.com/file/d/1mt-A71FNqkOy7GCJSPZcX7fO5UiV7ros/view?usp=sharing" TargetMode="External"/><Relationship Id="rId7" Type="http://schemas.openxmlformats.org/officeDocument/2006/relationships/hyperlink" Target="https://drive.google.com/open?id=1NZLtNC8NV_MxZGhfWsISfO_bVOtjqJ7r" TargetMode="External"/><Relationship Id="rId71" Type="http://schemas.openxmlformats.org/officeDocument/2006/relationships/hyperlink" Target="https://drive.google.com/file/d/1ALlScX3e9pvuIVSWucPKCOziLjV1KZEd/view?usp=sharing" TargetMode="External"/><Relationship Id="rId92" Type="http://schemas.openxmlformats.org/officeDocument/2006/relationships/hyperlink" Target="https://drive.google.com/drive/folders/1-p0G0j51iJopBaErNy7p4NhJdtc7Rr5Q?usp=sharing" TargetMode="External"/><Relationship Id="rId2" Type="http://schemas.openxmlformats.org/officeDocument/2006/relationships/hyperlink" Target="https://drive.google.com/open?id=1GNH64uBd5F1abptXdgnAy0OpKLnMktI9" TargetMode="External"/><Relationship Id="rId29" Type="http://schemas.openxmlformats.org/officeDocument/2006/relationships/hyperlink" Target="https://drive.google.com/file/d/17fapVu3u-wfC_dWc4oge5lRa_p3ZTskG/view?usp=sharing" TargetMode="External"/><Relationship Id="rId24" Type="http://schemas.openxmlformats.org/officeDocument/2006/relationships/hyperlink" Target="https://drive.google.com/open?id=1Nn6xiGkhaqp2o32Jx4vbY43-tMupPzrE" TargetMode="External"/><Relationship Id="rId40" Type="http://schemas.openxmlformats.org/officeDocument/2006/relationships/hyperlink" Target="https://drive.google.com/file/d/1ypLtUKY2Cj3eOb9UHBj_4RwmIj-qdE_f/view?usp=sharing" TargetMode="External"/><Relationship Id="rId45" Type="http://schemas.openxmlformats.org/officeDocument/2006/relationships/hyperlink" Target="https://drive.google.com/file/d/135Qa-uI_ClFV7XJYM5cvOpwbzrmTrUhW/view?usp=sharing" TargetMode="External"/><Relationship Id="rId66" Type="http://schemas.openxmlformats.org/officeDocument/2006/relationships/hyperlink" Target="https://drive.google.com/file/d/1WzyD1RmWrSeRaIOd57MJLyCnInQv3LLQ/view?usp=sharing" TargetMode="External"/><Relationship Id="rId87" Type="http://schemas.openxmlformats.org/officeDocument/2006/relationships/hyperlink" Target="https://drive.google.com/file/d/1-SIsMRKUJE7seYthQ7y5D5yyS75F17Ja/view?usp=sharing" TargetMode="External"/><Relationship Id="rId110" Type="http://schemas.openxmlformats.org/officeDocument/2006/relationships/hyperlink" Target="https://drive.google.com/drive/folders/1I_Lrej_CyU3HDAaema4Hdt_jkmsq1xj1?usp=sharing" TargetMode="External"/><Relationship Id="rId115" Type="http://schemas.openxmlformats.org/officeDocument/2006/relationships/comments" Target="../comments2.xml"/><Relationship Id="rId61" Type="http://schemas.openxmlformats.org/officeDocument/2006/relationships/hyperlink" Target="https://drive.google.com/file/d/19Q2kJCbAAm7hHAuJd3aQ-e6BH6bcU7bK/view?usp=sharing" TargetMode="External"/><Relationship Id="rId82" Type="http://schemas.openxmlformats.org/officeDocument/2006/relationships/hyperlink" Target="https://drive.google.com/file/d/1NvugGZz3KcWTmupiEL29V1s0VSEjOghu/view?usp=sharing" TargetMode="External"/><Relationship Id="rId19" Type="http://schemas.openxmlformats.org/officeDocument/2006/relationships/hyperlink" Target="https://drive.google.com/open?id=1bSJ4nWQxcdb0NwSWE37xjQn9h9FV2so-" TargetMode="External"/><Relationship Id="rId14" Type="http://schemas.openxmlformats.org/officeDocument/2006/relationships/hyperlink" Target="https://drive.google.com/open?id=1I9veqsQEfFbgG9cBub-8Dws24VcMNip3" TargetMode="External"/><Relationship Id="rId30" Type="http://schemas.openxmlformats.org/officeDocument/2006/relationships/hyperlink" Target="https://drive.google.com/file/d/14PVmUX_Gs4-r5cEvONXCJy2_169sQ-2S/view?usp=sharing" TargetMode="External"/><Relationship Id="rId35" Type="http://schemas.openxmlformats.org/officeDocument/2006/relationships/hyperlink" Target="https://drive.google.com/file/d/1rUa8zhQioEhrm6j9srYmsHkXzlkiG-RV/view?usp=sharing" TargetMode="External"/><Relationship Id="rId56" Type="http://schemas.openxmlformats.org/officeDocument/2006/relationships/hyperlink" Target="https://drive.google.com/file/d/1N9DbhdDGaFdIUwkjzUG0mYDpXzRUjp3k/view?usp=sharing" TargetMode="External"/><Relationship Id="rId77" Type="http://schemas.openxmlformats.org/officeDocument/2006/relationships/hyperlink" Target="https://drive.google.com/file/d/10JBFIliswq0zrdIBNyvugY8PSe6xiEZY/view?usp=sharing" TargetMode="External"/><Relationship Id="rId100" Type="http://schemas.openxmlformats.org/officeDocument/2006/relationships/hyperlink" Target="https://drive.google.com/drive/folders/1pPA6o26X0-LUckhKlEXLs207EFE4Vg0W?usp=sharing" TargetMode="External"/><Relationship Id="rId105" Type="http://schemas.openxmlformats.org/officeDocument/2006/relationships/hyperlink" Target="https://drive.google.com/file/d/1-ogCf1aDCMYpNXUxLk1gqPMb4h1-8bdw/view?usp=sharing" TargetMode="External"/><Relationship Id="rId8" Type="http://schemas.openxmlformats.org/officeDocument/2006/relationships/hyperlink" Target="https://drive.google.com/open?id=1PEdL3vqA2w0W1GoNv1ixPff1OzaO-qt2" TargetMode="External"/><Relationship Id="rId51" Type="http://schemas.openxmlformats.org/officeDocument/2006/relationships/hyperlink" Target="https://drive.google.com/file/d/1D11A2bgWaISyJ6UA3bIdnmQ2U3Lc2l13/view?usp=sharing" TargetMode="External"/><Relationship Id="rId72" Type="http://schemas.openxmlformats.org/officeDocument/2006/relationships/hyperlink" Target="https://drive.google.com/file/d/1CCtGADUKuADXmCWLmcWzZBs8Yri9VgDU/view?usp=sharing" TargetMode="External"/><Relationship Id="rId93" Type="http://schemas.openxmlformats.org/officeDocument/2006/relationships/hyperlink" Target="https://drive.google.com/file/d/1tKA7S7dIheBgYTfuJq2UtZAKsqIsUIvM/view" TargetMode="External"/><Relationship Id="rId98" Type="http://schemas.openxmlformats.org/officeDocument/2006/relationships/hyperlink" Target="https://drive.google.com/drive/folders/1F6ob7mCNmpcQ4Z5vBEf7YimZIgHJx9r5?usp=sharing" TargetMode="External"/><Relationship Id="rId3" Type="http://schemas.openxmlformats.org/officeDocument/2006/relationships/hyperlink" Target="https://drive.google.com/open?id=1eq7vzi1pNv0B4K6ErDdcwTopQX2x7bm0" TargetMode="External"/><Relationship Id="rId25" Type="http://schemas.openxmlformats.org/officeDocument/2006/relationships/hyperlink" Target="https://drive.google.com/open?id=1XgEm4LfmKdmHkRYJZXvEGRUfh_Qrd7H6" TargetMode="External"/><Relationship Id="rId46" Type="http://schemas.openxmlformats.org/officeDocument/2006/relationships/hyperlink" Target="https://drive.google.com/file/d/1z39R3mQEjNWaxiczrE9YAdloL27m0coX/view?usp=sharing" TargetMode="External"/><Relationship Id="rId67" Type="http://schemas.openxmlformats.org/officeDocument/2006/relationships/hyperlink" Target="https://drive.google.com/file/d/1sHqRiAarjIvygSVOoHxvfojjvLmR--x4/view?usp=sharing" TargetMode="External"/><Relationship Id="rId20" Type="http://schemas.openxmlformats.org/officeDocument/2006/relationships/hyperlink" Target="https://drive.google.com/open?id=1NFUOd_mHJo59UHshLCAwswBRwUc03p6b" TargetMode="External"/><Relationship Id="rId41" Type="http://schemas.openxmlformats.org/officeDocument/2006/relationships/hyperlink" Target="https://drive.google.com/file/d/1FQ4pj7e34Jnr_OeOCQXpKC5q7H7ebcQ7/view?usp=sharing" TargetMode="External"/><Relationship Id="rId62" Type="http://schemas.openxmlformats.org/officeDocument/2006/relationships/hyperlink" Target="https://drive.google.com/file/d/134Y5C63erOUCEhKq1aVp6iZ_mSAe8kw8/view?usp=sharing" TargetMode="External"/><Relationship Id="rId83" Type="http://schemas.openxmlformats.org/officeDocument/2006/relationships/hyperlink" Target="https://drive.google.com/file/d/1ZWp0mmUFCumi9NR04XAGrw26NK7HFJiM/view?usp=sharing" TargetMode="External"/><Relationship Id="rId88" Type="http://schemas.openxmlformats.org/officeDocument/2006/relationships/hyperlink" Target="https://drive.google.com/drive/folders/1O0zipVC2hZ1XP5PXk8-JUWR62BFvTiFm?usp=sharing" TargetMode="External"/><Relationship Id="rId111" Type="http://schemas.openxmlformats.org/officeDocument/2006/relationships/hyperlink" Target="https://drive.google.com/file/d/1TbOQ3M4OYEaQr0ZYfK9pp21F8bDRhweo/view?usp=sharing"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drive.google.com/drive/folders/1dQM29Gn_13H2dwmnifv2wqjbKILjBNdB?usp=drive_link" TargetMode="External"/><Relationship Id="rId18" Type="http://schemas.openxmlformats.org/officeDocument/2006/relationships/hyperlink" Target="https://drive.google.com/drive/folders/1c4q-UdCHPhVkg4QDF8359RGQKoo2gCFT?usp=drive_link" TargetMode="External"/><Relationship Id="rId26" Type="http://schemas.openxmlformats.org/officeDocument/2006/relationships/hyperlink" Target="https://drive.google.com/drive/folders/1wvHzSM23_ffRKmrFGPiV-VEey6pqbcYY?usp=drive_link" TargetMode="External"/><Relationship Id="rId3" Type="http://schemas.openxmlformats.org/officeDocument/2006/relationships/hyperlink" Target="https://drive.google.com/file/d/11Li14WST-s8qnjzlUmzZM0zP7tVqIXlQ/view?usp=drive_link" TargetMode="External"/><Relationship Id="rId21" Type="http://schemas.openxmlformats.org/officeDocument/2006/relationships/hyperlink" Target="https://drive.google.com/file/d/1O361Ufqnxb0JNAePC8nq8JlnXyL6m7ZD/view?usp=drive_link" TargetMode="External"/><Relationship Id="rId34" Type="http://schemas.openxmlformats.org/officeDocument/2006/relationships/comments" Target="../comments3.xml"/><Relationship Id="rId7" Type="http://schemas.openxmlformats.org/officeDocument/2006/relationships/hyperlink" Target="https://drive.google.com/file/d/14b1QBIZ1FSUX_hTIcmbv6PNfAJ7ZX_k0/view?usp=drive_link" TargetMode="External"/><Relationship Id="rId12" Type="http://schemas.openxmlformats.org/officeDocument/2006/relationships/hyperlink" Target="https://drive.google.com/drive/folders/1_wmBXGy9CdDOgjElD21LoKq4mc9cdlgx?usp=drive_link" TargetMode="External"/><Relationship Id="rId17" Type="http://schemas.openxmlformats.org/officeDocument/2006/relationships/hyperlink" Target="https://drive.google.com/file/d/1OV3JHV2RJkc1cYhDMoLvtwn6OfLsutvL/view?usp=drive_link" TargetMode="External"/><Relationship Id="rId25" Type="http://schemas.openxmlformats.org/officeDocument/2006/relationships/hyperlink" Target="https://drive.google.com/file/d/14coFSaK10PVd_3hhc_w3imrq-pyNUxI9/view?usp=drive_link" TargetMode="External"/><Relationship Id="rId33" Type="http://schemas.openxmlformats.org/officeDocument/2006/relationships/vmlDrawing" Target="../drawings/vmlDrawing3.vml"/><Relationship Id="rId2" Type="http://schemas.openxmlformats.org/officeDocument/2006/relationships/hyperlink" Target="https://drive.google.com/drive/folders/1QQUejyuyWtBewhcGzxOKd0TvcWu4sHwf?usp=drive_link" TargetMode="External"/><Relationship Id="rId16" Type="http://schemas.openxmlformats.org/officeDocument/2006/relationships/hyperlink" Target="https://drive.google.com/drive/folders/1nJ3i4APOUMTKzvi2Pbo2A9kE1rdZULOW?usp=drive_link" TargetMode="External"/><Relationship Id="rId20" Type="http://schemas.openxmlformats.org/officeDocument/2006/relationships/hyperlink" Target="https://drive.google.com/drive/folders/1o2Oo8W9u620mvVfK3lw-rMrAetbvBSV9?usp=drive_link" TargetMode="External"/><Relationship Id="rId29" Type="http://schemas.openxmlformats.org/officeDocument/2006/relationships/hyperlink" Target="https://www.youtube.com/watch?v=rG2SkBMlmOg" TargetMode="External"/><Relationship Id="rId1" Type="http://schemas.openxmlformats.org/officeDocument/2006/relationships/hyperlink" Target="https://drive.google.com/drive/folders/1M7bdc-U0U_rGCpK7mOA583UGw9YzRTN0?usp=drive_link" TargetMode="External"/><Relationship Id="rId6" Type="http://schemas.openxmlformats.org/officeDocument/2006/relationships/hyperlink" Target="https://drive.google.com/drive/folders/1D6zwq8cDFsGySq3ZgVlNsCZdrlROto54?usp=drive_link" TargetMode="External"/><Relationship Id="rId11" Type="http://schemas.openxmlformats.org/officeDocument/2006/relationships/hyperlink" Target="https://drive.google.com/file/d/1k66YJbXHppf3ifO1cks-tuF61hSKntAf/view?usp=drive_link" TargetMode="External"/><Relationship Id="rId24" Type="http://schemas.openxmlformats.org/officeDocument/2006/relationships/hyperlink" Target="https://drive.google.com/drive/folders/1WI_g0gt3qvOCTjvi8nZJ8_fsWmQtF_Mc?usp=drive_link" TargetMode="External"/><Relationship Id="rId32" Type="http://schemas.openxmlformats.org/officeDocument/2006/relationships/hyperlink" Target="https://drive.google.com/drive/folders/1c1xdJjRNDAANcMxUyVsLXVHGwfNEUQmP?usp=drive_link" TargetMode="External"/><Relationship Id="rId5" Type="http://schemas.openxmlformats.org/officeDocument/2006/relationships/hyperlink" Target="https://drive.google.com/drive/folders/1zVwSurN5gqdPJgqD8ZZY6g68AIsQS3uq?usp=drive_link" TargetMode="External"/><Relationship Id="rId15" Type="http://schemas.openxmlformats.org/officeDocument/2006/relationships/hyperlink" Target="https://www.youtube.com/watch?v=bET0zNbSXUs" TargetMode="External"/><Relationship Id="rId23" Type="http://schemas.openxmlformats.org/officeDocument/2006/relationships/hyperlink" Target="https://www.youtube.com/watch?v=r73AINZRy5c" TargetMode="External"/><Relationship Id="rId28" Type="http://schemas.openxmlformats.org/officeDocument/2006/relationships/hyperlink" Target="https://drive.google.com/drive/folders/17lZlCrqP6L-BmJHm7pB49X6ha54eDz63?usp=drive_link" TargetMode="External"/><Relationship Id="rId10" Type="http://schemas.openxmlformats.org/officeDocument/2006/relationships/hyperlink" Target="https://drive.google.com/drive/folders/1HE9adq__LsDK2-EPMftVjPET9ResQq1v?usp=drive_link" TargetMode="External"/><Relationship Id="rId19" Type="http://schemas.openxmlformats.org/officeDocument/2006/relationships/hyperlink" Target="https://www.youtube.com/watch?v=-N9vn3YfnOc" TargetMode="External"/><Relationship Id="rId31" Type="http://schemas.openxmlformats.org/officeDocument/2006/relationships/hyperlink" Target="https://drive.google.com/drive/folders/1aloC29mbJS9tyK9YkiNjZt0C1-SYXG1I" TargetMode="External"/><Relationship Id="rId4" Type="http://schemas.openxmlformats.org/officeDocument/2006/relationships/hyperlink" Target="https://drive.google.com/drive/folders/1pxDhhS70ua2PgZkUr12XXdTTOonmz7Oi?usp=drive_link" TargetMode="External"/><Relationship Id="rId9" Type="http://schemas.openxmlformats.org/officeDocument/2006/relationships/hyperlink" Target="https://drive.google.com/drive/folders/1F1NJ-GKlgJTjMmv0NeNCyU3IgIyHh4HE?usp=drive_link" TargetMode="External"/><Relationship Id="rId14" Type="http://schemas.openxmlformats.org/officeDocument/2006/relationships/hyperlink" Target="https://drive.google.com/drive/folders/1sof8b1n0w5PybqKkqMypYE7bJNItsvWL?usp=drive_link" TargetMode="External"/><Relationship Id="rId22" Type="http://schemas.openxmlformats.org/officeDocument/2006/relationships/hyperlink" Target="https://drive.google.com/drive/folders/1BS7iCDtfGX6o88DJNSIPgBCHZ7qLkjhC?usp=drive_link" TargetMode="External"/><Relationship Id="rId27" Type="http://schemas.openxmlformats.org/officeDocument/2006/relationships/hyperlink" Target="https://drive.google.com/drive/folders/1Fp8QwaDVEeaTaviM0hVxtjF-KTVzfmZp?usp=drive_link" TargetMode="External"/><Relationship Id="rId30" Type="http://schemas.openxmlformats.org/officeDocument/2006/relationships/hyperlink" Target="https://drive.google.com/drive/folders/1V6dejDX7CYoAdwrvvtJpvmj8QLbZZMt_?usp=drive_link" TargetMode="External"/><Relationship Id="rId8" Type="http://schemas.openxmlformats.org/officeDocument/2006/relationships/hyperlink" Target="https://drive.google.com/drive/folders/17b_U21O3pnL7ocbuyI5SFcZU14znWocQ?usp=drive_link"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drive.google.com/drive/folders/1UzcZXaIjnebAkIYBN6QzZKgAqf5pIxcp?usp=drive_link" TargetMode="External"/><Relationship Id="rId18" Type="http://schemas.openxmlformats.org/officeDocument/2006/relationships/hyperlink" Target="https://drive.google.com/drive/folders/155drRqDLqqTJpeut85nc_eUUvmL1iy63" TargetMode="External"/><Relationship Id="rId26" Type="http://schemas.openxmlformats.org/officeDocument/2006/relationships/hyperlink" Target="https://drive.google.com/drive/folders/1F1NJ-GKlgJTjMmv0NeNCyU3IgIyHh4HE?usp=drive_link" TargetMode="External"/><Relationship Id="rId39" Type="http://schemas.openxmlformats.org/officeDocument/2006/relationships/hyperlink" Target="https://drive.google.com/drive/folders/1aloC29mbJS9tyK9YkiNjZt0C1-SYXG1I" TargetMode="External"/><Relationship Id="rId21" Type="http://schemas.openxmlformats.org/officeDocument/2006/relationships/hyperlink" Target="https://drive.google.com/drive/folders/1C2oAX6HlvkY-nhRJfvjU4mm-TPdygsgx?usp=drive_link" TargetMode="External"/><Relationship Id="rId34" Type="http://schemas.openxmlformats.org/officeDocument/2006/relationships/hyperlink" Target="https://drive.google.com/drive/folders/1WI_g0gt3qvOCTjvi8nZJ8_fsWmQtF_Mc?usp=drive_link" TargetMode="External"/><Relationship Id="rId42" Type="http://schemas.openxmlformats.org/officeDocument/2006/relationships/hyperlink" Target="https://drive.google.com/drive/folders/1kbXJEWn1mmeyXemcWWwRypin9i3LdBRU?usp=sharing" TargetMode="External"/><Relationship Id="rId47" Type="http://schemas.openxmlformats.org/officeDocument/2006/relationships/hyperlink" Target="https://drive.google.com/drive/folders/1N2Ilfrv-oeBEJv1aloSwLQQgk1RG1dz3" TargetMode="External"/><Relationship Id="rId50" Type="http://schemas.openxmlformats.org/officeDocument/2006/relationships/hyperlink" Target="https://drive.google.com/drive/folders/1IxNyPw2XmKTqgmUE56cS1duyjkJykFD6" TargetMode="External"/><Relationship Id="rId55" Type="http://schemas.openxmlformats.org/officeDocument/2006/relationships/hyperlink" Target="https://drive.google.com/drive/folders/10mO5DVhM840oOXYfVkgPmcDgPexZy-f9" TargetMode="External"/><Relationship Id="rId7" Type="http://schemas.openxmlformats.org/officeDocument/2006/relationships/hyperlink" Target="https://drive.google.com/drive/folders/1f6lpKtV6_-vdLxpXeVCyOD5T_WJMfOKD?usp=drive_link" TargetMode="External"/><Relationship Id="rId2" Type="http://schemas.openxmlformats.org/officeDocument/2006/relationships/hyperlink" Target="https://drive.google.com/drive/folders/1DiOe8wcauG6T6AiKCbdHC-S_0U3Q0gQG?usp=drive_link" TargetMode="External"/><Relationship Id="rId16" Type="http://schemas.openxmlformats.org/officeDocument/2006/relationships/hyperlink" Target="https://drive.google.com/drive/folders/10kY_yeWSEKv5ChFzlqXTQpn1fbZ7Usfx?usp=drive_link" TargetMode="External"/><Relationship Id="rId29" Type="http://schemas.openxmlformats.org/officeDocument/2006/relationships/hyperlink" Target="https://www.youtube.com/watch?v=bET0zNbSXUs" TargetMode="External"/><Relationship Id="rId11" Type="http://schemas.openxmlformats.org/officeDocument/2006/relationships/hyperlink" Target="https://drive.google.com/drive/folders/1p-6utKcPys3vEO-54Vxdizd1i3O8Y5XB?usp=drive_link" TargetMode="External"/><Relationship Id="rId24" Type="http://schemas.openxmlformats.org/officeDocument/2006/relationships/hyperlink" Target="https://drive.google.com/drive/folders/1zVwSurN5gqdPJgqD8ZZY6g68AIsQS3uq?usp=drive_link" TargetMode="External"/><Relationship Id="rId32" Type="http://schemas.openxmlformats.org/officeDocument/2006/relationships/hyperlink" Target="https://drive.google.com/drive/folders/1o2Oo8W9u620mvVfK3lw-rMrAetbvBSV9?usp=drive_link" TargetMode="External"/><Relationship Id="rId37" Type="http://schemas.openxmlformats.org/officeDocument/2006/relationships/hyperlink" Target="https://www.youtube.com/watch?v=rG2SkBMlmOg" TargetMode="External"/><Relationship Id="rId40" Type="http://schemas.openxmlformats.org/officeDocument/2006/relationships/hyperlink" Target="https://drive.google.com/drive/folders/1c1xdJjRNDAANcMxUyVsLXVHGwfNEUQmP?usp=drive_link" TargetMode="External"/><Relationship Id="rId45" Type="http://schemas.openxmlformats.org/officeDocument/2006/relationships/hyperlink" Target="https://drive.google.com/drive/folders/1Ivkb_KRP7o0ZXdSEfmL1u_jgJ1YKfChC" TargetMode="External"/><Relationship Id="rId53" Type="http://schemas.openxmlformats.org/officeDocument/2006/relationships/hyperlink" Target="https://drive.google.com/drive/folders/1fW7tcQq0p3rLEc52_2JLhB6KobjiGZB9" TargetMode="External"/><Relationship Id="rId58" Type="http://schemas.openxmlformats.org/officeDocument/2006/relationships/hyperlink" Target="https://drive.google.com/drive/folders/1u6dRUtwAekSifFC0QVY0oZpYHTmaJD--" TargetMode="External"/><Relationship Id="rId5" Type="http://schemas.openxmlformats.org/officeDocument/2006/relationships/hyperlink" Target="https://drive.google.com/drive/folders/1wC54dGuKBixQQRkqSLCGxQF8AqIIdLac?usp=drive_link" TargetMode="External"/><Relationship Id="rId19" Type="http://schemas.openxmlformats.org/officeDocument/2006/relationships/hyperlink" Target="https://drive.google.com/drive/folders/1Ze-QVKbv5_p0mN9joM0BlMz0IghfugVG" TargetMode="External"/><Relationship Id="rId4" Type="http://schemas.openxmlformats.org/officeDocument/2006/relationships/hyperlink" Target="https://drive.google.com/drive/folders/1dD2hF7LFxhyNA6nxR0w648CVEAKBCTAK?usp=drive_link" TargetMode="External"/><Relationship Id="rId9" Type="http://schemas.openxmlformats.org/officeDocument/2006/relationships/hyperlink" Target="https://drive.google.com/drive/folders/1vwIgVDtA32Br2QLogzF5D0Wm1XSBlgtB?usp=drive_link" TargetMode="External"/><Relationship Id="rId14" Type="http://schemas.openxmlformats.org/officeDocument/2006/relationships/hyperlink" Target="https://drive.google.com/drive/folders/1g--L6kMv0e20QjoktfRPboV4jgKz7cZu?usp=drive_link" TargetMode="External"/><Relationship Id="rId22" Type="http://schemas.openxmlformats.org/officeDocument/2006/relationships/hyperlink" Target="https://drive.google.com/drive/folders/1M7bdc-U0U_rGCpK7mOA583UGw9YzRTN0?usp=drive_link" TargetMode="External"/><Relationship Id="rId27" Type="http://schemas.openxmlformats.org/officeDocument/2006/relationships/hyperlink" Target="https://drive.google.com/drive/folders/1HE9adq__LsDK2-EPMftVjPET9ResQq1v?usp=drive_link" TargetMode="External"/><Relationship Id="rId30" Type="http://schemas.openxmlformats.org/officeDocument/2006/relationships/hyperlink" Target="https://drive.google.com/drive/folders/1nJ3i4APOUMTKzvi2Pbo2A9kE1rdZULOW?usp=drive_link" TargetMode="External"/><Relationship Id="rId35" Type="http://schemas.openxmlformats.org/officeDocument/2006/relationships/hyperlink" Target="https://drive.google.com/drive/folders/1Fp8QwaDVEeaTaviM0hVxtjF-KTVzfmZp?usp=drive_link" TargetMode="External"/><Relationship Id="rId43" Type="http://schemas.openxmlformats.org/officeDocument/2006/relationships/hyperlink" Target="https://drive.google.com/drive/folders/1SmXIeNAxn_m2mzM8Y67P_7r5Ga8jYfNM?usp=sharing" TargetMode="External"/><Relationship Id="rId48" Type="http://schemas.openxmlformats.org/officeDocument/2006/relationships/hyperlink" Target="https://drive.google.com/drive/folders/1glLCs47qXCu0ohsj4Fla9FIbssV-c5DF" TargetMode="External"/><Relationship Id="rId56" Type="http://schemas.openxmlformats.org/officeDocument/2006/relationships/hyperlink" Target="https://drive.google.com/drive/folders/1HTyAFMUY5PvfeFqGD9U6Y9XC7X3lQXID" TargetMode="External"/><Relationship Id="rId8" Type="http://schemas.openxmlformats.org/officeDocument/2006/relationships/hyperlink" Target="https://drive.google.com/drive/folders/1eKAMJ2A6kor4MQJtbUS3F96DZLJdD0YD?usp=drive_link" TargetMode="External"/><Relationship Id="rId51" Type="http://schemas.openxmlformats.org/officeDocument/2006/relationships/hyperlink" Target="https://drive.google.com/drive/folders/189e1pbhkWIJN-ugpNinv4mCSIN_4ySN1" TargetMode="External"/><Relationship Id="rId3" Type="http://schemas.openxmlformats.org/officeDocument/2006/relationships/hyperlink" Target="https://drive.google.com/drive/folders/1uA9MkYcMer9gfl_-w6JpX7C1Q9FNJ-Js?usp=drive_link" TargetMode="External"/><Relationship Id="rId12" Type="http://schemas.openxmlformats.org/officeDocument/2006/relationships/hyperlink" Target="https://drive.google.com/drive/folders/1Mr7ytv2CLckyaM1TW2gd3POxtT07OTXw?usp=drive_link" TargetMode="External"/><Relationship Id="rId17" Type="http://schemas.openxmlformats.org/officeDocument/2006/relationships/hyperlink" Target="https://drive.google.com/drive/folders/1_13mu21w4Z0tSuJjU4P6LYVUvpPLDU8J?usp=drive_link" TargetMode="External"/><Relationship Id="rId25" Type="http://schemas.openxmlformats.org/officeDocument/2006/relationships/hyperlink" Target="https://drive.google.com/drive/folders/1D6zwq8cDFsGySq3ZgVlNsCZdrlROto54?usp=drive_link" TargetMode="External"/><Relationship Id="rId33" Type="http://schemas.openxmlformats.org/officeDocument/2006/relationships/hyperlink" Target="https://www.youtube.com/watch?v=r73AINZRy5c" TargetMode="External"/><Relationship Id="rId38" Type="http://schemas.openxmlformats.org/officeDocument/2006/relationships/hyperlink" Target="https://drive.google.com/drive/folders/1V6dejDX7CYoAdwrvvtJpvmj8QLbZZMt_?usp=drive_link" TargetMode="External"/><Relationship Id="rId46" Type="http://schemas.openxmlformats.org/officeDocument/2006/relationships/hyperlink" Target="https://drive.google.com/drive/folders/1B1JPN-WdFOggm2SIsQ2RiEsoQIuYGZX4" TargetMode="External"/><Relationship Id="rId20" Type="http://schemas.openxmlformats.org/officeDocument/2006/relationships/hyperlink" Target="https://www.youtube.com/watch?v=kFet8ulMHYA" TargetMode="External"/><Relationship Id="rId41" Type="http://schemas.openxmlformats.org/officeDocument/2006/relationships/hyperlink" Target="https://drive.google.com/file/d/1mt-A71FNqkOy7GCJSPZcX7fO5UiV7ros/view?usp=sharing" TargetMode="External"/><Relationship Id="rId54" Type="http://schemas.openxmlformats.org/officeDocument/2006/relationships/hyperlink" Target="https://drive.google.com/drive/folders/1yRS-NqNpyTTUzOgeMsGQx3tVG_O97Byj?usp=sharing" TargetMode="External"/><Relationship Id="rId1" Type="http://schemas.openxmlformats.org/officeDocument/2006/relationships/hyperlink" Target="https://drive.google.com/drive/folders/1W166RnXEgbmFAviEDd1tOhktm-jA1Iq_?usp=drive_link" TargetMode="External"/><Relationship Id="rId6" Type="http://schemas.openxmlformats.org/officeDocument/2006/relationships/hyperlink" Target="https://drive.google.com/drive/folders/114MurNBVUQ2dvQ1UJ9LzFUzD8-TTU-i1?usp=drive_link" TargetMode="External"/><Relationship Id="rId15" Type="http://schemas.openxmlformats.org/officeDocument/2006/relationships/hyperlink" Target="https://drive.google.com/drive/folders/1jhFVSGbEGzkxdqRycZ-DZzYyow5kBDy1?usp=drive_link" TargetMode="External"/><Relationship Id="rId23" Type="http://schemas.openxmlformats.org/officeDocument/2006/relationships/hyperlink" Target="https://drive.google.com/drive/folders/1QQUejyuyWtBewhcGzxOKd0TvcWu4sHwf?usp=drive_link" TargetMode="External"/><Relationship Id="rId28" Type="http://schemas.openxmlformats.org/officeDocument/2006/relationships/hyperlink" Target="https://drive.google.com/drive/folders/1dQM29Gn_13H2dwmnifv2wqjbKILjBNdB?usp=drive_link" TargetMode="External"/><Relationship Id="rId36" Type="http://schemas.openxmlformats.org/officeDocument/2006/relationships/hyperlink" Target="https://drive.google.com/drive/folders/17lZlCrqP6L-BmJHm7pB49X6ha54eDz63?usp=drive_link" TargetMode="External"/><Relationship Id="rId49" Type="http://schemas.openxmlformats.org/officeDocument/2006/relationships/hyperlink" Target="https://drive.google.com/drive/folders/18hGm58Rv6PKbOWGqtG_wCIdJkhN8R0qI" TargetMode="External"/><Relationship Id="rId57" Type="http://schemas.openxmlformats.org/officeDocument/2006/relationships/hyperlink" Target="https://drive.google.com/drive/folders/1NXU-0VtrIvcb-5rWqiw4Bj4LNUQ4zmDP" TargetMode="External"/><Relationship Id="rId10" Type="http://schemas.openxmlformats.org/officeDocument/2006/relationships/hyperlink" Target="https://drive.google.com/drive/folders/1dm3FW5GnE8hoQNpdaHKngANE6GqO6rie?usp=drive_link" TargetMode="External"/><Relationship Id="rId31" Type="http://schemas.openxmlformats.org/officeDocument/2006/relationships/hyperlink" Target="https://www.youtube.com/watch?v=-N9vn3YfnOc" TargetMode="External"/><Relationship Id="rId44" Type="http://schemas.openxmlformats.org/officeDocument/2006/relationships/hyperlink" Target="https://drive.google.com/drive/folders/1SmXIeNAxn_m2mzM8Y67P_7r5Ga8jYfNM?usp=sharing" TargetMode="External"/><Relationship Id="rId52" Type="http://schemas.openxmlformats.org/officeDocument/2006/relationships/hyperlink" Target="https://drive.google.com/drive/folders/1Fvt_VlJIh3ctCEGAIDZUqbGR-dxHDejc"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drive.google.com/drive/folders/1LEuUtKarYcqxEFjok22Z1iC48tfwMsW0" TargetMode="External"/><Relationship Id="rId13" Type="http://schemas.openxmlformats.org/officeDocument/2006/relationships/hyperlink" Target="https://drive.google.com/drive/folders/1e-N3vUqtKiTz6z2z7wpjKP-QX5WlPXum" TargetMode="External"/><Relationship Id="rId18" Type="http://schemas.openxmlformats.org/officeDocument/2006/relationships/hyperlink" Target="https://drive.google.com/drive/folders/1mG1lMV-1lGlZGxSd5Kur2BXGtiyPv7Wf" TargetMode="External"/><Relationship Id="rId3" Type="http://schemas.openxmlformats.org/officeDocument/2006/relationships/hyperlink" Target="https://drive.google.com/drive/folders/1nwWSHKn3rka0V2GWB72ar5dhrAz_qPdE" TargetMode="External"/><Relationship Id="rId21" Type="http://schemas.openxmlformats.org/officeDocument/2006/relationships/hyperlink" Target="https://drive.google.com/drive/folders/1GLoIQyq25sNg2meWGHtjYhBpvJt-s9CB" TargetMode="External"/><Relationship Id="rId7" Type="http://schemas.openxmlformats.org/officeDocument/2006/relationships/hyperlink" Target="https://drive.google.com/drive/folders/15oGDSFltWifKMo4FqHGTn7sCG6SYqSt-" TargetMode="External"/><Relationship Id="rId12" Type="http://schemas.openxmlformats.org/officeDocument/2006/relationships/hyperlink" Target="https://drive.google.com/drive/folders/1RUDU3lGwe5XqQrB8hAxCODd39VRWpzV6" TargetMode="External"/><Relationship Id="rId17" Type="http://schemas.openxmlformats.org/officeDocument/2006/relationships/hyperlink" Target="https://drive.google.com/drive/folders/1CGLMUf6sRDd86X7oMP5fYZkFZtrH7QPk" TargetMode="External"/><Relationship Id="rId2" Type="http://schemas.openxmlformats.org/officeDocument/2006/relationships/hyperlink" Target="https://drive.google.com/drive/folders/1RgVSih3lhly6TadeznCf9j3lZHXMUBPn?usp=sharing" TargetMode="External"/><Relationship Id="rId16" Type="http://schemas.openxmlformats.org/officeDocument/2006/relationships/hyperlink" Target="https://drive.google.com/drive/folders/18eKqyLBsNZA2mXoi7A7rXgP_aUa-XGtH" TargetMode="External"/><Relationship Id="rId20" Type="http://schemas.openxmlformats.org/officeDocument/2006/relationships/hyperlink" Target="https://drive.google.com/drive/folders/1oKj3AYYfDfz2s8jKcEwXWhU32YdFIbGx?usp=sharing" TargetMode="External"/><Relationship Id="rId1" Type="http://schemas.openxmlformats.org/officeDocument/2006/relationships/hyperlink" Target="https://drive.google.com/drive/folders/1kwkmowXKIDztjP46RekxT2akdgVN6F_T?usp=sharing" TargetMode="External"/><Relationship Id="rId6" Type="http://schemas.openxmlformats.org/officeDocument/2006/relationships/hyperlink" Target="https://drive.google.com/drive/folders/1ff-rSzjoPD99sid-PoZ4Kk2lNODH2t8f" TargetMode="External"/><Relationship Id="rId11" Type="http://schemas.openxmlformats.org/officeDocument/2006/relationships/hyperlink" Target="https://drive.google.com/drive/folders/1aW-DP_QjkD3TujZE5L7RSkXf-R1IIuIx" TargetMode="External"/><Relationship Id="rId5" Type="http://schemas.openxmlformats.org/officeDocument/2006/relationships/hyperlink" Target="https://drive.google.com/drive/folders/1YDAoIexf_VYgEEPOY52xLlrYEWCJqobP" TargetMode="External"/><Relationship Id="rId15" Type="http://schemas.openxmlformats.org/officeDocument/2006/relationships/hyperlink" Target="https://drive.google.com/drive/folders/1RG9Rp4Q1BJSNpoXB0yn7K7RSgHnScsE4" TargetMode="External"/><Relationship Id="rId10" Type="http://schemas.openxmlformats.org/officeDocument/2006/relationships/hyperlink" Target="https://drive.google.com/drive/folders/1Fvt_VlJIh3ctCEGAIDZUqbGR-dxHDejc" TargetMode="External"/><Relationship Id="rId19" Type="http://schemas.openxmlformats.org/officeDocument/2006/relationships/hyperlink" Target="https://drive.google.com/drive/folders/17E1_ImuBrii60A9uaX7XnhffsU8UmCRH" TargetMode="External"/><Relationship Id="rId4" Type="http://schemas.openxmlformats.org/officeDocument/2006/relationships/hyperlink" Target="https://drive.google.com/drive/folders/1C31yrpOqs75UTvWc1_G2_d7Fm3BigOJU" TargetMode="External"/><Relationship Id="rId9" Type="http://schemas.openxmlformats.org/officeDocument/2006/relationships/hyperlink" Target="https://drive.google.com/drive/folders/1gsIpCB8thmhvydkJw7yiVuLSiRfvJId8?usp=sharing" TargetMode="External"/><Relationship Id="rId14" Type="http://schemas.openxmlformats.org/officeDocument/2006/relationships/hyperlink" Target="https://drive.google.com/drive/folders/1OJwViKpBXI7guIL620ofDaSy1W4bjo_o?usp=sharing"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s://drive.google.com/drive/folders/1FBtlG0STF3hNV4EL3fGeKX1U0vDhv8JQ?usp=drive_link" TargetMode="External"/><Relationship Id="rId18" Type="http://schemas.openxmlformats.org/officeDocument/2006/relationships/hyperlink" Target="https://drive.google.com/drive/folders/1a7OhVYI4--dVwvB0De3DLSRKM96Wo6i-?usp=drive_link" TargetMode="External"/><Relationship Id="rId26" Type="http://schemas.openxmlformats.org/officeDocument/2006/relationships/hyperlink" Target="https://drive.google.com/drive/folders/1XQ6MYk1A_-jRaMj9Aw4gSH5TBX25GRqc?usp=drive_link" TargetMode="External"/><Relationship Id="rId21" Type="http://schemas.openxmlformats.org/officeDocument/2006/relationships/hyperlink" Target="https://drive.google.com/drive/folders/1F7kxsCaqBYSMI-boODHhUTcutw1N6Www?usp=drive_link" TargetMode="External"/><Relationship Id="rId34" Type="http://schemas.openxmlformats.org/officeDocument/2006/relationships/hyperlink" Target="https://drive.google.com/drive/folders/1-lVIzT_rnDJsBppLnkkbd1K6A28nTieI?usp=drive_link" TargetMode="External"/><Relationship Id="rId7" Type="http://schemas.openxmlformats.org/officeDocument/2006/relationships/hyperlink" Target="https://drive.google.com/drive/folders/1-JGAF2AD9_A2ym0tG7d0JL25Ym4QYJx4?usp=drive_link" TargetMode="External"/><Relationship Id="rId12" Type="http://schemas.openxmlformats.org/officeDocument/2006/relationships/hyperlink" Target="https://drive.google.com/drive/folders/1FBtlG0STF3hNV4EL3fGeKX1U0vDhv8JQ?usp=drive_link" TargetMode="External"/><Relationship Id="rId17" Type="http://schemas.openxmlformats.org/officeDocument/2006/relationships/hyperlink" Target="https://drive.google.com/drive/folders/1no8eM1Qk2cFidOlthvBrY4nnyDFHdHkU?usp=drive_link" TargetMode="External"/><Relationship Id="rId25" Type="http://schemas.openxmlformats.org/officeDocument/2006/relationships/hyperlink" Target="https://drive.google.com/drive/folders/1urvypZ1HLv4--c55hrYlJFLxQanWb2hT?usp=drive_link" TargetMode="External"/><Relationship Id="rId33" Type="http://schemas.openxmlformats.org/officeDocument/2006/relationships/hyperlink" Target="https://drive.google.com/drive/folders/11-1Kn-fpOB-tAqzVIVgv0aElbZUqMrtB?usp=drive_link" TargetMode="External"/><Relationship Id="rId38" Type="http://schemas.openxmlformats.org/officeDocument/2006/relationships/hyperlink" Target="https://drive.google.com/drive/folders/1YzZoNRRu-jX3AGXqgZkRw9UbZoGmcjd5?usp=drive_link" TargetMode="External"/><Relationship Id="rId2" Type="http://schemas.openxmlformats.org/officeDocument/2006/relationships/hyperlink" Target="https://drive.google.com/drive/folders/1RfdZr4UXB6WWZCojYwgGu6_Ulw5QZi1v?usp=drive_link" TargetMode="External"/><Relationship Id="rId16" Type="http://schemas.openxmlformats.org/officeDocument/2006/relationships/hyperlink" Target="https://drive.google.com/drive/folders/1pyYZ3HMCs26kNoeew7BFNzCrZdleweQV?usp=drive_link" TargetMode="External"/><Relationship Id="rId20" Type="http://schemas.openxmlformats.org/officeDocument/2006/relationships/hyperlink" Target="https://drive.google.com/drive/folders/1tShP6Csp6aPp9ALzzmhkMIo1aDmJs1We?usp=drive_link" TargetMode="External"/><Relationship Id="rId29" Type="http://schemas.openxmlformats.org/officeDocument/2006/relationships/hyperlink" Target="https://drive.google.com/drive/folders/1htOBkSPTsDyMX_kjN7JmMZdB85OU5SnZ?usp=drive_link" TargetMode="External"/><Relationship Id="rId1" Type="http://schemas.openxmlformats.org/officeDocument/2006/relationships/hyperlink" Target="https://drive.google.com/drive/folders/1RfdZr4UXB6WWZCojYwgGu6_Ulw5QZi1v?usp=drive_link" TargetMode="External"/><Relationship Id="rId6" Type="http://schemas.openxmlformats.org/officeDocument/2006/relationships/hyperlink" Target="https://drive.google.com/drive/folders/1-JGAF2AD9_A2ym0tG7d0JL25Ym4QYJx4?usp=drive_link" TargetMode="External"/><Relationship Id="rId11" Type="http://schemas.openxmlformats.org/officeDocument/2006/relationships/hyperlink" Target="https://drive.google.com/drive/folders/1rELBIOu0z1S6OH5BUdm94OxEEL0g4ixm?usp=drive_link" TargetMode="External"/><Relationship Id="rId24" Type="http://schemas.openxmlformats.org/officeDocument/2006/relationships/hyperlink" Target="https://drive.google.com/drive/folders/1urvypZ1HLv4--c55hrYlJFLxQanWb2hT?usp=drive_link" TargetMode="External"/><Relationship Id="rId32" Type="http://schemas.openxmlformats.org/officeDocument/2006/relationships/hyperlink" Target="https://drive.google.com/drive/folders/11-1Kn-fpOB-tAqzVIVgv0aElbZUqMrtB?usp=drive_link" TargetMode="External"/><Relationship Id="rId37" Type="http://schemas.openxmlformats.org/officeDocument/2006/relationships/hyperlink" Target="https://drive.google.com/drive/folders/1YzZoNRRu-jX3AGXqgZkRw9UbZoGmcjd5?usp=drive_link" TargetMode="External"/><Relationship Id="rId5" Type="http://schemas.openxmlformats.org/officeDocument/2006/relationships/hyperlink" Target="https://drive.google.com/drive/folders/1-JGAF2AD9_A2ym0tG7d0JL25Ym4QYJx4?usp=drive_link" TargetMode="External"/><Relationship Id="rId15" Type="http://schemas.openxmlformats.org/officeDocument/2006/relationships/hyperlink" Target="https://drive.google.com/drive/folders/1FBtlG0STF3hNV4EL3fGeKX1U0vDhv8JQ?usp=drive_link" TargetMode="External"/><Relationship Id="rId23" Type="http://schemas.openxmlformats.org/officeDocument/2006/relationships/hyperlink" Target="https://drive.google.com/drive/folders/1urvypZ1HLv4--c55hrYlJFLxQanWb2hT?usp=drive_link" TargetMode="External"/><Relationship Id="rId28" Type="http://schemas.openxmlformats.org/officeDocument/2006/relationships/hyperlink" Target="https://drive.google.com/drive/folders/1htOBkSPTsDyMX_kjN7JmMZdB85OU5SnZ?usp=drive_link" TargetMode="External"/><Relationship Id="rId36" Type="http://schemas.openxmlformats.org/officeDocument/2006/relationships/hyperlink" Target="https://drive.google.com/drive/folders/1Y_XT8S-xOjZHNW8mh7iBvBlkcR92ws9f?usp=drive_link" TargetMode="External"/><Relationship Id="rId10" Type="http://schemas.openxmlformats.org/officeDocument/2006/relationships/hyperlink" Target="https://drive.google.com/drive/folders/1rELBIOu0z1S6OH5BUdm94OxEEL0g4ixm?usp=drive_link" TargetMode="External"/><Relationship Id="rId19" Type="http://schemas.openxmlformats.org/officeDocument/2006/relationships/hyperlink" Target="https://drive.google.com/drive/folders/1tShP6Csp6aPp9ALzzmhkMIo1aDmJs1We?usp=drive_link" TargetMode="External"/><Relationship Id="rId31" Type="http://schemas.openxmlformats.org/officeDocument/2006/relationships/hyperlink" Target="https://drive.google.com/drive/folders/11-1Kn-fpOB-tAqzVIVgv0aElbZUqMrtB?usp=drive_link" TargetMode="External"/><Relationship Id="rId4" Type="http://schemas.openxmlformats.org/officeDocument/2006/relationships/hyperlink" Target="https://drive.google.com/drive/folders/1-JGAF2AD9_A2ym0tG7d0JL25Ym4QYJx4?usp=drive_link" TargetMode="External"/><Relationship Id="rId9" Type="http://schemas.openxmlformats.org/officeDocument/2006/relationships/hyperlink" Target="https://drive.google.com/drive/folders/1rELBIOu0z1S6OH5BUdm94OxEEL0g4ixm?usp=drive_link" TargetMode="External"/><Relationship Id="rId14" Type="http://schemas.openxmlformats.org/officeDocument/2006/relationships/hyperlink" Target="https://drive.google.com/drive/folders/1FBtlG0STF3hNV4EL3fGeKX1U0vDhv8JQ?usp=drive_link" TargetMode="External"/><Relationship Id="rId22" Type="http://schemas.openxmlformats.org/officeDocument/2006/relationships/hyperlink" Target="https://drive.google.com/drive/folders/1urvypZ1HLv4--c55hrYlJFLxQanWb2hT?usp=drive_link" TargetMode="External"/><Relationship Id="rId27" Type="http://schemas.openxmlformats.org/officeDocument/2006/relationships/hyperlink" Target="https://drive.google.com/drive/folders/1XQ6MYk1A_-jRaMj9Aw4gSH5TBX25GRqc?usp=drive_link" TargetMode="External"/><Relationship Id="rId30" Type="http://schemas.openxmlformats.org/officeDocument/2006/relationships/hyperlink" Target="https://drive.google.com/drive/folders/1N_rbb05kj96TZAH028alNO88DTy5kofc?usp=drive_link" TargetMode="External"/><Relationship Id="rId35" Type="http://schemas.openxmlformats.org/officeDocument/2006/relationships/hyperlink" Target="https://drive.google.com/drive/folders/1-lVIzT_rnDJsBppLnkkbd1K6A28nTieI?usp=drive_link" TargetMode="External"/><Relationship Id="rId8" Type="http://schemas.openxmlformats.org/officeDocument/2006/relationships/hyperlink" Target="https://drive.google.com/drive/folders/1rELBIOu0z1S6OH5BUdm94OxEEL0g4ixm?usp=drive_link" TargetMode="External"/><Relationship Id="rId3" Type="http://schemas.openxmlformats.org/officeDocument/2006/relationships/hyperlink" Target="https://drive.google.com/drive/folders/1RfdZr4UXB6WWZCojYwgGu6_Ulw5QZi1v?usp=drive_link"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amazon.in/" TargetMode="External"/><Relationship Id="rId2" Type="http://schemas.openxmlformats.org/officeDocument/2006/relationships/hyperlink" Target="http://amazon.in/" TargetMode="External"/><Relationship Id="rId1" Type="http://schemas.openxmlformats.org/officeDocument/2006/relationships/hyperlink" Target="http://paytm.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3DF56-79CF-4E66-B282-CE4CC50F22A7}">
  <sheetPr codeName="Sheet1"/>
  <dimension ref="A1:E127"/>
  <sheetViews>
    <sheetView tabSelected="1" workbookViewId="0"/>
  </sheetViews>
  <sheetFormatPr defaultRowHeight="14.25"/>
  <cols>
    <col min="1" max="1" width="9.140625" style="603"/>
    <col min="2" max="2" width="12.640625" style="603" customWidth="1"/>
    <col min="3" max="3" width="110.5703125" style="603" bestFit="1" customWidth="1"/>
    <col min="4" max="4" width="30.0703125" style="603" customWidth="1"/>
    <col min="5" max="5" width="50.5" style="603" customWidth="1"/>
    <col min="6" max="16384" width="9.140625" style="603"/>
  </cols>
  <sheetData>
    <row r="1" spans="1:5">
      <c r="A1" s="603" t="s">
        <v>11936</v>
      </c>
    </row>
    <row r="3" spans="1:5">
      <c r="A3" s="620" t="s">
        <v>4461</v>
      </c>
      <c r="B3" s="620" t="s">
        <v>11935</v>
      </c>
      <c r="C3" s="620" t="s">
        <v>11934</v>
      </c>
      <c r="D3" s="619" t="s">
        <v>11933</v>
      </c>
      <c r="E3" s="619" t="s">
        <v>11932</v>
      </c>
    </row>
    <row r="4" spans="1:5">
      <c r="A4" s="618">
        <v>1</v>
      </c>
      <c r="B4" s="618" t="s">
        <v>11931</v>
      </c>
      <c r="C4" s="617" t="s">
        <v>31</v>
      </c>
      <c r="D4" s="617" t="s">
        <v>31</v>
      </c>
      <c r="E4" s="603" t="s">
        <v>11930</v>
      </c>
    </row>
    <row r="5" spans="1:5">
      <c r="A5" s="607"/>
      <c r="B5" s="607"/>
      <c r="C5" s="616" t="s">
        <v>178</v>
      </c>
      <c r="D5" s="616" t="s">
        <v>178</v>
      </c>
      <c r="E5" s="603" t="s">
        <v>11929</v>
      </c>
    </row>
    <row r="6" spans="1:5">
      <c r="A6" s="607"/>
      <c r="B6" s="607"/>
      <c r="C6" s="616" t="s">
        <v>179</v>
      </c>
      <c r="D6" s="616" t="s">
        <v>179</v>
      </c>
      <c r="E6" s="603" t="s">
        <v>11928</v>
      </c>
    </row>
    <row r="7" spans="1:5">
      <c r="A7" s="607"/>
      <c r="B7" s="607"/>
      <c r="C7" s="616" t="s">
        <v>180</v>
      </c>
      <c r="D7" s="616" t="s">
        <v>180</v>
      </c>
      <c r="E7" s="603" t="s">
        <v>11927</v>
      </c>
    </row>
    <row r="8" spans="1:5">
      <c r="A8" s="607"/>
      <c r="B8" s="607"/>
      <c r="C8" s="616" t="s">
        <v>182</v>
      </c>
      <c r="D8" s="616" t="s">
        <v>182</v>
      </c>
      <c r="E8" s="603" t="s">
        <v>11926</v>
      </c>
    </row>
    <row r="9" spans="1:5">
      <c r="A9" s="607"/>
      <c r="B9" s="607"/>
      <c r="C9" s="616" t="s">
        <v>183</v>
      </c>
      <c r="D9" s="616" t="s">
        <v>183</v>
      </c>
      <c r="E9" s="603" t="s">
        <v>11925</v>
      </c>
    </row>
    <row r="10" spans="1:5">
      <c r="A10" s="607"/>
      <c r="B10" s="607"/>
      <c r="C10" s="616" t="s">
        <v>184</v>
      </c>
      <c r="D10" s="616" t="s">
        <v>184</v>
      </c>
      <c r="E10" s="603" t="s">
        <v>11924</v>
      </c>
    </row>
    <row r="11" spans="1:5">
      <c r="A11" s="607"/>
      <c r="B11" s="607"/>
      <c r="C11" s="616" t="s">
        <v>189</v>
      </c>
      <c r="D11" s="616" t="s">
        <v>189</v>
      </c>
      <c r="E11" s="603" t="s">
        <v>11923</v>
      </c>
    </row>
    <row r="12" spans="1:5">
      <c r="A12" s="607"/>
      <c r="B12" s="607"/>
      <c r="C12" s="616" t="s">
        <v>34</v>
      </c>
      <c r="D12" s="616" t="s">
        <v>34</v>
      </c>
      <c r="E12" s="603" t="s">
        <v>11922</v>
      </c>
    </row>
    <row r="13" spans="1:5">
      <c r="A13" s="607"/>
      <c r="B13" s="607"/>
      <c r="C13" s="616" t="s">
        <v>190</v>
      </c>
      <c r="D13" s="616" t="s">
        <v>190</v>
      </c>
      <c r="E13" s="603" t="s">
        <v>11921</v>
      </c>
    </row>
    <row r="14" spans="1:5">
      <c r="A14" s="607"/>
      <c r="B14" s="607"/>
      <c r="C14" s="616" t="s">
        <v>253</v>
      </c>
      <c r="D14" s="616" t="s">
        <v>253</v>
      </c>
      <c r="E14" s="694" t="s">
        <v>12109</v>
      </c>
    </row>
    <row r="15" spans="1:5">
      <c r="A15" s="607"/>
      <c r="B15" s="607"/>
      <c r="C15" s="616" t="s">
        <v>254</v>
      </c>
      <c r="D15" s="616" t="s">
        <v>254</v>
      </c>
      <c r="E15" s="694" t="s">
        <v>12110</v>
      </c>
    </row>
    <row r="16" spans="1:5">
      <c r="A16" s="607"/>
      <c r="B16" s="607"/>
      <c r="C16" s="616" t="s">
        <v>725</v>
      </c>
      <c r="D16" s="616" t="s">
        <v>725</v>
      </c>
      <c r="E16" s="694" t="s">
        <v>12108</v>
      </c>
    </row>
    <row r="17" spans="1:5">
      <c r="A17" s="607"/>
      <c r="B17" s="607"/>
      <c r="C17" s="616" t="s">
        <v>191</v>
      </c>
      <c r="D17" s="616" t="s">
        <v>191</v>
      </c>
      <c r="E17" s="603" t="s">
        <v>11920</v>
      </c>
    </row>
    <row r="18" spans="1:5">
      <c r="A18" s="607"/>
      <c r="B18" s="607"/>
      <c r="C18" s="616" t="s">
        <v>192</v>
      </c>
      <c r="D18" s="616" t="s">
        <v>192</v>
      </c>
      <c r="E18" s="603" t="s">
        <v>11919</v>
      </c>
    </row>
    <row r="19" spans="1:5">
      <c r="A19" s="607"/>
      <c r="B19" s="607"/>
      <c r="C19" s="616" t="s">
        <v>196</v>
      </c>
      <c r="D19" s="616" t="s">
        <v>196</v>
      </c>
      <c r="E19" s="694" t="s">
        <v>12111</v>
      </c>
    </row>
    <row r="20" spans="1:5">
      <c r="A20" s="607"/>
      <c r="B20" s="607"/>
      <c r="C20" s="616" t="s">
        <v>197</v>
      </c>
      <c r="D20" s="616" t="s">
        <v>197</v>
      </c>
      <c r="E20" s="694" t="s">
        <v>12114</v>
      </c>
    </row>
    <row r="21" spans="1:5">
      <c r="A21" s="607"/>
      <c r="B21" s="607"/>
      <c r="C21" s="616" t="s">
        <v>198</v>
      </c>
      <c r="D21" s="616" t="s">
        <v>198</v>
      </c>
      <c r="E21" s="694" t="s">
        <v>12112</v>
      </c>
    </row>
    <row r="22" spans="1:5">
      <c r="A22" s="607"/>
      <c r="B22" s="607"/>
      <c r="C22" s="616" t="s">
        <v>11918</v>
      </c>
      <c r="D22" s="616" t="s">
        <v>11918</v>
      </c>
      <c r="E22" s="694" t="s">
        <v>12113</v>
      </c>
    </row>
    <row r="23" spans="1:5">
      <c r="A23" s="607"/>
      <c r="B23" s="607"/>
      <c r="C23" s="616" t="s">
        <v>188</v>
      </c>
      <c r="D23" s="616" t="s">
        <v>188</v>
      </c>
    </row>
    <row r="24" spans="1:5">
      <c r="A24" s="607"/>
      <c r="B24" s="607"/>
      <c r="C24" s="616" t="s">
        <v>20</v>
      </c>
      <c r="D24" s="616" t="s">
        <v>20</v>
      </c>
      <c r="E24" s="694" t="s">
        <v>12115</v>
      </c>
    </row>
    <row r="25" spans="1:5">
      <c r="A25" s="607"/>
      <c r="B25" s="607"/>
      <c r="C25" s="616" t="s">
        <v>200</v>
      </c>
      <c r="D25" s="616" t="s">
        <v>200</v>
      </c>
      <c r="E25" s="694" t="s">
        <v>12116</v>
      </c>
    </row>
    <row r="26" spans="1:5">
      <c r="A26" s="607"/>
      <c r="B26" s="607"/>
      <c r="C26" s="616" t="s">
        <v>11917</v>
      </c>
      <c r="D26" s="616" t="s">
        <v>11917</v>
      </c>
      <c r="E26" s="694" t="s">
        <v>12117</v>
      </c>
    </row>
    <row r="27" spans="1:5">
      <c r="A27" s="607"/>
      <c r="B27" s="607"/>
      <c r="C27" s="616" t="s">
        <v>11916</v>
      </c>
      <c r="D27" s="616" t="s">
        <v>11916</v>
      </c>
      <c r="E27" s="694" t="s">
        <v>12118</v>
      </c>
    </row>
    <row r="28" spans="1:5">
      <c r="A28" s="607"/>
      <c r="B28" s="607"/>
      <c r="C28" s="616" t="s">
        <v>11915</v>
      </c>
      <c r="D28" s="616" t="s">
        <v>11915</v>
      </c>
      <c r="E28" s="694" t="s">
        <v>12119</v>
      </c>
    </row>
    <row r="29" spans="1:5">
      <c r="A29" s="607"/>
      <c r="B29" s="607"/>
      <c r="C29" s="616" t="s">
        <v>204</v>
      </c>
      <c r="D29" s="616" t="s">
        <v>204</v>
      </c>
    </row>
    <row r="30" spans="1:5">
      <c r="A30" s="607"/>
      <c r="B30" s="607"/>
      <c r="C30" s="616" t="s">
        <v>11914</v>
      </c>
      <c r="D30" s="616" t="s">
        <v>11914</v>
      </c>
    </row>
    <row r="31" spans="1:5">
      <c r="A31" s="607"/>
      <c r="B31" s="607"/>
      <c r="C31" s="616" t="s">
        <v>11913</v>
      </c>
      <c r="D31" s="616" t="s">
        <v>11913</v>
      </c>
      <c r="E31" s="694" t="s">
        <v>12120</v>
      </c>
    </row>
    <row r="32" spans="1:5">
      <c r="A32" s="607"/>
      <c r="B32" s="607"/>
      <c r="C32" s="616" t="s">
        <v>11912</v>
      </c>
      <c r="D32" s="616" t="s">
        <v>11912</v>
      </c>
    </row>
    <row r="33" spans="1:5">
      <c r="A33" s="607"/>
      <c r="B33" s="607"/>
      <c r="C33" s="616" t="s">
        <v>208</v>
      </c>
      <c r="D33" s="616" t="s">
        <v>208</v>
      </c>
      <c r="E33" s="694" t="s">
        <v>12121</v>
      </c>
    </row>
    <row r="34" spans="1:5">
      <c r="A34" s="607"/>
      <c r="B34" s="607"/>
      <c r="C34" s="616" t="s">
        <v>11911</v>
      </c>
      <c r="D34" s="616" t="s">
        <v>11911</v>
      </c>
    </row>
    <row r="35" spans="1:5">
      <c r="A35" s="607"/>
      <c r="B35" s="607"/>
      <c r="C35" s="616" t="s">
        <v>11910</v>
      </c>
      <c r="D35" s="616" t="s">
        <v>11910</v>
      </c>
    </row>
    <row r="36" spans="1:5">
      <c r="A36" s="607"/>
      <c r="B36" s="607"/>
      <c r="C36" s="616" t="s">
        <v>11909</v>
      </c>
      <c r="D36" s="616" t="s">
        <v>11909</v>
      </c>
    </row>
    <row r="37" spans="1:5">
      <c r="A37" s="607"/>
      <c r="B37" s="607"/>
      <c r="C37" s="616" t="s">
        <v>212</v>
      </c>
      <c r="D37" s="616" t="s">
        <v>212</v>
      </c>
      <c r="E37" s="694" t="s">
        <v>5564</v>
      </c>
    </row>
    <row r="38" spans="1:5">
      <c r="A38" s="607"/>
      <c r="B38" s="607"/>
      <c r="C38" s="616" t="s">
        <v>271</v>
      </c>
      <c r="D38" s="616" t="s">
        <v>271</v>
      </c>
    </row>
    <row r="39" spans="1:5">
      <c r="A39" s="607"/>
      <c r="B39" s="607"/>
      <c r="C39" s="616" t="s">
        <v>11908</v>
      </c>
      <c r="D39" s="616" t="s">
        <v>11908</v>
      </c>
    </row>
    <row r="40" spans="1:5">
      <c r="A40" s="607"/>
      <c r="B40" s="607"/>
      <c r="C40" s="616" t="s">
        <v>11907</v>
      </c>
      <c r="D40" s="616" t="s">
        <v>11907</v>
      </c>
    </row>
    <row r="41" spans="1:5">
      <c r="A41" s="607"/>
      <c r="B41" s="607"/>
      <c r="C41" s="616" t="s">
        <v>11906</v>
      </c>
      <c r="D41" s="616" t="s">
        <v>11906</v>
      </c>
      <c r="E41" s="694" t="s">
        <v>12122</v>
      </c>
    </row>
    <row r="42" spans="1:5">
      <c r="A42" s="607"/>
      <c r="B42" s="607"/>
      <c r="C42" s="616" t="s">
        <v>11905</v>
      </c>
      <c r="D42" s="616" t="s">
        <v>11905</v>
      </c>
    </row>
    <row r="43" spans="1:5">
      <c r="A43" s="607"/>
      <c r="B43" s="607"/>
      <c r="C43" s="616" t="s">
        <v>11904</v>
      </c>
      <c r="D43" s="616" t="s">
        <v>11904</v>
      </c>
    </row>
    <row r="44" spans="1:5">
      <c r="A44" s="607"/>
      <c r="B44" s="607"/>
      <c r="C44" s="616" t="s">
        <v>11903</v>
      </c>
      <c r="D44" s="616" t="s">
        <v>11903</v>
      </c>
    </row>
    <row r="45" spans="1:5">
      <c r="A45" s="607"/>
      <c r="B45" s="607"/>
      <c r="C45" s="616" t="s">
        <v>220</v>
      </c>
      <c r="D45" s="616" t="s">
        <v>220</v>
      </c>
      <c r="E45" s="694" t="s">
        <v>5565</v>
      </c>
    </row>
    <row r="46" spans="1:5">
      <c r="A46" s="607"/>
      <c r="B46" s="607"/>
      <c r="C46" s="616" t="s">
        <v>281</v>
      </c>
      <c r="D46" s="616" t="s">
        <v>281</v>
      </c>
    </row>
    <row r="47" spans="1:5">
      <c r="A47" s="607"/>
      <c r="B47" s="607"/>
      <c r="C47" s="616" t="s">
        <v>11902</v>
      </c>
      <c r="D47" s="616" t="s">
        <v>11902</v>
      </c>
    </row>
    <row r="48" spans="1:5">
      <c r="A48" s="607"/>
      <c r="B48" s="607"/>
      <c r="C48" s="616" t="s">
        <v>11901</v>
      </c>
      <c r="D48" s="616" t="s">
        <v>11901</v>
      </c>
    </row>
    <row r="49" spans="1:5">
      <c r="A49" s="607"/>
      <c r="B49" s="607"/>
      <c r="C49" s="616" t="s">
        <v>233</v>
      </c>
      <c r="D49" s="616" t="s">
        <v>233</v>
      </c>
    </row>
    <row r="50" spans="1:5">
      <c r="A50" s="607"/>
      <c r="B50" s="607"/>
      <c r="C50" s="616" t="s">
        <v>11900</v>
      </c>
      <c r="D50" s="616" t="s">
        <v>11900</v>
      </c>
    </row>
    <row r="51" spans="1:5">
      <c r="A51" s="607"/>
      <c r="B51" s="607"/>
      <c r="C51" s="616" t="s">
        <v>11899</v>
      </c>
      <c r="D51" s="616" t="s">
        <v>11899</v>
      </c>
    </row>
    <row r="52" spans="1:5">
      <c r="A52" s="607"/>
      <c r="B52" s="607"/>
      <c r="C52" s="616" t="s">
        <v>236</v>
      </c>
      <c r="D52" s="616" t="s">
        <v>236</v>
      </c>
    </row>
    <row r="53" spans="1:5">
      <c r="A53" s="607"/>
      <c r="B53" s="607"/>
      <c r="C53" s="616" t="s">
        <v>11898</v>
      </c>
      <c r="D53" s="616" t="s">
        <v>11898</v>
      </c>
    </row>
    <row r="54" spans="1:5">
      <c r="A54" s="607"/>
      <c r="B54" s="607"/>
      <c r="C54" s="616" t="s">
        <v>11897</v>
      </c>
      <c r="D54" s="616" t="s">
        <v>11897</v>
      </c>
    </row>
    <row r="55" spans="1:5">
      <c r="A55" s="607"/>
      <c r="B55" s="607"/>
      <c r="C55" s="616" t="s">
        <v>239</v>
      </c>
      <c r="D55" s="616" t="s">
        <v>239</v>
      </c>
      <c r="E55" s="694" t="s">
        <v>12123</v>
      </c>
    </row>
    <row r="56" spans="1:5">
      <c r="A56" s="607"/>
      <c r="B56" s="607"/>
      <c r="C56" s="616" t="s">
        <v>241</v>
      </c>
      <c r="D56" s="616" t="s">
        <v>241</v>
      </c>
      <c r="E56" s="694" t="s">
        <v>12124</v>
      </c>
    </row>
    <row r="57" spans="1:5">
      <c r="A57" s="607"/>
      <c r="B57" s="607"/>
      <c r="C57" s="616" t="s">
        <v>242</v>
      </c>
      <c r="D57" s="616" t="s">
        <v>242</v>
      </c>
      <c r="E57" s="694" t="s">
        <v>12125</v>
      </c>
    </row>
    <row r="58" spans="1:5">
      <c r="A58" s="607"/>
      <c r="B58" s="607"/>
      <c r="C58" s="616" t="s">
        <v>4452</v>
      </c>
      <c r="D58" s="616" t="s">
        <v>4452</v>
      </c>
    </row>
    <row r="59" spans="1:5">
      <c r="A59" s="607"/>
      <c r="B59" s="607"/>
      <c r="C59" s="616" t="s">
        <v>243</v>
      </c>
      <c r="D59" s="616" t="s">
        <v>243</v>
      </c>
    </row>
    <row r="60" spans="1:5">
      <c r="A60" s="607"/>
      <c r="B60" s="607"/>
      <c r="C60" s="616" t="s">
        <v>11896</v>
      </c>
      <c r="D60" s="616" t="s">
        <v>11896</v>
      </c>
      <c r="E60" s="694" t="s">
        <v>12126</v>
      </c>
    </row>
    <row r="61" spans="1:5">
      <c r="A61" s="607"/>
      <c r="B61" s="607"/>
      <c r="C61" s="616" t="s">
        <v>4454</v>
      </c>
      <c r="D61" s="616" t="s">
        <v>4454</v>
      </c>
      <c r="E61" s="694" t="s">
        <v>12127</v>
      </c>
    </row>
    <row r="62" spans="1:5">
      <c r="A62" s="607"/>
      <c r="B62" s="607"/>
      <c r="C62" s="616" t="s">
        <v>4417</v>
      </c>
      <c r="D62" s="616" t="s">
        <v>4417</v>
      </c>
      <c r="E62" s="694" t="s">
        <v>11949</v>
      </c>
    </row>
    <row r="63" spans="1:5">
      <c r="A63" s="607"/>
      <c r="B63" s="607"/>
      <c r="C63" s="616" t="s">
        <v>11895</v>
      </c>
      <c r="D63" s="616" t="s">
        <v>11895</v>
      </c>
    </row>
    <row r="64" spans="1:5">
      <c r="A64" s="607"/>
      <c r="B64" s="607"/>
      <c r="C64" s="616" t="s">
        <v>11894</v>
      </c>
      <c r="D64" s="616" t="s">
        <v>11894</v>
      </c>
    </row>
    <row r="65" spans="1:5">
      <c r="A65" s="607"/>
      <c r="B65" s="607"/>
      <c r="C65" s="616" t="s">
        <v>11893</v>
      </c>
      <c r="D65" s="616" t="s">
        <v>11893</v>
      </c>
    </row>
    <row r="66" spans="1:5">
      <c r="A66" s="607"/>
      <c r="B66" s="607"/>
      <c r="C66" s="616" t="s">
        <v>228</v>
      </c>
      <c r="D66" s="616" t="s">
        <v>228</v>
      </c>
      <c r="E66" s="694" t="s">
        <v>12128</v>
      </c>
    </row>
    <row r="67" spans="1:5">
      <c r="A67" s="607"/>
      <c r="B67" s="607"/>
      <c r="C67" s="616" t="s">
        <v>229</v>
      </c>
      <c r="D67" s="616" t="s">
        <v>229</v>
      </c>
    </row>
    <row r="68" spans="1:5">
      <c r="A68" s="604"/>
      <c r="B68" s="604"/>
      <c r="C68" s="615" t="s">
        <v>230</v>
      </c>
      <c r="D68" s="615" t="s">
        <v>230</v>
      </c>
    </row>
    <row r="69" spans="1:5" ht="27.4">
      <c r="A69" s="614">
        <v>2</v>
      </c>
      <c r="B69" s="613" t="s">
        <v>11892</v>
      </c>
      <c r="C69" s="612" t="s">
        <v>11881</v>
      </c>
    </row>
    <row r="70" spans="1:5">
      <c r="A70" s="610"/>
      <c r="B70" s="609"/>
      <c r="C70" s="608" t="s">
        <v>11891</v>
      </c>
    </row>
    <row r="71" spans="1:5">
      <c r="A71" s="610"/>
      <c r="B71" s="609"/>
      <c r="C71" s="608" t="s">
        <v>11879</v>
      </c>
    </row>
    <row r="72" spans="1:5">
      <c r="A72" s="610"/>
      <c r="B72" s="609"/>
      <c r="C72" s="611" t="s">
        <v>11878</v>
      </c>
    </row>
    <row r="73" spans="1:5">
      <c r="A73" s="610"/>
      <c r="B73" s="609"/>
      <c r="C73" s="611" t="s">
        <v>11877</v>
      </c>
    </row>
    <row r="74" spans="1:5">
      <c r="A74" s="610"/>
      <c r="B74" s="609"/>
      <c r="C74" s="608" t="s">
        <v>11876</v>
      </c>
    </row>
    <row r="75" spans="1:5">
      <c r="A75" s="610"/>
      <c r="B75" s="609"/>
      <c r="C75" s="611" t="s">
        <v>11875</v>
      </c>
    </row>
    <row r="76" spans="1:5">
      <c r="A76" s="610"/>
      <c r="B76" s="609"/>
      <c r="C76" s="608" t="s">
        <v>11874</v>
      </c>
    </row>
    <row r="77" spans="1:5">
      <c r="A77" s="610"/>
      <c r="B77" s="609"/>
      <c r="C77" s="608" t="s">
        <v>11873</v>
      </c>
    </row>
    <row r="78" spans="1:5">
      <c r="A78" s="610"/>
      <c r="B78" s="609"/>
      <c r="C78" s="608" t="s">
        <v>11872</v>
      </c>
    </row>
    <row r="79" spans="1:5">
      <c r="A79" s="610"/>
      <c r="B79" s="609"/>
      <c r="C79" s="608" t="s">
        <v>11871</v>
      </c>
    </row>
    <row r="80" spans="1:5">
      <c r="A80" s="610"/>
      <c r="B80" s="609"/>
      <c r="C80" s="608" t="s">
        <v>11870</v>
      </c>
    </row>
    <row r="81" spans="1:3">
      <c r="A81" s="610"/>
      <c r="B81" s="609"/>
      <c r="C81" s="608" t="s">
        <v>11869</v>
      </c>
    </row>
    <row r="82" spans="1:3" ht="99.75">
      <c r="A82" s="607"/>
      <c r="B82" s="606"/>
      <c r="C82" s="606" t="s">
        <v>11890</v>
      </c>
    </row>
    <row r="83" spans="1:3">
      <c r="A83" s="604"/>
      <c r="B83" s="605"/>
      <c r="C83" s="604"/>
    </row>
    <row r="84" spans="1:3" ht="27.4">
      <c r="A84" s="614">
        <v>3</v>
      </c>
      <c r="B84" s="613" t="s">
        <v>11889</v>
      </c>
      <c r="C84" s="612" t="s">
        <v>11881</v>
      </c>
    </row>
    <row r="85" spans="1:3">
      <c r="A85" s="610"/>
      <c r="B85" s="609" t="s">
        <v>11888</v>
      </c>
      <c r="C85" s="608" t="s">
        <v>11887</v>
      </c>
    </row>
    <row r="86" spans="1:3">
      <c r="A86" s="610"/>
      <c r="B86" s="609"/>
      <c r="C86" s="608" t="s">
        <v>11879</v>
      </c>
    </row>
    <row r="87" spans="1:3">
      <c r="A87" s="610"/>
      <c r="B87" s="609"/>
      <c r="C87" s="611" t="s">
        <v>11878</v>
      </c>
    </row>
    <row r="88" spans="1:3">
      <c r="A88" s="610"/>
      <c r="B88" s="609"/>
      <c r="C88" s="611" t="s">
        <v>11877</v>
      </c>
    </row>
    <row r="89" spans="1:3">
      <c r="A89" s="610"/>
      <c r="B89" s="609"/>
      <c r="C89" s="608" t="s">
        <v>11876</v>
      </c>
    </row>
    <row r="90" spans="1:3">
      <c r="A90" s="610"/>
      <c r="B90" s="609"/>
      <c r="C90" s="611" t="s">
        <v>11875</v>
      </c>
    </row>
    <row r="91" spans="1:3">
      <c r="A91" s="610"/>
      <c r="B91" s="609"/>
      <c r="C91" s="608" t="s">
        <v>11874</v>
      </c>
    </row>
    <row r="92" spans="1:3">
      <c r="A92" s="610"/>
      <c r="B92" s="609"/>
      <c r="C92" s="608" t="s">
        <v>11873</v>
      </c>
    </row>
    <row r="93" spans="1:3">
      <c r="A93" s="610"/>
      <c r="B93" s="609"/>
      <c r="C93" s="608" t="s">
        <v>11872</v>
      </c>
    </row>
    <row r="94" spans="1:3">
      <c r="A94" s="610"/>
      <c r="B94" s="609"/>
      <c r="C94" s="608" t="s">
        <v>11871</v>
      </c>
    </row>
    <row r="95" spans="1:3">
      <c r="A95" s="610"/>
      <c r="B95" s="609"/>
      <c r="C95" s="608" t="s">
        <v>11870</v>
      </c>
    </row>
    <row r="96" spans="1:3">
      <c r="A96" s="610"/>
      <c r="B96" s="609"/>
      <c r="C96" s="608" t="s">
        <v>11869</v>
      </c>
    </row>
    <row r="97" spans="1:3" ht="99.75">
      <c r="A97" s="607"/>
      <c r="B97" s="606"/>
      <c r="C97" s="606" t="s">
        <v>11886</v>
      </c>
    </row>
    <row r="98" spans="1:3">
      <c r="A98" s="604"/>
      <c r="B98" s="605"/>
      <c r="C98" s="604"/>
    </row>
    <row r="99" spans="1:3" ht="27.4">
      <c r="A99" s="614">
        <v>4</v>
      </c>
      <c r="B99" s="613" t="s">
        <v>11885</v>
      </c>
      <c r="C99" s="612" t="s">
        <v>11881</v>
      </c>
    </row>
    <row r="100" spans="1:3">
      <c r="A100" s="610"/>
      <c r="B100" s="609"/>
      <c r="C100" s="608" t="s">
        <v>11884</v>
      </c>
    </row>
    <row r="101" spans="1:3">
      <c r="A101" s="610"/>
      <c r="B101" s="609"/>
      <c r="C101" s="608" t="s">
        <v>11879</v>
      </c>
    </row>
    <row r="102" spans="1:3">
      <c r="A102" s="610"/>
      <c r="B102" s="609"/>
      <c r="C102" s="611" t="s">
        <v>11878</v>
      </c>
    </row>
    <row r="103" spans="1:3">
      <c r="A103" s="610"/>
      <c r="B103" s="609"/>
      <c r="C103" s="611" t="s">
        <v>11877</v>
      </c>
    </row>
    <row r="104" spans="1:3">
      <c r="A104" s="610"/>
      <c r="B104" s="609"/>
      <c r="C104" s="608" t="s">
        <v>11876</v>
      </c>
    </row>
    <row r="105" spans="1:3">
      <c r="A105" s="610"/>
      <c r="B105" s="609"/>
      <c r="C105" s="611" t="s">
        <v>11875</v>
      </c>
    </row>
    <row r="106" spans="1:3">
      <c r="A106" s="610"/>
      <c r="B106" s="609"/>
      <c r="C106" s="608" t="s">
        <v>11874</v>
      </c>
    </row>
    <row r="107" spans="1:3">
      <c r="A107" s="610"/>
      <c r="B107" s="609"/>
      <c r="C107" s="608" t="s">
        <v>11873</v>
      </c>
    </row>
    <row r="108" spans="1:3">
      <c r="A108" s="610"/>
      <c r="B108" s="609"/>
      <c r="C108" s="608" t="s">
        <v>11872</v>
      </c>
    </row>
    <row r="109" spans="1:3">
      <c r="A109" s="610"/>
      <c r="B109" s="609"/>
      <c r="C109" s="608" t="s">
        <v>11871</v>
      </c>
    </row>
    <row r="110" spans="1:3">
      <c r="A110" s="610"/>
      <c r="B110" s="609"/>
      <c r="C110" s="608" t="s">
        <v>11870</v>
      </c>
    </row>
    <row r="111" spans="1:3">
      <c r="A111" s="610"/>
      <c r="B111" s="609"/>
      <c r="C111" s="608" t="s">
        <v>11869</v>
      </c>
    </row>
    <row r="112" spans="1:3" ht="99.75">
      <c r="A112" s="607"/>
      <c r="B112" s="606"/>
      <c r="C112" s="606" t="s">
        <v>11883</v>
      </c>
    </row>
    <row r="114" spans="1:3" ht="27.4">
      <c r="A114" s="614">
        <v>5</v>
      </c>
      <c r="B114" s="613" t="s">
        <v>11882</v>
      </c>
      <c r="C114" s="612" t="s">
        <v>11881</v>
      </c>
    </row>
    <row r="115" spans="1:3">
      <c r="A115" s="610"/>
      <c r="B115" s="609"/>
      <c r="C115" s="608" t="s">
        <v>11880</v>
      </c>
    </row>
    <row r="116" spans="1:3">
      <c r="A116" s="610"/>
      <c r="B116" s="609"/>
      <c r="C116" s="608" t="s">
        <v>11879</v>
      </c>
    </row>
    <row r="117" spans="1:3">
      <c r="A117" s="610"/>
      <c r="B117" s="609"/>
      <c r="C117" s="611" t="s">
        <v>11878</v>
      </c>
    </row>
    <row r="118" spans="1:3">
      <c r="A118" s="610"/>
      <c r="B118" s="609"/>
      <c r="C118" s="611" t="s">
        <v>11877</v>
      </c>
    </row>
    <row r="119" spans="1:3">
      <c r="A119" s="610"/>
      <c r="B119" s="609"/>
      <c r="C119" s="608" t="s">
        <v>11876</v>
      </c>
    </row>
    <row r="120" spans="1:3">
      <c r="A120" s="610"/>
      <c r="B120" s="609"/>
      <c r="C120" s="611" t="s">
        <v>11875</v>
      </c>
    </row>
    <row r="121" spans="1:3">
      <c r="A121" s="610"/>
      <c r="B121" s="609"/>
      <c r="C121" s="608" t="s">
        <v>11874</v>
      </c>
    </row>
    <row r="122" spans="1:3">
      <c r="A122" s="610"/>
      <c r="B122" s="609"/>
      <c r="C122" s="608" t="s">
        <v>11873</v>
      </c>
    </row>
    <row r="123" spans="1:3">
      <c r="A123" s="610"/>
      <c r="B123" s="609"/>
      <c r="C123" s="608" t="s">
        <v>11872</v>
      </c>
    </row>
    <row r="124" spans="1:3">
      <c r="A124" s="610"/>
      <c r="B124" s="609"/>
      <c r="C124" s="608" t="s">
        <v>11871</v>
      </c>
    </row>
    <row r="125" spans="1:3">
      <c r="A125" s="610"/>
      <c r="B125" s="609"/>
      <c r="C125" s="608" t="s">
        <v>11870</v>
      </c>
    </row>
    <row r="126" spans="1:3">
      <c r="A126" s="610"/>
      <c r="B126" s="609"/>
      <c r="C126" s="608" t="s">
        <v>11869</v>
      </c>
    </row>
    <row r="127" spans="1:3" ht="99.75">
      <c r="A127" s="607"/>
      <c r="B127" s="606"/>
      <c r="C127" s="606" t="s">
        <v>11868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0A9AF-BF6D-43F4-ACB6-BE1BBE378D85}">
  <sheetPr codeName="Sheet24"/>
  <dimension ref="B2:O63"/>
  <sheetViews>
    <sheetView zoomScale="85" zoomScaleNormal="85" workbookViewId="0">
      <pane xSplit="2" topLeftCell="C1" activePane="topRight" state="frozen"/>
      <selection pane="topRight" activeCell="J96" sqref="J96"/>
    </sheetView>
  </sheetViews>
  <sheetFormatPr defaultColWidth="11.5703125" defaultRowHeight="15.4"/>
  <cols>
    <col min="1" max="1" width="5.85546875" style="621" customWidth="1"/>
    <col min="2" max="2" width="13.0703125" style="621" bestFit="1" customWidth="1"/>
    <col min="3" max="7" width="11.92578125" style="622" customWidth="1"/>
    <col min="8" max="8" width="5" style="622" customWidth="1"/>
    <col min="9" max="16384" width="11.5703125" style="621"/>
  </cols>
  <sheetData>
    <row r="2" spans="2:14" ht="34.799999999999997" customHeight="1" thickBot="1">
      <c r="B2" s="622"/>
      <c r="C2" s="659" t="s">
        <v>11937</v>
      </c>
      <c r="D2" s="660"/>
      <c r="E2" s="660"/>
      <c r="F2" s="660"/>
      <c r="G2" s="661"/>
      <c r="H2" s="621"/>
      <c r="I2" s="622"/>
      <c r="J2" s="659" t="s">
        <v>11938</v>
      </c>
      <c r="K2" s="660"/>
      <c r="L2" s="660"/>
      <c r="M2" s="660"/>
      <c r="N2" s="661"/>
    </row>
    <row r="3" spans="2:14" s="627" customFormat="1">
      <c r="B3" s="623"/>
      <c r="C3" s="624" t="s">
        <v>0</v>
      </c>
      <c r="D3" s="625" t="s">
        <v>11939</v>
      </c>
      <c r="E3" s="625" t="s">
        <v>11940</v>
      </c>
      <c r="F3" s="625" t="s">
        <v>11941</v>
      </c>
      <c r="G3" s="626" t="s">
        <v>11942</v>
      </c>
      <c r="I3" s="628"/>
      <c r="J3" s="624" t="s">
        <v>0</v>
      </c>
      <c r="K3" s="625" t="s">
        <v>11939</v>
      </c>
      <c r="L3" s="625" t="s">
        <v>11940</v>
      </c>
      <c r="M3" s="625" t="s">
        <v>11941</v>
      </c>
      <c r="N3" s="626" t="s">
        <v>11942</v>
      </c>
    </row>
    <row r="4" spans="2:14">
      <c r="B4" s="629" t="s">
        <v>11943</v>
      </c>
      <c r="C4" s="630">
        <v>48.18</v>
      </c>
      <c r="D4" s="631">
        <v>64.2</v>
      </c>
      <c r="E4" s="632">
        <v>0.54</v>
      </c>
      <c r="F4" s="633">
        <v>247</v>
      </c>
      <c r="G4" s="634"/>
      <c r="H4" s="621"/>
      <c r="I4" s="635" t="s">
        <v>11943</v>
      </c>
      <c r="J4" s="630"/>
      <c r="K4" s="631"/>
      <c r="L4" s="632"/>
      <c r="M4" s="633"/>
      <c r="N4" s="634"/>
    </row>
    <row r="5" spans="2:14">
      <c r="B5" s="636" t="s">
        <v>11944</v>
      </c>
      <c r="C5" s="637">
        <v>64.39</v>
      </c>
      <c r="D5" s="638">
        <v>76.84</v>
      </c>
      <c r="E5" s="639">
        <v>0.28999999999999998</v>
      </c>
      <c r="F5" s="640">
        <v>78</v>
      </c>
      <c r="G5" s="641">
        <f>F5/F$9</f>
        <v>0.31578947368421051</v>
      </c>
      <c r="H5" s="621"/>
      <c r="I5" s="642" t="s">
        <v>11945</v>
      </c>
      <c r="J5" s="637">
        <v>49.13</v>
      </c>
      <c r="K5" s="638">
        <v>69.13</v>
      </c>
      <c r="L5" s="639">
        <v>0.56000000000000005</v>
      </c>
      <c r="M5" s="640">
        <v>15</v>
      </c>
      <c r="N5" s="641">
        <f>M5/SUM(M$5:M$7)</f>
        <v>8.7209302325581398E-2</v>
      </c>
    </row>
    <row r="6" spans="2:14">
      <c r="B6" s="636" t="s">
        <v>8</v>
      </c>
      <c r="C6" s="637">
        <v>53</v>
      </c>
      <c r="D6" s="638">
        <v>69.91</v>
      </c>
      <c r="E6" s="639">
        <v>0.34</v>
      </c>
      <c r="F6" s="640">
        <v>74</v>
      </c>
      <c r="G6" s="641">
        <f>F6/F$9</f>
        <v>0.29959514170040485</v>
      </c>
      <c r="H6" s="621"/>
      <c r="I6" s="642" t="s">
        <v>11946</v>
      </c>
      <c r="J6" s="637">
        <v>50.74</v>
      </c>
      <c r="K6" s="638">
        <v>67.22</v>
      </c>
      <c r="L6" s="639">
        <v>0.49</v>
      </c>
      <c r="M6" s="640">
        <v>110</v>
      </c>
      <c r="N6" s="641">
        <f>M6/SUM(M$5:M$7)</f>
        <v>0.63953488372093026</v>
      </c>
    </row>
    <row r="7" spans="2:14">
      <c r="B7" s="636" t="s">
        <v>48</v>
      </c>
      <c r="C7" s="637">
        <v>31.04</v>
      </c>
      <c r="D7" s="638">
        <v>49.36</v>
      </c>
      <c r="E7" s="643">
        <v>0.89</v>
      </c>
      <c r="F7" s="640">
        <v>95</v>
      </c>
      <c r="G7" s="641">
        <f>F7/F$9</f>
        <v>0.38461538461538464</v>
      </c>
      <c r="H7" s="621"/>
      <c r="I7" s="642" t="s">
        <v>11947</v>
      </c>
      <c r="J7" s="637">
        <v>56.31</v>
      </c>
      <c r="K7" s="638">
        <v>71.19</v>
      </c>
      <c r="L7" s="639">
        <v>0.34</v>
      </c>
      <c r="M7" s="640">
        <v>47</v>
      </c>
      <c r="N7" s="641">
        <f>M7/SUM(M$5:M$7)</f>
        <v>0.27325581395348836</v>
      </c>
    </row>
    <row r="8" spans="2:14">
      <c r="B8" s="636"/>
      <c r="C8" s="644"/>
      <c r="D8" s="645"/>
      <c r="E8" s="645"/>
      <c r="F8" s="645"/>
      <c r="G8" s="646"/>
      <c r="H8" s="621"/>
      <c r="I8" s="642"/>
      <c r="J8" s="644"/>
      <c r="K8" s="645"/>
      <c r="L8" s="645"/>
      <c r="M8" s="645"/>
      <c r="N8" s="646"/>
    </row>
    <row r="9" spans="2:14" s="647" customFormat="1">
      <c r="B9" s="629" t="s">
        <v>11948</v>
      </c>
      <c r="C9" s="630">
        <v>64.2</v>
      </c>
      <c r="D9" s="631">
        <v>77.849999999999994</v>
      </c>
      <c r="E9" s="643">
        <v>0.36</v>
      </c>
      <c r="F9" s="633">
        <v>247</v>
      </c>
      <c r="G9" s="634"/>
      <c r="I9" s="635" t="s">
        <v>11948</v>
      </c>
      <c r="J9" s="630"/>
      <c r="K9" s="631"/>
      <c r="L9" s="648"/>
      <c r="M9" s="633"/>
      <c r="N9" s="634"/>
    </row>
    <row r="10" spans="2:14">
      <c r="B10" s="636" t="s">
        <v>11944</v>
      </c>
      <c r="C10" s="637">
        <v>85.52</v>
      </c>
      <c r="D10" s="638">
        <v>93.2</v>
      </c>
      <c r="E10" s="639">
        <f>(D10-C10)/C10</f>
        <v>8.9803554724041237E-2</v>
      </c>
      <c r="F10" s="640">
        <v>78</v>
      </c>
      <c r="G10" s="641">
        <f>F10/F$9</f>
        <v>0.31578947368421051</v>
      </c>
      <c r="H10" s="621"/>
      <c r="I10" s="642" t="s">
        <v>11945</v>
      </c>
      <c r="J10" s="637">
        <v>63.06</v>
      </c>
      <c r="K10" s="638">
        <v>79.86</v>
      </c>
      <c r="L10" s="639">
        <v>0.38</v>
      </c>
      <c r="M10" s="640">
        <v>15</v>
      </c>
      <c r="N10" s="641">
        <f>M10/SUM(M$10:M$12)</f>
        <v>8.7209302325581398E-2</v>
      </c>
    </row>
    <row r="11" spans="2:14">
      <c r="B11" s="636" t="s">
        <v>8</v>
      </c>
      <c r="C11" s="637">
        <v>69.78</v>
      </c>
      <c r="D11" s="638">
        <v>83.75</v>
      </c>
      <c r="E11" s="639">
        <v>0.2</v>
      </c>
      <c r="F11" s="640">
        <v>74</v>
      </c>
      <c r="G11" s="641">
        <f>F11/F$9</f>
        <v>0.29959514170040485</v>
      </c>
      <c r="H11" s="621"/>
      <c r="I11" s="642" t="s">
        <v>11946</v>
      </c>
      <c r="J11" s="637">
        <v>63.71</v>
      </c>
      <c r="K11" s="638">
        <v>77.680000000000007</v>
      </c>
      <c r="L11" s="639">
        <v>0.34</v>
      </c>
      <c r="M11" s="640">
        <v>110</v>
      </c>
      <c r="N11" s="641">
        <f>M11/SUM(M$10:M$12)</f>
        <v>0.63953488372093026</v>
      </c>
    </row>
    <row r="12" spans="2:14">
      <c r="B12" s="636" t="s">
        <v>48</v>
      </c>
      <c r="C12" s="637">
        <v>42.33</v>
      </c>
      <c r="D12" s="638">
        <v>60.62</v>
      </c>
      <c r="E12" s="643">
        <v>0.69</v>
      </c>
      <c r="F12" s="640">
        <v>95</v>
      </c>
      <c r="G12" s="641">
        <f>F12/F$9</f>
        <v>0.38461538461538464</v>
      </c>
      <c r="H12" s="621"/>
      <c r="I12" s="642" t="s">
        <v>11947</v>
      </c>
      <c r="J12" s="637">
        <v>69.7</v>
      </c>
      <c r="K12" s="638">
        <v>82.1</v>
      </c>
      <c r="L12" s="639">
        <v>0.22</v>
      </c>
      <c r="M12" s="640">
        <v>47</v>
      </c>
      <c r="N12" s="641">
        <f>M12/SUM(M$10:M$12)</f>
        <v>0.27325581395348836</v>
      </c>
    </row>
    <row r="13" spans="2:14">
      <c r="B13" s="636"/>
      <c r="C13" s="637"/>
      <c r="D13" s="638"/>
      <c r="E13" s="640"/>
      <c r="F13" s="640"/>
      <c r="G13" s="649"/>
      <c r="H13" s="621"/>
      <c r="I13" s="642"/>
      <c r="J13" s="637"/>
      <c r="K13" s="638"/>
      <c r="L13" s="640"/>
      <c r="M13" s="640"/>
      <c r="N13" s="649"/>
    </row>
    <row r="14" spans="2:14" s="647" customFormat="1">
      <c r="B14" s="629" t="s">
        <v>11949</v>
      </c>
      <c r="C14" s="630">
        <v>77.260000000000005</v>
      </c>
      <c r="D14" s="631">
        <v>86.02</v>
      </c>
      <c r="E14" s="648">
        <v>0.12</v>
      </c>
      <c r="F14" s="633">
        <v>181</v>
      </c>
      <c r="G14" s="634"/>
      <c r="I14" s="635" t="s">
        <v>11949</v>
      </c>
      <c r="J14" s="630"/>
      <c r="K14" s="631"/>
      <c r="L14" s="648"/>
      <c r="M14" s="633"/>
      <c r="N14" s="634"/>
    </row>
    <row r="15" spans="2:14">
      <c r="B15" s="636" t="s">
        <v>11944</v>
      </c>
      <c r="C15" s="637">
        <v>86</v>
      </c>
      <c r="D15" s="638">
        <v>92.2</v>
      </c>
      <c r="E15" s="639">
        <v>0.08</v>
      </c>
      <c r="F15" s="640">
        <v>63</v>
      </c>
      <c r="G15" s="641">
        <f>F15/F$9</f>
        <v>0.25506072874493929</v>
      </c>
      <c r="H15" s="621"/>
      <c r="I15" s="642" t="s">
        <v>11945</v>
      </c>
      <c r="J15" s="637">
        <v>81.33</v>
      </c>
      <c r="K15" s="638">
        <v>91</v>
      </c>
      <c r="L15" s="639">
        <v>0.12</v>
      </c>
      <c r="M15" s="640">
        <v>12</v>
      </c>
      <c r="N15" s="641">
        <f>M15/SUM(M$15:M$17)</f>
        <v>7.4999999999999997E-2</v>
      </c>
    </row>
    <row r="16" spans="2:14">
      <c r="B16" s="636" t="s">
        <v>8</v>
      </c>
      <c r="C16" s="637">
        <v>78.37</v>
      </c>
      <c r="D16" s="638">
        <v>86.77</v>
      </c>
      <c r="E16" s="639">
        <v>0.11</v>
      </c>
      <c r="F16" s="640">
        <v>59</v>
      </c>
      <c r="G16" s="641">
        <f>F16/F$9</f>
        <v>0.23886639676113361</v>
      </c>
      <c r="H16" s="621"/>
      <c r="I16" s="642" t="s">
        <v>11946</v>
      </c>
      <c r="J16" s="637">
        <v>75.95</v>
      </c>
      <c r="K16" s="638">
        <v>84.62</v>
      </c>
      <c r="L16" s="639">
        <v>0.12</v>
      </c>
      <c r="M16" s="640">
        <v>101</v>
      </c>
      <c r="N16" s="641">
        <f>M16/SUM(M$15:M$17)</f>
        <v>0.63124999999999998</v>
      </c>
    </row>
    <row r="17" spans="2:14">
      <c r="B17" s="636" t="s">
        <v>48</v>
      </c>
      <c r="C17" s="637">
        <v>66.760000000000005</v>
      </c>
      <c r="D17" s="638">
        <v>78.64</v>
      </c>
      <c r="E17" s="639">
        <v>0.19</v>
      </c>
      <c r="F17" s="640">
        <v>59</v>
      </c>
      <c r="G17" s="641">
        <f>F17/F$9</f>
        <v>0.23886639676113361</v>
      </c>
      <c r="H17" s="621"/>
      <c r="I17" s="642" t="s">
        <v>11947</v>
      </c>
      <c r="J17" s="637">
        <v>78.819999999999993</v>
      </c>
      <c r="K17" s="638">
        <v>87.1</v>
      </c>
      <c r="L17" s="639">
        <v>0.12</v>
      </c>
      <c r="M17" s="640">
        <v>47</v>
      </c>
      <c r="N17" s="641">
        <f>M17/SUM(M$15:M$17)</f>
        <v>0.29375000000000001</v>
      </c>
    </row>
    <row r="18" spans="2:14">
      <c r="B18" s="636"/>
      <c r="C18" s="637"/>
      <c r="D18" s="638"/>
      <c r="E18" s="640"/>
      <c r="F18" s="640"/>
      <c r="G18" s="649"/>
      <c r="H18" s="621"/>
      <c r="I18" s="642"/>
      <c r="J18" s="637"/>
      <c r="K18" s="638"/>
      <c r="L18" s="640"/>
      <c r="M18" s="640"/>
      <c r="N18" s="649"/>
    </row>
    <row r="19" spans="2:14" s="647" customFormat="1">
      <c r="B19" s="629" t="s">
        <v>11950</v>
      </c>
      <c r="C19" s="630">
        <v>61.5</v>
      </c>
      <c r="D19" s="631">
        <v>74.63</v>
      </c>
      <c r="E19" s="648">
        <v>0.27</v>
      </c>
      <c r="F19" s="633">
        <v>240</v>
      </c>
      <c r="G19" s="634"/>
      <c r="I19" s="635" t="s">
        <v>11950</v>
      </c>
      <c r="J19" s="630"/>
      <c r="K19" s="631"/>
      <c r="L19" s="648"/>
      <c r="M19" s="633"/>
      <c r="N19" s="634"/>
    </row>
    <row r="20" spans="2:14">
      <c r="B20" s="636" t="s">
        <v>11944</v>
      </c>
      <c r="C20" s="637">
        <v>72.45</v>
      </c>
      <c r="D20" s="638">
        <v>82.85</v>
      </c>
      <c r="E20" s="650">
        <v>0.16</v>
      </c>
      <c r="F20" s="640">
        <v>75</v>
      </c>
      <c r="G20" s="641">
        <f>F20/F$9</f>
        <v>0.30364372469635625</v>
      </c>
      <c r="H20" s="621"/>
      <c r="I20" s="642" t="s">
        <v>11945</v>
      </c>
      <c r="J20" s="637">
        <v>61.46</v>
      </c>
      <c r="K20" s="638">
        <v>77.599999999999994</v>
      </c>
      <c r="L20" s="650">
        <v>0.31</v>
      </c>
      <c r="M20" s="640">
        <v>15</v>
      </c>
      <c r="N20" s="641">
        <f>M20/SUM(M$20:M$22)</f>
        <v>9.0909090909090912E-2</v>
      </c>
    </row>
    <row r="21" spans="2:14">
      <c r="B21" s="636" t="s">
        <v>8</v>
      </c>
      <c r="C21" s="637">
        <v>60.39</v>
      </c>
      <c r="D21" s="638">
        <v>73.98</v>
      </c>
      <c r="E21" s="650">
        <v>0.28000000000000003</v>
      </c>
      <c r="F21" s="640">
        <v>74</v>
      </c>
      <c r="G21" s="641">
        <f>F21/F$9</f>
        <v>0.29959514170040485</v>
      </c>
      <c r="H21" s="621"/>
      <c r="I21" s="642" t="s">
        <v>11946</v>
      </c>
      <c r="J21" s="637">
        <v>63.32</v>
      </c>
      <c r="K21" s="638">
        <v>76.27</v>
      </c>
      <c r="L21" s="650">
        <v>0.23</v>
      </c>
      <c r="M21" s="640">
        <v>103</v>
      </c>
      <c r="N21" s="641">
        <f>M21/SUM(M$20:M$22)</f>
        <v>0.62424242424242427</v>
      </c>
    </row>
    <row r="22" spans="2:14">
      <c r="B22" s="636" t="s">
        <v>48</v>
      </c>
      <c r="C22" s="637">
        <v>53.37</v>
      </c>
      <c r="D22" s="638">
        <v>68.38</v>
      </c>
      <c r="E22" s="650">
        <v>0.35</v>
      </c>
      <c r="F22" s="640">
        <v>91</v>
      </c>
      <c r="G22" s="641">
        <f>F22/F$9</f>
        <v>0.36842105263157893</v>
      </c>
      <c r="H22" s="621"/>
      <c r="I22" s="642" t="s">
        <v>11947</v>
      </c>
      <c r="J22" s="637">
        <v>59.36</v>
      </c>
      <c r="K22" s="638">
        <v>73.97</v>
      </c>
      <c r="L22" s="650">
        <v>0.28000000000000003</v>
      </c>
      <c r="M22" s="640">
        <v>47</v>
      </c>
      <c r="N22" s="641">
        <f>M22/SUM(M$20:M$22)</f>
        <v>0.28484848484848485</v>
      </c>
    </row>
    <row r="23" spans="2:14">
      <c r="B23" s="636"/>
      <c r="C23" s="637"/>
      <c r="D23" s="638"/>
      <c r="E23" s="640"/>
      <c r="F23" s="640"/>
      <c r="G23" s="649"/>
      <c r="H23" s="621"/>
      <c r="I23" s="642"/>
      <c r="J23" s="637"/>
      <c r="K23" s="638"/>
      <c r="L23" s="640"/>
      <c r="M23" s="640"/>
      <c r="N23" s="649"/>
    </row>
    <row r="24" spans="2:14" s="647" customFormat="1">
      <c r="B24" s="629" t="s">
        <v>11951</v>
      </c>
      <c r="C24" s="630">
        <v>80.72</v>
      </c>
      <c r="D24" s="631">
        <v>87.55</v>
      </c>
      <c r="E24" s="648">
        <v>0.09</v>
      </c>
      <c r="F24" s="633">
        <v>247</v>
      </c>
      <c r="G24" s="634"/>
      <c r="I24" s="635" t="s">
        <v>11951</v>
      </c>
      <c r="J24" s="630"/>
      <c r="K24" s="631"/>
      <c r="L24" s="648"/>
      <c r="M24" s="633"/>
      <c r="N24" s="634"/>
    </row>
    <row r="25" spans="2:14">
      <c r="B25" s="636" t="s">
        <v>11944</v>
      </c>
      <c r="C25" s="637">
        <v>86.83</v>
      </c>
      <c r="D25" s="638">
        <v>91.67</v>
      </c>
      <c r="E25" s="650">
        <v>0.06</v>
      </c>
      <c r="F25" s="640">
        <v>78</v>
      </c>
      <c r="G25" s="641">
        <f>F25/F$9</f>
        <v>0.31578947368421051</v>
      </c>
      <c r="H25" s="621"/>
      <c r="I25" s="642" t="s">
        <v>11945</v>
      </c>
      <c r="J25" s="637">
        <v>81.459999999999994</v>
      </c>
      <c r="K25" s="638">
        <v>87.4</v>
      </c>
      <c r="L25" s="650">
        <v>0.08</v>
      </c>
      <c r="M25" s="640">
        <v>15</v>
      </c>
      <c r="N25" s="641">
        <f>M25/SUM(M$25:M$27)</f>
        <v>8.7209302325581398E-2</v>
      </c>
    </row>
    <row r="26" spans="2:14">
      <c r="B26" s="636" t="s">
        <v>8</v>
      </c>
      <c r="C26" s="637">
        <v>83.2</v>
      </c>
      <c r="D26" s="638">
        <v>89.4</v>
      </c>
      <c r="E26" s="650">
        <v>0.08</v>
      </c>
      <c r="F26" s="640">
        <v>74</v>
      </c>
      <c r="G26" s="641">
        <f>F26/F$9</f>
        <v>0.29959514170040485</v>
      </c>
      <c r="H26" s="621"/>
      <c r="I26" s="642" t="s">
        <v>11952</v>
      </c>
      <c r="J26" s="637">
        <v>80.430000000000007</v>
      </c>
      <c r="K26" s="638">
        <v>87.31</v>
      </c>
      <c r="L26" s="650">
        <v>0.09</v>
      </c>
      <c r="M26" s="640">
        <v>110</v>
      </c>
      <c r="N26" s="641">
        <f t="shared" ref="N26:N27" si="0">M26/SUM(M$25:M$27)</f>
        <v>0.63953488372093026</v>
      </c>
    </row>
    <row r="27" spans="2:14" ht="15.75" thickBot="1">
      <c r="B27" s="651" t="s">
        <v>48</v>
      </c>
      <c r="C27" s="652">
        <v>73.77</v>
      </c>
      <c r="D27" s="653">
        <v>82.7</v>
      </c>
      <c r="E27" s="654">
        <v>0.14000000000000001</v>
      </c>
      <c r="F27" s="655">
        <v>95</v>
      </c>
      <c r="G27" s="656">
        <f>F27/F$9</f>
        <v>0.38461538461538464</v>
      </c>
      <c r="H27" s="621"/>
      <c r="I27" s="657" t="s">
        <v>11947</v>
      </c>
      <c r="J27" s="652">
        <v>84.12</v>
      </c>
      <c r="K27" s="653">
        <v>89.93</v>
      </c>
      <c r="L27" s="654">
        <v>0.08</v>
      </c>
      <c r="M27" s="655">
        <v>47</v>
      </c>
      <c r="N27" s="641">
        <f t="shared" si="0"/>
        <v>0.27325581395348836</v>
      </c>
    </row>
    <row r="29" spans="2:14">
      <c r="I29" s="658" t="s">
        <v>11945</v>
      </c>
      <c r="J29" s="621" t="s">
        <v>11953</v>
      </c>
    </row>
    <row r="30" spans="2:14">
      <c r="I30" s="658" t="s">
        <v>11952</v>
      </c>
      <c r="J30" s="621" t="s">
        <v>11954</v>
      </c>
    </row>
    <row r="31" spans="2:14">
      <c r="I31" s="658" t="s">
        <v>11947</v>
      </c>
      <c r="J31" s="621" t="s">
        <v>11955</v>
      </c>
    </row>
    <row r="38" spans="2:15" ht="15.6" customHeight="1" thickBot="1">
      <c r="B38" s="622"/>
      <c r="C38" s="659" t="s">
        <v>11956</v>
      </c>
      <c r="D38" s="660"/>
      <c r="E38" s="660"/>
      <c r="F38" s="660"/>
      <c r="G38" s="661"/>
      <c r="J38" s="622"/>
      <c r="K38" s="659" t="s">
        <v>11956</v>
      </c>
      <c r="L38" s="660"/>
      <c r="M38" s="660"/>
      <c r="N38" s="660"/>
      <c r="O38" s="661"/>
    </row>
    <row r="39" spans="2:15">
      <c r="B39" s="623"/>
      <c r="C39" s="624" t="s">
        <v>0</v>
      </c>
      <c r="D39" s="625" t="s">
        <v>11939</v>
      </c>
      <c r="E39" s="625" t="s">
        <v>11940</v>
      </c>
      <c r="F39" s="625" t="s">
        <v>11941</v>
      </c>
      <c r="G39" s="626" t="s">
        <v>11942</v>
      </c>
      <c r="J39" s="623"/>
      <c r="K39" s="624" t="s">
        <v>0</v>
      </c>
      <c r="L39" s="625" t="s">
        <v>11939</v>
      </c>
      <c r="M39" s="625" t="s">
        <v>11940</v>
      </c>
      <c r="N39" s="625" t="s">
        <v>11941</v>
      </c>
      <c r="O39" s="626" t="s">
        <v>11942</v>
      </c>
    </row>
    <row r="40" spans="2:15">
      <c r="B40" s="629" t="s">
        <v>11943</v>
      </c>
      <c r="C40" s="630">
        <v>50.396039603960396</v>
      </c>
      <c r="D40" s="631">
        <v>64.534653465346537</v>
      </c>
      <c r="E40" s="632">
        <v>0.38753072014778789</v>
      </c>
      <c r="F40" s="633">
        <v>101</v>
      </c>
      <c r="G40" s="634"/>
      <c r="J40" s="629" t="s">
        <v>11943</v>
      </c>
      <c r="K40" s="630"/>
      <c r="L40" s="631"/>
      <c r="M40" s="632"/>
      <c r="N40" s="633"/>
      <c r="O40" s="634"/>
    </row>
    <row r="41" spans="2:15">
      <c r="B41" s="636" t="s">
        <v>11944</v>
      </c>
      <c r="C41" s="637">
        <v>71.766666666666666</v>
      </c>
      <c r="D41" s="638">
        <v>83.033333333333331</v>
      </c>
      <c r="E41" s="639">
        <v>0.18023551194179629</v>
      </c>
      <c r="F41" s="640">
        <v>30</v>
      </c>
      <c r="G41" s="641"/>
      <c r="J41" s="636" t="s">
        <v>11946</v>
      </c>
      <c r="K41" s="637"/>
      <c r="L41" s="638"/>
      <c r="M41" s="639"/>
      <c r="N41" s="640"/>
      <c r="O41" s="641"/>
    </row>
    <row r="42" spans="2:15">
      <c r="B42" s="636" t="s">
        <v>8</v>
      </c>
      <c r="C42" s="637">
        <v>54.70967741935484</v>
      </c>
      <c r="D42" s="638">
        <v>68.935483870967744</v>
      </c>
      <c r="E42" s="639">
        <v>0.28568764226667537</v>
      </c>
      <c r="F42" s="640">
        <v>31</v>
      </c>
      <c r="G42" s="641"/>
      <c r="J42" s="636" t="s">
        <v>11957</v>
      </c>
      <c r="K42" s="637"/>
      <c r="L42" s="638"/>
      <c r="M42" s="639"/>
      <c r="N42" s="640"/>
      <c r="O42" s="641"/>
    </row>
    <row r="43" spans="2:15">
      <c r="B43" s="636" t="s">
        <v>48</v>
      </c>
      <c r="C43" s="637">
        <v>31.024999999999999</v>
      </c>
      <c r="D43" s="638">
        <v>47.25</v>
      </c>
      <c r="E43" s="639">
        <v>0.6219305116601439</v>
      </c>
      <c r="F43" s="640">
        <v>40</v>
      </c>
      <c r="G43" s="641"/>
      <c r="J43" s="636" t="s">
        <v>11958</v>
      </c>
      <c r="K43" s="637"/>
      <c r="L43" s="638"/>
      <c r="M43" s="639"/>
      <c r="N43" s="640"/>
      <c r="O43" s="641"/>
    </row>
    <row r="44" spans="2:15">
      <c r="B44" s="636"/>
      <c r="C44" s="644"/>
      <c r="D44" s="645"/>
      <c r="E44" s="645"/>
      <c r="F44" s="645"/>
      <c r="G44" s="646"/>
      <c r="J44" s="636"/>
      <c r="K44" s="644"/>
      <c r="L44" s="645"/>
      <c r="M44" s="645"/>
      <c r="N44" s="645"/>
      <c r="O44" s="646"/>
    </row>
    <row r="45" spans="2:15">
      <c r="B45" s="629" t="s">
        <v>11948</v>
      </c>
      <c r="C45" s="630">
        <v>65.762376237623769</v>
      </c>
      <c r="D45" s="631">
        <v>77.594059405940598</v>
      </c>
      <c r="E45" s="632">
        <v>0.23653340300019635</v>
      </c>
      <c r="F45" s="633">
        <v>101</v>
      </c>
      <c r="G45" s="634"/>
      <c r="J45" s="629" t="s">
        <v>11948</v>
      </c>
      <c r="K45" s="630"/>
      <c r="L45" s="631"/>
      <c r="M45" s="632"/>
      <c r="N45" s="648">
        <v>0.23</v>
      </c>
      <c r="O45" s="634"/>
    </row>
    <row r="46" spans="2:15">
      <c r="B46" s="636" t="s">
        <v>11944</v>
      </c>
      <c r="C46" s="637">
        <v>86.666666666666671</v>
      </c>
      <c r="D46" s="638">
        <v>93.63333333333334</v>
      </c>
      <c r="E46" s="639">
        <v>8.2838883756242376E-2</v>
      </c>
      <c r="F46" s="640">
        <v>30</v>
      </c>
      <c r="G46" s="641"/>
      <c r="J46" s="636" t="s">
        <v>11946</v>
      </c>
      <c r="K46" s="637">
        <v>70</v>
      </c>
      <c r="L46" s="638">
        <v>81</v>
      </c>
      <c r="M46" s="639">
        <v>0.21</v>
      </c>
      <c r="N46" s="640">
        <v>44</v>
      </c>
      <c r="O46" s="641"/>
    </row>
    <row r="47" spans="2:15">
      <c r="B47" s="636" t="s">
        <v>8</v>
      </c>
      <c r="C47" s="637">
        <v>73</v>
      </c>
      <c r="D47" s="638">
        <v>84.516129032258064</v>
      </c>
      <c r="E47" s="639">
        <v>0.16138508808075683</v>
      </c>
      <c r="F47" s="640">
        <v>31</v>
      </c>
      <c r="G47" s="641"/>
      <c r="J47" s="636" t="s">
        <v>11957</v>
      </c>
      <c r="K47" s="637">
        <v>72</v>
      </c>
      <c r="L47" s="638">
        <v>83</v>
      </c>
      <c r="M47" s="639">
        <v>0.2</v>
      </c>
      <c r="N47" s="640">
        <v>27</v>
      </c>
      <c r="O47" s="641"/>
    </row>
    <row r="48" spans="2:15">
      <c r="B48" s="636" t="s">
        <v>48</v>
      </c>
      <c r="C48" s="637">
        <v>44.475000000000001</v>
      </c>
      <c r="D48" s="638">
        <v>60.2</v>
      </c>
      <c r="E48" s="639">
        <v>0.41004423649572763</v>
      </c>
      <c r="F48" s="640">
        <v>40</v>
      </c>
      <c r="G48" s="641"/>
      <c r="J48" s="636" t="s">
        <v>11958</v>
      </c>
      <c r="K48" s="637">
        <v>60</v>
      </c>
      <c r="L48" s="638">
        <v>81</v>
      </c>
      <c r="M48" s="639">
        <v>0.48</v>
      </c>
      <c r="N48" s="640">
        <v>6</v>
      </c>
      <c r="O48" s="641"/>
    </row>
    <row r="50" spans="2:14">
      <c r="B50" s="629" t="s">
        <v>11949</v>
      </c>
      <c r="C50" s="630">
        <v>77.951807228915669</v>
      </c>
      <c r="D50" s="631">
        <v>86.192771084337352</v>
      </c>
      <c r="E50" s="648">
        <v>0.11591153370609959</v>
      </c>
      <c r="F50" s="633">
        <v>83</v>
      </c>
      <c r="G50" s="634"/>
      <c r="J50" s="629" t="s">
        <v>11949</v>
      </c>
      <c r="K50" s="630"/>
      <c r="L50" s="631"/>
      <c r="M50" s="648"/>
      <c r="N50" s="633"/>
    </row>
    <row r="51" spans="2:14">
      <c r="B51" s="636" t="s">
        <v>11944</v>
      </c>
      <c r="C51" s="637">
        <v>87.821428571428569</v>
      </c>
      <c r="D51" s="638">
        <v>93.642857142857139</v>
      </c>
      <c r="E51" s="639">
        <v>7.1242851812724536E-2</v>
      </c>
      <c r="F51" s="640">
        <v>28</v>
      </c>
      <c r="G51" s="641"/>
      <c r="J51" s="636" t="s">
        <v>11946</v>
      </c>
      <c r="K51" s="637"/>
      <c r="L51" s="638"/>
      <c r="M51" s="639"/>
      <c r="N51" s="640"/>
    </row>
    <row r="52" spans="2:14">
      <c r="B52" s="636" t="s">
        <v>8</v>
      </c>
      <c r="C52" s="637">
        <v>79.75</v>
      </c>
      <c r="D52" s="638">
        <v>87.642857142857139</v>
      </c>
      <c r="E52" s="639">
        <v>0.10043230835356518</v>
      </c>
      <c r="F52" s="640">
        <v>28</v>
      </c>
      <c r="G52" s="641"/>
      <c r="J52" s="636" t="s">
        <v>11957</v>
      </c>
      <c r="K52" s="637"/>
      <c r="L52" s="638"/>
      <c r="M52" s="639"/>
      <c r="N52" s="640"/>
    </row>
    <row r="53" spans="2:14">
      <c r="B53" s="636" t="s">
        <v>48</v>
      </c>
      <c r="C53" s="637">
        <v>65.851851851851848</v>
      </c>
      <c r="D53" s="638">
        <v>76.962962962962962</v>
      </c>
      <c r="E53" s="639">
        <v>0.17828714122037598</v>
      </c>
      <c r="F53" s="640">
        <v>27</v>
      </c>
      <c r="G53" s="641"/>
      <c r="J53" s="636" t="s">
        <v>11958</v>
      </c>
      <c r="K53" s="637"/>
      <c r="L53" s="638"/>
      <c r="M53" s="639"/>
      <c r="N53" s="640"/>
    </row>
    <row r="54" spans="2:14">
      <c r="B54" s="636"/>
      <c r="C54" s="637"/>
      <c r="D54" s="638"/>
      <c r="E54" s="640"/>
      <c r="F54" s="640"/>
      <c r="G54" s="649"/>
      <c r="J54" s="636"/>
      <c r="K54" s="637"/>
      <c r="L54" s="638"/>
      <c r="M54" s="640"/>
      <c r="N54" s="640"/>
    </row>
    <row r="55" spans="2:14">
      <c r="B55" s="629" t="s">
        <v>11950</v>
      </c>
      <c r="C55" s="630">
        <v>61.188118811881189</v>
      </c>
      <c r="D55" s="631">
        <v>74.693069306930695</v>
      </c>
      <c r="E55" s="648">
        <v>0.27125686877614769</v>
      </c>
      <c r="F55" s="633">
        <v>101</v>
      </c>
      <c r="G55" s="634"/>
      <c r="J55" s="629" t="s">
        <v>11950</v>
      </c>
      <c r="K55" s="630"/>
      <c r="L55" s="631"/>
      <c r="M55" s="632"/>
      <c r="N55" s="648">
        <v>0.27</v>
      </c>
    </row>
    <row r="56" spans="2:14">
      <c r="B56" s="636" t="s">
        <v>11944</v>
      </c>
      <c r="C56" s="637">
        <v>74.36666666666666</v>
      </c>
      <c r="D56" s="638">
        <v>84.966666666666669</v>
      </c>
      <c r="E56" s="650">
        <v>0.15365160999484959</v>
      </c>
      <c r="F56" s="640">
        <v>30</v>
      </c>
      <c r="G56" s="641"/>
      <c r="J56" s="636" t="s">
        <v>11946</v>
      </c>
      <c r="K56" s="637">
        <v>64</v>
      </c>
      <c r="L56" s="638">
        <v>77</v>
      </c>
      <c r="M56" s="639">
        <v>0.23</v>
      </c>
      <c r="N56" s="640">
        <v>44</v>
      </c>
    </row>
    <row r="57" spans="2:14">
      <c r="B57" s="636" t="s">
        <v>8</v>
      </c>
      <c r="C57" s="637">
        <v>61.12903225806452</v>
      </c>
      <c r="D57" s="638">
        <v>75.483870967741936</v>
      </c>
      <c r="E57" s="650">
        <v>0.32615125387488814</v>
      </c>
      <c r="F57" s="640">
        <v>31</v>
      </c>
      <c r="G57" s="641"/>
      <c r="J57" s="636" t="s">
        <v>11957</v>
      </c>
      <c r="K57" s="637">
        <v>59</v>
      </c>
      <c r="L57" s="638">
        <v>75</v>
      </c>
      <c r="M57" s="650">
        <v>0.32</v>
      </c>
      <c r="N57" s="640">
        <v>27</v>
      </c>
    </row>
    <row r="58" spans="2:14">
      <c r="B58" s="636" t="s">
        <v>48</v>
      </c>
      <c r="C58" s="637">
        <v>51.35</v>
      </c>
      <c r="D58" s="638">
        <v>66.375</v>
      </c>
      <c r="E58" s="650">
        <v>0.31691766441059743</v>
      </c>
      <c r="F58" s="640">
        <v>40</v>
      </c>
      <c r="G58" s="641"/>
      <c r="J58" s="636" t="s">
        <v>11958</v>
      </c>
      <c r="K58" s="637">
        <v>55</v>
      </c>
      <c r="L58" s="638">
        <v>75</v>
      </c>
      <c r="M58" s="650">
        <v>0.39</v>
      </c>
      <c r="N58" s="640">
        <v>6</v>
      </c>
    </row>
    <row r="59" spans="2:14">
      <c r="B59" s="636"/>
      <c r="C59" s="637"/>
      <c r="D59" s="638"/>
      <c r="E59" s="640"/>
      <c r="F59" s="640"/>
      <c r="G59" s="649"/>
      <c r="J59" s="636"/>
      <c r="K59" s="637"/>
      <c r="L59" s="638"/>
      <c r="M59" s="640"/>
      <c r="N59" s="640"/>
    </row>
    <row r="60" spans="2:14">
      <c r="B60" s="629" t="s">
        <v>11951</v>
      </c>
      <c r="C60" s="630">
        <v>80.029702970297024</v>
      </c>
      <c r="D60" s="631">
        <v>87.32673267326733</v>
      </c>
      <c r="E60" s="648">
        <v>9.9474035316982581E-2</v>
      </c>
      <c r="F60" s="633">
        <v>101</v>
      </c>
      <c r="G60" s="634"/>
      <c r="J60" s="629" t="s">
        <v>11951</v>
      </c>
      <c r="K60" s="630"/>
      <c r="L60" s="631"/>
      <c r="M60" s="648"/>
      <c r="N60" s="633"/>
    </row>
    <row r="61" spans="2:14">
      <c r="B61" s="636" t="s">
        <v>11944</v>
      </c>
      <c r="C61" s="637">
        <v>86.3</v>
      </c>
      <c r="D61" s="638">
        <v>91.333333333333329</v>
      </c>
      <c r="E61" s="650">
        <v>6.2264281951576531E-2</v>
      </c>
      <c r="F61" s="640">
        <v>30</v>
      </c>
      <c r="G61" s="641"/>
      <c r="J61" s="636" t="s">
        <v>11946</v>
      </c>
      <c r="K61" s="637"/>
      <c r="L61" s="638"/>
      <c r="M61" s="650"/>
      <c r="N61" s="640"/>
    </row>
    <row r="62" spans="2:14">
      <c r="B62" s="636" t="s">
        <v>8</v>
      </c>
      <c r="C62" s="637">
        <v>83.806451612903231</v>
      </c>
      <c r="D62" s="638">
        <v>90.645161290322577</v>
      </c>
      <c r="E62" s="650">
        <v>8.507303293854257E-2</v>
      </c>
      <c r="F62" s="640">
        <v>31</v>
      </c>
      <c r="G62" s="641"/>
      <c r="J62" s="636" t="s">
        <v>11957</v>
      </c>
      <c r="K62" s="637"/>
      <c r="L62" s="638"/>
      <c r="M62" s="650"/>
      <c r="N62" s="640"/>
    </row>
    <row r="63" spans="2:14" ht="15.75" thickBot="1">
      <c r="B63" s="651" t="s">
        <v>48</v>
      </c>
      <c r="C63" s="652">
        <v>72.400000000000006</v>
      </c>
      <c r="D63" s="653">
        <v>81.75</v>
      </c>
      <c r="E63" s="654">
        <v>0.13854212718432812</v>
      </c>
      <c r="F63" s="655">
        <v>40</v>
      </c>
      <c r="G63" s="656"/>
      <c r="J63" s="651" t="s">
        <v>11958</v>
      </c>
      <c r="K63" s="652"/>
      <c r="L63" s="653"/>
      <c r="M63" s="654"/>
      <c r="N63" s="655"/>
    </row>
  </sheetData>
  <mergeCells count="4">
    <mergeCell ref="C2:G2"/>
    <mergeCell ref="J2:N2"/>
    <mergeCell ref="C38:G38"/>
    <mergeCell ref="K38:O3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F708C-54C8-408D-B01C-2A58FE3DC8B1}">
  <sheetPr codeName="Sheet2"/>
  <dimension ref="A1"/>
  <sheetViews>
    <sheetView workbookViewId="0">
      <selection activeCell="H23" sqref="H23"/>
    </sheetView>
  </sheetViews>
  <sheetFormatPr defaultRowHeight="13.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outlinePr summaryBelow="0" summaryRight="0"/>
  </sheetPr>
  <dimension ref="B2:D18"/>
  <sheetViews>
    <sheetView workbookViewId="0"/>
  </sheetViews>
  <sheetFormatPr defaultColWidth="14.42578125" defaultRowHeight="15.75" customHeight="1"/>
  <cols>
    <col min="2" max="2" width="18.42578125" customWidth="1"/>
  </cols>
  <sheetData>
    <row r="2" spans="2:4" ht="15.75" customHeight="1">
      <c r="B2" s="1" t="s">
        <v>0</v>
      </c>
    </row>
    <row r="3" spans="2:4" ht="15.75" customHeight="1">
      <c r="B3" s="1" t="s">
        <v>1</v>
      </c>
      <c r="C3" s="1" t="s">
        <v>2</v>
      </c>
      <c r="D3" s="1" t="s">
        <v>3</v>
      </c>
    </row>
    <row r="4" spans="2:4" ht="15.75" customHeight="1">
      <c r="B4" s="1" t="s">
        <v>4</v>
      </c>
      <c r="C4" s="1" t="s">
        <v>5</v>
      </c>
      <c r="D4" s="1" t="s">
        <v>6</v>
      </c>
    </row>
    <row r="5" spans="2:4" ht="15.75" customHeight="1">
      <c r="B5" s="1" t="s">
        <v>7</v>
      </c>
      <c r="C5" s="1" t="s">
        <v>8</v>
      </c>
      <c r="D5" s="1" t="s">
        <v>9</v>
      </c>
    </row>
    <row r="7" spans="2:4" ht="15.75" customHeight="1">
      <c r="B7" s="1" t="s">
        <v>10</v>
      </c>
    </row>
    <row r="8" spans="2:4" ht="15.75" customHeight="1">
      <c r="B8" s="1" t="s">
        <v>1</v>
      </c>
      <c r="C8" s="1" t="s">
        <v>2</v>
      </c>
      <c r="D8" s="1" t="s">
        <v>11</v>
      </c>
    </row>
    <row r="9" spans="2:4" ht="15.75" customHeight="1">
      <c r="B9" s="1" t="s">
        <v>4</v>
      </c>
      <c r="C9" s="1" t="s">
        <v>5</v>
      </c>
      <c r="D9" s="1" t="s">
        <v>12</v>
      </c>
    </row>
    <row r="10" spans="2:4" ht="15.75" customHeight="1">
      <c r="B10" s="1" t="s">
        <v>7</v>
      </c>
      <c r="C10" s="1" t="s">
        <v>8</v>
      </c>
      <c r="D10" s="1" t="s">
        <v>13</v>
      </c>
    </row>
    <row r="13" spans="2:4" ht="15.75" customHeight="1">
      <c r="C13" s="1" t="s">
        <v>0</v>
      </c>
      <c r="D13" s="1" t="s">
        <v>10</v>
      </c>
    </row>
    <row r="14" spans="2:4" ht="15.75" customHeight="1">
      <c r="B14" s="1" t="s">
        <v>14</v>
      </c>
      <c r="C14" s="1" t="s">
        <v>2</v>
      </c>
      <c r="D14" s="1" t="s">
        <v>2</v>
      </c>
    </row>
    <row r="15" spans="2:4" ht="15.75" customHeight="1">
      <c r="B15" s="1" t="s">
        <v>15</v>
      </c>
      <c r="C15" s="1" t="s">
        <v>2</v>
      </c>
      <c r="D15" s="1" t="s">
        <v>2</v>
      </c>
    </row>
    <row r="16" spans="2:4" ht="15.75" customHeight="1">
      <c r="B16" s="1" t="s">
        <v>16</v>
      </c>
      <c r="C16" s="1" t="s">
        <v>8</v>
      </c>
      <c r="D16" s="1" t="s">
        <v>2</v>
      </c>
    </row>
    <row r="17" spans="2:4" ht="15.75" customHeight="1">
      <c r="B17" s="1" t="s">
        <v>17</v>
      </c>
      <c r="C17" s="1" t="s">
        <v>2</v>
      </c>
      <c r="D17" s="1" t="s">
        <v>2</v>
      </c>
    </row>
    <row r="18" spans="2:4" ht="15.75" customHeight="1">
      <c r="B18" s="1" t="s">
        <v>18</v>
      </c>
      <c r="C18" s="1" t="s">
        <v>2</v>
      </c>
      <c r="D18" s="1" t="s">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outlinePr summaryBelow="0" summaryRight="0"/>
  </sheetPr>
  <dimension ref="A1:CC416"/>
  <sheetViews>
    <sheetView topLeftCell="BM1" workbookViewId="0">
      <pane ySplit="2" topLeftCell="A3" activePane="bottomLeft" state="frozen"/>
      <selection pane="bottomLeft" activeCell="BS3" sqref="BS3"/>
    </sheetView>
  </sheetViews>
  <sheetFormatPr defaultColWidth="14.42578125" defaultRowHeight="15.75" customHeight="1"/>
  <cols>
    <col min="2" max="2" width="48.85546875" customWidth="1"/>
    <col min="3" max="8" width="40.42578125" customWidth="1"/>
    <col min="9" max="9" width="35.42578125" customWidth="1"/>
    <col min="10" max="10" width="61.7109375" customWidth="1"/>
    <col min="11" max="11" width="40.42578125" customWidth="1"/>
    <col min="12" max="12" width="21.28515625" customWidth="1"/>
    <col min="13" max="13" width="55.85546875" customWidth="1"/>
    <col min="14" max="14" width="27.28515625" customWidth="1"/>
    <col min="15" max="15" width="21.42578125" customWidth="1"/>
    <col min="16" max="16" width="15.42578125" customWidth="1"/>
    <col min="17" max="19" width="42.85546875" customWidth="1"/>
    <col min="20" max="23" width="33.85546875" customWidth="1"/>
    <col min="32" max="32" width="15.5703125" customWidth="1"/>
    <col min="33" max="33" width="16.85546875" customWidth="1"/>
    <col min="34" max="35" width="16.5703125" customWidth="1"/>
    <col min="58" max="58" width="16" customWidth="1"/>
    <col min="61" max="61" width="15.5703125" customWidth="1"/>
    <col min="71" max="71" width="20.42578125" customWidth="1"/>
    <col min="74" max="74" width="20" customWidth="1"/>
    <col min="75" max="75" width="26.42578125" customWidth="1"/>
    <col min="76" max="76" width="54.5703125" customWidth="1"/>
    <col min="77" max="78" width="21.140625" customWidth="1"/>
    <col min="79" max="81" width="25.5703125" customWidth="1"/>
  </cols>
  <sheetData>
    <row r="1" spans="1:81" ht="39" customHeight="1">
      <c r="A1" s="666"/>
      <c r="B1" s="667"/>
      <c r="C1" s="667"/>
      <c r="D1" s="667"/>
      <c r="E1" s="667"/>
      <c r="F1" s="667"/>
      <c r="G1" s="667"/>
      <c r="H1" s="667"/>
      <c r="I1" s="667"/>
      <c r="J1" s="667"/>
      <c r="K1" s="667"/>
      <c r="L1" s="667"/>
      <c r="M1" s="667"/>
      <c r="N1" s="667"/>
      <c r="O1" s="667"/>
      <c r="P1" s="667"/>
      <c r="Q1" s="667"/>
      <c r="R1" s="667"/>
      <c r="S1" s="667"/>
      <c r="T1" s="667"/>
      <c r="U1" s="667"/>
      <c r="V1" s="668"/>
      <c r="W1" s="102"/>
      <c r="X1" s="665" t="s">
        <v>157</v>
      </c>
      <c r="Y1" s="663"/>
      <c r="Z1" s="663"/>
      <c r="AA1" s="664"/>
      <c r="AB1" s="665" t="s">
        <v>158</v>
      </c>
      <c r="AC1" s="663"/>
      <c r="AD1" s="663"/>
      <c r="AE1" s="664"/>
      <c r="AF1" s="665" t="s">
        <v>159</v>
      </c>
      <c r="AG1" s="663"/>
      <c r="AH1" s="663"/>
      <c r="AI1" s="664"/>
      <c r="AJ1" s="665" t="s">
        <v>160</v>
      </c>
      <c r="AK1" s="663"/>
      <c r="AL1" s="663"/>
      <c r="AM1" s="664"/>
      <c r="AN1" s="662" t="s">
        <v>161</v>
      </c>
      <c r="AO1" s="663"/>
      <c r="AP1" s="663"/>
      <c r="AQ1" s="664"/>
      <c r="AR1" s="665" t="s">
        <v>162</v>
      </c>
      <c r="AS1" s="663"/>
      <c r="AT1" s="663"/>
      <c r="AU1" s="664"/>
      <c r="AV1" s="665" t="s">
        <v>163</v>
      </c>
      <c r="AW1" s="663"/>
      <c r="AX1" s="663"/>
      <c r="AY1" s="664"/>
      <c r="AZ1" s="665" t="s">
        <v>164</v>
      </c>
      <c r="BA1" s="663"/>
      <c r="BB1" s="664"/>
      <c r="BC1" s="665" t="s">
        <v>165</v>
      </c>
      <c r="BD1" s="664"/>
      <c r="BE1" s="665" t="s">
        <v>166</v>
      </c>
      <c r="BF1" s="663"/>
      <c r="BG1" s="664"/>
      <c r="BH1" s="665" t="s">
        <v>167</v>
      </c>
      <c r="BI1" s="663"/>
      <c r="BJ1" s="664"/>
      <c r="BK1" s="665" t="s">
        <v>168</v>
      </c>
      <c r="BL1" s="663"/>
      <c r="BM1" s="664"/>
      <c r="BN1" s="102"/>
      <c r="BO1" s="666"/>
      <c r="BP1" s="667"/>
      <c r="BQ1" s="667"/>
      <c r="BR1" s="668"/>
      <c r="BS1" s="666"/>
      <c r="BT1" s="667"/>
      <c r="BU1" s="668"/>
      <c r="BV1" s="666"/>
      <c r="BW1" s="667"/>
      <c r="BX1" s="667"/>
      <c r="BY1" s="667"/>
      <c r="BZ1" s="667"/>
      <c r="CA1" s="668"/>
      <c r="CB1" s="103"/>
      <c r="CC1" s="103"/>
    </row>
    <row r="2" spans="1:81" ht="42.75">
      <c r="A2" s="104" t="s">
        <v>31</v>
      </c>
      <c r="B2" s="105" t="s">
        <v>178</v>
      </c>
      <c r="C2" s="105" t="s">
        <v>179</v>
      </c>
      <c r="D2" s="105" t="s">
        <v>180</v>
      </c>
      <c r="E2" s="105" t="s">
        <v>181</v>
      </c>
      <c r="F2" s="105" t="s">
        <v>182</v>
      </c>
      <c r="G2" s="105" t="s">
        <v>183</v>
      </c>
      <c r="H2" s="105" t="s">
        <v>184</v>
      </c>
      <c r="I2" s="105" t="s">
        <v>185</v>
      </c>
      <c r="J2" s="105" t="s">
        <v>186</v>
      </c>
      <c r="K2" s="105" t="s">
        <v>19</v>
      </c>
      <c r="L2" s="105" t="s">
        <v>187</v>
      </c>
      <c r="M2" s="105" t="s">
        <v>188</v>
      </c>
      <c r="N2" s="105" t="s">
        <v>189</v>
      </c>
      <c r="O2" s="105" t="s">
        <v>190</v>
      </c>
      <c r="P2" s="105" t="s">
        <v>191</v>
      </c>
      <c r="Q2" s="106" t="s">
        <v>194</v>
      </c>
      <c r="R2" s="106" t="s">
        <v>195</v>
      </c>
      <c r="S2" s="106" t="s">
        <v>192</v>
      </c>
      <c r="T2" s="105" t="s">
        <v>196</v>
      </c>
      <c r="U2" s="105" t="s">
        <v>197</v>
      </c>
      <c r="V2" s="105" t="s">
        <v>198</v>
      </c>
      <c r="W2" s="105" t="s">
        <v>199</v>
      </c>
      <c r="X2" s="105" t="s">
        <v>200</v>
      </c>
      <c r="Y2" s="105" t="s">
        <v>201</v>
      </c>
      <c r="Z2" s="105" t="s">
        <v>202</v>
      </c>
      <c r="AA2" s="105" t="s">
        <v>203</v>
      </c>
      <c r="AB2" s="105" t="s">
        <v>204</v>
      </c>
      <c r="AC2" s="105" t="s">
        <v>205</v>
      </c>
      <c r="AD2" s="105" t="s">
        <v>206</v>
      </c>
      <c r="AE2" s="105" t="s">
        <v>207</v>
      </c>
      <c r="AF2" s="105" t="s">
        <v>208</v>
      </c>
      <c r="AG2" s="105" t="s">
        <v>209</v>
      </c>
      <c r="AH2" s="107" t="s">
        <v>210</v>
      </c>
      <c r="AI2" s="107" t="s">
        <v>211</v>
      </c>
      <c r="AJ2" s="105" t="s">
        <v>212</v>
      </c>
      <c r="AK2" s="105" t="s">
        <v>213</v>
      </c>
      <c r="AL2" s="105" t="s">
        <v>214</v>
      </c>
      <c r="AM2" s="105" t="s">
        <v>215</v>
      </c>
      <c r="AN2" s="105" t="s">
        <v>216</v>
      </c>
      <c r="AO2" s="105" t="s">
        <v>217</v>
      </c>
      <c r="AP2" s="107" t="s">
        <v>218</v>
      </c>
      <c r="AQ2" s="107" t="s">
        <v>219</v>
      </c>
      <c r="AR2" s="105" t="s">
        <v>220</v>
      </c>
      <c r="AS2" s="105" t="s">
        <v>221</v>
      </c>
      <c r="AT2" s="105" t="s">
        <v>222</v>
      </c>
      <c r="AU2" s="105" t="s">
        <v>223</v>
      </c>
      <c r="AV2" s="105" t="s">
        <v>224</v>
      </c>
      <c r="AW2" s="105" t="s">
        <v>225</v>
      </c>
      <c r="AX2" s="105" t="s">
        <v>226</v>
      </c>
      <c r="AY2" s="105" t="s">
        <v>227</v>
      </c>
      <c r="AZ2" s="105" t="s">
        <v>228</v>
      </c>
      <c r="BA2" s="105" t="s">
        <v>229</v>
      </c>
      <c r="BB2" s="105" t="s">
        <v>230</v>
      </c>
      <c r="BC2" s="108" t="s">
        <v>231</v>
      </c>
      <c r="BD2" s="108" t="s">
        <v>232</v>
      </c>
      <c r="BE2" s="105" t="s">
        <v>233</v>
      </c>
      <c r="BF2" s="105" t="s">
        <v>234</v>
      </c>
      <c r="BG2" s="105" t="s">
        <v>235</v>
      </c>
      <c r="BH2" s="105" t="s">
        <v>236</v>
      </c>
      <c r="BI2" s="105" t="s">
        <v>237</v>
      </c>
      <c r="BJ2" s="105" t="s">
        <v>238</v>
      </c>
      <c r="BK2" s="105" t="s">
        <v>241</v>
      </c>
      <c r="BL2" s="105" t="s">
        <v>242</v>
      </c>
      <c r="BM2" s="105" t="s">
        <v>243</v>
      </c>
      <c r="BN2" s="105" t="s">
        <v>723</v>
      </c>
      <c r="BO2" s="109" t="s">
        <v>244</v>
      </c>
      <c r="BP2" s="109" t="s">
        <v>245</v>
      </c>
      <c r="BQ2" s="109" t="s">
        <v>246</v>
      </c>
      <c r="BR2" s="109" t="s">
        <v>247</v>
      </c>
      <c r="BS2" s="110" t="s">
        <v>20</v>
      </c>
      <c r="BT2" s="111" t="s">
        <v>248</v>
      </c>
      <c r="BU2" s="111" t="s">
        <v>249</v>
      </c>
      <c r="BV2" s="29" t="s">
        <v>250</v>
      </c>
      <c r="BW2" s="37" t="s">
        <v>724</v>
      </c>
      <c r="BX2" s="29" t="s">
        <v>252</v>
      </c>
      <c r="BY2" s="29" t="s">
        <v>725</v>
      </c>
      <c r="BZ2" s="29" t="s">
        <v>253</v>
      </c>
      <c r="CA2" s="20" t="s">
        <v>254</v>
      </c>
      <c r="CB2" s="20" t="s">
        <v>255</v>
      </c>
      <c r="CC2" s="20" t="s">
        <v>256</v>
      </c>
    </row>
    <row r="3" spans="1:81" ht="42.75">
      <c r="A3" s="120">
        <v>2021</v>
      </c>
      <c r="B3" s="114" t="s">
        <v>283</v>
      </c>
      <c r="C3" s="114" t="s">
        <v>1390</v>
      </c>
      <c r="D3" s="114"/>
      <c r="E3" s="114" t="s">
        <v>1391</v>
      </c>
      <c r="F3" s="114" t="s">
        <v>1215</v>
      </c>
      <c r="G3" s="114" t="s">
        <v>1392</v>
      </c>
      <c r="H3" s="114" t="s">
        <v>1393</v>
      </c>
      <c r="I3" s="114" t="s">
        <v>1393</v>
      </c>
      <c r="J3" s="116" t="s">
        <v>1394</v>
      </c>
      <c r="K3" s="113" t="s">
        <v>23</v>
      </c>
      <c r="L3" s="113"/>
      <c r="M3" s="113" t="s">
        <v>1452</v>
      </c>
      <c r="N3" s="113" t="s">
        <v>11959</v>
      </c>
      <c r="O3" s="113" t="s">
        <v>799</v>
      </c>
      <c r="P3" s="113">
        <v>15</v>
      </c>
      <c r="Q3" s="29"/>
      <c r="R3" s="29"/>
      <c r="S3" s="29" t="s">
        <v>1453</v>
      </c>
      <c r="T3" s="29"/>
      <c r="U3" s="113"/>
      <c r="V3" s="122" t="s">
        <v>1454</v>
      </c>
      <c r="W3" s="113" t="s">
        <v>2</v>
      </c>
      <c r="X3" s="113"/>
      <c r="Y3" s="113"/>
      <c r="Z3" s="113"/>
      <c r="AA3" s="115"/>
      <c r="AB3" s="113"/>
      <c r="AC3" s="113"/>
      <c r="AD3" s="113"/>
      <c r="AE3" s="115"/>
      <c r="AF3" s="113"/>
      <c r="AG3" s="113"/>
      <c r="AH3" s="113"/>
      <c r="AI3" s="115"/>
      <c r="AJ3" s="113"/>
      <c r="AK3" s="113"/>
      <c r="AL3" s="113"/>
      <c r="AM3" s="115"/>
      <c r="AN3" s="113"/>
      <c r="AO3" s="113"/>
      <c r="AP3" s="113"/>
      <c r="AQ3" s="115"/>
      <c r="AR3" s="113"/>
      <c r="AS3" s="113"/>
      <c r="AT3" s="113"/>
      <c r="AU3" s="115"/>
      <c r="AV3" s="113"/>
      <c r="AW3" s="113"/>
      <c r="AX3" s="113"/>
      <c r="AY3" s="113"/>
      <c r="AZ3" s="113"/>
      <c r="BA3" s="113"/>
      <c r="BB3" s="113"/>
      <c r="BC3" s="119">
        <v>0.373</v>
      </c>
      <c r="BD3" s="121">
        <v>0.86799999999999999</v>
      </c>
      <c r="BE3" s="113"/>
      <c r="BF3" s="115">
        <v>0.9</v>
      </c>
      <c r="BG3" s="113">
        <v>6.5</v>
      </c>
      <c r="BH3" s="113"/>
      <c r="BI3" s="115">
        <v>0.83</v>
      </c>
      <c r="BJ3" s="113">
        <v>2.9</v>
      </c>
      <c r="BK3" s="124">
        <f>(BL3*100)/(100+57)</f>
        <v>1.9554140127388535</v>
      </c>
      <c r="BL3" s="113">
        <v>3.07</v>
      </c>
      <c r="BM3" s="115">
        <v>0.56999999999999995</v>
      </c>
      <c r="BN3" s="29">
        <f t="shared" ref="BN3:BN34" si="0">P3*BL3</f>
        <v>46.05</v>
      </c>
      <c r="BO3" s="29"/>
      <c r="BP3" s="29"/>
      <c r="BQ3" s="29"/>
      <c r="BR3" s="29">
        <v>0</v>
      </c>
      <c r="BS3" s="29" t="s">
        <v>28</v>
      </c>
      <c r="BT3" s="113">
        <v>1</v>
      </c>
      <c r="BU3" s="113">
        <v>2</v>
      </c>
      <c r="BV3" s="29" t="s">
        <v>314</v>
      </c>
      <c r="BW3" s="37"/>
      <c r="BX3" s="29"/>
      <c r="BY3" s="29" t="s">
        <v>1455</v>
      </c>
      <c r="BZ3" s="29" t="s">
        <v>1455</v>
      </c>
      <c r="CA3" s="29" t="s">
        <v>1455</v>
      </c>
      <c r="CB3" s="20" t="s">
        <v>1455</v>
      </c>
      <c r="CC3" s="20" t="s">
        <v>300</v>
      </c>
    </row>
    <row r="4" spans="1:81" ht="42.75">
      <c r="A4" s="120">
        <v>2021</v>
      </c>
      <c r="B4" s="113" t="s">
        <v>744</v>
      </c>
      <c r="C4" s="113" t="s">
        <v>745</v>
      </c>
      <c r="D4" s="113" t="s">
        <v>333</v>
      </c>
      <c r="E4" s="113" t="s">
        <v>745</v>
      </c>
      <c r="F4" s="113" t="s">
        <v>334</v>
      </c>
      <c r="G4" s="113" t="s">
        <v>754</v>
      </c>
      <c r="H4" s="113" t="s">
        <v>754</v>
      </c>
      <c r="I4" s="113" t="s">
        <v>754</v>
      </c>
      <c r="J4" s="29" t="s">
        <v>1456</v>
      </c>
      <c r="K4" s="113" t="s">
        <v>23</v>
      </c>
      <c r="L4" s="113"/>
      <c r="M4" s="113" t="s">
        <v>1457</v>
      </c>
      <c r="N4" s="113" t="s">
        <v>310</v>
      </c>
      <c r="O4" s="113" t="s">
        <v>311</v>
      </c>
      <c r="P4" s="113">
        <v>43</v>
      </c>
      <c r="Q4" s="29"/>
      <c r="R4" s="29"/>
      <c r="S4" s="29" t="s">
        <v>1458</v>
      </c>
      <c r="T4" s="122" t="s">
        <v>1459</v>
      </c>
      <c r="U4" s="113" t="s">
        <v>8</v>
      </c>
      <c r="V4" s="122" t="s">
        <v>1460</v>
      </c>
      <c r="W4" s="113" t="s">
        <v>2</v>
      </c>
      <c r="X4" s="113">
        <v>5</v>
      </c>
      <c r="Y4" s="113">
        <v>28</v>
      </c>
      <c r="Z4" s="113">
        <f t="shared" ref="Z4:Z6" si="1">Y4-X4</f>
        <v>23</v>
      </c>
      <c r="AA4" s="115">
        <f t="shared" ref="AA4:AA6" si="2">(Y4-X4)/X4</f>
        <v>4.5999999999999996</v>
      </c>
      <c r="AB4" s="113">
        <v>28</v>
      </c>
      <c r="AC4" s="113">
        <v>45</v>
      </c>
      <c r="AD4" s="113">
        <f t="shared" ref="AD4:AD6" si="3">AC4-AB4</f>
        <v>17</v>
      </c>
      <c r="AE4" s="115">
        <f t="shared" ref="AE4:AE6" si="4">(AC4-AB4)/AB4</f>
        <v>0.6071428571428571</v>
      </c>
      <c r="AF4" s="113">
        <v>86</v>
      </c>
      <c r="AG4" s="113">
        <v>91</v>
      </c>
      <c r="AH4" s="113">
        <f t="shared" ref="AH4:AH6" si="5">AG4-AF4</f>
        <v>5</v>
      </c>
      <c r="AI4" s="115">
        <f t="shared" ref="AI4:AI6" si="6">(AG4-AF4)/AF4</f>
        <v>5.8139534883720929E-2</v>
      </c>
      <c r="AJ4" s="113">
        <v>66</v>
      </c>
      <c r="AK4" s="113">
        <v>73</v>
      </c>
      <c r="AL4" s="113">
        <f t="shared" ref="AL4:AL6" si="7">AK4-AJ4</f>
        <v>7</v>
      </c>
      <c r="AM4" s="115">
        <f t="shared" ref="AM4:AM6" si="8">(AK4-AJ4)/AJ4</f>
        <v>0.10606060606060606</v>
      </c>
      <c r="AN4" s="113">
        <v>76</v>
      </c>
      <c r="AO4" s="113">
        <v>84</v>
      </c>
      <c r="AP4" s="113">
        <f t="shared" ref="AP4:AP6" si="9">AO4-AN4</f>
        <v>8</v>
      </c>
      <c r="AQ4" s="115">
        <f t="shared" ref="AQ4:AQ6" si="10">(AO4-AN4)/AN4</f>
        <v>0.10526315789473684</v>
      </c>
      <c r="AR4" s="113">
        <v>70</v>
      </c>
      <c r="AS4" s="113">
        <v>73</v>
      </c>
      <c r="AT4" s="113">
        <f t="shared" ref="AT4:AT6" si="11">AS4-AR4</f>
        <v>3</v>
      </c>
      <c r="AU4" s="115">
        <f t="shared" ref="AU4:AU6" si="12">(AS4-AR4)/AR4</f>
        <v>4.2857142857142858E-2</v>
      </c>
      <c r="AV4" s="113"/>
      <c r="AW4" s="113"/>
      <c r="AX4" s="113"/>
      <c r="AY4" s="113"/>
      <c r="AZ4" s="113">
        <v>78</v>
      </c>
      <c r="BA4" s="113">
        <v>81</v>
      </c>
      <c r="BB4" s="113">
        <f t="shared" ref="BB4:BB14" si="13">BA4-AZ4</f>
        <v>3</v>
      </c>
      <c r="BC4" s="119">
        <v>0.32500000000000001</v>
      </c>
      <c r="BD4" s="121">
        <v>0.85399999999999998</v>
      </c>
      <c r="BE4" s="113"/>
      <c r="BF4" s="115">
        <v>0.89</v>
      </c>
      <c r="BG4" s="113">
        <v>5.05</v>
      </c>
      <c r="BH4" s="113"/>
      <c r="BI4" s="115">
        <v>0.82</v>
      </c>
      <c r="BJ4" s="113">
        <v>3.09</v>
      </c>
      <c r="BK4" s="124">
        <f>(BL4*100)/(100+45)</f>
        <v>1.7241379310344827</v>
      </c>
      <c r="BL4" s="113">
        <v>2.5</v>
      </c>
      <c r="BM4" s="115">
        <v>0.45</v>
      </c>
      <c r="BN4" s="29">
        <f t="shared" si="0"/>
        <v>107.5</v>
      </c>
      <c r="BO4" s="29"/>
      <c r="BP4" s="29"/>
      <c r="BQ4" s="29"/>
      <c r="BR4" s="29"/>
      <c r="BS4" s="29" t="s">
        <v>25</v>
      </c>
      <c r="BT4" s="113">
        <v>1</v>
      </c>
      <c r="BU4" s="113">
        <v>3</v>
      </c>
      <c r="BV4" s="29" t="s">
        <v>314</v>
      </c>
      <c r="BW4" s="37"/>
      <c r="BX4" s="29"/>
      <c r="BY4" s="29" t="s">
        <v>1461</v>
      </c>
      <c r="BZ4" s="29" t="s">
        <v>0</v>
      </c>
      <c r="CA4" s="20" t="s">
        <v>1462</v>
      </c>
      <c r="CB4" s="20" t="s">
        <v>299</v>
      </c>
      <c r="CC4" s="20" t="s">
        <v>300</v>
      </c>
    </row>
    <row r="5" spans="1:81" ht="57">
      <c r="A5" s="120">
        <v>2021</v>
      </c>
      <c r="B5" s="113" t="s">
        <v>283</v>
      </c>
      <c r="C5" s="113" t="s">
        <v>755</v>
      </c>
      <c r="D5" s="113"/>
      <c r="E5" s="113" t="s">
        <v>1391</v>
      </c>
      <c r="F5" s="113" t="s">
        <v>1215</v>
      </c>
      <c r="G5" s="113" t="s">
        <v>1218</v>
      </c>
      <c r="H5" s="113" t="s">
        <v>1219</v>
      </c>
      <c r="I5" s="113" t="s">
        <v>1219</v>
      </c>
      <c r="J5" s="29" t="s">
        <v>1463</v>
      </c>
      <c r="K5" s="113" t="s">
        <v>23</v>
      </c>
      <c r="L5" s="113"/>
      <c r="M5" s="113" t="s">
        <v>1464</v>
      </c>
      <c r="N5" s="113" t="s">
        <v>11960</v>
      </c>
      <c r="O5" s="113" t="s">
        <v>799</v>
      </c>
      <c r="P5" s="113">
        <v>20</v>
      </c>
      <c r="Q5" s="29"/>
      <c r="R5" s="29"/>
      <c r="S5" s="29" t="s">
        <v>1465</v>
      </c>
      <c r="T5" s="125" t="s">
        <v>1466</v>
      </c>
      <c r="U5" s="113" t="s">
        <v>2</v>
      </c>
      <c r="V5" s="125" t="s">
        <v>1467</v>
      </c>
      <c r="W5" s="113" t="s">
        <v>2</v>
      </c>
      <c r="X5" s="113">
        <v>8</v>
      </c>
      <c r="Y5" s="113">
        <v>21</v>
      </c>
      <c r="Z5" s="113">
        <f t="shared" si="1"/>
        <v>13</v>
      </c>
      <c r="AA5" s="115">
        <f t="shared" si="2"/>
        <v>1.625</v>
      </c>
      <c r="AB5" s="113">
        <v>84</v>
      </c>
      <c r="AC5" s="113">
        <v>84</v>
      </c>
      <c r="AD5" s="113">
        <f t="shared" si="3"/>
        <v>0</v>
      </c>
      <c r="AE5" s="115">
        <f t="shared" si="4"/>
        <v>0</v>
      </c>
      <c r="AF5" s="113">
        <v>96</v>
      </c>
      <c r="AG5" s="113">
        <v>100</v>
      </c>
      <c r="AH5" s="113">
        <f t="shared" si="5"/>
        <v>4</v>
      </c>
      <c r="AI5" s="115">
        <f t="shared" si="6"/>
        <v>4.1666666666666664E-2</v>
      </c>
      <c r="AJ5" s="113">
        <v>51</v>
      </c>
      <c r="AK5" s="113">
        <v>66</v>
      </c>
      <c r="AL5" s="113">
        <f t="shared" si="7"/>
        <v>15</v>
      </c>
      <c r="AM5" s="115">
        <f t="shared" si="8"/>
        <v>0.29411764705882354</v>
      </c>
      <c r="AN5" s="113">
        <v>97</v>
      </c>
      <c r="AO5" s="113">
        <v>95</v>
      </c>
      <c r="AP5" s="113">
        <f t="shared" si="9"/>
        <v>-2</v>
      </c>
      <c r="AQ5" s="115">
        <f t="shared" si="10"/>
        <v>-2.0618556701030927E-2</v>
      </c>
      <c r="AR5" s="113">
        <v>90</v>
      </c>
      <c r="AS5" s="113">
        <v>89</v>
      </c>
      <c r="AT5" s="113">
        <f t="shared" si="11"/>
        <v>-1</v>
      </c>
      <c r="AU5" s="115">
        <f t="shared" si="12"/>
        <v>-1.1111111111111112E-2</v>
      </c>
      <c r="AV5" s="113"/>
      <c r="AW5" s="113"/>
      <c r="AX5" s="113"/>
      <c r="AY5" s="113"/>
      <c r="AZ5" s="113">
        <v>86</v>
      </c>
      <c r="BA5" s="113">
        <v>91</v>
      </c>
      <c r="BB5" s="113">
        <f t="shared" si="13"/>
        <v>5</v>
      </c>
      <c r="BC5" s="119">
        <v>0.38700000000000001</v>
      </c>
      <c r="BD5" s="121">
        <v>0.88200000000000001</v>
      </c>
      <c r="BE5" s="113"/>
      <c r="BF5" s="115">
        <v>0.91</v>
      </c>
      <c r="BG5" s="113">
        <v>6.5</v>
      </c>
      <c r="BH5" s="113"/>
      <c r="BI5" s="115">
        <v>0.85</v>
      </c>
      <c r="BJ5" s="113">
        <v>3.2</v>
      </c>
      <c r="BK5" s="124">
        <f>(BL5*100)/(100+60)</f>
        <v>2.15625</v>
      </c>
      <c r="BL5" s="113">
        <v>3.45</v>
      </c>
      <c r="BM5" s="115">
        <v>0.6</v>
      </c>
      <c r="BN5" s="29">
        <f t="shared" si="0"/>
        <v>69</v>
      </c>
      <c r="BO5" s="29"/>
      <c r="BP5" s="29"/>
      <c r="BQ5" s="29"/>
      <c r="BR5" s="29"/>
      <c r="BS5" s="29" t="s">
        <v>27</v>
      </c>
      <c r="BT5" s="113">
        <v>1</v>
      </c>
      <c r="BU5" s="113">
        <v>3</v>
      </c>
      <c r="BV5" s="29" t="s">
        <v>314</v>
      </c>
      <c r="BW5" s="37"/>
      <c r="BX5" s="29"/>
      <c r="BY5" s="29" t="s">
        <v>1461</v>
      </c>
      <c r="BZ5" s="29" t="s">
        <v>0</v>
      </c>
      <c r="CA5" s="20" t="s">
        <v>1462</v>
      </c>
      <c r="CB5" s="20" t="s">
        <v>299</v>
      </c>
      <c r="CC5" s="20" t="s">
        <v>300</v>
      </c>
    </row>
    <row r="6" spans="1:81" ht="42.75">
      <c r="A6" s="120">
        <v>2021</v>
      </c>
      <c r="B6" s="113" t="s">
        <v>283</v>
      </c>
      <c r="C6" s="113" t="s">
        <v>1234</v>
      </c>
      <c r="D6" s="113"/>
      <c r="E6" s="113" t="s">
        <v>1400</v>
      </c>
      <c r="F6" s="113" t="s">
        <v>1468</v>
      </c>
      <c r="G6" s="113" t="s">
        <v>1469</v>
      </c>
      <c r="H6" s="113" t="s">
        <v>1470</v>
      </c>
      <c r="I6" s="113" t="s">
        <v>1470</v>
      </c>
      <c r="J6" s="29" t="s">
        <v>1471</v>
      </c>
      <c r="K6" s="113" t="s">
        <v>23</v>
      </c>
      <c r="L6" s="113"/>
      <c r="M6" s="113" t="s">
        <v>1472</v>
      </c>
      <c r="N6" s="113" t="s">
        <v>1299</v>
      </c>
      <c r="O6" s="113" t="s">
        <v>799</v>
      </c>
      <c r="P6" s="113">
        <v>22</v>
      </c>
      <c r="Q6" s="29"/>
      <c r="R6" s="29"/>
      <c r="S6" s="29" t="s">
        <v>1473</v>
      </c>
      <c r="T6" s="122" t="s">
        <v>1474</v>
      </c>
      <c r="U6" s="113" t="s">
        <v>8</v>
      </c>
      <c r="V6" s="125" t="s">
        <v>1475</v>
      </c>
      <c r="W6" s="113" t="s">
        <v>2</v>
      </c>
      <c r="X6" s="113">
        <v>4</v>
      </c>
      <c r="Y6" s="113">
        <v>35</v>
      </c>
      <c r="Z6" s="113">
        <f t="shared" si="1"/>
        <v>31</v>
      </c>
      <c r="AA6" s="115">
        <f t="shared" si="2"/>
        <v>7.75</v>
      </c>
      <c r="AB6" s="113">
        <v>71</v>
      </c>
      <c r="AC6" s="113">
        <v>82</v>
      </c>
      <c r="AD6" s="113">
        <f t="shared" si="3"/>
        <v>11</v>
      </c>
      <c r="AE6" s="115">
        <f t="shared" si="4"/>
        <v>0.15492957746478872</v>
      </c>
      <c r="AF6" s="113">
        <v>91</v>
      </c>
      <c r="AG6" s="113">
        <v>92</v>
      </c>
      <c r="AH6" s="113">
        <f t="shared" si="5"/>
        <v>1</v>
      </c>
      <c r="AI6" s="115">
        <f t="shared" si="6"/>
        <v>1.098901098901099E-2</v>
      </c>
      <c r="AJ6" s="113">
        <v>72</v>
      </c>
      <c r="AK6" s="113">
        <v>76</v>
      </c>
      <c r="AL6" s="113">
        <f t="shared" si="7"/>
        <v>4</v>
      </c>
      <c r="AM6" s="115">
        <f t="shared" si="8"/>
        <v>5.5555555555555552E-2</v>
      </c>
      <c r="AN6" s="113">
        <v>93</v>
      </c>
      <c r="AO6" s="113">
        <v>94</v>
      </c>
      <c r="AP6" s="113">
        <f t="shared" si="9"/>
        <v>1</v>
      </c>
      <c r="AQ6" s="115">
        <f t="shared" si="10"/>
        <v>1.0752688172043012E-2</v>
      </c>
      <c r="AR6" s="113">
        <v>89</v>
      </c>
      <c r="AS6" s="113">
        <v>88</v>
      </c>
      <c r="AT6" s="113">
        <f t="shared" si="11"/>
        <v>-1</v>
      </c>
      <c r="AU6" s="115">
        <f t="shared" si="12"/>
        <v>-1.1235955056179775E-2</v>
      </c>
      <c r="AV6" s="113"/>
      <c r="AW6" s="113"/>
      <c r="AX6" s="113"/>
      <c r="AY6" s="113"/>
      <c r="AZ6" s="113">
        <v>87</v>
      </c>
      <c r="BA6" s="113">
        <v>91</v>
      </c>
      <c r="BB6" s="113">
        <f t="shared" si="13"/>
        <v>4</v>
      </c>
      <c r="BC6" s="119">
        <v>0.40200000000000002</v>
      </c>
      <c r="BD6" s="121">
        <v>0.85899999999999999</v>
      </c>
      <c r="BE6" s="113"/>
      <c r="BF6" s="115">
        <v>0.9</v>
      </c>
      <c r="BG6" s="113">
        <v>7.2</v>
      </c>
      <c r="BH6" s="113"/>
      <c r="BI6" s="115">
        <v>0.81</v>
      </c>
      <c r="BJ6" s="113">
        <v>2.9</v>
      </c>
      <c r="BK6" s="124">
        <f>(BL6*100)/(100+48)</f>
        <v>2.2094594594594597</v>
      </c>
      <c r="BL6" s="113">
        <v>3.27</v>
      </c>
      <c r="BM6" s="115">
        <v>0.48</v>
      </c>
      <c r="BN6" s="29">
        <f t="shared" si="0"/>
        <v>71.94</v>
      </c>
      <c r="BO6" s="29"/>
      <c r="BP6" s="29"/>
      <c r="BQ6" s="29"/>
      <c r="BR6" s="29"/>
      <c r="BS6" s="29" t="s">
        <v>25</v>
      </c>
      <c r="BT6" s="113">
        <v>1</v>
      </c>
      <c r="BU6" s="113">
        <v>2</v>
      </c>
      <c r="BV6" s="29" t="s">
        <v>314</v>
      </c>
      <c r="BW6" s="37"/>
      <c r="BX6" s="29"/>
      <c r="BY6" s="29" t="s">
        <v>1461</v>
      </c>
      <c r="BZ6" s="29" t="s">
        <v>0</v>
      </c>
      <c r="CA6" s="20" t="s">
        <v>1462</v>
      </c>
      <c r="CB6" s="20" t="s">
        <v>299</v>
      </c>
      <c r="CC6" s="20" t="s">
        <v>300</v>
      </c>
    </row>
    <row r="7" spans="1:81" ht="42.75">
      <c r="A7" s="120">
        <v>2021</v>
      </c>
      <c r="B7" s="113" t="s">
        <v>283</v>
      </c>
      <c r="C7" s="113" t="s">
        <v>726</v>
      </c>
      <c r="D7" s="113"/>
      <c r="E7" s="113" t="s">
        <v>1476</v>
      </c>
      <c r="F7" s="113" t="s">
        <v>791</v>
      </c>
      <c r="G7" s="113" t="s">
        <v>1477</v>
      </c>
      <c r="H7" s="113" t="s">
        <v>1478</v>
      </c>
      <c r="I7" s="113" t="s">
        <v>1478</v>
      </c>
      <c r="J7" s="29" t="s">
        <v>1479</v>
      </c>
      <c r="K7" s="113" t="s">
        <v>23</v>
      </c>
      <c r="L7" s="113"/>
      <c r="M7" s="113" t="s">
        <v>1480</v>
      </c>
      <c r="N7" s="113" t="s">
        <v>11961</v>
      </c>
      <c r="O7" s="113" t="s">
        <v>393</v>
      </c>
      <c r="P7" s="113">
        <v>49</v>
      </c>
      <c r="Q7" s="29"/>
      <c r="R7" s="29"/>
      <c r="S7" s="29" t="s">
        <v>1481</v>
      </c>
      <c r="T7" s="29"/>
      <c r="U7" s="113"/>
      <c r="V7" s="122" t="s">
        <v>1482</v>
      </c>
      <c r="W7" s="113" t="s">
        <v>8</v>
      </c>
      <c r="X7" s="113"/>
      <c r="Y7" s="113">
        <v>52</v>
      </c>
      <c r="Z7" s="113"/>
      <c r="AA7" s="113"/>
      <c r="AB7" s="113"/>
      <c r="AC7" s="113">
        <v>88</v>
      </c>
      <c r="AD7" s="113"/>
      <c r="AE7" s="113"/>
      <c r="AF7" s="113"/>
      <c r="AG7" s="113">
        <v>98</v>
      </c>
      <c r="AH7" s="113"/>
      <c r="AI7" s="113"/>
      <c r="AJ7" s="113"/>
      <c r="AK7" s="113">
        <v>74</v>
      </c>
      <c r="AL7" s="113"/>
      <c r="AM7" s="113"/>
      <c r="AN7" s="113"/>
      <c r="AO7" s="113">
        <v>94</v>
      </c>
      <c r="AP7" s="113"/>
      <c r="AQ7" s="113"/>
      <c r="AR7" s="113"/>
      <c r="AS7" s="113">
        <v>91</v>
      </c>
      <c r="AT7" s="113"/>
      <c r="AU7" s="113"/>
      <c r="AV7" s="113"/>
      <c r="AW7" s="113"/>
      <c r="AX7" s="113"/>
      <c r="AY7" s="113"/>
      <c r="AZ7" s="113"/>
      <c r="BA7" s="113">
        <v>94</v>
      </c>
      <c r="BB7" s="113">
        <f t="shared" si="13"/>
        <v>94</v>
      </c>
      <c r="BC7" s="119">
        <v>0.35799999999999998</v>
      </c>
      <c r="BD7" s="121">
        <v>0.879</v>
      </c>
      <c r="BE7" s="113"/>
      <c r="BF7" s="115">
        <v>0.93</v>
      </c>
      <c r="BG7" s="113">
        <v>5.2</v>
      </c>
      <c r="BH7" s="113"/>
      <c r="BI7" s="115">
        <v>0.83</v>
      </c>
      <c r="BJ7" s="113">
        <v>3.8</v>
      </c>
      <c r="BK7" s="124">
        <f>(BL7*100)/(100+32)</f>
        <v>1.2651515151515151</v>
      </c>
      <c r="BL7" s="113">
        <v>1.67</v>
      </c>
      <c r="BM7" s="115">
        <v>0.32</v>
      </c>
      <c r="BN7" s="29">
        <f t="shared" si="0"/>
        <v>81.83</v>
      </c>
      <c r="BO7" s="29"/>
      <c r="BP7" s="29"/>
      <c r="BQ7" s="29"/>
      <c r="BR7" s="29"/>
      <c r="BS7" s="29" t="s">
        <v>25</v>
      </c>
      <c r="BT7" s="113">
        <v>1</v>
      </c>
      <c r="BU7" s="113">
        <v>1</v>
      </c>
      <c r="BV7" s="29" t="s">
        <v>314</v>
      </c>
      <c r="BW7" s="37"/>
      <c r="BX7" s="29"/>
      <c r="BY7" s="29"/>
      <c r="BZ7" s="29" t="s">
        <v>1483</v>
      </c>
      <c r="CA7" s="20" t="s">
        <v>1484</v>
      </c>
      <c r="CB7" s="20" t="s">
        <v>299</v>
      </c>
      <c r="CC7" s="20" t="s">
        <v>300</v>
      </c>
    </row>
    <row r="8" spans="1:81" ht="42.75">
      <c r="A8" s="120">
        <v>2021</v>
      </c>
      <c r="B8" s="113" t="s">
        <v>283</v>
      </c>
      <c r="C8" s="113" t="s">
        <v>776</v>
      </c>
      <c r="D8" s="113"/>
      <c r="E8" s="113" t="s">
        <v>1396</v>
      </c>
      <c r="F8" s="113" t="s">
        <v>1215</v>
      </c>
      <c r="G8" s="113" t="s">
        <v>1386</v>
      </c>
      <c r="H8" s="113" t="s">
        <v>1387</v>
      </c>
      <c r="I8" s="113" t="s">
        <v>1387</v>
      </c>
      <c r="J8" s="29" t="s">
        <v>1485</v>
      </c>
      <c r="K8" s="113" t="s">
        <v>23</v>
      </c>
      <c r="L8" s="113"/>
      <c r="M8" s="113" t="s">
        <v>1486</v>
      </c>
      <c r="N8" s="113" t="s">
        <v>11962</v>
      </c>
      <c r="O8" s="113" t="s">
        <v>1487</v>
      </c>
      <c r="P8" s="113">
        <v>33</v>
      </c>
      <c r="Q8" s="29"/>
      <c r="R8" s="29"/>
      <c r="S8" s="29" t="s">
        <v>1488</v>
      </c>
      <c r="T8" s="122" t="s">
        <v>1489</v>
      </c>
      <c r="U8" s="113" t="s">
        <v>8</v>
      </c>
      <c r="V8" s="125" t="s">
        <v>1490</v>
      </c>
      <c r="W8" s="113" t="s">
        <v>2</v>
      </c>
      <c r="X8" s="113">
        <v>4</v>
      </c>
      <c r="Y8" s="113">
        <v>25</v>
      </c>
      <c r="Z8" s="113">
        <f t="shared" ref="Z8:Z14" si="14">Y8-X8</f>
        <v>21</v>
      </c>
      <c r="AA8" s="115">
        <f t="shared" ref="AA8:AA14" si="15">(Y8-X8)/X8</f>
        <v>5.25</v>
      </c>
      <c r="AB8" s="113">
        <v>72</v>
      </c>
      <c r="AC8" s="113">
        <v>85</v>
      </c>
      <c r="AD8" s="113">
        <f t="shared" ref="AD8:AD14" si="16">AC8-AB8</f>
        <v>13</v>
      </c>
      <c r="AE8" s="115">
        <f t="shared" ref="AE8:AE14" si="17">(AC8-AB8)/AB8</f>
        <v>0.18055555555555555</v>
      </c>
      <c r="AF8" s="113">
        <v>94</v>
      </c>
      <c r="AG8" s="113">
        <v>95</v>
      </c>
      <c r="AH8" s="113">
        <f t="shared" ref="AH8:AH14" si="18">AG8-AF8</f>
        <v>1</v>
      </c>
      <c r="AI8" s="115">
        <f t="shared" ref="AI8:AI14" si="19">(AG8-AF8)/AF8</f>
        <v>1.0638297872340425E-2</v>
      </c>
      <c r="AJ8" s="113">
        <v>61</v>
      </c>
      <c r="AK8" s="113">
        <v>65</v>
      </c>
      <c r="AL8" s="113">
        <f t="shared" ref="AL8:AL14" si="20">AK8-AJ8</f>
        <v>4</v>
      </c>
      <c r="AM8" s="115">
        <f t="shared" ref="AM8:AM14" si="21">(AK8-AJ8)/AJ8</f>
        <v>6.5573770491803282E-2</v>
      </c>
      <c r="AN8" s="113">
        <v>85</v>
      </c>
      <c r="AO8" s="113">
        <v>91</v>
      </c>
      <c r="AP8" s="113">
        <f t="shared" ref="AP8:AP14" si="22">AO8-AN8</f>
        <v>6</v>
      </c>
      <c r="AQ8" s="115">
        <f t="shared" ref="AQ8:AQ14" si="23">(AO8-AN8)/AN8</f>
        <v>7.0588235294117646E-2</v>
      </c>
      <c r="AR8" s="113">
        <v>85</v>
      </c>
      <c r="AS8" s="113">
        <v>94</v>
      </c>
      <c r="AT8" s="113">
        <f t="shared" ref="AT8:AT14" si="24">AS8-AR8</f>
        <v>9</v>
      </c>
      <c r="AU8" s="115">
        <f t="shared" ref="AU8:AU14" si="25">(AS8-AR8)/AR8</f>
        <v>0.10588235294117647</v>
      </c>
      <c r="AV8" s="113"/>
      <c r="AW8" s="113"/>
      <c r="AX8" s="113"/>
      <c r="AY8" s="113"/>
      <c r="AZ8" s="113">
        <v>84</v>
      </c>
      <c r="BA8" s="113">
        <v>90</v>
      </c>
      <c r="BB8" s="113">
        <f t="shared" si="13"/>
        <v>6</v>
      </c>
      <c r="BC8" s="113">
        <v>38.35</v>
      </c>
      <c r="BD8" s="121">
        <v>0.79600000000000004</v>
      </c>
      <c r="BE8" s="113"/>
      <c r="BF8" s="115">
        <v>0.92</v>
      </c>
      <c r="BG8" s="113">
        <v>5.6</v>
      </c>
      <c r="BH8" s="113"/>
      <c r="BI8" s="115">
        <v>0.82</v>
      </c>
      <c r="BJ8" s="113">
        <v>4</v>
      </c>
      <c r="BK8" s="124">
        <f>(BL8*100)/(100+38)</f>
        <v>2.3913043478260869</v>
      </c>
      <c r="BL8" s="113">
        <v>3.3</v>
      </c>
      <c r="BM8" s="115">
        <v>0.38</v>
      </c>
      <c r="BN8" s="29">
        <f t="shared" si="0"/>
        <v>108.89999999999999</v>
      </c>
      <c r="BO8" s="29"/>
      <c r="BP8" s="29"/>
      <c r="BQ8" s="29"/>
      <c r="BR8" s="29"/>
      <c r="BS8" s="123" t="s">
        <v>24</v>
      </c>
      <c r="BT8" s="113">
        <v>1</v>
      </c>
      <c r="BU8" s="113">
        <v>5</v>
      </c>
      <c r="BV8" s="29" t="s">
        <v>314</v>
      </c>
      <c r="BW8" s="37"/>
      <c r="BX8" s="29"/>
      <c r="BY8" s="29" t="s">
        <v>1461</v>
      </c>
      <c r="BZ8" s="29" t="s">
        <v>0</v>
      </c>
      <c r="CA8" s="20" t="s">
        <v>1462</v>
      </c>
      <c r="CB8" s="20" t="s">
        <v>299</v>
      </c>
      <c r="CC8" s="20" t="s">
        <v>300</v>
      </c>
    </row>
    <row r="9" spans="1:81" ht="42.75">
      <c r="A9" s="120">
        <v>2021</v>
      </c>
      <c r="B9" s="113" t="s">
        <v>283</v>
      </c>
      <c r="C9" s="113" t="s">
        <v>1234</v>
      </c>
      <c r="D9" s="113"/>
      <c r="E9" s="113" t="s">
        <v>1491</v>
      </c>
      <c r="F9" s="113" t="s">
        <v>791</v>
      </c>
      <c r="G9" s="113" t="s">
        <v>1439</v>
      </c>
      <c r="H9" s="113" t="s">
        <v>1492</v>
      </c>
      <c r="I9" s="113" t="s">
        <v>1492</v>
      </c>
      <c r="J9" s="29" t="s">
        <v>1493</v>
      </c>
      <c r="K9" s="113" t="s">
        <v>23</v>
      </c>
      <c r="L9" s="113"/>
      <c r="M9" s="113" t="s">
        <v>1494</v>
      </c>
      <c r="N9" s="113" t="s">
        <v>12002</v>
      </c>
      <c r="O9" s="113" t="s">
        <v>1438</v>
      </c>
      <c r="P9" s="113">
        <v>40</v>
      </c>
      <c r="Q9" s="29"/>
      <c r="R9" s="29"/>
      <c r="S9" s="29" t="s">
        <v>1495</v>
      </c>
      <c r="T9" s="125" t="s">
        <v>1496</v>
      </c>
      <c r="U9" s="113" t="s">
        <v>8</v>
      </c>
      <c r="V9" s="125" t="s">
        <v>1497</v>
      </c>
      <c r="W9" s="113" t="s">
        <v>2</v>
      </c>
      <c r="X9" s="113">
        <v>21</v>
      </c>
      <c r="Y9" s="113">
        <v>49</v>
      </c>
      <c r="Z9" s="113">
        <f t="shared" si="14"/>
        <v>28</v>
      </c>
      <c r="AA9" s="115">
        <f t="shared" si="15"/>
        <v>1.3333333333333333</v>
      </c>
      <c r="AB9" s="113">
        <v>87</v>
      </c>
      <c r="AC9" s="113">
        <v>92</v>
      </c>
      <c r="AD9" s="113">
        <f t="shared" si="16"/>
        <v>5</v>
      </c>
      <c r="AE9" s="115">
        <f t="shared" si="17"/>
        <v>5.7471264367816091E-2</v>
      </c>
      <c r="AF9" s="113">
        <v>97</v>
      </c>
      <c r="AG9" s="113">
        <v>100</v>
      </c>
      <c r="AH9" s="113">
        <f t="shared" si="18"/>
        <v>3</v>
      </c>
      <c r="AI9" s="115">
        <f t="shared" si="19"/>
        <v>3.0927835051546393E-2</v>
      </c>
      <c r="AJ9" s="113">
        <v>82</v>
      </c>
      <c r="AK9" s="113">
        <v>90</v>
      </c>
      <c r="AL9" s="113">
        <f t="shared" si="20"/>
        <v>8</v>
      </c>
      <c r="AM9" s="115">
        <f t="shared" si="21"/>
        <v>9.7560975609756101E-2</v>
      </c>
      <c r="AN9" s="113">
        <v>92</v>
      </c>
      <c r="AO9" s="113">
        <v>96</v>
      </c>
      <c r="AP9" s="113">
        <f t="shared" si="22"/>
        <v>4</v>
      </c>
      <c r="AQ9" s="115">
        <f t="shared" si="23"/>
        <v>4.3478260869565216E-2</v>
      </c>
      <c r="AR9" s="113">
        <v>85</v>
      </c>
      <c r="AS9" s="113">
        <v>90</v>
      </c>
      <c r="AT9" s="113">
        <f t="shared" si="24"/>
        <v>5</v>
      </c>
      <c r="AU9" s="115">
        <f t="shared" si="25"/>
        <v>5.8823529411764705E-2</v>
      </c>
      <c r="AV9" s="113"/>
      <c r="AW9" s="113"/>
      <c r="AX9" s="113"/>
      <c r="AY9" s="113"/>
      <c r="AZ9" s="113">
        <v>91</v>
      </c>
      <c r="BA9" s="113">
        <v>97</v>
      </c>
      <c r="BB9" s="113">
        <f t="shared" si="13"/>
        <v>6</v>
      </c>
      <c r="BC9" s="119">
        <v>0.38200000000000001</v>
      </c>
      <c r="BD9" s="117">
        <v>0.85</v>
      </c>
      <c r="BE9" s="113"/>
      <c r="BF9" s="115">
        <v>0.9</v>
      </c>
      <c r="BG9" s="113">
        <v>5.7</v>
      </c>
      <c r="BH9" s="113"/>
      <c r="BI9" s="115">
        <v>0.8</v>
      </c>
      <c r="BJ9" s="113">
        <v>3.8</v>
      </c>
      <c r="BK9" s="124">
        <f>(BL9*100)/(100+56)</f>
        <v>1.6666666666666667</v>
      </c>
      <c r="BL9" s="113">
        <v>2.6</v>
      </c>
      <c r="BM9" s="115">
        <v>0.56000000000000005</v>
      </c>
      <c r="BN9" s="29">
        <f t="shared" si="0"/>
        <v>104</v>
      </c>
      <c r="BO9" s="29"/>
      <c r="BP9" s="29"/>
      <c r="BQ9" s="29"/>
      <c r="BR9" s="29"/>
      <c r="BS9" s="29" t="s">
        <v>25</v>
      </c>
      <c r="BT9" s="113">
        <v>1</v>
      </c>
      <c r="BU9" s="113">
        <v>1</v>
      </c>
      <c r="BV9" s="29" t="s">
        <v>314</v>
      </c>
      <c r="BW9" s="37"/>
      <c r="BX9" s="29"/>
      <c r="BY9" s="29" t="s">
        <v>1461</v>
      </c>
      <c r="BZ9" s="29" t="s">
        <v>0</v>
      </c>
      <c r="CA9" s="20" t="s">
        <v>1462</v>
      </c>
      <c r="CB9" s="20" t="s">
        <v>299</v>
      </c>
      <c r="CC9" s="20" t="s">
        <v>300</v>
      </c>
    </row>
    <row r="10" spans="1:81" ht="57">
      <c r="A10" s="120">
        <v>2021</v>
      </c>
      <c r="B10" s="113" t="s">
        <v>283</v>
      </c>
      <c r="C10" s="113" t="s">
        <v>1234</v>
      </c>
      <c r="D10" s="113"/>
      <c r="E10" s="113" t="s">
        <v>1398</v>
      </c>
      <c r="F10" s="113" t="s">
        <v>791</v>
      </c>
      <c r="G10" s="113" t="s">
        <v>1389</v>
      </c>
      <c r="H10" s="113" t="s">
        <v>1498</v>
      </c>
      <c r="I10" s="113" t="s">
        <v>1498</v>
      </c>
      <c r="J10" s="29" t="s">
        <v>1499</v>
      </c>
      <c r="K10" s="29" t="s">
        <v>22</v>
      </c>
      <c r="L10" s="29" t="s">
        <v>1018</v>
      </c>
      <c r="M10" s="113" t="s">
        <v>1500</v>
      </c>
      <c r="N10" s="113" t="s">
        <v>12003</v>
      </c>
      <c r="O10" s="113" t="s">
        <v>393</v>
      </c>
      <c r="P10" s="113">
        <v>57</v>
      </c>
      <c r="Q10" s="29"/>
      <c r="R10" s="29"/>
      <c r="S10" s="29" t="s">
        <v>1501</v>
      </c>
      <c r="T10" s="122" t="s">
        <v>1502</v>
      </c>
      <c r="U10" s="113" t="s">
        <v>8</v>
      </c>
      <c r="V10" s="122" t="s">
        <v>1503</v>
      </c>
      <c r="W10" s="113" t="s">
        <v>8</v>
      </c>
      <c r="X10" s="113">
        <v>48</v>
      </c>
      <c r="Y10" s="113">
        <v>73</v>
      </c>
      <c r="Z10" s="113">
        <f t="shared" si="14"/>
        <v>25</v>
      </c>
      <c r="AA10" s="115">
        <f t="shared" si="15"/>
        <v>0.52083333333333337</v>
      </c>
      <c r="AB10" s="113">
        <v>93</v>
      </c>
      <c r="AC10" s="113">
        <v>98</v>
      </c>
      <c r="AD10" s="113">
        <f t="shared" si="16"/>
        <v>5</v>
      </c>
      <c r="AE10" s="115">
        <f t="shared" si="17"/>
        <v>5.3763440860215055E-2</v>
      </c>
      <c r="AF10" s="113">
        <v>98</v>
      </c>
      <c r="AG10" s="113">
        <v>100</v>
      </c>
      <c r="AH10" s="113">
        <f t="shared" si="18"/>
        <v>2</v>
      </c>
      <c r="AI10" s="115">
        <f t="shared" si="19"/>
        <v>2.0408163265306121E-2</v>
      </c>
      <c r="AJ10" s="113">
        <v>82</v>
      </c>
      <c r="AK10" s="113">
        <v>93</v>
      </c>
      <c r="AL10" s="113">
        <f t="shared" si="20"/>
        <v>11</v>
      </c>
      <c r="AM10" s="115">
        <f t="shared" si="21"/>
        <v>0.13414634146341464</v>
      </c>
      <c r="AN10" s="113">
        <v>88</v>
      </c>
      <c r="AO10" s="113">
        <v>95</v>
      </c>
      <c r="AP10" s="113">
        <f t="shared" si="22"/>
        <v>7</v>
      </c>
      <c r="AQ10" s="115">
        <f t="shared" si="23"/>
        <v>7.9545454545454544E-2</v>
      </c>
      <c r="AR10" s="113">
        <v>80</v>
      </c>
      <c r="AS10" s="113">
        <v>88</v>
      </c>
      <c r="AT10" s="113">
        <f t="shared" si="24"/>
        <v>8</v>
      </c>
      <c r="AU10" s="115">
        <f t="shared" si="25"/>
        <v>0.1</v>
      </c>
      <c r="AV10" s="113"/>
      <c r="AW10" s="113"/>
      <c r="AX10" s="113"/>
      <c r="AY10" s="113"/>
      <c r="AZ10" s="113">
        <v>87</v>
      </c>
      <c r="BA10" s="113">
        <v>95</v>
      </c>
      <c r="BB10" s="113">
        <f t="shared" si="13"/>
        <v>8</v>
      </c>
      <c r="BC10" s="115">
        <v>0.36</v>
      </c>
      <c r="BD10" s="121">
        <v>0.88300000000000001</v>
      </c>
      <c r="BE10" s="113"/>
      <c r="BF10" s="115">
        <v>0.92</v>
      </c>
      <c r="BG10" s="113">
        <v>5.6</v>
      </c>
      <c r="BH10" s="113"/>
      <c r="BI10" s="115">
        <v>0.84</v>
      </c>
      <c r="BJ10" s="113">
        <v>3.4</v>
      </c>
      <c r="BK10" s="124">
        <f>(BL10*100)/(100+72)</f>
        <v>0.87209302325581395</v>
      </c>
      <c r="BL10" s="113">
        <v>1.5</v>
      </c>
      <c r="BM10" s="115">
        <v>0.72</v>
      </c>
      <c r="BN10" s="29">
        <f t="shared" si="0"/>
        <v>85.5</v>
      </c>
      <c r="BO10" s="29"/>
      <c r="BP10" s="29"/>
      <c r="BQ10" s="29"/>
      <c r="BR10" s="29"/>
      <c r="BS10" s="123" t="s">
        <v>24</v>
      </c>
      <c r="BT10" s="113">
        <v>1</v>
      </c>
      <c r="BU10" s="113">
        <v>2</v>
      </c>
      <c r="BV10" s="29" t="s">
        <v>314</v>
      </c>
      <c r="BW10" s="37"/>
      <c r="BX10" s="29"/>
      <c r="BY10" s="29" t="s">
        <v>1461</v>
      </c>
      <c r="BZ10" s="29" t="s">
        <v>0</v>
      </c>
      <c r="CA10" s="20" t="s">
        <v>1462</v>
      </c>
      <c r="CB10" s="20" t="s">
        <v>299</v>
      </c>
      <c r="CC10" s="20" t="s">
        <v>300</v>
      </c>
    </row>
    <row r="11" spans="1:81" ht="42.75">
      <c r="A11" s="120">
        <v>2021</v>
      </c>
      <c r="B11" s="113" t="s">
        <v>283</v>
      </c>
      <c r="C11" s="113" t="s">
        <v>761</v>
      </c>
      <c r="D11" s="113"/>
      <c r="E11" s="113" t="s">
        <v>1388</v>
      </c>
      <c r="F11" s="113" t="s">
        <v>1504</v>
      </c>
      <c r="G11" s="113" t="s">
        <v>763</v>
      </c>
      <c r="H11" s="113" t="s">
        <v>1505</v>
      </c>
      <c r="I11" s="113" t="s">
        <v>1505</v>
      </c>
      <c r="J11" s="29" t="s">
        <v>1506</v>
      </c>
      <c r="K11" s="113" t="s">
        <v>23</v>
      </c>
      <c r="L11" s="113"/>
      <c r="M11" s="113" t="s">
        <v>1507</v>
      </c>
      <c r="N11" s="113" t="s">
        <v>1508</v>
      </c>
      <c r="O11" s="113" t="s">
        <v>393</v>
      </c>
      <c r="P11" s="113">
        <v>21</v>
      </c>
      <c r="Q11" s="29"/>
      <c r="R11" s="29"/>
      <c r="S11" s="29" t="s">
        <v>1395</v>
      </c>
      <c r="T11" s="122" t="s">
        <v>1509</v>
      </c>
      <c r="U11" s="113" t="s">
        <v>8</v>
      </c>
      <c r="V11" s="122" t="s">
        <v>1510</v>
      </c>
      <c r="W11" s="113" t="s">
        <v>2</v>
      </c>
      <c r="X11" s="113">
        <v>15</v>
      </c>
      <c r="Y11" s="113">
        <v>51</v>
      </c>
      <c r="Z11" s="113">
        <f t="shared" si="14"/>
        <v>36</v>
      </c>
      <c r="AA11" s="115">
        <f t="shared" si="15"/>
        <v>2.4</v>
      </c>
      <c r="AB11" s="113">
        <v>80</v>
      </c>
      <c r="AC11" s="113">
        <v>86</v>
      </c>
      <c r="AD11" s="113">
        <f t="shared" si="16"/>
        <v>6</v>
      </c>
      <c r="AE11" s="115">
        <f t="shared" si="17"/>
        <v>7.4999999999999997E-2</v>
      </c>
      <c r="AF11" s="113">
        <v>89</v>
      </c>
      <c r="AG11" s="113">
        <v>96</v>
      </c>
      <c r="AH11" s="113">
        <f t="shared" si="18"/>
        <v>7</v>
      </c>
      <c r="AI11" s="115">
        <f t="shared" si="19"/>
        <v>7.8651685393258425E-2</v>
      </c>
      <c r="AJ11" s="113">
        <v>68</v>
      </c>
      <c r="AK11" s="113">
        <v>75</v>
      </c>
      <c r="AL11" s="113">
        <f t="shared" si="20"/>
        <v>7</v>
      </c>
      <c r="AM11" s="115">
        <f t="shared" si="21"/>
        <v>0.10294117647058823</v>
      </c>
      <c r="AN11" s="113">
        <v>84</v>
      </c>
      <c r="AO11" s="113">
        <v>91</v>
      </c>
      <c r="AP11" s="113">
        <f t="shared" si="22"/>
        <v>7</v>
      </c>
      <c r="AQ11" s="115">
        <f t="shared" si="23"/>
        <v>8.3333333333333329E-2</v>
      </c>
      <c r="AR11" s="113">
        <v>83</v>
      </c>
      <c r="AS11" s="113">
        <v>84</v>
      </c>
      <c r="AT11" s="113">
        <f t="shared" si="24"/>
        <v>1</v>
      </c>
      <c r="AU11" s="115">
        <f t="shared" si="25"/>
        <v>1.2048192771084338E-2</v>
      </c>
      <c r="AV11" s="113"/>
      <c r="AW11" s="113"/>
      <c r="AX11" s="113"/>
      <c r="AY11" s="113"/>
      <c r="AZ11" s="113">
        <v>78</v>
      </c>
      <c r="BA11" s="113">
        <v>87</v>
      </c>
      <c r="BB11" s="113">
        <f t="shared" si="13"/>
        <v>9</v>
      </c>
      <c r="BC11" s="115">
        <v>0.35</v>
      </c>
      <c r="BD11" s="121">
        <v>0.86199999999999999</v>
      </c>
      <c r="BE11" s="113"/>
      <c r="BF11" s="115">
        <v>0.9</v>
      </c>
      <c r="BG11" s="113">
        <v>5.3</v>
      </c>
      <c r="BH11" s="113"/>
      <c r="BI11" s="115">
        <v>0.82</v>
      </c>
      <c r="BJ11" s="113">
        <v>3.5</v>
      </c>
      <c r="BK11" s="124">
        <f>(BL11*100)/(100+31)</f>
        <v>2.2900763358778624</v>
      </c>
      <c r="BL11" s="113">
        <v>3</v>
      </c>
      <c r="BM11" s="115">
        <v>0.31</v>
      </c>
      <c r="BN11" s="29">
        <f t="shared" si="0"/>
        <v>63</v>
      </c>
      <c r="BO11" s="29"/>
      <c r="BP11" s="29"/>
      <c r="BQ11" s="29"/>
      <c r="BR11" s="29"/>
      <c r="BS11" s="29" t="s">
        <v>27</v>
      </c>
      <c r="BT11" s="113">
        <v>1</v>
      </c>
      <c r="BU11" s="113">
        <v>2</v>
      </c>
      <c r="BV11" s="29" t="s">
        <v>314</v>
      </c>
      <c r="BW11" s="37"/>
      <c r="BX11" s="29"/>
      <c r="BY11" s="29" t="s">
        <v>1461</v>
      </c>
      <c r="BZ11" s="29" t="s">
        <v>0</v>
      </c>
      <c r="CA11" s="20" t="s">
        <v>1462</v>
      </c>
      <c r="CB11" s="20" t="s">
        <v>299</v>
      </c>
      <c r="CC11" s="20" t="s">
        <v>300</v>
      </c>
    </row>
    <row r="12" spans="1:81" ht="57">
      <c r="A12" s="120">
        <v>2021</v>
      </c>
      <c r="B12" s="113" t="s">
        <v>283</v>
      </c>
      <c r="C12" s="113" t="s">
        <v>755</v>
      </c>
      <c r="D12" s="113"/>
      <c r="E12" s="113" t="s">
        <v>1511</v>
      </c>
      <c r="F12" s="113" t="s">
        <v>961</v>
      </c>
      <c r="G12" s="113" t="s">
        <v>964</v>
      </c>
      <c r="H12" s="113" t="s">
        <v>965</v>
      </c>
      <c r="I12" s="113" t="s">
        <v>965</v>
      </c>
      <c r="J12" s="29" t="s">
        <v>1512</v>
      </c>
      <c r="K12" s="113" t="s">
        <v>23</v>
      </c>
      <c r="L12" s="113"/>
      <c r="M12" s="113" t="s">
        <v>1513</v>
      </c>
      <c r="N12" s="113" t="s">
        <v>11963</v>
      </c>
      <c r="O12" s="113" t="s">
        <v>411</v>
      </c>
      <c r="P12" s="113">
        <v>32</v>
      </c>
      <c r="Q12" s="29"/>
      <c r="R12" s="29"/>
      <c r="S12" s="29" t="s">
        <v>1514</v>
      </c>
      <c r="T12" s="125" t="s">
        <v>1515</v>
      </c>
      <c r="U12" s="113" t="s">
        <v>8</v>
      </c>
      <c r="V12" s="125" t="s">
        <v>1516</v>
      </c>
      <c r="W12" s="113" t="s">
        <v>2</v>
      </c>
      <c r="X12" s="113">
        <v>8</v>
      </c>
      <c r="Y12" s="113">
        <v>40</v>
      </c>
      <c r="Z12" s="113">
        <f t="shared" si="14"/>
        <v>32</v>
      </c>
      <c r="AA12" s="115">
        <f t="shared" si="15"/>
        <v>4</v>
      </c>
      <c r="AB12" s="113">
        <v>82</v>
      </c>
      <c r="AC12" s="113">
        <v>85</v>
      </c>
      <c r="AD12" s="113">
        <f t="shared" si="16"/>
        <v>3</v>
      </c>
      <c r="AE12" s="115">
        <f t="shared" si="17"/>
        <v>3.6585365853658534E-2</v>
      </c>
      <c r="AF12" s="113">
        <v>90</v>
      </c>
      <c r="AG12" s="113">
        <v>98</v>
      </c>
      <c r="AH12" s="113">
        <f t="shared" si="18"/>
        <v>8</v>
      </c>
      <c r="AI12" s="115">
        <f t="shared" si="19"/>
        <v>8.8888888888888892E-2</v>
      </c>
      <c r="AJ12" s="113">
        <v>89</v>
      </c>
      <c r="AK12" s="113">
        <v>96</v>
      </c>
      <c r="AL12" s="113">
        <f t="shared" si="20"/>
        <v>7</v>
      </c>
      <c r="AM12" s="115">
        <f t="shared" si="21"/>
        <v>7.8651685393258425E-2</v>
      </c>
      <c r="AN12" s="113">
        <v>88</v>
      </c>
      <c r="AO12" s="113">
        <v>98</v>
      </c>
      <c r="AP12" s="113">
        <f t="shared" si="22"/>
        <v>10</v>
      </c>
      <c r="AQ12" s="115">
        <f t="shared" si="23"/>
        <v>0.11363636363636363</v>
      </c>
      <c r="AR12" s="113">
        <v>84</v>
      </c>
      <c r="AS12" s="113">
        <v>97</v>
      </c>
      <c r="AT12" s="113">
        <f t="shared" si="24"/>
        <v>13</v>
      </c>
      <c r="AU12" s="115">
        <f t="shared" si="25"/>
        <v>0.15476190476190477</v>
      </c>
      <c r="AV12" s="113"/>
      <c r="AW12" s="113"/>
      <c r="AX12" s="113"/>
      <c r="AY12" s="113"/>
      <c r="AZ12" s="113">
        <v>85</v>
      </c>
      <c r="BA12" s="113">
        <v>96</v>
      </c>
      <c r="BB12" s="113">
        <f t="shared" si="13"/>
        <v>11</v>
      </c>
      <c r="BC12" s="119">
        <v>0.34499999999999997</v>
      </c>
      <c r="BD12" s="121">
        <v>0.85199999999999998</v>
      </c>
      <c r="BE12" s="113"/>
      <c r="BF12" s="115">
        <v>0.89</v>
      </c>
      <c r="BG12" s="113">
        <v>4.9400000000000004</v>
      </c>
      <c r="BH12" s="113"/>
      <c r="BI12" s="115">
        <v>0.81</v>
      </c>
      <c r="BJ12" s="113">
        <v>3.7</v>
      </c>
      <c r="BK12" s="124">
        <f>(BL12*100)/(100+29)</f>
        <v>1.6279069767441861</v>
      </c>
      <c r="BL12" s="113">
        <v>2.1</v>
      </c>
      <c r="BM12" s="115">
        <v>0.28999999999999998</v>
      </c>
      <c r="BN12" s="29">
        <f t="shared" si="0"/>
        <v>67.2</v>
      </c>
      <c r="BO12" s="29"/>
      <c r="BP12" s="29"/>
      <c r="BQ12" s="29"/>
      <c r="BR12" s="29"/>
      <c r="BS12" s="29" t="s">
        <v>25</v>
      </c>
      <c r="BT12" s="113">
        <v>1</v>
      </c>
      <c r="BU12" s="113">
        <v>2</v>
      </c>
      <c r="BV12" s="29" t="s">
        <v>1517</v>
      </c>
      <c r="BW12" s="37"/>
      <c r="BX12" s="29"/>
      <c r="BY12" s="29" t="s">
        <v>1461</v>
      </c>
      <c r="BZ12" s="29" t="s">
        <v>0</v>
      </c>
      <c r="CA12" s="20" t="s">
        <v>1462</v>
      </c>
      <c r="CB12" s="20" t="s">
        <v>299</v>
      </c>
      <c r="CC12" s="20" t="s">
        <v>300</v>
      </c>
    </row>
    <row r="13" spans="1:81" ht="42.75">
      <c r="A13" s="120">
        <v>2021</v>
      </c>
      <c r="B13" s="113" t="s">
        <v>283</v>
      </c>
      <c r="C13" s="113" t="s">
        <v>1234</v>
      </c>
      <c r="D13" s="113"/>
      <c r="E13" s="113" t="s">
        <v>1400</v>
      </c>
      <c r="F13" s="113" t="s">
        <v>791</v>
      </c>
      <c r="G13" s="113" t="s">
        <v>1518</v>
      </c>
      <c r="H13" s="113" t="s">
        <v>1235</v>
      </c>
      <c r="I13" s="113" t="s">
        <v>1235</v>
      </c>
      <c r="J13" s="29" t="s">
        <v>1519</v>
      </c>
      <c r="K13" s="29" t="s">
        <v>22</v>
      </c>
      <c r="L13" s="29" t="s">
        <v>1018</v>
      </c>
      <c r="M13" s="113" t="s">
        <v>1520</v>
      </c>
      <c r="N13" s="113" t="s">
        <v>12004</v>
      </c>
      <c r="O13" s="113" t="s">
        <v>411</v>
      </c>
      <c r="P13" s="113">
        <v>43</v>
      </c>
      <c r="Q13" s="29"/>
      <c r="R13" s="29"/>
      <c r="S13" s="29" t="s">
        <v>1521</v>
      </c>
      <c r="T13" s="122" t="s">
        <v>1522</v>
      </c>
      <c r="U13" s="113" t="s">
        <v>8</v>
      </c>
      <c r="V13" s="125" t="s">
        <v>1523</v>
      </c>
      <c r="W13" s="113" t="s">
        <v>2</v>
      </c>
      <c r="X13" s="113">
        <v>10</v>
      </c>
      <c r="Y13" s="113">
        <v>12</v>
      </c>
      <c r="Z13" s="113">
        <f t="shared" si="14"/>
        <v>2</v>
      </c>
      <c r="AA13" s="115">
        <f t="shared" si="15"/>
        <v>0.2</v>
      </c>
      <c r="AB13" s="113">
        <v>78</v>
      </c>
      <c r="AC13" s="113">
        <v>88</v>
      </c>
      <c r="AD13" s="113">
        <f t="shared" si="16"/>
        <v>10</v>
      </c>
      <c r="AE13" s="115">
        <f t="shared" si="17"/>
        <v>0.12820512820512819</v>
      </c>
      <c r="AF13" s="113">
        <v>94</v>
      </c>
      <c r="AG13" s="113">
        <v>98</v>
      </c>
      <c r="AH13" s="113">
        <f t="shared" si="18"/>
        <v>4</v>
      </c>
      <c r="AI13" s="115">
        <f t="shared" si="19"/>
        <v>4.2553191489361701E-2</v>
      </c>
      <c r="AJ13" s="113">
        <v>76</v>
      </c>
      <c r="AK13" s="113">
        <v>88</v>
      </c>
      <c r="AL13" s="113">
        <f t="shared" si="20"/>
        <v>12</v>
      </c>
      <c r="AM13" s="115">
        <f t="shared" si="21"/>
        <v>0.15789473684210525</v>
      </c>
      <c r="AN13" s="113">
        <v>88</v>
      </c>
      <c r="AO13" s="113">
        <v>92</v>
      </c>
      <c r="AP13" s="113">
        <f t="shared" si="22"/>
        <v>4</v>
      </c>
      <c r="AQ13" s="115">
        <f t="shared" si="23"/>
        <v>4.5454545454545456E-2</v>
      </c>
      <c r="AR13" s="113">
        <v>76</v>
      </c>
      <c r="AS13" s="113">
        <v>94</v>
      </c>
      <c r="AT13" s="113">
        <f t="shared" si="24"/>
        <v>18</v>
      </c>
      <c r="AU13" s="115">
        <f t="shared" si="25"/>
        <v>0.23684210526315788</v>
      </c>
      <c r="AV13" s="113"/>
      <c r="AW13" s="113"/>
      <c r="AX13" s="113"/>
      <c r="AY13" s="113"/>
      <c r="AZ13" s="113">
        <v>84</v>
      </c>
      <c r="BA13" s="113">
        <v>86</v>
      </c>
      <c r="BB13" s="113">
        <f t="shared" si="13"/>
        <v>2</v>
      </c>
      <c r="BC13" s="119">
        <v>0.34699999999999998</v>
      </c>
      <c r="BD13" s="121">
        <v>0.83699999999999997</v>
      </c>
      <c r="BE13" s="113"/>
      <c r="BF13" s="115">
        <v>0.87</v>
      </c>
      <c r="BG13" s="113">
        <v>5.3</v>
      </c>
      <c r="BH13" s="113"/>
      <c r="BI13" s="115">
        <v>0.8</v>
      </c>
      <c r="BJ13" s="113">
        <v>3.4</v>
      </c>
      <c r="BK13" s="124">
        <f>(BL13*100)/(100+51)</f>
        <v>1.1920529801324504</v>
      </c>
      <c r="BL13" s="113">
        <v>1.8</v>
      </c>
      <c r="BM13" s="115">
        <v>0.51</v>
      </c>
      <c r="BN13" s="29">
        <f t="shared" si="0"/>
        <v>77.400000000000006</v>
      </c>
      <c r="BO13" s="29"/>
      <c r="BP13" s="29"/>
      <c r="BQ13" s="29"/>
      <c r="BR13" s="29"/>
      <c r="BS13" s="29" t="s">
        <v>28</v>
      </c>
      <c r="BT13" s="113">
        <v>1</v>
      </c>
      <c r="BU13" s="113">
        <v>3</v>
      </c>
      <c r="BV13" s="29" t="s">
        <v>314</v>
      </c>
      <c r="BW13" s="37"/>
      <c r="BX13" s="29"/>
      <c r="BY13" s="29" t="s">
        <v>1461</v>
      </c>
      <c r="BZ13" s="29" t="s">
        <v>0</v>
      </c>
      <c r="CA13" s="20" t="s">
        <v>1462</v>
      </c>
      <c r="CB13" s="20" t="s">
        <v>299</v>
      </c>
      <c r="CC13" s="20" t="s">
        <v>300</v>
      </c>
    </row>
    <row r="14" spans="1:81" ht="42.75">
      <c r="A14" s="120">
        <v>2021</v>
      </c>
      <c r="B14" s="113" t="s">
        <v>283</v>
      </c>
      <c r="C14" s="113" t="s">
        <v>1228</v>
      </c>
      <c r="D14" s="113"/>
      <c r="E14" s="113" t="s">
        <v>1228</v>
      </c>
      <c r="F14" s="113" t="s">
        <v>791</v>
      </c>
      <c r="G14" s="113" t="s">
        <v>1524</v>
      </c>
      <c r="H14" s="113" t="s">
        <v>1525</v>
      </c>
      <c r="I14" s="113" t="s">
        <v>1525</v>
      </c>
      <c r="J14" s="29" t="s">
        <v>1526</v>
      </c>
      <c r="K14" s="113" t="s">
        <v>23</v>
      </c>
      <c r="L14" s="113"/>
      <c r="M14" s="113" t="s">
        <v>1527</v>
      </c>
      <c r="N14" s="113" t="s">
        <v>12005</v>
      </c>
      <c r="O14" s="114" t="s">
        <v>630</v>
      </c>
      <c r="P14" s="113">
        <v>30</v>
      </c>
      <c r="Q14" s="29"/>
      <c r="R14" s="29"/>
      <c r="S14" s="29" t="s">
        <v>1528</v>
      </c>
      <c r="T14" s="125" t="s">
        <v>1529</v>
      </c>
      <c r="U14" s="113" t="s">
        <v>8</v>
      </c>
      <c r="V14" s="122" t="s">
        <v>1530</v>
      </c>
      <c r="W14" s="113" t="s">
        <v>2</v>
      </c>
      <c r="X14" s="113">
        <v>22</v>
      </c>
      <c r="Y14" s="113">
        <v>69</v>
      </c>
      <c r="Z14" s="113">
        <f t="shared" si="14"/>
        <v>47</v>
      </c>
      <c r="AA14" s="115">
        <f t="shared" si="15"/>
        <v>2.1363636363636362</v>
      </c>
      <c r="AB14" s="113">
        <v>61</v>
      </c>
      <c r="AC14" s="113">
        <v>86</v>
      </c>
      <c r="AD14" s="113">
        <f t="shared" si="16"/>
        <v>25</v>
      </c>
      <c r="AE14" s="115">
        <f t="shared" si="17"/>
        <v>0.4098360655737705</v>
      </c>
      <c r="AF14" s="113">
        <v>90</v>
      </c>
      <c r="AG14" s="113">
        <v>98</v>
      </c>
      <c r="AH14" s="113">
        <f t="shared" si="18"/>
        <v>8</v>
      </c>
      <c r="AI14" s="115">
        <f t="shared" si="19"/>
        <v>8.8888888888888892E-2</v>
      </c>
      <c r="AJ14" s="113">
        <v>61</v>
      </c>
      <c r="AK14" s="113">
        <v>71</v>
      </c>
      <c r="AL14" s="113">
        <f t="shared" si="20"/>
        <v>10</v>
      </c>
      <c r="AM14" s="115">
        <f t="shared" si="21"/>
        <v>0.16393442622950818</v>
      </c>
      <c r="AN14" s="113">
        <v>86</v>
      </c>
      <c r="AO14" s="113">
        <v>96</v>
      </c>
      <c r="AP14" s="113">
        <f t="shared" si="22"/>
        <v>10</v>
      </c>
      <c r="AQ14" s="115">
        <f t="shared" si="23"/>
        <v>0.11627906976744186</v>
      </c>
      <c r="AR14" s="113">
        <v>82</v>
      </c>
      <c r="AS14" s="113">
        <v>90</v>
      </c>
      <c r="AT14" s="113">
        <f t="shared" si="24"/>
        <v>8</v>
      </c>
      <c r="AU14" s="115">
        <f t="shared" si="25"/>
        <v>9.7560975609756101E-2</v>
      </c>
      <c r="AV14" s="113"/>
      <c r="AW14" s="113"/>
      <c r="AX14" s="113"/>
      <c r="AY14" s="113"/>
      <c r="AZ14" s="113">
        <v>90</v>
      </c>
      <c r="BA14" s="113">
        <v>92</v>
      </c>
      <c r="BB14" s="113">
        <f t="shared" si="13"/>
        <v>2</v>
      </c>
      <c r="BC14" s="115">
        <v>0.33</v>
      </c>
      <c r="BD14" s="121">
        <v>0.86299999999999999</v>
      </c>
      <c r="BE14" s="113"/>
      <c r="BF14" s="115">
        <v>0.91</v>
      </c>
      <c r="BG14" s="113">
        <v>5.14</v>
      </c>
      <c r="BH14" s="113"/>
      <c r="BI14" s="115">
        <v>0.82</v>
      </c>
      <c r="BJ14" s="113">
        <v>3.11</v>
      </c>
      <c r="BK14" s="124">
        <f>(BL14*100)/(100+193)</f>
        <v>1.2286689419795223</v>
      </c>
      <c r="BL14" s="113">
        <v>3.6</v>
      </c>
      <c r="BM14" s="115">
        <v>1.93</v>
      </c>
      <c r="BN14" s="29">
        <f t="shared" si="0"/>
        <v>108</v>
      </c>
      <c r="BO14" s="29"/>
      <c r="BP14" s="29"/>
      <c r="BQ14" s="29"/>
      <c r="BR14" s="29"/>
      <c r="BS14" s="123" t="s">
        <v>24</v>
      </c>
      <c r="BT14" s="113">
        <v>1</v>
      </c>
      <c r="BU14" s="113">
        <v>2</v>
      </c>
      <c r="BV14" s="29" t="s">
        <v>314</v>
      </c>
      <c r="BW14" s="37"/>
      <c r="BX14" s="29"/>
      <c r="BY14" s="29" t="s">
        <v>1461</v>
      </c>
      <c r="BZ14" s="29" t="s">
        <v>0</v>
      </c>
      <c r="CA14" s="20" t="s">
        <v>1462</v>
      </c>
      <c r="CB14" s="20" t="s">
        <v>299</v>
      </c>
      <c r="CC14" s="20" t="s">
        <v>300</v>
      </c>
    </row>
    <row r="15" spans="1:81" ht="42.75">
      <c r="A15" s="120">
        <v>2021</v>
      </c>
      <c r="B15" s="113" t="s">
        <v>283</v>
      </c>
      <c r="C15" s="113" t="s">
        <v>761</v>
      </c>
      <c r="D15" s="113"/>
      <c r="E15" s="113" t="s">
        <v>1388</v>
      </c>
      <c r="F15" s="113" t="s">
        <v>791</v>
      </c>
      <c r="G15" s="113" t="s">
        <v>1397</v>
      </c>
      <c r="H15" s="113" t="s">
        <v>1531</v>
      </c>
      <c r="I15" s="113" t="s">
        <v>1531</v>
      </c>
      <c r="J15" s="29" t="s">
        <v>1532</v>
      </c>
      <c r="K15" s="113" t="s">
        <v>23</v>
      </c>
      <c r="L15" s="113"/>
      <c r="M15" s="113" t="s">
        <v>1533</v>
      </c>
      <c r="N15" s="113" t="s">
        <v>12006</v>
      </c>
      <c r="O15" s="114" t="s">
        <v>630</v>
      </c>
      <c r="P15" s="113">
        <v>12</v>
      </c>
      <c r="Q15" s="29"/>
      <c r="R15" s="29"/>
      <c r="S15" s="29" t="s">
        <v>1395</v>
      </c>
      <c r="T15" s="29"/>
      <c r="U15" s="113"/>
      <c r="V15" s="125" t="s">
        <v>1534</v>
      </c>
      <c r="W15" s="113" t="s">
        <v>2</v>
      </c>
      <c r="X15" s="113"/>
      <c r="Y15" s="113"/>
      <c r="Z15" s="113"/>
      <c r="AA15" s="115"/>
      <c r="AB15" s="113"/>
      <c r="AC15" s="113"/>
      <c r="AD15" s="113"/>
      <c r="AE15" s="115"/>
      <c r="AF15" s="113"/>
      <c r="AG15" s="113"/>
      <c r="AH15" s="113"/>
      <c r="AI15" s="115"/>
      <c r="AJ15" s="113"/>
      <c r="AK15" s="113"/>
      <c r="AL15" s="113"/>
      <c r="AM15" s="115"/>
      <c r="AN15" s="113"/>
      <c r="AO15" s="113"/>
      <c r="AP15" s="113"/>
      <c r="AQ15" s="115"/>
      <c r="AR15" s="113"/>
      <c r="AS15" s="113"/>
      <c r="AT15" s="113"/>
      <c r="AU15" s="115"/>
      <c r="AV15" s="113"/>
      <c r="AW15" s="113"/>
      <c r="AX15" s="113"/>
      <c r="AY15" s="113"/>
      <c r="AZ15" s="113"/>
      <c r="BA15" s="113"/>
      <c r="BB15" s="113"/>
      <c r="BC15" s="119">
        <v>0.34799999999999998</v>
      </c>
      <c r="BD15" s="121">
        <v>0.84899999999999998</v>
      </c>
      <c r="BE15" s="113"/>
      <c r="BF15" s="115">
        <v>0.89</v>
      </c>
      <c r="BG15" s="113">
        <v>5.0599999999999996</v>
      </c>
      <c r="BH15" s="113"/>
      <c r="BI15" s="115">
        <v>0.81</v>
      </c>
      <c r="BJ15" s="113">
        <v>3.63</v>
      </c>
      <c r="BK15" s="124">
        <f>(BL15*100)/(100+57)</f>
        <v>1.3375796178343948</v>
      </c>
      <c r="BL15" s="113">
        <v>2.1</v>
      </c>
      <c r="BM15" s="115">
        <v>0.56999999999999995</v>
      </c>
      <c r="BN15" s="29">
        <f t="shared" si="0"/>
        <v>25.200000000000003</v>
      </c>
      <c r="BO15" s="29"/>
      <c r="BP15" s="29"/>
      <c r="BQ15" s="29"/>
      <c r="BR15" s="29"/>
      <c r="BS15" s="123" t="s">
        <v>24</v>
      </c>
      <c r="BT15" s="113">
        <v>1</v>
      </c>
      <c r="BU15" s="113">
        <v>1</v>
      </c>
      <c r="BV15" s="29" t="s">
        <v>314</v>
      </c>
      <c r="BW15" s="37"/>
      <c r="BX15" s="29"/>
      <c r="BY15" s="29" t="s">
        <v>1455</v>
      </c>
      <c r="BZ15" s="29" t="s">
        <v>1455</v>
      </c>
      <c r="CA15" s="29" t="s">
        <v>1455</v>
      </c>
      <c r="CB15" s="20" t="s">
        <v>1455</v>
      </c>
      <c r="CC15" s="20" t="s">
        <v>300</v>
      </c>
    </row>
    <row r="16" spans="1:81" ht="57">
      <c r="A16" s="120">
        <v>2021</v>
      </c>
      <c r="B16" s="113" t="s">
        <v>283</v>
      </c>
      <c r="C16" s="113" t="s">
        <v>761</v>
      </c>
      <c r="D16" s="113"/>
      <c r="E16" s="113" t="s">
        <v>1388</v>
      </c>
      <c r="F16" s="113" t="s">
        <v>791</v>
      </c>
      <c r="G16" s="113" t="s">
        <v>792</v>
      </c>
      <c r="H16" s="113" t="s">
        <v>793</v>
      </c>
      <c r="I16" s="113" t="s">
        <v>793</v>
      </c>
      <c r="J16" s="29" t="s">
        <v>1535</v>
      </c>
      <c r="K16" s="113" t="s">
        <v>23</v>
      </c>
      <c r="L16" s="113"/>
      <c r="M16" s="113" t="s">
        <v>1536</v>
      </c>
      <c r="N16" s="113" t="s">
        <v>11961</v>
      </c>
      <c r="O16" s="114" t="s">
        <v>630</v>
      </c>
      <c r="P16" s="113">
        <v>76</v>
      </c>
      <c r="Q16" s="29"/>
      <c r="R16" s="29"/>
      <c r="S16" s="29" t="s">
        <v>1537</v>
      </c>
      <c r="T16" s="122" t="s">
        <v>1538</v>
      </c>
      <c r="U16" s="113" t="s">
        <v>8</v>
      </c>
      <c r="V16" s="122" t="s">
        <v>1539</v>
      </c>
      <c r="W16" s="113" t="s">
        <v>2</v>
      </c>
      <c r="X16" s="113">
        <v>6</v>
      </c>
      <c r="Y16" s="113">
        <v>26</v>
      </c>
      <c r="Z16" s="113">
        <f t="shared" ref="Z16:Z21" si="26">Y16-X16</f>
        <v>20</v>
      </c>
      <c r="AA16" s="115">
        <f t="shared" ref="AA16:AA21" si="27">(Y16-X16)/X16</f>
        <v>3.3333333333333335</v>
      </c>
      <c r="AB16" s="113">
        <v>41</v>
      </c>
      <c r="AC16" s="113">
        <v>72</v>
      </c>
      <c r="AD16" s="113">
        <f t="shared" ref="AD16:AD21" si="28">AC16-AB16</f>
        <v>31</v>
      </c>
      <c r="AE16" s="115">
        <f t="shared" ref="AE16:AE21" si="29">(AC16-AB16)/AB16</f>
        <v>0.75609756097560976</v>
      </c>
      <c r="AF16" s="113">
        <v>85</v>
      </c>
      <c r="AG16" s="113">
        <v>91</v>
      </c>
      <c r="AH16" s="113">
        <f t="shared" ref="AH16:AH21" si="30">AG16-AF16</f>
        <v>6</v>
      </c>
      <c r="AI16" s="115">
        <f t="shared" ref="AI16:AI21" si="31">(AG16-AF16)/AF16</f>
        <v>7.0588235294117646E-2</v>
      </c>
      <c r="AJ16" s="113">
        <v>54</v>
      </c>
      <c r="AK16" s="113">
        <v>70</v>
      </c>
      <c r="AL16" s="113">
        <f t="shared" ref="AL16:AL21" si="32">AK16-AJ16</f>
        <v>16</v>
      </c>
      <c r="AM16" s="115">
        <f t="shared" ref="AM16:AM19" si="33">(AK16-AJ16)/AJ16</f>
        <v>0.29629629629629628</v>
      </c>
      <c r="AN16" s="113">
        <v>76</v>
      </c>
      <c r="AO16" s="113">
        <v>90</v>
      </c>
      <c r="AP16" s="113">
        <f t="shared" ref="AP16:AP21" si="34">AO16-AN16</f>
        <v>14</v>
      </c>
      <c r="AQ16" s="115">
        <f t="shared" ref="AQ16:AQ21" si="35">(AO16-AN16)/AN16</f>
        <v>0.18421052631578946</v>
      </c>
      <c r="AR16" s="113">
        <v>78</v>
      </c>
      <c r="AS16" s="113">
        <v>90</v>
      </c>
      <c r="AT16" s="113">
        <f t="shared" ref="AT16:AT21" si="36">AS16-AR16</f>
        <v>12</v>
      </c>
      <c r="AU16" s="115">
        <f t="shared" ref="AU16:AU21" si="37">(AS16-AR16)/AR16</f>
        <v>0.15384615384615385</v>
      </c>
      <c r="AV16" s="113"/>
      <c r="AW16" s="113"/>
      <c r="AX16" s="113"/>
      <c r="AY16" s="113"/>
      <c r="AZ16" s="113">
        <v>78</v>
      </c>
      <c r="BA16" s="113">
        <v>90</v>
      </c>
      <c r="BB16" s="113">
        <f t="shared" ref="BB16:BB21" si="38">BA16-AZ16</f>
        <v>12</v>
      </c>
      <c r="BC16" s="119">
        <v>0.32600000000000001</v>
      </c>
      <c r="BD16" s="121">
        <v>0.84799999999999998</v>
      </c>
      <c r="BE16" s="113"/>
      <c r="BF16" s="115">
        <v>0.89</v>
      </c>
      <c r="BG16" s="113">
        <v>5.09</v>
      </c>
      <c r="BH16" s="113"/>
      <c r="BI16" s="115">
        <v>0.8</v>
      </c>
      <c r="BJ16" s="113">
        <v>3.06</v>
      </c>
      <c r="BK16" s="124">
        <f>(BL16*100)/(100+43)</f>
        <v>1.3286713286713288</v>
      </c>
      <c r="BL16" s="113">
        <v>1.9</v>
      </c>
      <c r="BM16" s="115">
        <v>0.43</v>
      </c>
      <c r="BN16" s="29">
        <f t="shared" si="0"/>
        <v>144.4</v>
      </c>
      <c r="BO16" s="29"/>
      <c r="BP16" s="29"/>
      <c r="BQ16" s="29"/>
      <c r="BR16" s="29"/>
      <c r="BS16" s="123" t="s">
        <v>24</v>
      </c>
      <c r="BT16" s="113">
        <v>1</v>
      </c>
      <c r="BU16" s="113">
        <v>2</v>
      </c>
      <c r="BV16" s="29" t="s">
        <v>314</v>
      </c>
      <c r="BW16" s="37"/>
      <c r="BX16" s="29"/>
      <c r="BY16" s="29" t="s">
        <v>1461</v>
      </c>
      <c r="BZ16" s="29" t="s">
        <v>0</v>
      </c>
      <c r="CA16" s="20" t="s">
        <v>1462</v>
      </c>
      <c r="CB16" s="20" t="s">
        <v>299</v>
      </c>
      <c r="CC16" s="20" t="s">
        <v>300</v>
      </c>
    </row>
    <row r="17" spans="1:81" ht="42.75">
      <c r="A17" s="120">
        <v>2021</v>
      </c>
      <c r="B17" s="113" t="s">
        <v>283</v>
      </c>
      <c r="C17" s="113" t="s">
        <v>1234</v>
      </c>
      <c r="D17" s="113"/>
      <c r="E17" s="113" t="s">
        <v>1491</v>
      </c>
      <c r="F17" s="113" t="s">
        <v>791</v>
      </c>
      <c r="G17" s="113" t="s">
        <v>1439</v>
      </c>
      <c r="H17" s="113" t="s">
        <v>1492</v>
      </c>
      <c r="I17" s="113" t="s">
        <v>1492</v>
      </c>
      <c r="J17" s="29" t="s">
        <v>1540</v>
      </c>
      <c r="K17" s="113" t="s">
        <v>23</v>
      </c>
      <c r="L17" s="113"/>
      <c r="M17" s="113" t="s">
        <v>1541</v>
      </c>
      <c r="N17" s="113" t="s">
        <v>12004</v>
      </c>
      <c r="O17" s="113" t="s">
        <v>774</v>
      </c>
      <c r="P17" s="113">
        <v>25</v>
      </c>
      <c r="Q17" s="29"/>
      <c r="R17" s="29"/>
      <c r="S17" s="29" t="s">
        <v>1542</v>
      </c>
      <c r="T17" s="125" t="s">
        <v>1543</v>
      </c>
      <c r="U17" s="113" t="s">
        <v>2</v>
      </c>
      <c r="V17" s="125" t="s">
        <v>1544</v>
      </c>
      <c r="W17" s="113" t="s">
        <v>2</v>
      </c>
      <c r="X17" s="113">
        <v>10</v>
      </c>
      <c r="Y17" s="113">
        <v>54</v>
      </c>
      <c r="Z17" s="113">
        <f t="shared" si="26"/>
        <v>44</v>
      </c>
      <c r="AA17" s="115">
        <f t="shared" si="27"/>
        <v>4.4000000000000004</v>
      </c>
      <c r="AB17" s="113">
        <v>40</v>
      </c>
      <c r="AC17" s="113">
        <v>96</v>
      </c>
      <c r="AD17" s="113">
        <f t="shared" si="28"/>
        <v>56</v>
      </c>
      <c r="AE17" s="115">
        <f t="shared" si="29"/>
        <v>1.4</v>
      </c>
      <c r="AF17" s="113">
        <v>81</v>
      </c>
      <c r="AG17" s="113">
        <v>99</v>
      </c>
      <c r="AH17" s="113">
        <f t="shared" si="30"/>
        <v>18</v>
      </c>
      <c r="AI17" s="115">
        <f t="shared" si="31"/>
        <v>0.22222222222222221</v>
      </c>
      <c r="AJ17" s="113">
        <v>50</v>
      </c>
      <c r="AK17" s="113">
        <v>76</v>
      </c>
      <c r="AL17" s="113">
        <f t="shared" si="32"/>
        <v>26</v>
      </c>
      <c r="AM17" s="115">
        <f t="shared" si="33"/>
        <v>0.52</v>
      </c>
      <c r="AN17" s="113">
        <v>74</v>
      </c>
      <c r="AO17" s="113">
        <v>94</v>
      </c>
      <c r="AP17" s="113">
        <f t="shared" si="34"/>
        <v>20</v>
      </c>
      <c r="AQ17" s="115">
        <f t="shared" si="35"/>
        <v>0.27027027027027029</v>
      </c>
      <c r="AR17" s="113">
        <v>68</v>
      </c>
      <c r="AS17" s="113">
        <v>93</v>
      </c>
      <c r="AT17" s="113">
        <f t="shared" si="36"/>
        <v>25</v>
      </c>
      <c r="AU17" s="115">
        <f t="shared" si="37"/>
        <v>0.36764705882352944</v>
      </c>
      <c r="AV17" s="113"/>
      <c r="AW17" s="113"/>
      <c r="AX17" s="113"/>
      <c r="AY17" s="113"/>
      <c r="AZ17" s="113">
        <v>72</v>
      </c>
      <c r="BA17" s="113">
        <v>97</v>
      </c>
      <c r="BB17" s="113">
        <f t="shared" si="38"/>
        <v>25</v>
      </c>
      <c r="BC17" s="119">
        <v>0.38800000000000001</v>
      </c>
      <c r="BD17" s="121">
        <v>0.85899999999999999</v>
      </c>
      <c r="BE17" s="113"/>
      <c r="BF17" s="115">
        <v>0.9</v>
      </c>
      <c r="BG17" s="113">
        <v>5.95</v>
      </c>
      <c r="BH17" s="113"/>
      <c r="BI17" s="115">
        <v>0.82</v>
      </c>
      <c r="BJ17" s="113">
        <v>3.77</v>
      </c>
      <c r="BK17" s="124">
        <f>(BL17*100)/(100+56)</f>
        <v>1.1538461538461537</v>
      </c>
      <c r="BL17" s="113">
        <v>1.8</v>
      </c>
      <c r="BM17" s="115">
        <v>0.56000000000000005</v>
      </c>
      <c r="BN17" s="29">
        <f t="shared" si="0"/>
        <v>45</v>
      </c>
      <c r="BO17" s="29"/>
      <c r="BP17" s="29"/>
      <c r="BQ17" s="29"/>
      <c r="BR17" s="29"/>
      <c r="BS17" s="29" t="s">
        <v>28</v>
      </c>
      <c r="BT17" s="113">
        <v>1</v>
      </c>
      <c r="BU17" s="113">
        <v>1</v>
      </c>
      <c r="BV17" s="29" t="s">
        <v>314</v>
      </c>
      <c r="BW17" s="37"/>
      <c r="BX17" s="29"/>
      <c r="BY17" s="29" t="s">
        <v>1461</v>
      </c>
      <c r="BZ17" s="29" t="s">
        <v>0</v>
      </c>
      <c r="CA17" s="20" t="s">
        <v>1462</v>
      </c>
      <c r="CB17" s="20" t="s">
        <v>299</v>
      </c>
      <c r="CC17" s="20" t="s">
        <v>300</v>
      </c>
    </row>
    <row r="18" spans="1:81" ht="42.75">
      <c r="A18" s="120">
        <v>2021</v>
      </c>
      <c r="B18" s="113" t="s">
        <v>283</v>
      </c>
      <c r="C18" s="113" t="s">
        <v>1234</v>
      </c>
      <c r="D18" s="113"/>
      <c r="E18" s="113" t="s">
        <v>1400</v>
      </c>
      <c r="F18" s="113" t="s">
        <v>1545</v>
      </c>
      <c r="G18" s="113" t="s">
        <v>1546</v>
      </c>
      <c r="H18" s="113" t="s">
        <v>1547</v>
      </c>
      <c r="I18" s="113" t="s">
        <v>1547</v>
      </c>
      <c r="J18" s="29" t="s">
        <v>1548</v>
      </c>
      <c r="K18" s="113" t="s">
        <v>23</v>
      </c>
      <c r="L18" s="113"/>
      <c r="M18" s="113" t="s">
        <v>1549</v>
      </c>
      <c r="N18" s="113" t="s">
        <v>12007</v>
      </c>
      <c r="O18" s="113" t="s">
        <v>321</v>
      </c>
      <c r="P18" s="113">
        <v>21</v>
      </c>
      <c r="Q18" s="29"/>
      <c r="R18" s="29"/>
      <c r="S18" s="29" t="s">
        <v>1550</v>
      </c>
      <c r="T18" s="122" t="s">
        <v>1551</v>
      </c>
      <c r="U18" s="113" t="s">
        <v>8</v>
      </c>
      <c r="V18" s="122" t="s">
        <v>1552</v>
      </c>
      <c r="W18" s="113" t="s">
        <v>2</v>
      </c>
      <c r="X18" s="113">
        <v>10</v>
      </c>
      <c r="Y18" s="113">
        <v>58</v>
      </c>
      <c r="Z18" s="113">
        <f t="shared" si="26"/>
        <v>48</v>
      </c>
      <c r="AA18" s="115">
        <f t="shared" si="27"/>
        <v>4.8</v>
      </c>
      <c r="AB18" s="113">
        <v>54</v>
      </c>
      <c r="AC18" s="113">
        <v>88</v>
      </c>
      <c r="AD18" s="113">
        <f t="shared" si="28"/>
        <v>34</v>
      </c>
      <c r="AE18" s="115">
        <f t="shared" si="29"/>
        <v>0.62962962962962965</v>
      </c>
      <c r="AF18" s="113">
        <v>86</v>
      </c>
      <c r="AG18" s="113">
        <v>100</v>
      </c>
      <c r="AH18" s="113">
        <f t="shared" si="30"/>
        <v>14</v>
      </c>
      <c r="AI18" s="115">
        <f t="shared" si="31"/>
        <v>0.16279069767441862</v>
      </c>
      <c r="AJ18" s="113">
        <v>54</v>
      </c>
      <c r="AK18" s="113">
        <v>69</v>
      </c>
      <c r="AL18" s="113">
        <f t="shared" si="32"/>
        <v>15</v>
      </c>
      <c r="AM18" s="115">
        <f t="shared" si="33"/>
        <v>0.27777777777777779</v>
      </c>
      <c r="AN18" s="113">
        <v>86</v>
      </c>
      <c r="AO18" s="113">
        <v>93</v>
      </c>
      <c r="AP18" s="113">
        <f t="shared" si="34"/>
        <v>7</v>
      </c>
      <c r="AQ18" s="115">
        <f t="shared" si="35"/>
        <v>8.1395348837209308E-2</v>
      </c>
      <c r="AR18" s="113">
        <v>70</v>
      </c>
      <c r="AS18" s="113">
        <v>90</v>
      </c>
      <c r="AT18" s="113">
        <f t="shared" si="36"/>
        <v>20</v>
      </c>
      <c r="AU18" s="115">
        <f t="shared" si="37"/>
        <v>0.2857142857142857</v>
      </c>
      <c r="AV18" s="113"/>
      <c r="AW18" s="113"/>
      <c r="AX18" s="113"/>
      <c r="AY18" s="113"/>
      <c r="AZ18" s="113">
        <v>82</v>
      </c>
      <c r="BA18" s="113">
        <v>99</v>
      </c>
      <c r="BB18" s="113">
        <f t="shared" si="38"/>
        <v>17</v>
      </c>
      <c r="BC18" s="113">
        <v>35.6</v>
      </c>
      <c r="BD18" s="121">
        <v>0.877</v>
      </c>
      <c r="BE18" s="113"/>
      <c r="BF18" s="115">
        <v>0.92</v>
      </c>
      <c r="BG18" s="113">
        <v>5.72</v>
      </c>
      <c r="BH18" s="113"/>
      <c r="BI18" s="115">
        <v>0.84</v>
      </c>
      <c r="BJ18" s="113">
        <v>3.19</v>
      </c>
      <c r="BK18" s="124">
        <f>(BL18*100)/(100+13)</f>
        <v>2.831858407079646</v>
      </c>
      <c r="BL18" s="113">
        <v>3.2</v>
      </c>
      <c r="BM18" s="115">
        <v>0.13</v>
      </c>
      <c r="BN18" s="29">
        <f t="shared" si="0"/>
        <v>67.2</v>
      </c>
      <c r="BO18" s="29"/>
      <c r="BP18" s="29"/>
      <c r="BQ18" s="29"/>
      <c r="BR18" s="29"/>
      <c r="BS18" s="29" t="s">
        <v>27</v>
      </c>
      <c r="BT18" s="113">
        <v>2</v>
      </c>
      <c r="BU18" s="113">
        <v>2</v>
      </c>
      <c r="BV18" s="29" t="s">
        <v>314</v>
      </c>
      <c r="BW18" s="37"/>
      <c r="BX18" s="29"/>
      <c r="BY18" s="29" t="s">
        <v>1461</v>
      </c>
      <c r="BZ18" s="29" t="s">
        <v>0</v>
      </c>
      <c r="CA18" s="20" t="s">
        <v>1462</v>
      </c>
      <c r="CB18" s="20" t="s">
        <v>299</v>
      </c>
      <c r="CC18" s="20" t="s">
        <v>300</v>
      </c>
    </row>
    <row r="19" spans="1:81" ht="57">
      <c r="A19" s="120">
        <v>2021</v>
      </c>
      <c r="B19" s="113" t="s">
        <v>283</v>
      </c>
      <c r="C19" s="113" t="s">
        <v>1553</v>
      </c>
      <c r="D19" s="113"/>
      <c r="E19" s="113" t="s">
        <v>1553</v>
      </c>
      <c r="F19" s="113" t="s">
        <v>1504</v>
      </c>
      <c r="G19" s="113" t="s">
        <v>763</v>
      </c>
      <c r="H19" s="113" t="s">
        <v>1554</v>
      </c>
      <c r="I19" s="113" t="s">
        <v>1554</v>
      </c>
      <c r="J19" s="29" t="s">
        <v>1555</v>
      </c>
      <c r="K19" s="29" t="s">
        <v>22</v>
      </c>
      <c r="L19" s="29" t="s">
        <v>1556</v>
      </c>
      <c r="M19" s="113" t="s">
        <v>1557</v>
      </c>
      <c r="N19" s="113" t="s">
        <v>12008</v>
      </c>
      <c r="O19" s="113" t="s">
        <v>1558</v>
      </c>
      <c r="P19" s="113">
        <v>10</v>
      </c>
      <c r="Q19" s="29"/>
      <c r="R19" s="29"/>
      <c r="S19" s="29" t="s">
        <v>1559</v>
      </c>
      <c r="T19" s="126" t="s">
        <v>1560</v>
      </c>
      <c r="U19" s="113" t="s">
        <v>2</v>
      </c>
      <c r="V19" s="126" t="s">
        <v>1561</v>
      </c>
      <c r="W19" s="113" t="s">
        <v>2</v>
      </c>
      <c r="X19" s="113">
        <v>13</v>
      </c>
      <c r="Y19" s="113">
        <v>52</v>
      </c>
      <c r="Z19" s="113">
        <f t="shared" si="26"/>
        <v>39</v>
      </c>
      <c r="AA19" s="115">
        <f t="shared" si="27"/>
        <v>3</v>
      </c>
      <c r="AB19" s="113">
        <v>88</v>
      </c>
      <c r="AC19" s="113">
        <v>94</v>
      </c>
      <c r="AD19" s="113">
        <f t="shared" si="28"/>
        <v>6</v>
      </c>
      <c r="AE19" s="115">
        <f t="shared" si="29"/>
        <v>6.8181818181818177E-2</v>
      </c>
      <c r="AF19" s="113">
        <v>92</v>
      </c>
      <c r="AG19" s="113">
        <v>98</v>
      </c>
      <c r="AH19" s="113">
        <f t="shared" si="30"/>
        <v>6</v>
      </c>
      <c r="AI19" s="115">
        <f t="shared" si="31"/>
        <v>6.5217391304347824E-2</v>
      </c>
      <c r="AJ19" s="113">
        <v>57</v>
      </c>
      <c r="AK19" s="113">
        <v>87</v>
      </c>
      <c r="AL19" s="113">
        <f t="shared" si="32"/>
        <v>30</v>
      </c>
      <c r="AM19" s="115">
        <f t="shared" si="33"/>
        <v>0.52631578947368418</v>
      </c>
      <c r="AN19" s="113">
        <v>90</v>
      </c>
      <c r="AO19" s="113">
        <v>95</v>
      </c>
      <c r="AP19" s="113">
        <f t="shared" si="34"/>
        <v>5</v>
      </c>
      <c r="AQ19" s="115">
        <f t="shared" si="35"/>
        <v>5.5555555555555552E-2</v>
      </c>
      <c r="AR19" s="113">
        <v>86</v>
      </c>
      <c r="AS19" s="113">
        <v>91</v>
      </c>
      <c r="AT19" s="113">
        <f t="shared" si="36"/>
        <v>5</v>
      </c>
      <c r="AU19" s="115">
        <f t="shared" si="37"/>
        <v>5.8139534883720929E-2</v>
      </c>
      <c r="AV19" s="113"/>
      <c r="AW19" s="113"/>
      <c r="AX19" s="113"/>
      <c r="AY19" s="113"/>
      <c r="AZ19" s="113">
        <v>86</v>
      </c>
      <c r="BA19" s="113">
        <v>96</v>
      </c>
      <c r="BB19" s="113">
        <f t="shared" si="38"/>
        <v>10</v>
      </c>
      <c r="BC19" s="113">
        <v>36.4</v>
      </c>
      <c r="BD19" s="117">
        <v>0.87</v>
      </c>
      <c r="BE19" s="113"/>
      <c r="BF19" s="115">
        <v>0.93</v>
      </c>
      <c r="BG19" s="113">
        <v>5.75</v>
      </c>
      <c r="BH19" s="113"/>
      <c r="BI19" s="115">
        <v>0.81</v>
      </c>
      <c r="BJ19" s="113">
        <v>3.35</v>
      </c>
      <c r="BK19" s="124">
        <f>(BL19*100)/(100+57)</f>
        <v>1.0828025477707006</v>
      </c>
      <c r="BL19" s="113">
        <v>1.7</v>
      </c>
      <c r="BM19" s="115">
        <v>0.56999999999999995</v>
      </c>
      <c r="BN19" s="29">
        <f t="shared" si="0"/>
        <v>17</v>
      </c>
      <c r="BO19" s="29"/>
      <c r="BP19" s="29"/>
      <c r="BQ19" s="29"/>
      <c r="BR19" s="29"/>
      <c r="BS19" s="29" t="s">
        <v>25</v>
      </c>
      <c r="BT19" s="113">
        <v>1</v>
      </c>
      <c r="BU19" s="113">
        <v>3</v>
      </c>
      <c r="BV19" s="29" t="s">
        <v>314</v>
      </c>
      <c r="BW19" s="37"/>
      <c r="BX19" s="29"/>
      <c r="BY19" s="29" t="s">
        <v>1461</v>
      </c>
      <c r="BZ19" s="29" t="s">
        <v>0</v>
      </c>
      <c r="CA19" s="20" t="s">
        <v>1462</v>
      </c>
      <c r="CB19" s="20" t="s">
        <v>299</v>
      </c>
      <c r="CC19" s="20" t="s">
        <v>300</v>
      </c>
    </row>
    <row r="20" spans="1:81" ht="42.75">
      <c r="A20" s="120">
        <v>2021</v>
      </c>
      <c r="B20" s="113" t="s">
        <v>283</v>
      </c>
      <c r="C20" s="113" t="s">
        <v>1234</v>
      </c>
      <c r="D20" s="113"/>
      <c r="E20" s="113" t="s">
        <v>1562</v>
      </c>
      <c r="F20" s="113" t="s">
        <v>1545</v>
      </c>
      <c r="G20" s="113" t="s">
        <v>1563</v>
      </c>
      <c r="H20" s="113" t="s">
        <v>1564</v>
      </c>
      <c r="I20" s="113" t="s">
        <v>1564</v>
      </c>
      <c r="J20" s="29" t="s">
        <v>1565</v>
      </c>
      <c r="K20" s="113" t="s">
        <v>23</v>
      </c>
      <c r="L20" s="113"/>
      <c r="M20" s="113" t="s">
        <v>1566</v>
      </c>
      <c r="N20" s="113" t="s">
        <v>12009</v>
      </c>
      <c r="O20" s="113" t="s">
        <v>699</v>
      </c>
      <c r="P20" s="113">
        <v>21</v>
      </c>
      <c r="Q20" s="29"/>
      <c r="R20" s="29"/>
      <c r="S20" s="29" t="s">
        <v>1567</v>
      </c>
      <c r="T20" s="29"/>
      <c r="U20" s="113"/>
      <c r="V20" s="122" t="s">
        <v>1568</v>
      </c>
      <c r="W20" s="113" t="s">
        <v>2</v>
      </c>
      <c r="X20" s="113">
        <v>35</v>
      </c>
      <c r="Y20" s="113">
        <v>43</v>
      </c>
      <c r="Z20" s="113">
        <f t="shared" si="26"/>
        <v>8</v>
      </c>
      <c r="AA20" s="115">
        <f t="shared" si="27"/>
        <v>0.22857142857142856</v>
      </c>
      <c r="AB20" s="113">
        <v>41</v>
      </c>
      <c r="AC20" s="113">
        <v>70</v>
      </c>
      <c r="AD20" s="113">
        <f t="shared" si="28"/>
        <v>29</v>
      </c>
      <c r="AE20" s="115">
        <f t="shared" si="29"/>
        <v>0.70731707317073167</v>
      </c>
      <c r="AF20" s="113">
        <v>84</v>
      </c>
      <c r="AG20" s="113">
        <v>94</v>
      </c>
      <c r="AH20" s="113">
        <f t="shared" si="30"/>
        <v>10</v>
      </c>
      <c r="AI20" s="115">
        <f t="shared" si="31"/>
        <v>0.11904761904761904</v>
      </c>
      <c r="AJ20" s="113"/>
      <c r="AK20" s="113">
        <v>78</v>
      </c>
      <c r="AL20" s="113">
        <f t="shared" si="32"/>
        <v>78</v>
      </c>
      <c r="AM20" s="115"/>
      <c r="AN20" s="113">
        <v>77</v>
      </c>
      <c r="AO20" s="113">
        <v>84</v>
      </c>
      <c r="AP20" s="113">
        <f t="shared" si="34"/>
        <v>7</v>
      </c>
      <c r="AQ20" s="115">
        <f t="shared" si="35"/>
        <v>9.0909090909090912E-2</v>
      </c>
      <c r="AR20" s="113">
        <v>68</v>
      </c>
      <c r="AS20" s="113">
        <v>77</v>
      </c>
      <c r="AT20" s="113">
        <f t="shared" si="36"/>
        <v>9</v>
      </c>
      <c r="AU20" s="115">
        <f t="shared" si="37"/>
        <v>0.13235294117647059</v>
      </c>
      <c r="AV20" s="113"/>
      <c r="AW20" s="113"/>
      <c r="AX20" s="113"/>
      <c r="AY20" s="113"/>
      <c r="AZ20" s="113"/>
      <c r="BA20" s="113">
        <v>87</v>
      </c>
      <c r="BB20" s="113">
        <f t="shared" si="38"/>
        <v>87</v>
      </c>
      <c r="BC20" s="113">
        <v>37</v>
      </c>
      <c r="BD20" s="121">
        <v>0.872</v>
      </c>
      <c r="BE20" s="113"/>
      <c r="BF20" s="115">
        <v>0.92</v>
      </c>
      <c r="BG20" s="113">
        <v>5.74</v>
      </c>
      <c r="BH20" s="113"/>
      <c r="BI20" s="115">
        <v>0.83</v>
      </c>
      <c r="BJ20" s="113">
        <v>3.51</v>
      </c>
      <c r="BK20" s="124">
        <f>(BL20*100)/(100+47)</f>
        <v>1.4285714285714286</v>
      </c>
      <c r="BL20" s="113">
        <v>2.1</v>
      </c>
      <c r="BM20" s="115">
        <v>0.47</v>
      </c>
      <c r="BN20" s="29">
        <f t="shared" si="0"/>
        <v>44.1</v>
      </c>
      <c r="BO20" s="29"/>
      <c r="BP20" s="29"/>
      <c r="BQ20" s="29"/>
      <c r="BR20" s="29"/>
      <c r="BS20" s="29" t="s">
        <v>27</v>
      </c>
      <c r="BT20" s="113">
        <v>1</v>
      </c>
      <c r="BU20" s="113">
        <v>2</v>
      </c>
      <c r="BV20" s="29" t="s">
        <v>314</v>
      </c>
      <c r="BW20" s="37"/>
      <c r="BX20" s="29"/>
      <c r="BY20" s="29" t="s">
        <v>1569</v>
      </c>
      <c r="BZ20" s="29" t="s">
        <v>1570</v>
      </c>
      <c r="CA20" s="20" t="s">
        <v>1571</v>
      </c>
      <c r="CB20" s="20" t="s">
        <v>299</v>
      </c>
      <c r="CC20" s="20" t="s">
        <v>300</v>
      </c>
    </row>
    <row r="21" spans="1:81" ht="42.75">
      <c r="A21" s="120">
        <v>2021</v>
      </c>
      <c r="B21" s="113" t="s">
        <v>283</v>
      </c>
      <c r="C21" s="113" t="s">
        <v>761</v>
      </c>
      <c r="D21" s="113"/>
      <c r="E21" s="113" t="s">
        <v>1388</v>
      </c>
      <c r="F21" s="113" t="s">
        <v>791</v>
      </c>
      <c r="G21" s="113" t="s">
        <v>1397</v>
      </c>
      <c r="H21" s="113" t="s">
        <v>1572</v>
      </c>
      <c r="I21" s="113" t="s">
        <v>1572</v>
      </c>
      <c r="J21" s="29" t="s">
        <v>1573</v>
      </c>
      <c r="K21" s="113" t="s">
        <v>23</v>
      </c>
      <c r="L21" s="113"/>
      <c r="M21" s="113" t="s">
        <v>1574</v>
      </c>
      <c r="N21" s="113" t="s">
        <v>12006</v>
      </c>
      <c r="O21" s="113" t="s">
        <v>699</v>
      </c>
      <c r="P21" s="113">
        <v>40</v>
      </c>
      <c r="Q21" s="29"/>
      <c r="R21" s="29"/>
      <c r="S21" s="29" t="s">
        <v>1575</v>
      </c>
      <c r="T21" s="122" t="s">
        <v>1576</v>
      </c>
      <c r="U21" s="113" t="s">
        <v>8</v>
      </c>
      <c r="V21" s="122" t="s">
        <v>1577</v>
      </c>
      <c r="W21" s="113" t="s">
        <v>2</v>
      </c>
      <c r="X21" s="113">
        <v>16</v>
      </c>
      <c r="Y21" s="113">
        <v>55</v>
      </c>
      <c r="Z21" s="113">
        <f t="shared" si="26"/>
        <v>39</v>
      </c>
      <c r="AA21" s="115">
        <f t="shared" si="27"/>
        <v>2.4375</v>
      </c>
      <c r="AB21" s="113">
        <v>48</v>
      </c>
      <c r="AC21" s="113">
        <v>91</v>
      </c>
      <c r="AD21" s="113">
        <f t="shared" si="28"/>
        <v>43</v>
      </c>
      <c r="AE21" s="115">
        <f t="shared" si="29"/>
        <v>0.89583333333333337</v>
      </c>
      <c r="AF21" s="113">
        <v>87</v>
      </c>
      <c r="AG21" s="113">
        <v>99</v>
      </c>
      <c r="AH21" s="113">
        <f t="shared" si="30"/>
        <v>12</v>
      </c>
      <c r="AI21" s="115">
        <f t="shared" si="31"/>
        <v>0.13793103448275862</v>
      </c>
      <c r="AJ21" s="113">
        <v>80</v>
      </c>
      <c r="AK21" s="113">
        <v>87</v>
      </c>
      <c r="AL21" s="113">
        <f t="shared" si="32"/>
        <v>7</v>
      </c>
      <c r="AM21" s="115">
        <f>(AK21-AJ21)/AJ21</f>
        <v>8.7499999999999994E-2</v>
      </c>
      <c r="AN21" s="113">
        <v>83</v>
      </c>
      <c r="AO21" s="113">
        <v>93</v>
      </c>
      <c r="AP21" s="113">
        <f t="shared" si="34"/>
        <v>10</v>
      </c>
      <c r="AQ21" s="115">
        <f t="shared" si="35"/>
        <v>0.12048192771084337</v>
      </c>
      <c r="AR21" s="113">
        <v>83</v>
      </c>
      <c r="AS21" s="113">
        <v>91</v>
      </c>
      <c r="AT21" s="113">
        <f t="shared" si="36"/>
        <v>8</v>
      </c>
      <c r="AU21" s="115">
        <f t="shared" si="37"/>
        <v>9.6385542168674704E-2</v>
      </c>
      <c r="AV21" s="113"/>
      <c r="AW21" s="113"/>
      <c r="AX21" s="113"/>
      <c r="AY21" s="113"/>
      <c r="AZ21" s="113">
        <v>83</v>
      </c>
      <c r="BA21" s="113">
        <v>91</v>
      </c>
      <c r="BB21" s="113">
        <f t="shared" si="38"/>
        <v>8</v>
      </c>
      <c r="BC21" s="113"/>
      <c r="BD21" s="114"/>
      <c r="BE21" s="113"/>
      <c r="BF21" s="115">
        <v>0.92</v>
      </c>
      <c r="BG21" s="113">
        <v>5.86</v>
      </c>
      <c r="BH21" s="113"/>
      <c r="BI21" s="115">
        <v>0.83</v>
      </c>
      <c r="BJ21" s="113">
        <v>3.42</v>
      </c>
      <c r="BK21" s="124">
        <f t="shared" ref="BK21:BK22" si="39">(BL21*100)/(100+58)</f>
        <v>1.5822784810126582</v>
      </c>
      <c r="BL21" s="113">
        <v>2.5</v>
      </c>
      <c r="BM21" s="115">
        <v>0.57999999999999996</v>
      </c>
      <c r="BN21" s="29">
        <f t="shared" si="0"/>
        <v>100</v>
      </c>
      <c r="BO21" s="29"/>
      <c r="BP21" s="29"/>
      <c r="BQ21" s="29"/>
      <c r="BR21" s="29"/>
      <c r="BS21" s="29" t="s">
        <v>25</v>
      </c>
      <c r="BT21" s="113">
        <v>1</v>
      </c>
      <c r="BU21" s="113">
        <v>2</v>
      </c>
      <c r="BV21" s="29" t="s">
        <v>314</v>
      </c>
      <c r="BW21" s="37"/>
      <c r="BX21" s="29"/>
      <c r="BY21" s="29" t="s">
        <v>1461</v>
      </c>
      <c r="BZ21" s="29" t="s">
        <v>0</v>
      </c>
      <c r="CA21" s="20" t="s">
        <v>1462</v>
      </c>
      <c r="CB21" s="20" t="s">
        <v>299</v>
      </c>
      <c r="CC21" s="20" t="s">
        <v>300</v>
      </c>
    </row>
    <row r="22" spans="1:81" ht="42.75">
      <c r="A22" s="120">
        <v>2021</v>
      </c>
      <c r="B22" s="113" t="s">
        <v>283</v>
      </c>
      <c r="C22" s="113" t="s">
        <v>761</v>
      </c>
      <c r="D22" s="113"/>
      <c r="E22" s="113" t="s">
        <v>1388</v>
      </c>
      <c r="F22" s="113" t="s">
        <v>756</v>
      </c>
      <c r="G22" s="113" t="s">
        <v>1578</v>
      </c>
      <c r="H22" s="113" t="s">
        <v>1579</v>
      </c>
      <c r="I22" s="113" t="s">
        <v>1579</v>
      </c>
      <c r="J22" s="29" t="s">
        <v>1580</v>
      </c>
      <c r="K22" s="113" t="s">
        <v>23</v>
      </c>
      <c r="L22" s="113"/>
      <c r="M22" s="113" t="s">
        <v>1581</v>
      </c>
      <c r="N22" s="113" t="s">
        <v>12010</v>
      </c>
      <c r="O22" s="113" t="s">
        <v>699</v>
      </c>
      <c r="P22" s="113">
        <v>10</v>
      </c>
      <c r="Q22" s="29"/>
      <c r="R22" s="29"/>
      <c r="S22" s="29" t="s">
        <v>1582</v>
      </c>
      <c r="T22" s="29"/>
      <c r="U22" s="113"/>
      <c r="V22" s="122" t="s">
        <v>1583</v>
      </c>
      <c r="W22" s="113" t="s">
        <v>2</v>
      </c>
      <c r="X22" s="113"/>
      <c r="Y22" s="113"/>
      <c r="Z22" s="113"/>
      <c r="AA22" s="115"/>
      <c r="AB22" s="113"/>
      <c r="AC22" s="113"/>
      <c r="AD22" s="113"/>
      <c r="AE22" s="115"/>
      <c r="AF22" s="113"/>
      <c r="AG22" s="113"/>
      <c r="AH22" s="113"/>
      <c r="AI22" s="115"/>
      <c r="AJ22" s="113"/>
      <c r="AK22" s="113"/>
      <c r="AL22" s="113"/>
      <c r="AM22" s="115"/>
      <c r="AN22" s="113"/>
      <c r="AO22" s="113"/>
      <c r="AP22" s="113"/>
      <c r="AQ22" s="115"/>
      <c r="AR22" s="113"/>
      <c r="AS22" s="113"/>
      <c r="AT22" s="113"/>
      <c r="AU22" s="115"/>
      <c r="AV22" s="113"/>
      <c r="AW22" s="113"/>
      <c r="AX22" s="113"/>
      <c r="AY22" s="113"/>
      <c r="AZ22" s="113"/>
      <c r="BA22" s="113"/>
      <c r="BB22" s="113"/>
      <c r="BC22" s="113">
        <v>36.9</v>
      </c>
      <c r="BD22" s="121">
        <v>0.88900000000000001</v>
      </c>
      <c r="BE22" s="113"/>
      <c r="BF22" s="115">
        <v>0.93</v>
      </c>
      <c r="BG22" s="113">
        <v>5.9</v>
      </c>
      <c r="BH22" s="113"/>
      <c r="BI22" s="115">
        <v>0.85</v>
      </c>
      <c r="BJ22" s="113">
        <v>3.31</v>
      </c>
      <c r="BK22" s="124">
        <f t="shared" si="39"/>
        <v>2.2151898734177213</v>
      </c>
      <c r="BL22" s="113">
        <v>3.5</v>
      </c>
      <c r="BM22" s="115">
        <v>0.57999999999999996</v>
      </c>
      <c r="BN22" s="29">
        <f t="shared" si="0"/>
        <v>35</v>
      </c>
      <c r="BO22" s="29"/>
      <c r="BP22" s="29"/>
      <c r="BQ22" s="29"/>
      <c r="BR22" s="29"/>
      <c r="BS22" s="29" t="s">
        <v>28</v>
      </c>
      <c r="BT22" s="113">
        <v>1</v>
      </c>
      <c r="BU22" s="113">
        <v>2</v>
      </c>
      <c r="BV22" s="29" t="s">
        <v>314</v>
      </c>
      <c r="BW22" s="37"/>
      <c r="BX22" s="29"/>
      <c r="BY22" s="29" t="s">
        <v>1455</v>
      </c>
      <c r="BZ22" s="29" t="s">
        <v>1455</v>
      </c>
      <c r="CA22" s="29" t="s">
        <v>1455</v>
      </c>
      <c r="CB22" s="20" t="s">
        <v>1455</v>
      </c>
      <c r="CC22" s="20" t="s">
        <v>300</v>
      </c>
    </row>
    <row r="23" spans="1:81" ht="42.75">
      <c r="A23" s="120">
        <v>2021</v>
      </c>
      <c r="B23" s="113" t="s">
        <v>283</v>
      </c>
      <c r="C23" s="113" t="s">
        <v>1234</v>
      </c>
      <c r="D23" s="113"/>
      <c r="E23" s="113" t="s">
        <v>1562</v>
      </c>
      <c r="F23" s="113" t="s">
        <v>1545</v>
      </c>
      <c r="G23" s="113" t="s">
        <v>1563</v>
      </c>
      <c r="H23" s="113" t="s">
        <v>1564</v>
      </c>
      <c r="I23" s="113" t="s">
        <v>1564</v>
      </c>
      <c r="J23" s="29" t="s">
        <v>1584</v>
      </c>
      <c r="K23" s="113" t="s">
        <v>23</v>
      </c>
      <c r="L23" s="113"/>
      <c r="M23" s="113" t="s">
        <v>1585</v>
      </c>
      <c r="N23" s="113" t="s">
        <v>12009</v>
      </c>
      <c r="O23" s="113" t="s">
        <v>765</v>
      </c>
      <c r="P23" s="113">
        <v>43</v>
      </c>
      <c r="Q23" s="29"/>
      <c r="R23" s="29"/>
      <c r="S23" s="29" t="s">
        <v>1586</v>
      </c>
      <c r="T23" s="29"/>
      <c r="U23" s="113"/>
      <c r="V23" s="122" t="s">
        <v>1587</v>
      </c>
      <c r="W23" s="113" t="s">
        <v>2</v>
      </c>
      <c r="X23" s="113">
        <v>33</v>
      </c>
      <c r="Y23" s="113">
        <v>51</v>
      </c>
      <c r="Z23" s="113">
        <f t="shared" ref="Z23:Z24" si="40">Y23-X23</f>
        <v>18</v>
      </c>
      <c r="AA23" s="115">
        <f t="shared" ref="AA23:AA24" si="41">(Y23-X23)/X23</f>
        <v>0.54545454545454541</v>
      </c>
      <c r="AB23" s="113">
        <v>44</v>
      </c>
      <c r="AC23" s="113">
        <v>77</v>
      </c>
      <c r="AD23" s="113">
        <f t="shared" ref="AD23:AD24" si="42">AC23-AB23</f>
        <v>33</v>
      </c>
      <c r="AE23" s="115">
        <f t="shared" ref="AE23:AE24" si="43">(AC23-AB23)/AB23</f>
        <v>0.75</v>
      </c>
      <c r="AF23" s="113">
        <v>78</v>
      </c>
      <c r="AG23" s="113">
        <v>95</v>
      </c>
      <c r="AH23" s="113">
        <f t="shared" ref="AH23:AH24" si="44">AG23-AF23</f>
        <v>17</v>
      </c>
      <c r="AI23" s="115">
        <f t="shared" ref="AI23:AI24" si="45">(AG23-AF23)/AF23</f>
        <v>0.21794871794871795</v>
      </c>
      <c r="AJ23" s="113"/>
      <c r="AK23" s="113">
        <v>59</v>
      </c>
      <c r="AL23" s="113">
        <f t="shared" ref="AL23:AL24" si="46">AK23-AJ23</f>
        <v>59</v>
      </c>
      <c r="AM23" s="115"/>
      <c r="AN23" s="113">
        <v>74</v>
      </c>
      <c r="AO23" s="113">
        <v>87</v>
      </c>
      <c r="AP23" s="113">
        <f t="shared" ref="AP23:AP24" si="47">AO23-AN23</f>
        <v>13</v>
      </c>
      <c r="AQ23" s="115">
        <f t="shared" ref="AQ23:AQ24" si="48">(AO23-AN23)/AN23</f>
        <v>0.17567567567567569</v>
      </c>
      <c r="AR23" s="113">
        <v>60</v>
      </c>
      <c r="AS23" s="113">
        <v>80</v>
      </c>
      <c r="AT23" s="113">
        <f t="shared" ref="AT23:AT24" si="49">AS23-AR23</f>
        <v>20</v>
      </c>
      <c r="AU23" s="115">
        <f t="shared" ref="AU23:AU24" si="50">(AS23-AR23)/AR23</f>
        <v>0.33333333333333331</v>
      </c>
      <c r="AV23" s="113"/>
      <c r="AW23" s="113"/>
      <c r="AX23" s="113"/>
      <c r="AY23" s="113"/>
      <c r="AZ23" s="113">
        <v>0</v>
      </c>
      <c r="BA23" s="113">
        <v>90</v>
      </c>
      <c r="BB23" s="113">
        <f t="shared" ref="BB23:BB24" si="51">BA23-AZ23</f>
        <v>90</v>
      </c>
      <c r="BC23" s="113">
        <v>38.700000000000003</v>
      </c>
      <c r="BD23" s="121">
        <v>0.89100000000000001</v>
      </c>
      <c r="BE23" s="113"/>
      <c r="BF23" s="115">
        <v>0.93</v>
      </c>
      <c r="BG23" s="113">
        <v>6.14</v>
      </c>
      <c r="BH23" s="113"/>
      <c r="BI23" s="115">
        <v>0.85</v>
      </c>
      <c r="BJ23" s="113">
        <v>3.53</v>
      </c>
      <c r="BK23" s="124">
        <f>(BL23*100)/(100+72)</f>
        <v>1.2209302325581395</v>
      </c>
      <c r="BL23" s="113">
        <v>2.1</v>
      </c>
      <c r="BM23" s="115">
        <v>0.72</v>
      </c>
      <c r="BN23" s="29">
        <f t="shared" si="0"/>
        <v>90.3</v>
      </c>
      <c r="BO23" s="29"/>
      <c r="BP23" s="29"/>
      <c r="BQ23" s="29"/>
      <c r="BR23" s="29"/>
      <c r="BS23" s="29" t="s">
        <v>25</v>
      </c>
      <c r="BT23" s="113">
        <v>1</v>
      </c>
      <c r="BU23" s="113">
        <v>2</v>
      </c>
      <c r="BV23" s="29" t="s">
        <v>314</v>
      </c>
      <c r="BW23" s="37"/>
      <c r="BX23" s="29"/>
      <c r="BY23" s="29" t="s">
        <v>1569</v>
      </c>
      <c r="BZ23" s="29" t="s">
        <v>1570</v>
      </c>
      <c r="CA23" s="20" t="s">
        <v>1571</v>
      </c>
      <c r="CB23" s="20" t="s">
        <v>299</v>
      </c>
      <c r="CC23" s="20" t="s">
        <v>300</v>
      </c>
    </row>
    <row r="24" spans="1:81" ht="42.75">
      <c r="A24" s="120">
        <v>2021</v>
      </c>
      <c r="B24" s="113" t="s">
        <v>283</v>
      </c>
      <c r="C24" s="113" t="s">
        <v>726</v>
      </c>
      <c r="D24" s="113"/>
      <c r="E24" s="113" t="s">
        <v>1476</v>
      </c>
      <c r="F24" s="113" t="s">
        <v>791</v>
      </c>
      <c r="G24" s="113" t="s">
        <v>1477</v>
      </c>
      <c r="H24" s="113" t="s">
        <v>1478</v>
      </c>
      <c r="I24" s="113" t="s">
        <v>1478</v>
      </c>
      <c r="J24" s="29" t="s">
        <v>1588</v>
      </c>
      <c r="K24" s="113" t="s">
        <v>23</v>
      </c>
      <c r="L24" s="113"/>
      <c r="M24" s="113" t="s">
        <v>1589</v>
      </c>
      <c r="N24" s="113" t="s">
        <v>11961</v>
      </c>
      <c r="O24" s="113" t="s">
        <v>765</v>
      </c>
      <c r="P24" s="113">
        <v>18</v>
      </c>
      <c r="Q24" s="29"/>
      <c r="R24" s="29"/>
      <c r="S24" s="29" t="s">
        <v>1590</v>
      </c>
      <c r="T24" s="125" t="s">
        <v>1591</v>
      </c>
      <c r="U24" s="113" t="s">
        <v>8</v>
      </c>
      <c r="V24" s="122" t="s">
        <v>1592</v>
      </c>
      <c r="W24" s="113" t="s">
        <v>2</v>
      </c>
      <c r="X24" s="113">
        <v>21</v>
      </c>
      <c r="Y24" s="113">
        <v>55</v>
      </c>
      <c r="Z24" s="113">
        <f t="shared" si="40"/>
        <v>34</v>
      </c>
      <c r="AA24" s="115">
        <f t="shared" si="41"/>
        <v>1.6190476190476191</v>
      </c>
      <c r="AB24" s="113">
        <v>55</v>
      </c>
      <c r="AC24" s="113">
        <v>82</v>
      </c>
      <c r="AD24" s="113">
        <f t="shared" si="42"/>
        <v>27</v>
      </c>
      <c r="AE24" s="115">
        <f t="shared" si="43"/>
        <v>0.49090909090909091</v>
      </c>
      <c r="AF24" s="113">
        <v>91</v>
      </c>
      <c r="AG24" s="113">
        <v>99</v>
      </c>
      <c r="AH24" s="113">
        <f t="shared" si="44"/>
        <v>8</v>
      </c>
      <c r="AI24" s="115">
        <f t="shared" si="45"/>
        <v>8.7912087912087919E-2</v>
      </c>
      <c r="AJ24" s="113">
        <v>58</v>
      </c>
      <c r="AK24" s="113">
        <v>67</v>
      </c>
      <c r="AL24" s="113">
        <f t="shared" si="46"/>
        <v>9</v>
      </c>
      <c r="AM24" s="115">
        <f>(AK24-AJ24)/AJ24</f>
        <v>0.15517241379310345</v>
      </c>
      <c r="AN24" s="113">
        <v>84</v>
      </c>
      <c r="AO24" s="113">
        <v>93</v>
      </c>
      <c r="AP24" s="113">
        <f t="shared" si="47"/>
        <v>9</v>
      </c>
      <c r="AQ24" s="115">
        <f t="shared" si="48"/>
        <v>0.10714285714285714</v>
      </c>
      <c r="AR24" s="113">
        <v>82</v>
      </c>
      <c r="AS24" s="113">
        <v>93</v>
      </c>
      <c r="AT24" s="113">
        <f t="shared" si="49"/>
        <v>11</v>
      </c>
      <c r="AU24" s="115">
        <f t="shared" si="50"/>
        <v>0.13414634146341464</v>
      </c>
      <c r="AV24" s="113"/>
      <c r="AW24" s="113"/>
      <c r="AX24" s="113"/>
      <c r="AY24" s="113"/>
      <c r="AZ24" s="113">
        <v>87</v>
      </c>
      <c r="BA24" s="113">
        <v>87</v>
      </c>
      <c r="BB24" s="113">
        <f t="shared" si="51"/>
        <v>0</v>
      </c>
      <c r="BC24" s="113">
        <v>40.200000000000003</v>
      </c>
      <c r="BD24" s="121">
        <v>0.88600000000000001</v>
      </c>
      <c r="BE24" s="113"/>
      <c r="BF24" s="115">
        <v>0.92</v>
      </c>
      <c r="BG24" s="113">
        <v>6.35</v>
      </c>
      <c r="BH24" s="113"/>
      <c r="BI24" s="115">
        <v>0.85</v>
      </c>
      <c r="BJ24" s="113">
        <v>3.71</v>
      </c>
      <c r="BK24" s="124">
        <f>(BL24*100)/(100+47)</f>
        <v>1.4285714285714286</v>
      </c>
      <c r="BL24" s="113">
        <v>2.1</v>
      </c>
      <c r="BM24" s="115">
        <v>0.47</v>
      </c>
      <c r="BN24" s="29">
        <f t="shared" si="0"/>
        <v>37.800000000000004</v>
      </c>
      <c r="BO24" s="29"/>
      <c r="BP24" s="29"/>
      <c r="BQ24" s="29"/>
      <c r="BR24" s="29"/>
      <c r="BS24" s="29" t="s">
        <v>28</v>
      </c>
      <c r="BT24" s="113">
        <v>3</v>
      </c>
      <c r="BU24" s="113">
        <v>3</v>
      </c>
      <c r="BV24" s="29" t="s">
        <v>314</v>
      </c>
      <c r="BW24" s="37"/>
      <c r="BX24" s="29"/>
      <c r="BY24" s="29" t="s">
        <v>1461</v>
      </c>
      <c r="BZ24" s="29" t="s">
        <v>0</v>
      </c>
      <c r="CA24" s="20" t="s">
        <v>1462</v>
      </c>
      <c r="CB24" s="20" t="s">
        <v>299</v>
      </c>
      <c r="CC24" s="20" t="s">
        <v>300</v>
      </c>
    </row>
    <row r="25" spans="1:81" ht="42.75">
      <c r="A25" s="120">
        <v>2021</v>
      </c>
      <c r="B25" s="113" t="s">
        <v>283</v>
      </c>
      <c r="C25" s="113" t="s">
        <v>761</v>
      </c>
      <c r="D25" s="113"/>
      <c r="E25" s="113" t="s">
        <v>1388</v>
      </c>
      <c r="F25" s="113" t="s">
        <v>791</v>
      </c>
      <c r="G25" s="113" t="s">
        <v>1397</v>
      </c>
      <c r="H25" s="113" t="s">
        <v>1572</v>
      </c>
      <c r="I25" s="113" t="s">
        <v>1572</v>
      </c>
      <c r="J25" s="29" t="s">
        <v>1593</v>
      </c>
      <c r="K25" s="113" t="s">
        <v>23</v>
      </c>
      <c r="L25" s="113"/>
      <c r="M25" s="113" t="s">
        <v>1594</v>
      </c>
      <c r="N25" s="113" t="s">
        <v>12006</v>
      </c>
      <c r="O25" s="113" t="s">
        <v>765</v>
      </c>
      <c r="P25" s="113">
        <v>14</v>
      </c>
      <c r="Q25" s="29"/>
      <c r="R25" s="29"/>
      <c r="S25" s="29" t="s">
        <v>1595</v>
      </c>
      <c r="T25" s="122" t="s">
        <v>1576</v>
      </c>
      <c r="U25" s="113" t="s">
        <v>8</v>
      </c>
      <c r="V25" s="122" t="s">
        <v>1577</v>
      </c>
      <c r="W25" s="113" t="s">
        <v>2</v>
      </c>
      <c r="X25" s="113"/>
      <c r="Y25" s="113"/>
      <c r="Z25" s="113"/>
      <c r="AA25" s="115"/>
      <c r="AB25" s="113"/>
      <c r="AC25" s="113"/>
      <c r="AD25" s="113"/>
      <c r="AE25" s="115"/>
      <c r="AF25" s="113"/>
      <c r="AG25" s="113"/>
      <c r="AH25" s="113"/>
      <c r="AI25" s="115"/>
      <c r="AJ25" s="113"/>
      <c r="AK25" s="113"/>
      <c r="AL25" s="113"/>
      <c r="AM25" s="115"/>
      <c r="AN25" s="113"/>
      <c r="AO25" s="113"/>
      <c r="AP25" s="113"/>
      <c r="AQ25" s="115"/>
      <c r="AR25" s="113"/>
      <c r="AS25" s="113"/>
      <c r="AT25" s="113"/>
      <c r="AU25" s="115"/>
      <c r="AV25" s="113"/>
      <c r="AW25" s="113"/>
      <c r="AX25" s="113"/>
      <c r="AY25" s="113"/>
      <c r="AZ25" s="113"/>
      <c r="BA25" s="113"/>
      <c r="BB25" s="113"/>
      <c r="BC25" s="113"/>
      <c r="BD25" s="121">
        <v>0.89500000000000002</v>
      </c>
      <c r="BE25" s="113"/>
      <c r="BF25" s="115">
        <v>0.93</v>
      </c>
      <c r="BG25" s="113">
        <v>5.96</v>
      </c>
      <c r="BH25" s="113"/>
      <c r="BI25" s="115">
        <v>0.86</v>
      </c>
      <c r="BJ25" s="113">
        <v>3.55</v>
      </c>
      <c r="BK25" s="124">
        <f>(BL25*100)/(100+52)</f>
        <v>2.236842105263158</v>
      </c>
      <c r="BL25" s="113">
        <v>3.4</v>
      </c>
      <c r="BM25" s="115">
        <v>0.52</v>
      </c>
      <c r="BN25" s="29">
        <f t="shared" si="0"/>
        <v>47.6</v>
      </c>
      <c r="BO25" s="29"/>
      <c r="BP25" s="29"/>
      <c r="BQ25" s="29"/>
      <c r="BR25" s="29"/>
      <c r="BS25" s="29" t="s">
        <v>25</v>
      </c>
      <c r="BT25" s="113">
        <v>1</v>
      </c>
      <c r="BU25" s="113">
        <v>2</v>
      </c>
      <c r="BV25" s="29" t="s">
        <v>314</v>
      </c>
      <c r="BW25" s="37"/>
      <c r="BX25" s="29"/>
      <c r="BY25" s="29" t="s">
        <v>1455</v>
      </c>
      <c r="BZ25" s="29" t="s">
        <v>1455</v>
      </c>
      <c r="CA25" s="29" t="s">
        <v>1455</v>
      </c>
      <c r="CB25" s="20" t="s">
        <v>1455</v>
      </c>
      <c r="CC25" s="20" t="s">
        <v>300</v>
      </c>
    </row>
    <row r="26" spans="1:81" ht="42.75">
      <c r="A26" s="120">
        <v>2021</v>
      </c>
      <c r="B26" s="113" t="s">
        <v>283</v>
      </c>
      <c r="C26" s="113" t="s">
        <v>761</v>
      </c>
      <c r="D26" s="113"/>
      <c r="E26" s="113" t="s">
        <v>1388</v>
      </c>
      <c r="F26" s="113" t="s">
        <v>791</v>
      </c>
      <c r="G26" s="113" t="s">
        <v>1596</v>
      </c>
      <c r="H26" s="113" t="s">
        <v>793</v>
      </c>
      <c r="I26" s="113" t="s">
        <v>793</v>
      </c>
      <c r="J26" s="29" t="s">
        <v>1597</v>
      </c>
      <c r="K26" s="113" t="s">
        <v>23</v>
      </c>
      <c r="L26" s="113"/>
      <c r="M26" s="113" t="s">
        <v>1598</v>
      </c>
      <c r="N26" s="113" t="s">
        <v>11961</v>
      </c>
      <c r="O26" s="113" t="s">
        <v>1599</v>
      </c>
      <c r="P26" s="113">
        <v>35</v>
      </c>
      <c r="Q26" s="29"/>
      <c r="R26" s="29"/>
      <c r="S26" s="29"/>
      <c r="T26" s="125" t="s">
        <v>1600</v>
      </c>
      <c r="U26" s="113" t="s">
        <v>8</v>
      </c>
      <c r="V26" s="125" t="s">
        <v>1601</v>
      </c>
      <c r="W26" s="113" t="s">
        <v>2</v>
      </c>
      <c r="X26" s="113">
        <v>61</v>
      </c>
      <c r="Y26" s="113">
        <v>66</v>
      </c>
      <c r="Z26" s="113">
        <f t="shared" ref="Z26:Z29" si="52">Y26-X26</f>
        <v>5</v>
      </c>
      <c r="AA26" s="115">
        <f t="shared" ref="AA26:AA29" si="53">(Y26-X26)/X26</f>
        <v>8.1967213114754092E-2</v>
      </c>
      <c r="AB26" s="113">
        <v>64</v>
      </c>
      <c r="AC26" s="113">
        <v>75</v>
      </c>
      <c r="AD26" s="113">
        <f t="shared" ref="AD26:AD29" si="54">AC26-AB26</f>
        <v>11</v>
      </c>
      <c r="AE26" s="115">
        <f t="shared" ref="AE26:AE29" si="55">(AC26-AB26)/AB26</f>
        <v>0.171875</v>
      </c>
      <c r="AF26" s="113">
        <v>89</v>
      </c>
      <c r="AG26" s="113">
        <v>95</v>
      </c>
      <c r="AH26" s="113">
        <f t="shared" ref="AH26:AH29" si="56">AG26-AF26</f>
        <v>6</v>
      </c>
      <c r="AI26" s="115">
        <f t="shared" ref="AI26:AI29" si="57">(AG26-AF26)/AF26</f>
        <v>6.741573033707865E-2</v>
      </c>
      <c r="AJ26" s="113">
        <v>67</v>
      </c>
      <c r="AK26" s="113">
        <v>75</v>
      </c>
      <c r="AL26" s="113">
        <f t="shared" ref="AL26:AL29" si="58">AK26-AJ26</f>
        <v>8</v>
      </c>
      <c r="AM26" s="115">
        <f t="shared" ref="AM26:AM29" si="59">(AK26-AJ26)/AJ26</f>
        <v>0.11940298507462686</v>
      </c>
      <c r="AN26" s="113">
        <v>70</v>
      </c>
      <c r="AO26" s="113">
        <v>87</v>
      </c>
      <c r="AP26" s="113">
        <f t="shared" ref="AP26:AP29" si="60">AO26-AN26</f>
        <v>17</v>
      </c>
      <c r="AQ26" s="115">
        <f t="shared" ref="AQ26:AQ29" si="61">(AO26-AN26)/AN26</f>
        <v>0.24285714285714285</v>
      </c>
      <c r="AR26" s="113">
        <v>78</v>
      </c>
      <c r="AS26" s="113">
        <v>83</v>
      </c>
      <c r="AT26" s="113">
        <f t="shared" ref="AT26:AT29" si="62">AS26-AR26</f>
        <v>5</v>
      </c>
      <c r="AU26" s="115">
        <f t="shared" ref="AU26:AU29" si="63">(AS26-AR26)/AR26</f>
        <v>6.4102564102564097E-2</v>
      </c>
      <c r="AV26" s="113"/>
      <c r="AW26" s="113"/>
      <c r="AX26" s="113"/>
      <c r="AY26" s="113"/>
      <c r="AZ26" s="113">
        <v>65</v>
      </c>
      <c r="BA26" s="113">
        <v>86</v>
      </c>
      <c r="BB26" s="113">
        <f t="shared" ref="BB26:BB29" si="64">BA26-AZ26</f>
        <v>21</v>
      </c>
      <c r="BC26" s="113">
        <v>32.9</v>
      </c>
      <c r="BD26" s="121">
        <v>0.876</v>
      </c>
      <c r="BE26" s="113"/>
      <c r="BF26" s="115">
        <v>0.92</v>
      </c>
      <c r="BG26" s="113">
        <v>5.0199999999999996</v>
      </c>
      <c r="BH26" s="113"/>
      <c r="BI26" s="115">
        <v>0.84</v>
      </c>
      <c r="BJ26" s="113">
        <v>3.21</v>
      </c>
      <c r="BK26" s="124">
        <f>(BL26*100)/(100+46)</f>
        <v>1.5273972602739727</v>
      </c>
      <c r="BL26" s="113">
        <v>2.23</v>
      </c>
      <c r="BM26" s="115">
        <v>0.46</v>
      </c>
      <c r="BN26" s="29">
        <f t="shared" si="0"/>
        <v>78.05</v>
      </c>
      <c r="BO26" s="29"/>
      <c r="BP26" s="29"/>
      <c r="BQ26" s="29"/>
      <c r="BR26" s="29"/>
      <c r="BS26" s="29" t="s">
        <v>24</v>
      </c>
      <c r="BT26" s="113">
        <v>1</v>
      </c>
      <c r="BU26" s="113">
        <v>2</v>
      </c>
      <c r="BV26" s="29" t="s">
        <v>314</v>
      </c>
      <c r="BW26" s="37"/>
      <c r="BX26" s="29"/>
      <c r="BY26" s="29" t="s">
        <v>1461</v>
      </c>
      <c r="BZ26" s="29" t="s">
        <v>0</v>
      </c>
      <c r="CA26" s="20" t="s">
        <v>1462</v>
      </c>
      <c r="CB26" s="20" t="s">
        <v>299</v>
      </c>
      <c r="CC26" s="20" t="s">
        <v>315</v>
      </c>
    </row>
    <row r="27" spans="1:81" ht="42.75">
      <c r="A27" s="120">
        <v>2021</v>
      </c>
      <c r="B27" s="113" t="s">
        <v>283</v>
      </c>
      <c r="C27" s="113" t="s">
        <v>1228</v>
      </c>
      <c r="D27" s="113"/>
      <c r="E27" s="113" t="s">
        <v>1228</v>
      </c>
      <c r="F27" s="113" t="s">
        <v>791</v>
      </c>
      <c r="G27" s="113" t="s">
        <v>1397</v>
      </c>
      <c r="H27" s="113" t="s">
        <v>1397</v>
      </c>
      <c r="I27" s="113" t="s">
        <v>1397</v>
      </c>
      <c r="J27" s="29" t="s">
        <v>1602</v>
      </c>
      <c r="K27" s="113" t="s">
        <v>23</v>
      </c>
      <c r="L27" s="113"/>
      <c r="M27" s="113" t="s">
        <v>1603</v>
      </c>
      <c r="N27" s="113" t="s">
        <v>12006</v>
      </c>
      <c r="O27" s="113" t="s">
        <v>1599</v>
      </c>
      <c r="P27" s="113">
        <v>25</v>
      </c>
      <c r="Q27" s="29"/>
      <c r="R27" s="29"/>
      <c r="S27" s="29" t="s">
        <v>1604</v>
      </c>
      <c r="T27" s="122" t="s">
        <v>1605</v>
      </c>
      <c r="U27" s="113" t="s">
        <v>2</v>
      </c>
      <c r="V27" s="125" t="s">
        <v>1606</v>
      </c>
      <c r="W27" s="113" t="s">
        <v>2</v>
      </c>
      <c r="X27" s="113">
        <v>21</v>
      </c>
      <c r="Y27" s="113">
        <v>54</v>
      </c>
      <c r="Z27" s="113">
        <f t="shared" si="52"/>
        <v>33</v>
      </c>
      <c r="AA27" s="115">
        <f t="shared" si="53"/>
        <v>1.5714285714285714</v>
      </c>
      <c r="AB27" s="113">
        <v>59</v>
      </c>
      <c r="AC27" s="113">
        <v>86</v>
      </c>
      <c r="AD27" s="113">
        <f t="shared" si="54"/>
        <v>27</v>
      </c>
      <c r="AE27" s="115">
        <f t="shared" si="55"/>
        <v>0.4576271186440678</v>
      </c>
      <c r="AF27" s="113">
        <v>90</v>
      </c>
      <c r="AG27" s="113">
        <v>95</v>
      </c>
      <c r="AH27" s="113">
        <f t="shared" si="56"/>
        <v>5</v>
      </c>
      <c r="AI27" s="115">
        <f t="shared" si="57"/>
        <v>5.5555555555555552E-2</v>
      </c>
      <c r="AJ27" s="113">
        <v>41</v>
      </c>
      <c r="AK27" s="113">
        <v>46</v>
      </c>
      <c r="AL27" s="113">
        <f t="shared" si="58"/>
        <v>5</v>
      </c>
      <c r="AM27" s="115">
        <f t="shared" si="59"/>
        <v>0.12195121951219512</v>
      </c>
      <c r="AN27" s="113">
        <v>88</v>
      </c>
      <c r="AO27" s="113">
        <v>94</v>
      </c>
      <c r="AP27" s="113">
        <f t="shared" si="60"/>
        <v>6</v>
      </c>
      <c r="AQ27" s="115">
        <f t="shared" si="61"/>
        <v>6.8181818181818177E-2</v>
      </c>
      <c r="AR27" s="113">
        <v>90</v>
      </c>
      <c r="AS27" s="113">
        <v>92</v>
      </c>
      <c r="AT27" s="113">
        <f t="shared" si="62"/>
        <v>2</v>
      </c>
      <c r="AU27" s="115">
        <f t="shared" si="63"/>
        <v>2.2222222222222223E-2</v>
      </c>
      <c r="AV27" s="113"/>
      <c r="AW27" s="113"/>
      <c r="AX27" s="113"/>
      <c r="AY27" s="113"/>
      <c r="AZ27" s="113">
        <v>90</v>
      </c>
      <c r="BA27" s="113">
        <v>90</v>
      </c>
      <c r="BB27" s="113">
        <f t="shared" si="64"/>
        <v>0</v>
      </c>
      <c r="BC27" s="113">
        <v>33</v>
      </c>
      <c r="BD27" s="121">
        <v>0.90200000000000002</v>
      </c>
      <c r="BE27" s="113"/>
      <c r="BF27" s="115">
        <v>0.93</v>
      </c>
      <c r="BG27" s="113">
        <v>4.8600000000000003</v>
      </c>
      <c r="BH27" s="113"/>
      <c r="BI27" s="115">
        <v>0.87</v>
      </c>
      <c r="BJ27" s="113">
        <v>3.39</v>
      </c>
      <c r="BK27" s="124">
        <f>(BL27*100)/(100+63)</f>
        <v>1.4723926380368098</v>
      </c>
      <c r="BL27" s="113">
        <v>2.4</v>
      </c>
      <c r="BM27" s="115">
        <v>0.63</v>
      </c>
      <c r="BN27" s="29">
        <f t="shared" si="0"/>
        <v>60</v>
      </c>
      <c r="BO27" s="29"/>
      <c r="BP27" s="29"/>
      <c r="BQ27" s="29"/>
      <c r="BR27" s="29"/>
      <c r="BS27" s="29" t="s">
        <v>28</v>
      </c>
      <c r="BT27" s="113">
        <v>2</v>
      </c>
      <c r="BU27" s="113">
        <v>2</v>
      </c>
      <c r="BV27" s="29" t="s">
        <v>314</v>
      </c>
      <c r="BW27" s="37"/>
      <c r="BX27" s="29"/>
      <c r="BY27" s="29" t="s">
        <v>1461</v>
      </c>
      <c r="BZ27" s="29" t="s">
        <v>0</v>
      </c>
      <c r="CA27" s="20" t="s">
        <v>1462</v>
      </c>
      <c r="CB27" s="20" t="s">
        <v>299</v>
      </c>
      <c r="CC27" s="20" t="s">
        <v>300</v>
      </c>
    </row>
    <row r="28" spans="1:81" ht="42.75">
      <c r="A28" s="120">
        <v>2021</v>
      </c>
      <c r="B28" s="113" t="s">
        <v>283</v>
      </c>
      <c r="C28" s="113" t="s">
        <v>761</v>
      </c>
      <c r="D28" s="113"/>
      <c r="E28" s="113" t="s">
        <v>1388</v>
      </c>
      <c r="F28" s="113" t="s">
        <v>791</v>
      </c>
      <c r="G28" s="113" t="s">
        <v>1397</v>
      </c>
      <c r="H28" s="113" t="s">
        <v>1572</v>
      </c>
      <c r="I28" s="113" t="s">
        <v>1572</v>
      </c>
      <c r="J28" s="29" t="s">
        <v>1593</v>
      </c>
      <c r="K28" s="113" t="s">
        <v>23</v>
      </c>
      <c r="L28" s="113"/>
      <c r="M28" s="113" t="s">
        <v>1607</v>
      </c>
      <c r="N28" s="113" t="s">
        <v>12006</v>
      </c>
      <c r="O28" s="113" t="s">
        <v>1599</v>
      </c>
      <c r="P28" s="113">
        <v>37</v>
      </c>
      <c r="Q28" s="29"/>
      <c r="R28" s="29"/>
      <c r="S28" s="29" t="s">
        <v>1604</v>
      </c>
      <c r="T28" s="125" t="s">
        <v>1608</v>
      </c>
      <c r="U28" s="113" t="s">
        <v>8</v>
      </c>
      <c r="V28" s="122" t="s">
        <v>1609</v>
      </c>
      <c r="W28" s="113" t="s">
        <v>2</v>
      </c>
      <c r="X28" s="113">
        <v>12</v>
      </c>
      <c r="Y28" s="113">
        <v>60</v>
      </c>
      <c r="Z28" s="113">
        <f t="shared" si="52"/>
        <v>48</v>
      </c>
      <c r="AA28" s="115">
        <f t="shared" si="53"/>
        <v>4</v>
      </c>
      <c r="AB28" s="113">
        <v>44</v>
      </c>
      <c r="AC28" s="113">
        <v>83</v>
      </c>
      <c r="AD28" s="113">
        <f t="shared" si="54"/>
        <v>39</v>
      </c>
      <c r="AE28" s="115">
        <f t="shared" si="55"/>
        <v>0.88636363636363635</v>
      </c>
      <c r="AF28" s="113">
        <v>73</v>
      </c>
      <c r="AG28" s="113">
        <v>89</v>
      </c>
      <c r="AH28" s="113">
        <f t="shared" si="56"/>
        <v>16</v>
      </c>
      <c r="AI28" s="115">
        <f t="shared" si="57"/>
        <v>0.21917808219178081</v>
      </c>
      <c r="AJ28" s="113">
        <v>63</v>
      </c>
      <c r="AK28" s="113">
        <v>74</v>
      </c>
      <c r="AL28" s="113">
        <f t="shared" si="58"/>
        <v>11</v>
      </c>
      <c r="AM28" s="115">
        <f t="shared" si="59"/>
        <v>0.17460317460317459</v>
      </c>
      <c r="AN28" s="113">
        <v>69</v>
      </c>
      <c r="AO28" s="113">
        <v>86</v>
      </c>
      <c r="AP28" s="113">
        <f t="shared" si="60"/>
        <v>17</v>
      </c>
      <c r="AQ28" s="115">
        <f t="shared" si="61"/>
        <v>0.24637681159420291</v>
      </c>
      <c r="AR28" s="113">
        <v>69</v>
      </c>
      <c r="AS28" s="113">
        <v>83</v>
      </c>
      <c r="AT28" s="113">
        <f t="shared" si="62"/>
        <v>14</v>
      </c>
      <c r="AU28" s="115">
        <f t="shared" si="63"/>
        <v>0.20289855072463769</v>
      </c>
      <c r="AV28" s="113"/>
      <c r="AW28" s="113"/>
      <c r="AX28" s="113"/>
      <c r="AY28" s="113"/>
      <c r="AZ28" s="113">
        <v>71</v>
      </c>
      <c r="BA28" s="113">
        <v>80</v>
      </c>
      <c r="BB28" s="113">
        <f t="shared" si="64"/>
        <v>9</v>
      </c>
      <c r="BC28" s="113">
        <v>38.4</v>
      </c>
      <c r="BD28" s="121">
        <v>0.90700000000000003</v>
      </c>
      <c r="BE28" s="113"/>
      <c r="BF28" s="115">
        <v>0.95</v>
      </c>
      <c r="BG28" s="113">
        <v>5.81</v>
      </c>
      <c r="BH28" s="113"/>
      <c r="BI28" s="115">
        <v>0.87</v>
      </c>
      <c r="BJ28" s="113">
        <v>3.77</v>
      </c>
      <c r="BK28" s="124">
        <f>(BL28*100)/(100+56)</f>
        <v>1.4743589743589742</v>
      </c>
      <c r="BL28" s="113">
        <v>2.2999999999999998</v>
      </c>
      <c r="BM28" s="115">
        <v>0.56000000000000005</v>
      </c>
      <c r="BN28" s="29">
        <f t="shared" si="0"/>
        <v>85.1</v>
      </c>
      <c r="BO28" s="29"/>
      <c r="BP28" s="29"/>
      <c r="BQ28" s="29"/>
      <c r="BR28" s="29"/>
      <c r="BS28" s="29" t="s">
        <v>24</v>
      </c>
      <c r="BT28" s="113">
        <v>1</v>
      </c>
      <c r="BU28" s="113">
        <v>1</v>
      </c>
      <c r="BV28" s="29" t="s">
        <v>1610</v>
      </c>
      <c r="BW28" s="37"/>
      <c r="BX28" s="29"/>
      <c r="BY28" s="29" t="s">
        <v>1461</v>
      </c>
      <c r="BZ28" s="29" t="s">
        <v>0</v>
      </c>
      <c r="CA28" s="20" t="s">
        <v>1462</v>
      </c>
      <c r="CB28" s="20" t="s">
        <v>299</v>
      </c>
      <c r="CC28" s="20" t="s">
        <v>300</v>
      </c>
    </row>
    <row r="29" spans="1:81" ht="57">
      <c r="A29" s="120">
        <v>2021</v>
      </c>
      <c r="B29" s="113" t="s">
        <v>283</v>
      </c>
      <c r="C29" s="113" t="s">
        <v>761</v>
      </c>
      <c r="D29" s="113"/>
      <c r="E29" s="113" t="s">
        <v>1388</v>
      </c>
      <c r="F29" s="113" t="s">
        <v>791</v>
      </c>
      <c r="G29" s="113" t="s">
        <v>1596</v>
      </c>
      <c r="H29" s="113" t="s">
        <v>793</v>
      </c>
      <c r="I29" s="113" t="s">
        <v>793</v>
      </c>
      <c r="J29" s="29" t="s">
        <v>1611</v>
      </c>
      <c r="K29" s="113" t="s">
        <v>23</v>
      </c>
      <c r="L29" s="113"/>
      <c r="M29" s="113" t="s">
        <v>1612</v>
      </c>
      <c r="N29" s="113" t="s">
        <v>11961</v>
      </c>
      <c r="O29" s="113" t="s">
        <v>743</v>
      </c>
      <c r="P29" s="113">
        <v>20</v>
      </c>
      <c r="Q29" s="29"/>
      <c r="R29" s="29"/>
      <c r="S29" s="29" t="s">
        <v>1613</v>
      </c>
      <c r="T29" s="122" t="s">
        <v>1614</v>
      </c>
      <c r="U29" s="113" t="s">
        <v>8</v>
      </c>
      <c r="V29" s="125" t="s">
        <v>1615</v>
      </c>
      <c r="W29" s="113" t="s">
        <v>2</v>
      </c>
      <c r="X29" s="113">
        <v>5</v>
      </c>
      <c r="Y29" s="113">
        <v>42</v>
      </c>
      <c r="Z29" s="113">
        <f t="shared" si="52"/>
        <v>37</v>
      </c>
      <c r="AA29" s="115">
        <f t="shared" si="53"/>
        <v>7.4</v>
      </c>
      <c r="AB29" s="113">
        <v>29</v>
      </c>
      <c r="AC29" s="113">
        <v>61</v>
      </c>
      <c r="AD29" s="113">
        <f t="shared" si="54"/>
        <v>32</v>
      </c>
      <c r="AE29" s="115">
        <f t="shared" si="55"/>
        <v>1.103448275862069</v>
      </c>
      <c r="AF29" s="113">
        <v>73</v>
      </c>
      <c r="AG29" s="113">
        <v>98</v>
      </c>
      <c r="AH29" s="113">
        <f t="shared" si="56"/>
        <v>25</v>
      </c>
      <c r="AI29" s="115">
        <f t="shared" si="57"/>
        <v>0.34246575342465752</v>
      </c>
      <c r="AJ29" s="113">
        <v>42</v>
      </c>
      <c r="AK29" s="113">
        <v>58</v>
      </c>
      <c r="AL29" s="113">
        <f t="shared" si="58"/>
        <v>16</v>
      </c>
      <c r="AM29" s="115">
        <f t="shared" si="59"/>
        <v>0.38095238095238093</v>
      </c>
      <c r="AN29" s="113">
        <v>72</v>
      </c>
      <c r="AO29" s="113">
        <v>93</v>
      </c>
      <c r="AP29" s="113">
        <f t="shared" si="60"/>
        <v>21</v>
      </c>
      <c r="AQ29" s="115">
        <f t="shared" si="61"/>
        <v>0.29166666666666669</v>
      </c>
      <c r="AR29" s="113">
        <v>72</v>
      </c>
      <c r="AS29" s="113">
        <v>89</v>
      </c>
      <c r="AT29" s="113">
        <f t="shared" si="62"/>
        <v>17</v>
      </c>
      <c r="AU29" s="115">
        <f t="shared" si="63"/>
        <v>0.2361111111111111</v>
      </c>
      <c r="AV29" s="113"/>
      <c r="AW29" s="113"/>
      <c r="AX29" s="113"/>
      <c r="AY29" s="113"/>
      <c r="AZ29" s="113">
        <v>71</v>
      </c>
      <c r="BA29" s="113">
        <v>89</v>
      </c>
      <c r="BB29" s="113">
        <f t="shared" si="64"/>
        <v>18</v>
      </c>
      <c r="BC29" s="113">
        <v>36.200000000000003</v>
      </c>
      <c r="BD29" s="117">
        <v>0.91</v>
      </c>
      <c r="BE29" s="113"/>
      <c r="BF29" s="115">
        <v>0.95</v>
      </c>
      <c r="BG29" s="113">
        <v>5.52</v>
      </c>
      <c r="BH29" s="113"/>
      <c r="BI29" s="115">
        <v>0.87</v>
      </c>
      <c r="BJ29" s="113">
        <v>3.53</v>
      </c>
      <c r="BK29" s="124">
        <f>(BL29*100)/(100+60)</f>
        <v>1.5625</v>
      </c>
      <c r="BL29" s="113">
        <v>2.5</v>
      </c>
      <c r="BM29" s="115">
        <v>0.6</v>
      </c>
      <c r="BN29" s="29">
        <f t="shared" si="0"/>
        <v>50</v>
      </c>
      <c r="BO29" s="29"/>
      <c r="BP29" s="29"/>
      <c r="BQ29" s="29"/>
      <c r="BR29" s="29"/>
      <c r="BS29" s="29" t="s">
        <v>24</v>
      </c>
      <c r="BT29" s="113">
        <v>1</v>
      </c>
      <c r="BU29" s="113">
        <v>2</v>
      </c>
      <c r="BV29" s="29" t="s">
        <v>314</v>
      </c>
      <c r="BW29" s="37"/>
      <c r="BX29" s="29"/>
      <c r="BY29" s="29" t="s">
        <v>1461</v>
      </c>
      <c r="BZ29" s="29" t="s">
        <v>0</v>
      </c>
      <c r="CA29" s="20" t="s">
        <v>1462</v>
      </c>
      <c r="CB29" s="20" t="s">
        <v>299</v>
      </c>
      <c r="CC29" s="20" t="s">
        <v>300</v>
      </c>
    </row>
    <row r="30" spans="1:81" ht="42.75">
      <c r="A30" s="120">
        <v>2021</v>
      </c>
      <c r="B30" s="113" t="s">
        <v>283</v>
      </c>
      <c r="C30" s="113" t="s">
        <v>766</v>
      </c>
      <c r="D30" s="113"/>
      <c r="E30" s="113" t="s">
        <v>1398</v>
      </c>
      <c r="F30" s="113" t="s">
        <v>1504</v>
      </c>
      <c r="G30" s="113" t="s">
        <v>770</v>
      </c>
      <c r="H30" s="113" t="s">
        <v>1616</v>
      </c>
      <c r="I30" s="113" t="s">
        <v>1616</v>
      </c>
      <c r="J30" s="29" t="s">
        <v>1617</v>
      </c>
      <c r="K30" s="113" t="s">
        <v>23</v>
      </c>
      <c r="L30" s="113"/>
      <c r="M30" s="113" t="s">
        <v>1618</v>
      </c>
      <c r="N30" s="113" t="s">
        <v>12011</v>
      </c>
      <c r="O30" s="113" t="s">
        <v>739</v>
      </c>
      <c r="P30" s="113">
        <v>10</v>
      </c>
      <c r="Q30" s="29"/>
      <c r="R30" s="29"/>
      <c r="S30" s="29" t="s">
        <v>1619</v>
      </c>
      <c r="T30" s="29"/>
      <c r="U30" s="113"/>
      <c r="V30" s="125" t="s">
        <v>1620</v>
      </c>
      <c r="W30" s="113" t="s">
        <v>2</v>
      </c>
      <c r="X30" s="113"/>
      <c r="Y30" s="113"/>
      <c r="Z30" s="113"/>
      <c r="AA30" s="115"/>
      <c r="AB30" s="113"/>
      <c r="AC30" s="113"/>
      <c r="AD30" s="113"/>
      <c r="AE30" s="115"/>
      <c r="AF30" s="113"/>
      <c r="AG30" s="113"/>
      <c r="AH30" s="113"/>
      <c r="AI30" s="115"/>
      <c r="AJ30" s="113"/>
      <c r="AK30" s="113"/>
      <c r="AL30" s="113"/>
      <c r="AM30" s="115"/>
      <c r="AN30" s="113"/>
      <c r="AO30" s="113"/>
      <c r="AP30" s="113"/>
      <c r="AQ30" s="115"/>
      <c r="AR30" s="113"/>
      <c r="AS30" s="113"/>
      <c r="AT30" s="113"/>
      <c r="AU30" s="115"/>
      <c r="AV30" s="113"/>
      <c r="AW30" s="113"/>
      <c r="AX30" s="113"/>
      <c r="AY30" s="113"/>
      <c r="AZ30" s="113"/>
      <c r="BA30" s="113"/>
      <c r="BB30" s="113"/>
      <c r="BC30" s="113">
        <v>38.700000000000003</v>
      </c>
      <c r="BD30" s="119">
        <v>0.91800000000000004</v>
      </c>
      <c r="BE30" s="113"/>
      <c r="BF30" s="115">
        <v>0.95</v>
      </c>
      <c r="BG30" s="113">
        <v>6.22</v>
      </c>
      <c r="BH30" s="113"/>
      <c r="BI30" s="115">
        <v>0.89</v>
      </c>
      <c r="BJ30" s="113">
        <v>3.45</v>
      </c>
      <c r="BK30" s="124">
        <f>(BL30*100)/(100+48)</f>
        <v>1.5540540540540539</v>
      </c>
      <c r="BL30" s="113">
        <v>2.2999999999999998</v>
      </c>
      <c r="BM30" s="115">
        <v>0.48</v>
      </c>
      <c r="BN30" s="29">
        <f t="shared" si="0"/>
        <v>23</v>
      </c>
      <c r="BO30" s="29"/>
      <c r="BP30" s="29"/>
      <c r="BQ30" s="29"/>
      <c r="BR30" s="29"/>
      <c r="BS30" s="29" t="s">
        <v>24</v>
      </c>
      <c r="BT30" s="113">
        <v>1</v>
      </c>
      <c r="BU30" s="113">
        <v>1</v>
      </c>
      <c r="BV30" s="29" t="s">
        <v>314</v>
      </c>
      <c r="BW30" s="37"/>
      <c r="BX30" s="29"/>
      <c r="BY30" s="29" t="s">
        <v>1455</v>
      </c>
      <c r="BZ30" s="29" t="s">
        <v>1455</v>
      </c>
      <c r="CA30" s="29" t="s">
        <v>1455</v>
      </c>
      <c r="CB30" s="20" t="s">
        <v>1455</v>
      </c>
      <c r="CC30" s="20" t="s">
        <v>300</v>
      </c>
    </row>
    <row r="31" spans="1:81" ht="42.75">
      <c r="A31" s="120">
        <v>2021</v>
      </c>
      <c r="B31" s="113" t="s">
        <v>283</v>
      </c>
      <c r="C31" s="113" t="s">
        <v>783</v>
      </c>
      <c r="D31" s="113"/>
      <c r="E31" s="113" t="s">
        <v>783</v>
      </c>
      <c r="F31" s="113" t="s">
        <v>1212</v>
      </c>
      <c r="G31" s="113" t="s">
        <v>1213</v>
      </c>
      <c r="H31" s="113" t="s">
        <v>1214</v>
      </c>
      <c r="I31" s="113" t="s">
        <v>1214</v>
      </c>
      <c r="J31" s="29" t="s">
        <v>1621</v>
      </c>
      <c r="K31" s="113" t="s">
        <v>23</v>
      </c>
      <c r="L31" s="113"/>
      <c r="M31" s="113" t="s">
        <v>1622</v>
      </c>
      <c r="N31" s="113" t="s">
        <v>1623</v>
      </c>
      <c r="O31" s="113" t="s">
        <v>739</v>
      </c>
      <c r="P31" s="113">
        <v>20</v>
      </c>
      <c r="Q31" s="29"/>
      <c r="R31" s="29"/>
      <c r="S31" s="29" t="s">
        <v>1624</v>
      </c>
      <c r="T31" s="125" t="s">
        <v>1625</v>
      </c>
      <c r="U31" s="113" t="s">
        <v>2</v>
      </c>
      <c r="V31" s="122" t="s">
        <v>1626</v>
      </c>
      <c r="W31" s="113" t="s">
        <v>8</v>
      </c>
      <c r="X31" s="113">
        <v>89</v>
      </c>
      <c r="Y31" s="113">
        <v>91</v>
      </c>
      <c r="Z31" s="113">
        <f>Y31-X31</f>
        <v>2</v>
      </c>
      <c r="AA31" s="115">
        <f>(Y31-X31)/X31</f>
        <v>2.247191011235955E-2</v>
      </c>
      <c r="AB31" s="113">
        <v>93</v>
      </c>
      <c r="AC31" s="113">
        <v>100</v>
      </c>
      <c r="AD31" s="113">
        <f>AC31-AB31</f>
        <v>7</v>
      </c>
      <c r="AE31" s="115">
        <f>(AC31-AB31)/AB31</f>
        <v>7.5268817204301078E-2</v>
      </c>
      <c r="AF31" s="113">
        <v>100</v>
      </c>
      <c r="AG31" s="113">
        <v>100</v>
      </c>
      <c r="AH31" s="113">
        <f>AG31-AF31</f>
        <v>0</v>
      </c>
      <c r="AI31" s="115">
        <f>(AG31-AF31)/AF31</f>
        <v>0</v>
      </c>
      <c r="AJ31" s="113">
        <v>33</v>
      </c>
      <c r="AK31" s="113">
        <v>39</v>
      </c>
      <c r="AL31" s="113">
        <f>AK31-AJ31</f>
        <v>6</v>
      </c>
      <c r="AM31" s="115">
        <f>(AK31-AJ31)/AJ31</f>
        <v>0.18181818181818182</v>
      </c>
      <c r="AN31" s="113">
        <v>96</v>
      </c>
      <c r="AO31" s="113">
        <v>99</v>
      </c>
      <c r="AP31" s="113">
        <f>AO31-AN31</f>
        <v>3</v>
      </c>
      <c r="AQ31" s="115">
        <f>(AO31-AN31)/AN31</f>
        <v>3.125E-2</v>
      </c>
      <c r="AR31" s="113">
        <v>96</v>
      </c>
      <c r="AS31" s="113">
        <v>97</v>
      </c>
      <c r="AT31" s="113">
        <f>AS31-AR31</f>
        <v>1</v>
      </c>
      <c r="AU31" s="115">
        <f>(AS31-AR31)/AR31</f>
        <v>1.0416666666666666E-2</v>
      </c>
      <c r="AV31" s="113"/>
      <c r="AW31" s="113"/>
      <c r="AX31" s="113"/>
      <c r="AY31" s="113"/>
      <c r="AZ31" s="113">
        <v>96</v>
      </c>
      <c r="BA31" s="113">
        <v>99</v>
      </c>
      <c r="BB31" s="113">
        <f>BA31-AZ31</f>
        <v>3</v>
      </c>
      <c r="BC31" s="113">
        <v>33.6</v>
      </c>
      <c r="BD31" s="119">
        <v>0.88500000000000001</v>
      </c>
      <c r="BE31" s="113"/>
      <c r="BF31" s="115">
        <v>0.92</v>
      </c>
      <c r="BG31" s="113">
        <v>5.37</v>
      </c>
      <c r="BH31" s="113"/>
      <c r="BI31" s="115">
        <v>0.85</v>
      </c>
      <c r="BJ31" s="113">
        <v>3.05</v>
      </c>
      <c r="BK31" s="124">
        <f>(BL31*100)/(100+51)</f>
        <v>1.9867549668874172</v>
      </c>
      <c r="BL31" s="113">
        <v>3</v>
      </c>
      <c r="BM31" s="115">
        <v>0.51</v>
      </c>
      <c r="BN31" s="29">
        <f t="shared" si="0"/>
        <v>60</v>
      </c>
      <c r="BO31" s="29"/>
      <c r="BP31" s="29"/>
      <c r="BQ31" s="29"/>
      <c r="BR31" s="29"/>
      <c r="BS31" s="29" t="s">
        <v>25</v>
      </c>
      <c r="BT31" s="113">
        <v>1</v>
      </c>
      <c r="BU31" s="113">
        <v>3</v>
      </c>
      <c r="BV31" s="29" t="s">
        <v>314</v>
      </c>
      <c r="BW31" s="37"/>
      <c r="BX31" s="29"/>
      <c r="BY31" s="29" t="s">
        <v>1461</v>
      </c>
      <c r="BZ31" s="29" t="s">
        <v>0</v>
      </c>
      <c r="CA31" s="20" t="s">
        <v>1462</v>
      </c>
      <c r="CB31" s="20" t="s">
        <v>299</v>
      </c>
      <c r="CC31" s="20" t="s">
        <v>300</v>
      </c>
    </row>
    <row r="32" spans="1:81" ht="42.75">
      <c r="A32" s="120">
        <v>2021</v>
      </c>
      <c r="B32" s="113" t="s">
        <v>283</v>
      </c>
      <c r="C32" s="113" t="s">
        <v>761</v>
      </c>
      <c r="D32" s="113"/>
      <c r="E32" s="113" t="s">
        <v>1388</v>
      </c>
      <c r="F32" s="113" t="s">
        <v>791</v>
      </c>
      <c r="G32" s="113" t="s">
        <v>1596</v>
      </c>
      <c r="H32" s="113" t="s">
        <v>793</v>
      </c>
      <c r="I32" s="113" t="s">
        <v>793</v>
      </c>
      <c r="J32" s="29" t="s">
        <v>1627</v>
      </c>
      <c r="K32" s="113" t="s">
        <v>23</v>
      </c>
      <c r="L32" s="113"/>
      <c r="M32" s="113" t="s">
        <v>1628</v>
      </c>
      <c r="N32" s="113" t="s">
        <v>11961</v>
      </c>
      <c r="O32" s="113" t="s">
        <v>739</v>
      </c>
      <c r="P32" s="113">
        <v>20</v>
      </c>
      <c r="Q32" s="29"/>
      <c r="R32" s="29"/>
      <c r="S32" s="29" t="s">
        <v>1629</v>
      </c>
      <c r="T32" s="29"/>
      <c r="U32" s="113"/>
      <c r="V32" s="125" t="s">
        <v>1630</v>
      </c>
      <c r="W32" s="113" t="s">
        <v>2</v>
      </c>
      <c r="X32" s="113"/>
      <c r="Y32" s="113"/>
      <c r="Z32" s="113"/>
      <c r="AA32" s="115"/>
      <c r="AB32" s="113"/>
      <c r="AC32" s="113"/>
      <c r="AD32" s="113"/>
      <c r="AE32" s="115"/>
      <c r="AF32" s="113"/>
      <c r="AG32" s="113"/>
      <c r="AH32" s="113"/>
      <c r="AI32" s="115"/>
      <c r="AJ32" s="113"/>
      <c r="AK32" s="113"/>
      <c r="AL32" s="113"/>
      <c r="AM32" s="115"/>
      <c r="AN32" s="113"/>
      <c r="AO32" s="113"/>
      <c r="AP32" s="113"/>
      <c r="AQ32" s="115"/>
      <c r="AR32" s="113"/>
      <c r="AS32" s="113"/>
      <c r="AT32" s="113"/>
      <c r="AU32" s="115"/>
      <c r="AV32" s="113"/>
      <c r="AW32" s="113"/>
      <c r="AX32" s="113"/>
      <c r="AY32" s="113"/>
      <c r="AZ32" s="113"/>
      <c r="BA32" s="113"/>
      <c r="BB32" s="113"/>
      <c r="BC32" s="113">
        <v>39.4</v>
      </c>
      <c r="BD32" s="119">
        <v>0.91900000000000004</v>
      </c>
      <c r="BE32" s="113"/>
      <c r="BF32" s="115">
        <v>0.95</v>
      </c>
      <c r="BG32" s="113">
        <v>6.72</v>
      </c>
      <c r="BH32" s="113"/>
      <c r="BI32" s="115">
        <v>0.89</v>
      </c>
      <c r="BJ32" s="113">
        <v>3.14</v>
      </c>
      <c r="BK32" s="124">
        <f>(BL32*100)/(100+61)</f>
        <v>1.6770186335403727</v>
      </c>
      <c r="BL32" s="113">
        <v>2.7</v>
      </c>
      <c r="BM32" s="115">
        <v>0.61</v>
      </c>
      <c r="BN32" s="29">
        <f t="shared" si="0"/>
        <v>54</v>
      </c>
      <c r="BO32" s="29"/>
      <c r="BP32" s="29"/>
      <c r="BQ32" s="29"/>
      <c r="BR32" s="29"/>
      <c r="BS32" s="29" t="s">
        <v>24</v>
      </c>
      <c r="BT32" s="113">
        <v>1</v>
      </c>
      <c r="BU32" s="113">
        <v>2</v>
      </c>
      <c r="BV32" s="29" t="s">
        <v>314</v>
      </c>
      <c r="BW32" s="37"/>
      <c r="BX32" s="29"/>
      <c r="BY32" s="29" t="s">
        <v>1455</v>
      </c>
      <c r="BZ32" s="29" t="s">
        <v>1455</v>
      </c>
      <c r="CA32" s="29" t="s">
        <v>1455</v>
      </c>
      <c r="CB32" s="20" t="s">
        <v>1455</v>
      </c>
      <c r="CC32" s="20" t="s">
        <v>300</v>
      </c>
    </row>
    <row r="33" spans="1:81" ht="42.75">
      <c r="A33" s="120">
        <v>2021</v>
      </c>
      <c r="B33" s="113" t="s">
        <v>367</v>
      </c>
      <c r="C33" s="113" t="s">
        <v>731</v>
      </c>
      <c r="D33" s="113"/>
      <c r="E33" s="113" t="s">
        <v>1375</v>
      </c>
      <c r="F33" s="113" t="s">
        <v>732</v>
      </c>
      <c r="G33" s="113" t="s">
        <v>804</v>
      </c>
      <c r="H33" s="113" t="s">
        <v>805</v>
      </c>
      <c r="I33" s="113" t="s">
        <v>805</v>
      </c>
      <c r="J33" s="29" t="s">
        <v>1418</v>
      </c>
      <c r="K33" s="113" t="s">
        <v>23</v>
      </c>
      <c r="L33" s="113"/>
      <c r="M33" s="113" t="s">
        <v>1631</v>
      </c>
      <c r="N33" s="113" t="s">
        <v>11964</v>
      </c>
      <c r="O33" s="113" t="s">
        <v>799</v>
      </c>
      <c r="P33" s="113">
        <v>22</v>
      </c>
      <c r="Q33" s="29"/>
      <c r="R33" s="29"/>
      <c r="S33" s="29" t="s">
        <v>1632</v>
      </c>
      <c r="T33" s="29"/>
      <c r="U33" s="113"/>
      <c r="V33" s="122" t="s">
        <v>1633</v>
      </c>
      <c r="W33" s="113" t="s">
        <v>2</v>
      </c>
      <c r="X33" s="113"/>
      <c r="Y33" s="113"/>
      <c r="Z33" s="113"/>
      <c r="AA33" s="115"/>
      <c r="AB33" s="113"/>
      <c r="AC33" s="113"/>
      <c r="AD33" s="113"/>
      <c r="AE33" s="115"/>
      <c r="AF33" s="113"/>
      <c r="AG33" s="113"/>
      <c r="AH33" s="113"/>
      <c r="AI33" s="115"/>
      <c r="AJ33" s="113"/>
      <c r="AK33" s="113"/>
      <c r="AL33" s="113"/>
      <c r="AM33" s="115"/>
      <c r="AN33" s="113"/>
      <c r="AO33" s="113"/>
      <c r="AP33" s="113"/>
      <c r="AQ33" s="115"/>
      <c r="AR33" s="113"/>
      <c r="AS33" s="113"/>
      <c r="AT33" s="113"/>
      <c r="AU33" s="115"/>
      <c r="AV33" s="113"/>
      <c r="AW33" s="113"/>
      <c r="AX33" s="113"/>
      <c r="AY33" s="113"/>
      <c r="AZ33" s="113"/>
      <c r="BA33" s="113"/>
      <c r="BB33" s="113"/>
      <c r="BC33" s="119">
        <v>0.372</v>
      </c>
      <c r="BD33" s="121">
        <v>0.86599999999999999</v>
      </c>
      <c r="BE33" s="113"/>
      <c r="BF33" s="115">
        <v>0.91</v>
      </c>
      <c r="BG33" s="113">
        <v>6.1</v>
      </c>
      <c r="BH33" s="113"/>
      <c r="BI33" s="115">
        <v>0.82</v>
      </c>
      <c r="BJ33" s="113">
        <v>3.2</v>
      </c>
      <c r="BK33" s="124">
        <f>(BL33*100)/(100+43)</f>
        <v>1.6993006993006996</v>
      </c>
      <c r="BL33" s="113">
        <v>2.4300000000000002</v>
      </c>
      <c r="BM33" s="115">
        <v>0.43</v>
      </c>
      <c r="BN33" s="29">
        <f t="shared" si="0"/>
        <v>53.46</v>
      </c>
      <c r="BO33" s="29"/>
      <c r="BP33" s="29"/>
      <c r="BQ33" s="29"/>
      <c r="BR33" s="29"/>
      <c r="BS33" s="29" t="s">
        <v>27</v>
      </c>
      <c r="BT33" s="113">
        <v>1</v>
      </c>
      <c r="BU33" s="113">
        <v>3</v>
      </c>
      <c r="BV33" s="29" t="s">
        <v>314</v>
      </c>
      <c r="BW33" s="37"/>
      <c r="BX33" s="29"/>
      <c r="BY33" s="29" t="s">
        <v>1455</v>
      </c>
      <c r="BZ33" s="29" t="s">
        <v>1455</v>
      </c>
      <c r="CA33" s="29" t="s">
        <v>1455</v>
      </c>
      <c r="CB33" s="20" t="s">
        <v>1455</v>
      </c>
      <c r="CC33" s="20" t="s">
        <v>300</v>
      </c>
    </row>
    <row r="34" spans="1:81" ht="57">
      <c r="A34" s="120">
        <v>2021</v>
      </c>
      <c r="B34" s="113" t="s">
        <v>367</v>
      </c>
      <c r="C34" s="113" t="s">
        <v>731</v>
      </c>
      <c r="D34" s="113"/>
      <c r="E34" s="113" t="s">
        <v>1375</v>
      </c>
      <c r="F34" s="113" t="s">
        <v>732</v>
      </c>
      <c r="G34" s="113" t="s">
        <v>808</v>
      </c>
      <c r="H34" s="113" t="s">
        <v>1634</v>
      </c>
      <c r="I34" s="113" t="s">
        <v>1634</v>
      </c>
      <c r="J34" s="29" t="s">
        <v>1635</v>
      </c>
      <c r="K34" s="113" t="s">
        <v>23</v>
      </c>
      <c r="L34" s="113"/>
      <c r="M34" s="113" t="s">
        <v>1636</v>
      </c>
      <c r="N34" s="113" t="s">
        <v>11965</v>
      </c>
      <c r="O34" s="113" t="s">
        <v>799</v>
      </c>
      <c r="P34" s="113">
        <v>44</v>
      </c>
      <c r="Q34" s="29"/>
      <c r="R34" s="29"/>
      <c r="S34" s="29" t="s">
        <v>1637</v>
      </c>
      <c r="T34" s="29"/>
      <c r="U34" s="113"/>
      <c r="V34" s="122" t="s">
        <v>1638</v>
      </c>
      <c r="W34" s="113" t="s">
        <v>2</v>
      </c>
      <c r="X34" s="113"/>
      <c r="Y34" s="113"/>
      <c r="Z34" s="113"/>
      <c r="AA34" s="115"/>
      <c r="AB34" s="113"/>
      <c r="AC34" s="113"/>
      <c r="AD34" s="113"/>
      <c r="AE34" s="115"/>
      <c r="AF34" s="113"/>
      <c r="AG34" s="113"/>
      <c r="AH34" s="113"/>
      <c r="AI34" s="115"/>
      <c r="AJ34" s="113"/>
      <c r="AK34" s="113"/>
      <c r="AL34" s="113"/>
      <c r="AM34" s="115"/>
      <c r="AN34" s="113"/>
      <c r="AO34" s="113"/>
      <c r="AP34" s="113"/>
      <c r="AQ34" s="115"/>
      <c r="AR34" s="113"/>
      <c r="AS34" s="113"/>
      <c r="AT34" s="113"/>
      <c r="AU34" s="115"/>
      <c r="AV34" s="113"/>
      <c r="AW34" s="113"/>
      <c r="AX34" s="113"/>
      <c r="AY34" s="113"/>
      <c r="AZ34" s="113"/>
      <c r="BA34" s="113"/>
      <c r="BB34" s="113"/>
      <c r="BC34" s="119">
        <v>0.46200000000000002</v>
      </c>
      <c r="BD34" s="121">
        <v>0.88800000000000001</v>
      </c>
      <c r="BE34" s="113"/>
      <c r="BF34" s="115">
        <v>0.94</v>
      </c>
      <c r="BG34" s="113">
        <v>7.8</v>
      </c>
      <c r="BH34" s="113"/>
      <c r="BI34" s="115">
        <v>0.83</v>
      </c>
      <c r="BJ34" s="113">
        <v>3.8</v>
      </c>
      <c r="BK34" s="124">
        <f>(BL34*100)/(100+42)</f>
        <v>1.823943661971831</v>
      </c>
      <c r="BL34" s="113">
        <v>2.59</v>
      </c>
      <c r="BM34" s="115">
        <v>0.42</v>
      </c>
      <c r="BN34" s="29">
        <f t="shared" si="0"/>
        <v>113.96</v>
      </c>
      <c r="BO34" s="29"/>
      <c r="BP34" s="29"/>
      <c r="BQ34" s="29"/>
      <c r="BR34" s="29"/>
      <c r="BS34" s="29" t="s">
        <v>25</v>
      </c>
      <c r="BT34" s="113">
        <v>1</v>
      </c>
      <c r="BU34" s="113">
        <v>3</v>
      </c>
      <c r="BV34" s="29" t="s">
        <v>314</v>
      </c>
      <c r="BW34" s="37"/>
      <c r="BX34" s="29"/>
      <c r="BY34" s="29" t="s">
        <v>1455</v>
      </c>
      <c r="BZ34" s="29" t="s">
        <v>1455</v>
      </c>
      <c r="CA34" s="29" t="s">
        <v>1455</v>
      </c>
      <c r="CB34" s="20" t="s">
        <v>1455</v>
      </c>
      <c r="CC34" s="20" t="s">
        <v>300</v>
      </c>
    </row>
    <row r="35" spans="1:81" ht="42.75">
      <c r="A35" s="120">
        <v>2021</v>
      </c>
      <c r="B35" s="114" t="s">
        <v>367</v>
      </c>
      <c r="C35" s="114" t="s">
        <v>731</v>
      </c>
      <c r="D35" s="114"/>
      <c r="E35" s="114" t="s">
        <v>1375</v>
      </c>
      <c r="F35" s="114" t="s">
        <v>1215</v>
      </c>
      <c r="G35" s="114" t="s">
        <v>1412</v>
      </c>
      <c r="H35" s="114" t="s">
        <v>1412</v>
      </c>
      <c r="I35" s="114" t="s">
        <v>1413</v>
      </c>
      <c r="J35" s="116" t="s">
        <v>1639</v>
      </c>
      <c r="K35" s="113" t="s">
        <v>23</v>
      </c>
      <c r="L35" s="113"/>
      <c r="M35" s="113" t="s">
        <v>1640</v>
      </c>
      <c r="N35" s="113" t="s">
        <v>12012</v>
      </c>
      <c r="O35" s="113" t="s">
        <v>799</v>
      </c>
      <c r="P35" s="113">
        <v>25</v>
      </c>
      <c r="Q35" s="29"/>
      <c r="R35" s="29"/>
      <c r="S35" s="29" t="s">
        <v>1641</v>
      </c>
      <c r="T35" s="29"/>
      <c r="U35" s="113"/>
      <c r="V35" s="122" t="s">
        <v>1642</v>
      </c>
      <c r="W35" s="113" t="s">
        <v>2</v>
      </c>
      <c r="X35" s="113"/>
      <c r="Y35" s="113"/>
      <c r="Z35" s="113"/>
      <c r="AA35" s="115"/>
      <c r="AB35" s="113"/>
      <c r="AC35" s="113"/>
      <c r="AD35" s="113"/>
      <c r="AE35" s="115"/>
      <c r="AF35" s="113"/>
      <c r="AG35" s="113"/>
      <c r="AH35" s="113"/>
      <c r="AI35" s="115"/>
      <c r="AJ35" s="113"/>
      <c r="AK35" s="113"/>
      <c r="AL35" s="113"/>
      <c r="AM35" s="115"/>
      <c r="AN35" s="113"/>
      <c r="AO35" s="113"/>
      <c r="AP35" s="113"/>
      <c r="AQ35" s="115"/>
      <c r="AR35" s="113"/>
      <c r="AS35" s="113"/>
      <c r="AT35" s="113"/>
      <c r="AU35" s="115"/>
      <c r="AV35" s="113"/>
      <c r="AW35" s="113"/>
      <c r="AX35" s="113"/>
      <c r="AY35" s="113"/>
      <c r="AZ35" s="113"/>
      <c r="BA35" s="113"/>
      <c r="BB35" s="113"/>
      <c r="BC35" s="119">
        <v>0.32300000000000001</v>
      </c>
      <c r="BD35" s="121">
        <v>0.86499999999999999</v>
      </c>
      <c r="BE35" s="113"/>
      <c r="BF35" s="115">
        <v>0.9</v>
      </c>
      <c r="BG35" s="113">
        <v>5.0999999999999996</v>
      </c>
      <c r="BH35" s="113"/>
      <c r="BI35" s="115">
        <v>82.65</v>
      </c>
      <c r="BJ35" s="113">
        <v>3</v>
      </c>
      <c r="BK35" s="113"/>
      <c r="BL35" s="113"/>
      <c r="BM35" s="115">
        <v>0.6</v>
      </c>
      <c r="BN35" s="29"/>
      <c r="BO35" s="29"/>
      <c r="BP35" s="29"/>
      <c r="BQ35" s="29"/>
      <c r="BR35" s="29"/>
      <c r="BS35" s="29" t="s">
        <v>28</v>
      </c>
      <c r="BT35" s="113">
        <v>1</v>
      </c>
      <c r="BU35" s="113">
        <v>3</v>
      </c>
      <c r="BV35" s="29" t="s">
        <v>314</v>
      </c>
      <c r="BW35" s="37"/>
      <c r="BX35" s="29"/>
      <c r="BY35" s="29" t="s">
        <v>1455</v>
      </c>
      <c r="BZ35" s="29" t="s">
        <v>1455</v>
      </c>
      <c r="CA35" s="29" t="s">
        <v>1455</v>
      </c>
      <c r="CB35" s="20" t="s">
        <v>1455</v>
      </c>
      <c r="CC35" s="20" t="s">
        <v>300</v>
      </c>
    </row>
    <row r="36" spans="1:81" ht="42.75">
      <c r="A36" s="120">
        <v>2021</v>
      </c>
      <c r="B36" s="113" t="s">
        <v>367</v>
      </c>
      <c r="C36" s="113" t="s">
        <v>800</v>
      </c>
      <c r="D36" s="113" t="s">
        <v>801</v>
      </c>
      <c r="E36" s="113" t="s">
        <v>801</v>
      </c>
      <c r="F36" s="113" t="s">
        <v>334</v>
      </c>
      <c r="G36" s="113" t="s">
        <v>1643</v>
      </c>
      <c r="H36" s="113" t="s">
        <v>1644</v>
      </c>
      <c r="I36" s="113" t="s">
        <v>1644</v>
      </c>
      <c r="J36" s="29" t="s">
        <v>1645</v>
      </c>
      <c r="K36" s="113" t="s">
        <v>23</v>
      </c>
      <c r="L36" s="113"/>
      <c r="M36" s="113" t="s">
        <v>1646</v>
      </c>
      <c r="N36" s="113" t="s">
        <v>11966</v>
      </c>
      <c r="O36" s="113" t="s">
        <v>799</v>
      </c>
      <c r="P36" s="113">
        <v>11</v>
      </c>
      <c r="Q36" s="29"/>
      <c r="R36" s="29"/>
      <c r="S36" s="29" t="s">
        <v>1647</v>
      </c>
      <c r="T36" s="29"/>
      <c r="U36" s="113"/>
      <c r="V36" s="125" t="s">
        <v>1648</v>
      </c>
      <c r="W36" s="113" t="s">
        <v>2</v>
      </c>
      <c r="X36" s="113"/>
      <c r="Y36" s="113">
        <v>16</v>
      </c>
      <c r="Z36" s="113">
        <f t="shared" ref="Z36:Z39" si="65">Y36-X36</f>
        <v>16</v>
      </c>
      <c r="AA36" s="115"/>
      <c r="AB36" s="113"/>
      <c r="AC36" s="113">
        <v>63</v>
      </c>
      <c r="AD36" s="113">
        <f t="shared" ref="AD36:AD39" si="66">AC36-AB36</f>
        <v>63</v>
      </c>
      <c r="AE36" s="115"/>
      <c r="AF36" s="113"/>
      <c r="AG36" s="113">
        <v>84</v>
      </c>
      <c r="AH36" s="113">
        <f t="shared" ref="AH36:AH39" si="67">AG36-AF36</f>
        <v>84</v>
      </c>
      <c r="AI36" s="115"/>
      <c r="AJ36" s="113"/>
      <c r="AK36" s="113">
        <v>52</v>
      </c>
      <c r="AL36" s="113">
        <f t="shared" ref="AL36:AL39" si="68">AK36-AJ36</f>
        <v>52</v>
      </c>
      <c r="AM36" s="115"/>
      <c r="AN36" s="113"/>
      <c r="AO36" s="113">
        <v>96</v>
      </c>
      <c r="AP36" s="113"/>
      <c r="AQ36" s="115"/>
      <c r="AR36" s="113"/>
      <c r="AS36" s="113">
        <v>91</v>
      </c>
      <c r="AT36" s="113">
        <f t="shared" ref="AT36:AT39" si="69">AS36-AR36</f>
        <v>91</v>
      </c>
      <c r="AU36" s="115"/>
      <c r="AV36" s="113"/>
      <c r="AW36" s="113"/>
      <c r="AX36" s="113"/>
      <c r="AY36" s="113"/>
      <c r="AZ36" s="113"/>
      <c r="BA36" s="113">
        <v>95</v>
      </c>
      <c r="BB36" s="113">
        <f t="shared" ref="BB36:BB39" si="70">BA36-AZ36</f>
        <v>95</v>
      </c>
      <c r="BC36" s="119">
        <v>0.36899999999999999</v>
      </c>
      <c r="BD36" s="121">
        <v>0.86599999999999999</v>
      </c>
      <c r="BE36" s="113"/>
      <c r="BF36" s="115">
        <v>0.92</v>
      </c>
      <c r="BG36" s="113">
        <v>6.2</v>
      </c>
      <c r="BH36" s="113"/>
      <c r="BI36" s="115">
        <v>0.81</v>
      </c>
      <c r="BJ36" s="113">
        <v>3</v>
      </c>
      <c r="BK36" s="124">
        <f>(BL36*100)/(100+55)</f>
        <v>1.4</v>
      </c>
      <c r="BL36" s="113">
        <v>2.17</v>
      </c>
      <c r="BM36" s="115">
        <v>0.55000000000000004</v>
      </c>
      <c r="BN36" s="29">
        <f t="shared" ref="BN36:BN43" si="71">P36*BL36</f>
        <v>23.869999999999997</v>
      </c>
      <c r="BO36" s="29"/>
      <c r="BP36" s="29"/>
      <c r="BQ36" s="29"/>
      <c r="BR36" s="29"/>
      <c r="BS36" s="29" t="s">
        <v>27</v>
      </c>
      <c r="BT36" s="113">
        <v>1</v>
      </c>
      <c r="BU36" s="113">
        <v>2</v>
      </c>
      <c r="BV36" s="29" t="s">
        <v>314</v>
      </c>
      <c r="BW36" s="37"/>
      <c r="BX36" s="29"/>
      <c r="BY36" s="29"/>
      <c r="BZ36" s="29" t="s">
        <v>1483</v>
      </c>
      <c r="CA36" s="20" t="s">
        <v>1484</v>
      </c>
      <c r="CB36" s="20" t="s">
        <v>299</v>
      </c>
      <c r="CC36" s="20" t="s">
        <v>300</v>
      </c>
    </row>
    <row r="37" spans="1:81" ht="42.75">
      <c r="A37" s="120">
        <v>2021</v>
      </c>
      <c r="B37" s="113" t="s">
        <v>367</v>
      </c>
      <c r="C37" s="113" t="s">
        <v>800</v>
      </c>
      <c r="D37" s="113" t="s">
        <v>801</v>
      </c>
      <c r="E37" s="113" t="s">
        <v>801</v>
      </c>
      <c r="F37" s="113" t="s">
        <v>334</v>
      </c>
      <c r="G37" s="113" t="s">
        <v>1649</v>
      </c>
      <c r="H37" s="113" t="s">
        <v>1085</v>
      </c>
      <c r="I37" s="113" t="s">
        <v>1085</v>
      </c>
      <c r="J37" s="29" t="s">
        <v>1650</v>
      </c>
      <c r="K37" s="113" t="s">
        <v>23</v>
      </c>
      <c r="L37" s="113"/>
      <c r="M37" s="113" t="s">
        <v>1651</v>
      </c>
      <c r="N37" s="113" t="s">
        <v>11966</v>
      </c>
      <c r="O37" s="113" t="s">
        <v>393</v>
      </c>
      <c r="P37" s="113">
        <v>47</v>
      </c>
      <c r="Q37" s="29"/>
      <c r="R37" s="29"/>
      <c r="S37" s="29" t="s">
        <v>1652</v>
      </c>
      <c r="T37" s="125" t="s">
        <v>1653</v>
      </c>
      <c r="U37" s="113" t="s">
        <v>8</v>
      </c>
      <c r="V37" s="125" t="s">
        <v>1654</v>
      </c>
      <c r="W37" s="113" t="s">
        <v>2</v>
      </c>
      <c r="X37" s="113">
        <v>19</v>
      </c>
      <c r="Y37" s="113">
        <v>37</v>
      </c>
      <c r="Z37" s="113">
        <f t="shared" si="65"/>
        <v>18</v>
      </c>
      <c r="AA37" s="115">
        <f t="shared" ref="AA37:AA39" si="72">(Y37-X37)/X37</f>
        <v>0.94736842105263153</v>
      </c>
      <c r="AB37" s="113">
        <v>43</v>
      </c>
      <c r="AC37" s="113">
        <v>56</v>
      </c>
      <c r="AD37" s="113">
        <f t="shared" si="66"/>
        <v>13</v>
      </c>
      <c r="AE37" s="115">
        <f t="shared" ref="AE37:AE39" si="73">(AC37-AB37)/AB37</f>
        <v>0.30232558139534882</v>
      </c>
      <c r="AF37" s="113">
        <v>84</v>
      </c>
      <c r="AG37" s="113">
        <v>95</v>
      </c>
      <c r="AH37" s="113">
        <f t="shared" si="67"/>
        <v>11</v>
      </c>
      <c r="AI37" s="115">
        <f t="shared" ref="AI37:AI39" si="74">(AG37-AF37)/AF37</f>
        <v>0.13095238095238096</v>
      </c>
      <c r="AJ37" s="113">
        <v>22</v>
      </c>
      <c r="AK37" s="113">
        <v>40</v>
      </c>
      <c r="AL37" s="113">
        <f t="shared" si="68"/>
        <v>18</v>
      </c>
      <c r="AM37" s="115">
        <f t="shared" ref="AM37:AM39" si="75">(AK37-AJ37)/AJ37</f>
        <v>0.81818181818181823</v>
      </c>
      <c r="AN37" s="113">
        <v>77</v>
      </c>
      <c r="AO37" s="113">
        <v>87</v>
      </c>
      <c r="AP37" s="113">
        <f t="shared" ref="AP37:AP39" si="76">AO37-AN37</f>
        <v>10</v>
      </c>
      <c r="AQ37" s="115">
        <f t="shared" ref="AQ37:AQ39" si="77">(AO37-AN37)/AN37</f>
        <v>0.12987012987012986</v>
      </c>
      <c r="AR37" s="113">
        <v>78</v>
      </c>
      <c r="AS37" s="113">
        <v>88</v>
      </c>
      <c r="AT37" s="113">
        <f t="shared" si="69"/>
        <v>10</v>
      </c>
      <c r="AU37" s="115">
        <f t="shared" ref="AU37:AU39" si="78">(AS37-AR37)/AR37</f>
        <v>0.12820512820512819</v>
      </c>
      <c r="AV37" s="113"/>
      <c r="AW37" s="113"/>
      <c r="AX37" s="113"/>
      <c r="AY37" s="113"/>
      <c r="AZ37" s="113">
        <v>78</v>
      </c>
      <c r="BA37" s="113">
        <v>87</v>
      </c>
      <c r="BB37" s="113">
        <f t="shared" si="70"/>
        <v>9</v>
      </c>
      <c r="BC37" s="119">
        <v>0.36899999999999999</v>
      </c>
      <c r="BD37" s="121">
        <v>0.77700000000000002</v>
      </c>
      <c r="BE37" s="113"/>
      <c r="BF37" s="115">
        <v>0.81</v>
      </c>
      <c r="BG37" s="113">
        <v>5.19</v>
      </c>
      <c r="BH37" s="113"/>
      <c r="BI37" s="115">
        <v>0.75</v>
      </c>
      <c r="BJ37" s="113">
        <v>4.04</v>
      </c>
      <c r="BK37" s="124">
        <f>(BL37*100)/(100+48)</f>
        <v>1.8918918918918919</v>
      </c>
      <c r="BL37" s="113">
        <v>2.8</v>
      </c>
      <c r="BM37" s="115">
        <v>0.48</v>
      </c>
      <c r="BN37" s="29">
        <f t="shared" si="71"/>
        <v>131.6</v>
      </c>
      <c r="BO37" s="29"/>
      <c r="BP37" s="29"/>
      <c r="BQ37" s="29"/>
      <c r="BR37" s="29"/>
      <c r="BS37" s="29" t="s">
        <v>28</v>
      </c>
      <c r="BT37" s="113">
        <v>1</v>
      </c>
      <c r="BU37" s="113">
        <v>3</v>
      </c>
      <c r="BV37" s="29" t="s">
        <v>314</v>
      </c>
      <c r="BW37" s="37"/>
      <c r="BX37" s="29"/>
      <c r="BY37" s="29" t="s">
        <v>1461</v>
      </c>
      <c r="BZ37" s="29" t="s">
        <v>0</v>
      </c>
      <c r="CA37" s="20" t="s">
        <v>1462</v>
      </c>
      <c r="CB37" s="20" t="s">
        <v>299</v>
      </c>
      <c r="CC37" s="20" t="s">
        <v>300</v>
      </c>
    </row>
    <row r="38" spans="1:81" ht="42.75">
      <c r="A38" s="120">
        <v>2021</v>
      </c>
      <c r="B38" s="113" t="s">
        <v>367</v>
      </c>
      <c r="C38" s="113" t="s">
        <v>1271</v>
      </c>
      <c r="D38" s="113"/>
      <c r="E38" s="113" t="s">
        <v>1271</v>
      </c>
      <c r="F38" s="113" t="s">
        <v>825</v>
      </c>
      <c r="G38" s="113" t="s">
        <v>1272</v>
      </c>
      <c r="H38" s="113" t="s">
        <v>1273</v>
      </c>
      <c r="I38" s="113" t="s">
        <v>1273</v>
      </c>
      <c r="J38" s="29" t="s">
        <v>1655</v>
      </c>
      <c r="K38" s="113" t="s">
        <v>23</v>
      </c>
      <c r="L38" s="113"/>
      <c r="M38" s="113" t="s">
        <v>1656</v>
      </c>
      <c r="N38" s="113" t="s">
        <v>1274</v>
      </c>
      <c r="O38" s="113" t="s">
        <v>774</v>
      </c>
      <c r="P38" s="113">
        <v>28</v>
      </c>
      <c r="Q38" s="29"/>
      <c r="R38" s="29"/>
      <c r="S38" s="29" t="s">
        <v>1657</v>
      </c>
      <c r="T38" s="122" t="s">
        <v>1658</v>
      </c>
      <c r="U38" s="113" t="s">
        <v>8</v>
      </c>
      <c r="V38" s="122" t="s">
        <v>1659</v>
      </c>
      <c r="W38" s="113" t="s">
        <v>8</v>
      </c>
      <c r="X38" s="113">
        <v>11</v>
      </c>
      <c r="Y38" s="113">
        <v>34</v>
      </c>
      <c r="Z38" s="113">
        <f t="shared" si="65"/>
        <v>23</v>
      </c>
      <c r="AA38" s="115">
        <f t="shared" si="72"/>
        <v>2.0909090909090908</v>
      </c>
      <c r="AB38" s="113">
        <v>30</v>
      </c>
      <c r="AC38" s="113">
        <v>64</v>
      </c>
      <c r="AD38" s="113">
        <f t="shared" si="66"/>
        <v>34</v>
      </c>
      <c r="AE38" s="115">
        <f t="shared" si="73"/>
        <v>1.1333333333333333</v>
      </c>
      <c r="AF38" s="113">
        <v>83</v>
      </c>
      <c r="AG38" s="113">
        <v>90</v>
      </c>
      <c r="AH38" s="113">
        <f t="shared" si="67"/>
        <v>7</v>
      </c>
      <c r="AI38" s="115">
        <f t="shared" si="74"/>
        <v>8.4337349397590355E-2</v>
      </c>
      <c r="AJ38" s="113">
        <v>46</v>
      </c>
      <c r="AK38" s="113">
        <v>55</v>
      </c>
      <c r="AL38" s="113">
        <f t="shared" si="68"/>
        <v>9</v>
      </c>
      <c r="AM38" s="115">
        <f t="shared" si="75"/>
        <v>0.19565217391304349</v>
      </c>
      <c r="AN38" s="113">
        <v>74</v>
      </c>
      <c r="AO38" s="113">
        <v>85</v>
      </c>
      <c r="AP38" s="113">
        <f t="shared" si="76"/>
        <v>11</v>
      </c>
      <c r="AQ38" s="115">
        <f t="shared" si="77"/>
        <v>0.14864864864864866</v>
      </c>
      <c r="AR38" s="113">
        <v>73</v>
      </c>
      <c r="AS38" s="113">
        <v>84</v>
      </c>
      <c r="AT38" s="113">
        <f t="shared" si="69"/>
        <v>11</v>
      </c>
      <c r="AU38" s="115">
        <f t="shared" si="78"/>
        <v>0.15068493150684931</v>
      </c>
      <c r="AV38" s="113"/>
      <c r="AW38" s="113"/>
      <c r="AX38" s="113"/>
      <c r="AY38" s="113"/>
      <c r="AZ38" s="113">
        <v>73</v>
      </c>
      <c r="BA38" s="113">
        <v>84</v>
      </c>
      <c r="BB38" s="113">
        <f t="shared" si="70"/>
        <v>11</v>
      </c>
      <c r="BC38" s="119">
        <v>0.32600000000000001</v>
      </c>
      <c r="BD38" s="121">
        <v>0.83499999999999996</v>
      </c>
      <c r="BE38" s="113"/>
      <c r="BF38" s="115">
        <v>0.87</v>
      </c>
      <c r="BG38" s="113">
        <v>5.07</v>
      </c>
      <c r="BH38" s="113"/>
      <c r="BI38" s="115">
        <v>0.8</v>
      </c>
      <c r="BJ38" s="113">
        <v>3.09</v>
      </c>
      <c r="BK38" s="124">
        <f>(BL38*100)/(100+52)</f>
        <v>1.5789473684210527</v>
      </c>
      <c r="BL38" s="113">
        <v>2.4</v>
      </c>
      <c r="BM38" s="115">
        <v>0.52</v>
      </c>
      <c r="BN38" s="29">
        <f t="shared" si="71"/>
        <v>67.2</v>
      </c>
      <c r="BO38" s="29"/>
      <c r="BP38" s="29"/>
      <c r="BQ38" s="29"/>
      <c r="BR38" s="29"/>
      <c r="BS38" s="29" t="s">
        <v>24</v>
      </c>
      <c r="BT38" s="113">
        <v>1</v>
      </c>
      <c r="BU38" s="113">
        <v>2</v>
      </c>
      <c r="BV38" s="29" t="s">
        <v>314</v>
      </c>
      <c r="BW38" s="37"/>
      <c r="BX38" s="29"/>
      <c r="BY38" s="29" t="s">
        <v>1461</v>
      </c>
      <c r="BZ38" s="29" t="s">
        <v>0</v>
      </c>
      <c r="CA38" s="20" t="s">
        <v>1462</v>
      </c>
      <c r="CB38" s="20" t="s">
        <v>299</v>
      </c>
      <c r="CC38" s="20" t="s">
        <v>300</v>
      </c>
    </row>
    <row r="39" spans="1:81" ht="57">
      <c r="A39" s="120">
        <v>2021</v>
      </c>
      <c r="B39" s="113" t="s">
        <v>367</v>
      </c>
      <c r="C39" s="113" t="s">
        <v>731</v>
      </c>
      <c r="D39" s="113"/>
      <c r="E39" s="113" t="s">
        <v>1375</v>
      </c>
      <c r="F39" s="113" t="s">
        <v>732</v>
      </c>
      <c r="G39" s="113" t="s">
        <v>1660</v>
      </c>
      <c r="H39" s="113" t="s">
        <v>1661</v>
      </c>
      <c r="I39" s="113" t="s">
        <v>1661</v>
      </c>
      <c r="J39" s="29" t="s">
        <v>1662</v>
      </c>
      <c r="K39" s="113" t="s">
        <v>23</v>
      </c>
      <c r="L39" s="113"/>
      <c r="M39" s="113" t="s">
        <v>1663</v>
      </c>
      <c r="N39" s="113" t="s">
        <v>11965</v>
      </c>
      <c r="O39" s="113" t="s">
        <v>774</v>
      </c>
      <c r="P39" s="113">
        <v>23</v>
      </c>
      <c r="Q39" s="29"/>
      <c r="R39" s="29"/>
      <c r="S39" s="29" t="s">
        <v>1664</v>
      </c>
      <c r="T39" s="122" t="s">
        <v>1665</v>
      </c>
      <c r="U39" s="113" t="s">
        <v>2</v>
      </c>
      <c r="V39" s="122" t="s">
        <v>1666</v>
      </c>
      <c r="W39" s="113" t="s">
        <v>2</v>
      </c>
      <c r="X39" s="113">
        <v>11</v>
      </c>
      <c r="Y39" s="113">
        <v>42</v>
      </c>
      <c r="Z39" s="113">
        <f t="shared" si="65"/>
        <v>31</v>
      </c>
      <c r="AA39" s="115">
        <f t="shared" si="72"/>
        <v>2.8181818181818183</v>
      </c>
      <c r="AB39" s="113">
        <v>48</v>
      </c>
      <c r="AC39" s="113">
        <v>51</v>
      </c>
      <c r="AD39" s="113">
        <f t="shared" si="66"/>
        <v>3</v>
      </c>
      <c r="AE39" s="115">
        <f t="shared" si="73"/>
        <v>6.25E-2</v>
      </c>
      <c r="AF39" s="113">
        <v>77</v>
      </c>
      <c r="AG39" s="113">
        <v>97</v>
      </c>
      <c r="AH39" s="113">
        <f t="shared" si="67"/>
        <v>20</v>
      </c>
      <c r="AI39" s="115">
        <f t="shared" si="74"/>
        <v>0.25974025974025972</v>
      </c>
      <c r="AJ39" s="113">
        <v>66</v>
      </c>
      <c r="AK39" s="113">
        <v>86</v>
      </c>
      <c r="AL39" s="113">
        <f t="shared" si="68"/>
        <v>20</v>
      </c>
      <c r="AM39" s="115">
        <f t="shared" si="75"/>
        <v>0.30303030303030304</v>
      </c>
      <c r="AN39" s="113">
        <v>88</v>
      </c>
      <c r="AO39" s="113">
        <v>88</v>
      </c>
      <c r="AP39" s="113">
        <f t="shared" si="76"/>
        <v>0</v>
      </c>
      <c r="AQ39" s="115">
        <f t="shared" si="77"/>
        <v>0</v>
      </c>
      <c r="AR39" s="113">
        <v>66</v>
      </c>
      <c r="AS39" s="113">
        <v>85</v>
      </c>
      <c r="AT39" s="113">
        <f t="shared" si="69"/>
        <v>19</v>
      </c>
      <c r="AU39" s="115">
        <f t="shared" si="78"/>
        <v>0.2878787878787879</v>
      </c>
      <c r="AV39" s="113"/>
      <c r="AW39" s="113"/>
      <c r="AX39" s="113"/>
      <c r="AY39" s="113"/>
      <c r="AZ39" s="113">
        <v>69</v>
      </c>
      <c r="BA39" s="113">
        <v>84</v>
      </c>
      <c r="BB39" s="113">
        <f t="shared" si="70"/>
        <v>15</v>
      </c>
      <c r="BC39" s="119">
        <v>0.35599999999999998</v>
      </c>
      <c r="BD39" s="117">
        <v>0.84</v>
      </c>
      <c r="BE39" s="113"/>
      <c r="BF39" s="115">
        <v>0.88</v>
      </c>
      <c r="BG39" s="113">
        <v>5.23</v>
      </c>
      <c r="BH39" s="113"/>
      <c r="BI39" s="115">
        <v>0.8</v>
      </c>
      <c r="BJ39" s="113">
        <v>3.67</v>
      </c>
      <c r="BK39" s="124">
        <f>(BL39*100)/(100+39)</f>
        <v>1.9424460431654675</v>
      </c>
      <c r="BL39" s="113">
        <v>2.7</v>
      </c>
      <c r="BM39" s="115">
        <v>0.39</v>
      </c>
      <c r="BN39" s="29">
        <f t="shared" si="71"/>
        <v>62.1</v>
      </c>
      <c r="BO39" s="29"/>
      <c r="BP39" s="29"/>
      <c r="BQ39" s="29"/>
      <c r="BR39" s="29"/>
      <c r="BS39" s="29" t="s">
        <v>25</v>
      </c>
      <c r="BT39" s="113">
        <v>5</v>
      </c>
      <c r="BU39" s="113">
        <v>5</v>
      </c>
      <c r="BV39" s="29" t="s">
        <v>314</v>
      </c>
      <c r="BW39" s="37"/>
      <c r="BX39" s="29"/>
      <c r="BY39" s="29" t="s">
        <v>1461</v>
      </c>
      <c r="BZ39" s="29" t="s">
        <v>0</v>
      </c>
      <c r="CA39" s="20" t="s">
        <v>1462</v>
      </c>
      <c r="CB39" s="20" t="s">
        <v>299</v>
      </c>
      <c r="CC39" s="20" t="s">
        <v>300</v>
      </c>
    </row>
    <row r="40" spans="1:81" ht="42.75">
      <c r="A40" s="120">
        <v>2021</v>
      </c>
      <c r="B40" s="113" t="s">
        <v>367</v>
      </c>
      <c r="C40" s="113" t="s">
        <v>731</v>
      </c>
      <c r="D40" s="113"/>
      <c r="E40" s="113" t="s">
        <v>1375</v>
      </c>
      <c r="F40" s="113" t="s">
        <v>732</v>
      </c>
      <c r="G40" s="113" t="s">
        <v>733</v>
      </c>
      <c r="H40" s="113" t="s">
        <v>734</v>
      </c>
      <c r="I40" s="113" t="s">
        <v>734</v>
      </c>
      <c r="J40" s="29" t="s">
        <v>1667</v>
      </c>
      <c r="K40" s="113" t="s">
        <v>23</v>
      </c>
      <c r="L40" s="113"/>
      <c r="M40" s="113" t="s">
        <v>1668</v>
      </c>
      <c r="N40" s="113" t="s">
        <v>11964</v>
      </c>
      <c r="O40" s="113" t="s">
        <v>774</v>
      </c>
      <c r="P40" s="113">
        <v>24</v>
      </c>
      <c r="Q40" s="29"/>
      <c r="R40" s="29"/>
      <c r="S40" s="29" t="s">
        <v>1669</v>
      </c>
      <c r="T40" s="29"/>
      <c r="U40" s="113"/>
      <c r="V40" s="122" t="s">
        <v>1670</v>
      </c>
      <c r="W40" s="113" t="s">
        <v>2</v>
      </c>
      <c r="X40" s="113"/>
      <c r="Y40" s="113"/>
      <c r="Z40" s="113"/>
      <c r="AA40" s="115"/>
      <c r="AB40" s="113"/>
      <c r="AC40" s="113"/>
      <c r="AD40" s="113"/>
      <c r="AE40" s="115"/>
      <c r="AF40" s="113"/>
      <c r="AG40" s="113"/>
      <c r="AH40" s="113"/>
      <c r="AI40" s="115"/>
      <c r="AJ40" s="113"/>
      <c r="AK40" s="113"/>
      <c r="AL40" s="113"/>
      <c r="AM40" s="115"/>
      <c r="AN40" s="113"/>
      <c r="AO40" s="113"/>
      <c r="AP40" s="113"/>
      <c r="AQ40" s="115"/>
      <c r="AR40" s="113"/>
      <c r="AS40" s="113"/>
      <c r="AT40" s="113"/>
      <c r="AU40" s="115"/>
      <c r="AV40" s="113"/>
      <c r="AW40" s="113"/>
      <c r="AX40" s="113"/>
      <c r="AY40" s="113"/>
      <c r="AZ40" s="113"/>
      <c r="BA40" s="113"/>
      <c r="BB40" s="113"/>
      <c r="BC40" s="119">
        <v>0.33900000000000002</v>
      </c>
      <c r="BD40" s="121">
        <v>0.85399999999999998</v>
      </c>
      <c r="BE40" s="113"/>
      <c r="BF40" s="115">
        <v>0.9</v>
      </c>
      <c r="BG40" s="113">
        <v>5</v>
      </c>
      <c r="BH40" s="113"/>
      <c r="BI40" s="115">
        <v>0.81</v>
      </c>
      <c r="BJ40" s="113">
        <v>3.5</v>
      </c>
      <c r="BK40" s="124">
        <f>(BL40*100)/(100+36)</f>
        <v>1.911764705882353</v>
      </c>
      <c r="BL40" s="113">
        <v>2.6</v>
      </c>
      <c r="BM40" s="115">
        <v>0.36</v>
      </c>
      <c r="BN40" s="29">
        <f t="shared" si="71"/>
        <v>62.400000000000006</v>
      </c>
      <c r="BO40" s="29"/>
      <c r="BP40" s="29"/>
      <c r="BQ40" s="29"/>
      <c r="BR40" s="29"/>
      <c r="BS40" s="29" t="s">
        <v>25</v>
      </c>
      <c r="BT40" s="113">
        <v>1</v>
      </c>
      <c r="BU40" s="113">
        <v>4</v>
      </c>
      <c r="BV40" s="29" t="s">
        <v>314</v>
      </c>
      <c r="BW40" s="37"/>
      <c r="BX40" s="29"/>
      <c r="BY40" s="29" t="s">
        <v>1455</v>
      </c>
      <c r="BZ40" s="29" t="s">
        <v>1455</v>
      </c>
      <c r="CA40" s="29" t="s">
        <v>1455</v>
      </c>
      <c r="CB40" s="20" t="s">
        <v>1455</v>
      </c>
      <c r="CC40" s="20" t="s">
        <v>300</v>
      </c>
    </row>
    <row r="41" spans="1:81" ht="42.75">
      <c r="A41" s="120">
        <v>2021</v>
      </c>
      <c r="B41" s="113" t="s">
        <v>367</v>
      </c>
      <c r="C41" s="113" t="s">
        <v>731</v>
      </c>
      <c r="D41" s="113"/>
      <c r="E41" s="113" t="s">
        <v>1375</v>
      </c>
      <c r="F41" s="113" t="s">
        <v>732</v>
      </c>
      <c r="G41" s="113" t="s">
        <v>733</v>
      </c>
      <c r="H41" s="113" t="s">
        <v>734</v>
      </c>
      <c r="I41" s="113" t="s">
        <v>734</v>
      </c>
      <c r="J41" s="29" t="s">
        <v>1671</v>
      </c>
      <c r="K41" s="113" t="s">
        <v>23</v>
      </c>
      <c r="L41" s="113"/>
      <c r="M41" s="113" t="s">
        <v>1672</v>
      </c>
      <c r="N41" s="113" t="s">
        <v>11964</v>
      </c>
      <c r="O41" s="113" t="s">
        <v>411</v>
      </c>
      <c r="P41" s="113">
        <v>15</v>
      </c>
      <c r="Q41" s="29"/>
      <c r="R41" s="29"/>
      <c r="S41" s="29" t="s">
        <v>1669</v>
      </c>
      <c r="T41" s="22"/>
      <c r="U41" s="113"/>
      <c r="V41" s="125" t="s">
        <v>1673</v>
      </c>
      <c r="W41" s="113" t="s">
        <v>2</v>
      </c>
      <c r="X41" s="113">
        <v>7</v>
      </c>
      <c r="Y41" s="113">
        <v>14</v>
      </c>
      <c r="Z41" s="113">
        <f t="shared" ref="Z41:Z42" si="79">Y41-X41</f>
        <v>7</v>
      </c>
      <c r="AA41" s="115">
        <f t="shared" ref="AA41:AA42" si="80">(Y41-X41)/X41</f>
        <v>1</v>
      </c>
      <c r="AB41" s="113">
        <v>26</v>
      </c>
      <c r="AC41" s="113">
        <v>31</v>
      </c>
      <c r="AD41" s="113">
        <f t="shared" ref="AD41:AD42" si="81">AC41-AB41</f>
        <v>5</v>
      </c>
      <c r="AE41" s="115">
        <f t="shared" ref="AE41:AE42" si="82">(AC41-AB41)/AB41</f>
        <v>0.19230769230769232</v>
      </c>
      <c r="AF41" s="113">
        <v>42</v>
      </c>
      <c r="AG41" s="113">
        <v>62</v>
      </c>
      <c r="AH41" s="113">
        <f t="shared" ref="AH41:AH42" si="83">AG41-AF41</f>
        <v>20</v>
      </c>
      <c r="AI41" s="115">
        <f t="shared" ref="AI41:AI42" si="84">(AG41-AF41)/AF41</f>
        <v>0.47619047619047616</v>
      </c>
      <c r="AJ41" s="113">
        <v>14</v>
      </c>
      <c r="AK41" s="113">
        <v>30</v>
      </c>
      <c r="AL41" s="113">
        <f t="shared" ref="AL41:AL42" si="85">AK41-AJ41</f>
        <v>16</v>
      </c>
      <c r="AM41" s="115">
        <f t="shared" ref="AM41:AM42" si="86">(AK41-AJ41)/AJ41</f>
        <v>1.1428571428571428</v>
      </c>
      <c r="AN41" s="113">
        <v>33</v>
      </c>
      <c r="AO41" s="113">
        <v>56</v>
      </c>
      <c r="AP41" s="113">
        <f t="shared" ref="AP41:AP42" si="87">AO41-AN41</f>
        <v>23</v>
      </c>
      <c r="AQ41" s="115">
        <f t="shared" ref="AQ41:AQ42" si="88">(AO41-AN41)/AN41</f>
        <v>0.69696969696969702</v>
      </c>
      <c r="AR41" s="113">
        <v>38</v>
      </c>
      <c r="AS41" s="113">
        <v>61</v>
      </c>
      <c r="AT41" s="113">
        <f t="shared" ref="AT41:AT42" si="89">AS41-AR41</f>
        <v>23</v>
      </c>
      <c r="AU41" s="115">
        <f t="shared" ref="AU41:AU42" si="90">(AS41-AR41)/AR41</f>
        <v>0.60526315789473684</v>
      </c>
      <c r="AV41" s="113"/>
      <c r="AW41" s="113"/>
      <c r="AX41" s="113"/>
      <c r="AY41" s="113"/>
      <c r="AZ41" s="113">
        <v>34</v>
      </c>
      <c r="BA41" s="113">
        <v>57</v>
      </c>
      <c r="BB41" s="113">
        <f t="shared" ref="BB41:BB42" si="91">BA41-AZ41</f>
        <v>23</v>
      </c>
      <c r="BC41" s="119">
        <v>4.1000000000000002E-2</v>
      </c>
      <c r="BD41" s="121">
        <v>0.79200000000000004</v>
      </c>
      <c r="BE41" s="113"/>
      <c r="BF41" s="113"/>
      <c r="BG41" s="113"/>
      <c r="BH41" s="113"/>
      <c r="BI41" s="115">
        <v>0.79</v>
      </c>
      <c r="BJ41" s="113">
        <v>4.0999999999999996</v>
      </c>
      <c r="BK41" s="124">
        <f>(BL41*100)/(100+25)</f>
        <v>2.96</v>
      </c>
      <c r="BL41" s="113">
        <v>3.7</v>
      </c>
      <c r="BM41" s="115">
        <v>0.25</v>
      </c>
      <c r="BN41" s="29">
        <f t="shared" si="71"/>
        <v>55.5</v>
      </c>
      <c r="BO41" s="29"/>
      <c r="BP41" s="29"/>
      <c r="BQ41" s="29"/>
      <c r="BR41" s="29"/>
      <c r="BS41" s="29" t="s">
        <v>25</v>
      </c>
      <c r="BT41" s="113"/>
      <c r="BU41" s="113">
        <v>5</v>
      </c>
      <c r="BV41" s="29" t="s">
        <v>1674</v>
      </c>
      <c r="BW41" s="37"/>
      <c r="BX41" s="29"/>
      <c r="BY41" s="29"/>
      <c r="BZ41" s="29" t="s">
        <v>1675</v>
      </c>
      <c r="CA41" s="20" t="s">
        <v>1676</v>
      </c>
      <c r="CB41" s="20" t="s">
        <v>299</v>
      </c>
      <c r="CC41" s="20" t="s">
        <v>300</v>
      </c>
    </row>
    <row r="42" spans="1:81" ht="57">
      <c r="A42" s="120">
        <v>2021</v>
      </c>
      <c r="B42" s="113" t="s">
        <v>367</v>
      </c>
      <c r="C42" s="113" t="s">
        <v>735</v>
      </c>
      <c r="D42" s="113"/>
      <c r="E42" s="113" t="s">
        <v>1677</v>
      </c>
      <c r="F42" s="113" t="s">
        <v>1678</v>
      </c>
      <c r="G42" s="113" t="s">
        <v>1679</v>
      </c>
      <c r="H42" s="113" t="s">
        <v>1680</v>
      </c>
      <c r="I42" s="113" t="s">
        <v>1680</v>
      </c>
      <c r="J42" s="29" t="s">
        <v>1681</v>
      </c>
      <c r="K42" s="113" t="s">
        <v>23</v>
      </c>
      <c r="L42" s="113"/>
      <c r="M42" s="113" t="s">
        <v>1682</v>
      </c>
      <c r="N42" s="113" t="s">
        <v>1342</v>
      </c>
      <c r="O42" s="114" t="s">
        <v>630</v>
      </c>
      <c r="P42" s="113">
        <v>20</v>
      </c>
      <c r="Q42" s="29"/>
      <c r="R42" s="29"/>
      <c r="S42" s="29" t="s">
        <v>1669</v>
      </c>
      <c r="T42" s="125" t="s">
        <v>1683</v>
      </c>
      <c r="U42" s="113" t="s">
        <v>2</v>
      </c>
      <c r="V42" s="122" t="s">
        <v>1684</v>
      </c>
      <c r="W42" s="113" t="s">
        <v>8</v>
      </c>
      <c r="X42" s="113">
        <v>9</v>
      </c>
      <c r="Y42" s="113">
        <v>32</v>
      </c>
      <c r="Z42" s="113">
        <f t="shared" si="79"/>
        <v>23</v>
      </c>
      <c r="AA42" s="115">
        <f t="shared" si="80"/>
        <v>2.5555555555555554</v>
      </c>
      <c r="AB42" s="113">
        <v>32</v>
      </c>
      <c r="AC42" s="113">
        <v>55</v>
      </c>
      <c r="AD42" s="113">
        <f t="shared" si="81"/>
        <v>23</v>
      </c>
      <c r="AE42" s="115">
        <f t="shared" si="82"/>
        <v>0.71875</v>
      </c>
      <c r="AF42" s="113">
        <v>83</v>
      </c>
      <c r="AG42" s="113">
        <v>93</v>
      </c>
      <c r="AH42" s="113">
        <f t="shared" si="83"/>
        <v>10</v>
      </c>
      <c r="AI42" s="115">
        <f t="shared" si="84"/>
        <v>0.12048192771084337</v>
      </c>
      <c r="AJ42" s="113">
        <v>48</v>
      </c>
      <c r="AK42" s="113">
        <v>53</v>
      </c>
      <c r="AL42" s="113">
        <f t="shared" si="85"/>
        <v>5</v>
      </c>
      <c r="AM42" s="115">
        <f t="shared" si="86"/>
        <v>0.10416666666666667</v>
      </c>
      <c r="AN42" s="113">
        <v>82</v>
      </c>
      <c r="AO42" s="113">
        <v>90</v>
      </c>
      <c r="AP42" s="113">
        <f t="shared" si="87"/>
        <v>8</v>
      </c>
      <c r="AQ42" s="115">
        <f t="shared" si="88"/>
        <v>9.7560975609756101E-2</v>
      </c>
      <c r="AR42" s="113">
        <v>80</v>
      </c>
      <c r="AS42" s="113">
        <v>82</v>
      </c>
      <c r="AT42" s="113">
        <f t="shared" si="89"/>
        <v>2</v>
      </c>
      <c r="AU42" s="115">
        <f t="shared" si="90"/>
        <v>2.5000000000000001E-2</v>
      </c>
      <c r="AV42" s="113"/>
      <c r="AW42" s="113"/>
      <c r="AX42" s="113"/>
      <c r="AY42" s="113"/>
      <c r="AZ42" s="113">
        <v>80</v>
      </c>
      <c r="BA42" s="113">
        <v>82</v>
      </c>
      <c r="BB42" s="113">
        <f t="shared" si="91"/>
        <v>2</v>
      </c>
      <c r="BC42" s="113">
        <v>33.1</v>
      </c>
      <c r="BD42" s="121">
        <v>0.84499999999999997</v>
      </c>
      <c r="BE42" s="113"/>
      <c r="BF42" s="115">
        <v>0.89</v>
      </c>
      <c r="BG42" s="113">
        <v>5.05</v>
      </c>
      <c r="BH42" s="113"/>
      <c r="BI42" s="115">
        <v>0.8</v>
      </c>
      <c r="BJ42" s="113">
        <v>3.24</v>
      </c>
      <c r="BK42" s="124">
        <f>(BL42*100)/(100+30)</f>
        <v>1.7692307692307689</v>
      </c>
      <c r="BL42" s="113">
        <v>2.2999999999999998</v>
      </c>
      <c r="BM42" s="115">
        <v>0.3</v>
      </c>
      <c r="BN42" s="29">
        <f t="shared" si="71"/>
        <v>46</v>
      </c>
      <c r="BO42" s="29"/>
      <c r="BP42" s="29"/>
      <c r="BQ42" s="29"/>
      <c r="BR42" s="29"/>
      <c r="BS42" s="29" t="s">
        <v>24</v>
      </c>
      <c r="BT42" s="113">
        <v>1</v>
      </c>
      <c r="BU42" s="113">
        <v>2</v>
      </c>
      <c r="BV42" s="29" t="s">
        <v>314</v>
      </c>
      <c r="BW42" s="37"/>
      <c r="BX42" s="29"/>
      <c r="BY42" s="29" t="s">
        <v>1461</v>
      </c>
      <c r="BZ42" s="29" t="s">
        <v>0</v>
      </c>
      <c r="CA42" s="20" t="s">
        <v>1462</v>
      </c>
      <c r="CB42" s="20" t="s">
        <v>299</v>
      </c>
      <c r="CC42" s="20" t="s">
        <v>300</v>
      </c>
    </row>
    <row r="43" spans="1:81" ht="42.75">
      <c r="A43" s="120">
        <v>2021</v>
      </c>
      <c r="B43" s="113" t="s">
        <v>367</v>
      </c>
      <c r="C43" s="113" t="s">
        <v>819</v>
      </c>
      <c r="D43" s="113"/>
      <c r="E43" s="113" t="s">
        <v>1685</v>
      </c>
      <c r="F43" s="113" t="s">
        <v>825</v>
      </c>
      <c r="G43" s="113" t="s">
        <v>826</v>
      </c>
      <c r="H43" s="113" t="s">
        <v>827</v>
      </c>
      <c r="I43" s="113" t="s">
        <v>827</v>
      </c>
      <c r="J43" s="29" t="s">
        <v>1686</v>
      </c>
      <c r="K43" s="113" t="s">
        <v>23</v>
      </c>
      <c r="L43" s="113"/>
      <c r="M43" s="113" t="s">
        <v>1687</v>
      </c>
      <c r="N43" s="113" t="s">
        <v>11967</v>
      </c>
      <c r="O43" s="113" t="s">
        <v>774</v>
      </c>
      <c r="P43" s="113">
        <v>12</v>
      </c>
      <c r="Q43" s="29"/>
      <c r="R43" s="29"/>
      <c r="S43" s="29" t="s">
        <v>1688</v>
      </c>
      <c r="T43" s="29"/>
      <c r="U43" s="113"/>
      <c r="V43" s="125" t="s">
        <v>1689</v>
      </c>
      <c r="W43" s="113" t="s">
        <v>8</v>
      </c>
      <c r="X43" s="113"/>
      <c r="Y43" s="113"/>
      <c r="Z43" s="113"/>
      <c r="AA43" s="115"/>
      <c r="AB43" s="113"/>
      <c r="AC43" s="113"/>
      <c r="AD43" s="113"/>
      <c r="AE43" s="115"/>
      <c r="AF43" s="113"/>
      <c r="AG43" s="113"/>
      <c r="AH43" s="113"/>
      <c r="AI43" s="115"/>
      <c r="AJ43" s="113"/>
      <c r="AK43" s="113"/>
      <c r="AL43" s="113"/>
      <c r="AM43" s="115"/>
      <c r="AN43" s="113"/>
      <c r="AO43" s="113"/>
      <c r="AP43" s="113"/>
      <c r="AQ43" s="115"/>
      <c r="AR43" s="113"/>
      <c r="AS43" s="113"/>
      <c r="AT43" s="113"/>
      <c r="AU43" s="115"/>
      <c r="AV43" s="113"/>
      <c r="AW43" s="113"/>
      <c r="AX43" s="113"/>
      <c r="AY43" s="113"/>
      <c r="AZ43" s="113"/>
      <c r="BA43" s="113"/>
      <c r="BB43" s="113"/>
      <c r="BC43" s="119">
        <v>0.32600000000000001</v>
      </c>
      <c r="BD43" s="121">
        <v>0.82799999999999996</v>
      </c>
      <c r="BE43" s="113"/>
      <c r="BF43" s="115">
        <v>0.89</v>
      </c>
      <c r="BG43" s="113">
        <v>4.8899999999999997</v>
      </c>
      <c r="BH43" s="113"/>
      <c r="BI43" s="115">
        <v>0.76</v>
      </c>
      <c r="BJ43" s="113">
        <v>3.25</v>
      </c>
      <c r="BK43" s="124">
        <f>(BL43*100)/(100+50)</f>
        <v>1.5333333333333332</v>
      </c>
      <c r="BL43" s="113">
        <v>2.2999999999999998</v>
      </c>
      <c r="BM43" s="115">
        <v>0.5</v>
      </c>
      <c r="BN43" s="29">
        <f t="shared" si="71"/>
        <v>27.599999999999998</v>
      </c>
      <c r="BO43" s="29"/>
      <c r="BP43" s="29"/>
      <c r="BQ43" s="29"/>
      <c r="BR43" s="29"/>
      <c r="BS43" s="29" t="s">
        <v>27</v>
      </c>
      <c r="BT43" s="113">
        <v>1</v>
      </c>
      <c r="BU43" s="113">
        <v>2</v>
      </c>
      <c r="BV43" s="29" t="s">
        <v>314</v>
      </c>
      <c r="BW43" s="37"/>
      <c r="BX43" s="29"/>
      <c r="BY43" s="29" t="s">
        <v>1455</v>
      </c>
      <c r="BZ43" s="29" t="s">
        <v>1455</v>
      </c>
      <c r="CA43" s="29" t="s">
        <v>1455</v>
      </c>
      <c r="CB43" s="20" t="s">
        <v>1455</v>
      </c>
      <c r="CC43" s="20" t="s">
        <v>300</v>
      </c>
    </row>
    <row r="44" spans="1:81" ht="42.75">
      <c r="A44" s="120">
        <v>2021</v>
      </c>
      <c r="B44" s="113" t="s">
        <v>367</v>
      </c>
      <c r="C44" s="113" t="s">
        <v>794</v>
      </c>
      <c r="D44" s="113"/>
      <c r="E44" s="113" t="s">
        <v>1382</v>
      </c>
      <c r="F44" s="113" t="s">
        <v>822</v>
      </c>
      <c r="G44" s="113" t="s">
        <v>1381</v>
      </c>
      <c r="H44" s="113" t="s">
        <v>1383</v>
      </c>
      <c r="I44" s="113" t="s">
        <v>1383</v>
      </c>
      <c r="J44" s="29" t="s">
        <v>1690</v>
      </c>
      <c r="K44" s="29" t="s">
        <v>22</v>
      </c>
      <c r="L44" s="29"/>
      <c r="M44" s="113" t="s">
        <v>1691</v>
      </c>
      <c r="N44" s="113" t="s">
        <v>1299</v>
      </c>
      <c r="O44" s="113" t="s">
        <v>393</v>
      </c>
      <c r="P44" s="113">
        <v>19</v>
      </c>
      <c r="Q44" s="29"/>
      <c r="R44" s="29"/>
      <c r="S44" s="29" t="s">
        <v>1595</v>
      </c>
      <c r="T44" s="29"/>
      <c r="U44" s="113"/>
      <c r="V44" s="125" t="s">
        <v>1692</v>
      </c>
      <c r="W44" s="113" t="s">
        <v>2</v>
      </c>
      <c r="X44" s="113"/>
      <c r="Y44" s="113"/>
      <c r="Z44" s="113"/>
      <c r="AA44" s="115"/>
      <c r="AB44" s="113"/>
      <c r="AC44" s="113"/>
      <c r="AD44" s="113"/>
      <c r="AE44" s="115"/>
      <c r="AF44" s="113"/>
      <c r="AG44" s="113"/>
      <c r="AH44" s="113"/>
      <c r="AI44" s="115"/>
      <c r="AJ44" s="113"/>
      <c r="AK44" s="113"/>
      <c r="AL44" s="113"/>
      <c r="AM44" s="115"/>
      <c r="AN44" s="113"/>
      <c r="AO44" s="113"/>
      <c r="AP44" s="113"/>
      <c r="AQ44" s="115"/>
      <c r="AR44" s="113"/>
      <c r="AS44" s="113"/>
      <c r="AT44" s="113"/>
      <c r="AU44" s="115"/>
      <c r="AV44" s="113"/>
      <c r="AW44" s="113"/>
      <c r="AX44" s="113"/>
      <c r="AY44" s="113"/>
      <c r="AZ44" s="113"/>
      <c r="BA44" s="113"/>
      <c r="BB44" s="113"/>
      <c r="BC44" s="119">
        <v>0.374</v>
      </c>
      <c r="BD44" s="121">
        <v>0.85899999999999999</v>
      </c>
      <c r="BE44" s="113"/>
      <c r="BF44" s="115">
        <v>0.9</v>
      </c>
      <c r="BG44" s="113">
        <v>6.07</v>
      </c>
      <c r="BH44" s="113"/>
      <c r="BI44" s="115">
        <v>0.82</v>
      </c>
      <c r="BJ44" s="113">
        <v>3.27</v>
      </c>
      <c r="BK44" s="113"/>
      <c r="BL44" s="113"/>
      <c r="BM44" s="113"/>
      <c r="BN44" s="29"/>
      <c r="BO44" s="29"/>
      <c r="BP44" s="29"/>
      <c r="BQ44" s="29"/>
      <c r="BR44" s="29"/>
      <c r="BS44" s="29" t="s">
        <v>27</v>
      </c>
      <c r="BT44" s="113">
        <v>1</v>
      </c>
      <c r="BU44" s="113">
        <v>2</v>
      </c>
      <c r="BV44" s="29" t="s">
        <v>314</v>
      </c>
      <c r="BW44" s="37"/>
      <c r="BX44" s="29"/>
      <c r="BY44" s="29" t="s">
        <v>1455</v>
      </c>
      <c r="BZ44" s="29" t="s">
        <v>1455</v>
      </c>
      <c r="CA44" s="29" t="s">
        <v>1455</v>
      </c>
      <c r="CB44" s="20" t="s">
        <v>1455</v>
      </c>
      <c r="CC44" s="20" t="s">
        <v>300</v>
      </c>
    </row>
    <row r="45" spans="1:81" ht="42.75">
      <c r="A45" s="120">
        <v>2021</v>
      </c>
      <c r="B45" s="113" t="s">
        <v>367</v>
      </c>
      <c r="C45" s="113" t="s">
        <v>794</v>
      </c>
      <c r="D45" s="113"/>
      <c r="E45" s="113" t="s">
        <v>1382</v>
      </c>
      <c r="F45" s="113" t="s">
        <v>822</v>
      </c>
      <c r="G45" s="113" t="s">
        <v>1381</v>
      </c>
      <c r="H45" s="113" t="s">
        <v>1383</v>
      </c>
      <c r="I45" s="113" t="s">
        <v>1383</v>
      </c>
      <c r="J45" s="29" t="s">
        <v>1693</v>
      </c>
      <c r="K45" s="29" t="s">
        <v>22</v>
      </c>
      <c r="L45" s="29"/>
      <c r="M45" s="113" t="s">
        <v>1694</v>
      </c>
      <c r="N45" s="113" t="s">
        <v>1299</v>
      </c>
      <c r="O45" s="113" t="s">
        <v>411</v>
      </c>
      <c r="P45" s="113">
        <v>11</v>
      </c>
      <c r="Q45" s="29"/>
      <c r="R45" s="29"/>
      <c r="S45" s="29" t="s">
        <v>1595</v>
      </c>
      <c r="T45" s="29"/>
      <c r="U45" s="113"/>
      <c r="V45" s="122" t="s">
        <v>1695</v>
      </c>
      <c r="W45" s="113" t="s">
        <v>2</v>
      </c>
      <c r="X45" s="113"/>
      <c r="Y45" s="113"/>
      <c r="Z45" s="113"/>
      <c r="AA45" s="115"/>
      <c r="AB45" s="113"/>
      <c r="AC45" s="113"/>
      <c r="AD45" s="113"/>
      <c r="AE45" s="115"/>
      <c r="AF45" s="113"/>
      <c r="AG45" s="113"/>
      <c r="AH45" s="113"/>
      <c r="AI45" s="115"/>
      <c r="AJ45" s="113"/>
      <c r="AK45" s="113"/>
      <c r="AL45" s="113"/>
      <c r="AM45" s="115"/>
      <c r="AN45" s="113"/>
      <c r="AO45" s="113"/>
      <c r="AP45" s="113"/>
      <c r="AQ45" s="115"/>
      <c r="AR45" s="113"/>
      <c r="AS45" s="113"/>
      <c r="AT45" s="113"/>
      <c r="AU45" s="115"/>
      <c r="AV45" s="113"/>
      <c r="AW45" s="113"/>
      <c r="AX45" s="113"/>
      <c r="AY45" s="113"/>
      <c r="AZ45" s="113"/>
      <c r="BA45" s="113"/>
      <c r="BB45" s="113"/>
      <c r="BC45" s="115">
        <v>0.37</v>
      </c>
      <c r="BD45" s="117">
        <v>0.86</v>
      </c>
      <c r="BE45" s="113"/>
      <c r="BF45" s="115">
        <v>0.9</v>
      </c>
      <c r="BG45" s="113">
        <v>5.93</v>
      </c>
      <c r="BH45" s="113"/>
      <c r="BI45" s="115">
        <v>0.82</v>
      </c>
      <c r="BJ45" s="113">
        <v>3.31</v>
      </c>
      <c r="BK45" s="113"/>
      <c r="BL45" s="113"/>
      <c r="BM45" s="113"/>
      <c r="BN45" s="29"/>
      <c r="BO45" s="29"/>
      <c r="BP45" s="29"/>
      <c r="BQ45" s="29"/>
      <c r="BR45" s="29"/>
      <c r="BS45" s="29" t="s">
        <v>28</v>
      </c>
      <c r="BT45" s="113">
        <v>1</v>
      </c>
      <c r="BU45" s="113">
        <v>5</v>
      </c>
      <c r="BV45" s="29" t="s">
        <v>314</v>
      </c>
      <c r="BW45" s="37"/>
      <c r="BX45" s="29"/>
      <c r="BY45" s="29" t="s">
        <v>1455</v>
      </c>
      <c r="BZ45" s="29" t="s">
        <v>1455</v>
      </c>
      <c r="CA45" s="29" t="s">
        <v>1455</v>
      </c>
      <c r="CB45" s="20" t="s">
        <v>1455</v>
      </c>
      <c r="CC45" s="20" t="s">
        <v>300</v>
      </c>
    </row>
    <row r="46" spans="1:81" ht="42.75">
      <c r="A46" s="120">
        <v>2021</v>
      </c>
      <c r="B46" s="113" t="s">
        <v>367</v>
      </c>
      <c r="C46" s="113" t="s">
        <v>794</v>
      </c>
      <c r="D46" s="113" t="s">
        <v>795</v>
      </c>
      <c r="E46" s="113" t="s">
        <v>1382</v>
      </c>
      <c r="F46" s="113" t="s">
        <v>334</v>
      </c>
      <c r="G46" s="113" t="s">
        <v>1276</v>
      </c>
      <c r="H46" s="113" t="s">
        <v>1696</v>
      </c>
      <c r="I46" s="113" t="s">
        <v>1696</v>
      </c>
      <c r="J46" s="29" t="s">
        <v>1697</v>
      </c>
      <c r="K46" s="113" t="s">
        <v>23</v>
      </c>
      <c r="L46" s="113"/>
      <c r="M46" s="113" t="s">
        <v>1698</v>
      </c>
      <c r="N46" s="113" t="s">
        <v>310</v>
      </c>
      <c r="O46" s="113" t="s">
        <v>311</v>
      </c>
      <c r="P46" s="113">
        <v>35</v>
      </c>
      <c r="Q46" s="29"/>
      <c r="R46" s="29"/>
      <c r="S46" s="29" t="s">
        <v>1699</v>
      </c>
      <c r="T46" s="122" t="s">
        <v>1700</v>
      </c>
      <c r="U46" s="113" t="s">
        <v>8</v>
      </c>
      <c r="V46" s="122" t="s">
        <v>1701</v>
      </c>
      <c r="W46" s="113" t="s">
        <v>8</v>
      </c>
      <c r="X46" s="113">
        <v>5</v>
      </c>
      <c r="Y46" s="113">
        <v>43</v>
      </c>
      <c r="Z46" s="113">
        <f>Y46-X46</f>
        <v>38</v>
      </c>
      <c r="AA46" s="115">
        <f>(Y46-X46)/X46</f>
        <v>7.6</v>
      </c>
      <c r="AB46" s="113">
        <v>37</v>
      </c>
      <c r="AC46" s="113">
        <v>75</v>
      </c>
      <c r="AD46" s="113">
        <f>AC46-AB46</f>
        <v>38</v>
      </c>
      <c r="AE46" s="115">
        <f>(AC46-AB46)/AB46</f>
        <v>1.027027027027027</v>
      </c>
      <c r="AF46" s="113">
        <v>86</v>
      </c>
      <c r="AG46" s="113">
        <v>90</v>
      </c>
      <c r="AH46" s="113">
        <f>AG46-AF46</f>
        <v>4</v>
      </c>
      <c r="AI46" s="115">
        <f>(AG46-AF46)/AF46</f>
        <v>4.6511627906976744E-2</v>
      </c>
      <c r="AJ46" s="113">
        <v>74</v>
      </c>
      <c r="AK46" s="113">
        <v>81</v>
      </c>
      <c r="AL46" s="113">
        <f>AK46-AJ46</f>
        <v>7</v>
      </c>
      <c r="AM46" s="115">
        <f>(AK46-AJ46)/AJ46</f>
        <v>9.45945945945946E-2</v>
      </c>
      <c r="AN46" s="113">
        <v>80</v>
      </c>
      <c r="AO46" s="113">
        <v>83</v>
      </c>
      <c r="AP46" s="113">
        <f>AO46-AN46</f>
        <v>3</v>
      </c>
      <c r="AQ46" s="115">
        <f>(AO46-AN46)/AN46</f>
        <v>3.7499999999999999E-2</v>
      </c>
      <c r="AR46" s="113">
        <v>79</v>
      </c>
      <c r="AS46" s="113">
        <v>81</v>
      </c>
      <c r="AT46" s="113">
        <f>AS46-AR46</f>
        <v>2</v>
      </c>
      <c r="AU46" s="115">
        <f>(AS46-AR46)/AR46</f>
        <v>2.5316455696202531E-2</v>
      </c>
      <c r="AV46" s="113"/>
      <c r="AW46" s="113"/>
      <c r="AX46" s="113"/>
      <c r="AY46" s="113"/>
      <c r="AZ46" s="113">
        <v>78</v>
      </c>
      <c r="BA46" s="113">
        <v>82</v>
      </c>
      <c r="BB46" s="113">
        <f>BA46-AZ46</f>
        <v>4</v>
      </c>
      <c r="BC46" s="119">
        <v>0.35199999999999998</v>
      </c>
      <c r="BD46" s="121">
        <v>0.84599999999999997</v>
      </c>
      <c r="BE46" s="113"/>
      <c r="BF46" s="115">
        <v>0.89</v>
      </c>
      <c r="BG46" s="113">
        <v>5.23</v>
      </c>
      <c r="BH46" s="113"/>
      <c r="BI46" s="115">
        <v>0.8</v>
      </c>
      <c r="BJ46" s="113">
        <v>3.56</v>
      </c>
      <c r="BK46" s="124">
        <f>(BL46*100)/(100+31)</f>
        <v>2.5954198473282442</v>
      </c>
      <c r="BL46" s="113">
        <v>3.4</v>
      </c>
      <c r="BM46" s="115">
        <v>0.31</v>
      </c>
      <c r="BN46" s="29">
        <f t="shared" ref="BN46:BN119" si="92">P46*BL46</f>
        <v>119</v>
      </c>
      <c r="BO46" s="29"/>
      <c r="BP46" s="29"/>
      <c r="BQ46" s="29"/>
      <c r="BR46" s="29"/>
      <c r="BS46" s="29" t="s">
        <v>25</v>
      </c>
      <c r="BT46" s="113">
        <v>1</v>
      </c>
      <c r="BU46" s="113">
        <v>1</v>
      </c>
      <c r="BV46" s="29" t="s">
        <v>314</v>
      </c>
      <c r="BW46" s="37"/>
      <c r="BX46" s="29"/>
      <c r="BY46" s="29" t="s">
        <v>1461</v>
      </c>
      <c r="BZ46" s="29" t="s">
        <v>0</v>
      </c>
      <c r="CA46" s="20" t="s">
        <v>1462</v>
      </c>
      <c r="CB46" s="20" t="s">
        <v>299</v>
      </c>
      <c r="CC46" s="20" t="s">
        <v>300</v>
      </c>
    </row>
    <row r="47" spans="1:81" ht="42.75">
      <c r="A47" s="120">
        <v>2021</v>
      </c>
      <c r="B47" s="113" t="s">
        <v>367</v>
      </c>
      <c r="C47" s="113" t="s">
        <v>731</v>
      </c>
      <c r="D47" s="113"/>
      <c r="E47" s="113" t="s">
        <v>1282</v>
      </c>
      <c r="F47" s="113" t="s">
        <v>732</v>
      </c>
      <c r="G47" s="113" t="s">
        <v>733</v>
      </c>
      <c r="H47" s="113" t="s">
        <v>734</v>
      </c>
      <c r="I47" s="113" t="s">
        <v>734</v>
      </c>
      <c r="J47" s="29" t="s">
        <v>1702</v>
      </c>
      <c r="K47" s="113" t="s">
        <v>23</v>
      </c>
      <c r="L47" s="113"/>
      <c r="M47" s="113" t="s">
        <v>1703</v>
      </c>
      <c r="N47" s="113" t="s">
        <v>11964</v>
      </c>
      <c r="O47" s="113" t="s">
        <v>311</v>
      </c>
      <c r="P47" s="113">
        <v>8</v>
      </c>
      <c r="Q47" s="29"/>
      <c r="R47" s="29"/>
      <c r="S47" s="29" t="s">
        <v>1704</v>
      </c>
      <c r="T47" s="29"/>
      <c r="U47" s="113"/>
      <c r="V47" s="125" t="s">
        <v>1705</v>
      </c>
      <c r="W47" s="113" t="s">
        <v>2</v>
      </c>
      <c r="X47" s="113"/>
      <c r="Y47" s="113"/>
      <c r="Z47" s="113"/>
      <c r="AA47" s="115"/>
      <c r="AB47" s="113"/>
      <c r="AC47" s="113"/>
      <c r="AD47" s="113"/>
      <c r="AE47" s="115"/>
      <c r="AF47" s="113"/>
      <c r="AG47" s="113"/>
      <c r="AH47" s="113"/>
      <c r="AI47" s="115"/>
      <c r="AJ47" s="113"/>
      <c r="AK47" s="113"/>
      <c r="AL47" s="113"/>
      <c r="AM47" s="115"/>
      <c r="AN47" s="113"/>
      <c r="AO47" s="113"/>
      <c r="AP47" s="113"/>
      <c r="AQ47" s="115"/>
      <c r="AR47" s="113"/>
      <c r="AS47" s="113"/>
      <c r="AT47" s="113"/>
      <c r="AU47" s="115"/>
      <c r="AV47" s="113"/>
      <c r="AW47" s="113"/>
      <c r="AX47" s="113"/>
      <c r="AY47" s="113"/>
      <c r="AZ47" s="113"/>
      <c r="BA47" s="113"/>
      <c r="BB47" s="113"/>
      <c r="BC47" s="113">
        <v>35.1</v>
      </c>
      <c r="BD47" s="121">
        <v>0.85499999999999998</v>
      </c>
      <c r="BE47" s="113"/>
      <c r="BF47" s="115">
        <v>0.91</v>
      </c>
      <c r="BG47" s="113">
        <v>5.45</v>
      </c>
      <c r="BH47" s="113"/>
      <c r="BI47" s="115">
        <v>0.8</v>
      </c>
      <c r="BJ47" s="113">
        <v>3.34</v>
      </c>
      <c r="BK47" s="124">
        <f>(BL47*100)/(100+41)</f>
        <v>1.9858156028368794</v>
      </c>
      <c r="BL47" s="113">
        <v>2.8</v>
      </c>
      <c r="BM47" s="115">
        <v>0.41</v>
      </c>
      <c r="BN47" s="29">
        <f t="shared" si="92"/>
        <v>22.4</v>
      </c>
      <c r="BO47" s="29"/>
      <c r="BP47" s="29"/>
      <c r="BQ47" s="29"/>
      <c r="BR47" s="29"/>
      <c r="BS47" s="29" t="s">
        <v>24</v>
      </c>
      <c r="BT47" s="113">
        <v>1</v>
      </c>
      <c r="BU47" s="113">
        <v>4</v>
      </c>
      <c r="BV47" s="29" t="s">
        <v>314</v>
      </c>
      <c r="BW47" s="37"/>
      <c r="BX47" s="29"/>
      <c r="BY47" s="29" t="s">
        <v>1455</v>
      </c>
      <c r="BZ47" s="29" t="s">
        <v>1455</v>
      </c>
      <c r="CA47" s="29" t="s">
        <v>1455</v>
      </c>
      <c r="CB47" s="20" t="s">
        <v>1455</v>
      </c>
      <c r="CC47" s="20" t="s">
        <v>300</v>
      </c>
    </row>
    <row r="48" spans="1:81" ht="42.75">
      <c r="A48" s="120">
        <v>2021</v>
      </c>
      <c r="B48" s="113" t="s">
        <v>367</v>
      </c>
      <c r="C48" s="113" t="s">
        <v>794</v>
      </c>
      <c r="D48" s="113"/>
      <c r="E48" s="113" t="s">
        <v>1414</v>
      </c>
      <c r="F48" s="113" t="s">
        <v>732</v>
      </c>
      <c r="G48" s="113" t="s">
        <v>1416</v>
      </c>
      <c r="H48" s="113" t="s">
        <v>1376</v>
      </c>
      <c r="I48" s="113" t="s">
        <v>1376</v>
      </c>
      <c r="J48" s="29" t="s">
        <v>1706</v>
      </c>
      <c r="K48" s="113" t="s">
        <v>23</v>
      </c>
      <c r="L48" s="113"/>
      <c r="M48" s="113" t="s">
        <v>1707</v>
      </c>
      <c r="N48" s="113" t="s">
        <v>1377</v>
      </c>
      <c r="O48" s="113" t="s">
        <v>1708</v>
      </c>
      <c r="P48" s="113">
        <v>30</v>
      </c>
      <c r="Q48" s="29"/>
      <c r="R48" s="29"/>
      <c r="S48" s="29" t="s">
        <v>1709</v>
      </c>
      <c r="T48" s="122" t="s">
        <v>1710</v>
      </c>
      <c r="U48" s="113" t="s">
        <v>8</v>
      </c>
      <c r="V48" s="125" t="s">
        <v>1711</v>
      </c>
      <c r="W48" s="113" t="s">
        <v>2</v>
      </c>
      <c r="X48" s="113">
        <v>9</v>
      </c>
      <c r="Y48" s="113">
        <v>47</v>
      </c>
      <c r="Z48" s="113">
        <f t="shared" ref="Z48:Z50" si="93">Y48-X48</f>
        <v>38</v>
      </c>
      <c r="AA48" s="115">
        <f t="shared" ref="AA48:AA50" si="94">(Y48-X48)/X48</f>
        <v>4.2222222222222223</v>
      </c>
      <c r="AB48" s="113">
        <v>41</v>
      </c>
      <c r="AC48" s="113">
        <v>72</v>
      </c>
      <c r="AD48" s="113">
        <f t="shared" ref="AD48:AD50" si="95">AC48-AB48</f>
        <v>31</v>
      </c>
      <c r="AE48" s="115">
        <f t="shared" ref="AE48:AE50" si="96">(AC48-AB48)/AB48</f>
        <v>0.75609756097560976</v>
      </c>
      <c r="AF48" s="113">
        <v>87</v>
      </c>
      <c r="AG48" s="113">
        <v>96</v>
      </c>
      <c r="AH48" s="113">
        <f t="shared" ref="AH48:AH50" si="97">AG48-AF48</f>
        <v>9</v>
      </c>
      <c r="AI48" s="115">
        <f t="shared" ref="AI48:AI50" si="98">(AG48-AF48)/AF48</f>
        <v>0.10344827586206896</v>
      </c>
      <c r="AJ48" s="113">
        <v>75</v>
      </c>
      <c r="AK48" s="113">
        <v>83</v>
      </c>
      <c r="AL48" s="113">
        <f t="shared" ref="AL48:AL50" si="99">AK48-AJ48</f>
        <v>8</v>
      </c>
      <c r="AM48" s="115">
        <f t="shared" ref="AM48:AM50" si="100">(AK48-AJ48)/AJ48</f>
        <v>0.10666666666666667</v>
      </c>
      <c r="AN48" s="113">
        <v>83</v>
      </c>
      <c r="AO48" s="113">
        <v>88</v>
      </c>
      <c r="AP48" s="113">
        <f t="shared" ref="AP48:AP50" si="101">AO48-AN48</f>
        <v>5</v>
      </c>
      <c r="AQ48" s="115">
        <f t="shared" ref="AQ48:AQ50" si="102">(AO48-AN48)/AN48</f>
        <v>6.0240963855421686E-2</v>
      </c>
      <c r="AR48" s="113">
        <v>80</v>
      </c>
      <c r="AS48" s="113">
        <v>89</v>
      </c>
      <c r="AT48" s="113">
        <f t="shared" ref="AT48:AT50" si="103">AS48-AR48</f>
        <v>9</v>
      </c>
      <c r="AU48" s="115">
        <f t="shared" ref="AU48:AU50" si="104">(AS48-AR48)/AR48</f>
        <v>0.1125</v>
      </c>
      <c r="AV48" s="113"/>
      <c r="AW48" s="113"/>
      <c r="AX48" s="113"/>
      <c r="AY48" s="113"/>
      <c r="AZ48" s="113">
        <v>83</v>
      </c>
      <c r="BA48" s="113">
        <v>84</v>
      </c>
      <c r="BB48" s="113">
        <f t="shared" ref="BB48:BB50" si="105">BA48-AZ48</f>
        <v>1</v>
      </c>
      <c r="BC48" s="113">
        <v>34.799999999999997</v>
      </c>
      <c r="BD48" s="121">
        <v>0.86299999999999999</v>
      </c>
      <c r="BE48" s="113"/>
      <c r="BF48" s="115">
        <v>0.92</v>
      </c>
      <c r="BG48" s="113">
        <v>5.41</v>
      </c>
      <c r="BH48" s="113"/>
      <c r="BI48" s="115">
        <v>0.81</v>
      </c>
      <c r="BJ48" s="113">
        <v>3.29</v>
      </c>
      <c r="BK48" s="124">
        <f>(BL48*100)/(100+53)</f>
        <v>1.6993464052287581</v>
      </c>
      <c r="BL48" s="113">
        <v>2.6</v>
      </c>
      <c r="BM48" s="115">
        <v>0.53</v>
      </c>
      <c r="BN48" s="29">
        <f t="shared" si="92"/>
        <v>78</v>
      </c>
      <c r="BO48" s="29"/>
      <c r="BP48" s="29"/>
      <c r="BQ48" s="29"/>
      <c r="BR48" s="29"/>
      <c r="BS48" s="29" t="s">
        <v>27</v>
      </c>
      <c r="BT48" s="113">
        <v>1</v>
      </c>
      <c r="BU48" s="113">
        <v>2</v>
      </c>
      <c r="BV48" s="29" t="s">
        <v>314</v>
      </c>
      <c r="BW48" s="37"/>
      <c r="BX48" s="29"/>
      <c r="BY48" s="29" t="s">
        <v>1461</v>
      </c>
      <c r="BZ48" s="29" t="s">
        <v>0</v>
      </c>
      <c r="CA48" s="20" t="s">
        <v>1462</v>
      </c>
      <c r="CB48" s="20" t="s">
        <v>299</v>
      </c>
      <c r="CC48" s="20" t="s">
        <v>300</v>
      </c>
    </row>
    <row r="49" spans="1:81" ht="42.75">
      <c r="A49" s="120">
        <v>2021</v>
      </c>
      <c r="B49" s="113" t="s">
        <v>367</v>
      </c>
      <c r="C49" s="113" t="s">
        <v>731</v>
      </c>
      <c r="D49" s="113"/>
      <c r="E49" s="113" t="s">
        <v>1375</v>
      </c>
      <c r="F49" s="113" t="s">
        <v>732</v>
      </c>
      <c r="G49" s="113" t="s">
        <v>804</v>
      </c>
      <c r="H49" s="113" t="s">
        <v>805</v>
      </c>
      <c r="I49" s="113" t="s">
        <v>805</v>
      </c>
      <c r="J49" s="29" t="s">
        <v>1712</v>
      </c>
      <c r="K49" s="113" t="s">
        <v>23</v>
      </c>
      <c r="L49" s="113"/>
      <c r="M49" s="113" t="s">
        <v>1713</v>
      </c>
      <c r="N49" s="113" t="s">
        <v>11964</v>
      </c>
      <c r="O49" s="113" t="s">
        <v>1714</v>
      </c>
      <c r="P49" s="113">
        <v>40</v>
      </c>
      <c r="Q49" s="29"/>
      <c r="R49" s="29"/>
      <c r="S49" s="29" t="s">
        <v>1704</v>
      </c>
      <c r="T49" s="122" t="s">
        <v>1715</v>
      </c>
      <c r="U49" s="113" t="s">
        <v>8</v>
      </c>
      <c r="V49" s="122" t="s">
        <v>1716</v>
      </c>
      <c r="W49" s="113" t="s">
        <v>2</v>
      </c>
      <c r="X49" s="113">
        <v>3</v>
      </c>
      <c r="Y49" s="113">
        <v>43</v>
      </c>
      <c r="Z49" s="113">
        <f t="shared" si="93"/>
        <v>40</v>
      </c>
      <c r="AA49" s="115">
        <f t="shared" si="94"/>
        <v>13.333333333333334</v>
      </c>
      <c r="AB49" s="113">
        <v>42</v>
      </c>
      <c r="AC49" s="113">
        <v>68</v>
      </c>
      <c r="AD49" s="113">
        <f t="shared" si="95"/>
        <v>26</v>
      </c>
      <c r="AE49" s="115">
        <f t="shared" si="96"/>
        <v>0.61904761904761907</v>
      </c>
      <c r="AF49" s="113">
        <v>82</v>
      </c>
      <c r="AG49" s="113">
        <v>95</v>
      </c>
      <c r="AH49" s="113">
        <f t="shared" si="97"/>
        <v>13</v>
      </c>
      <c r="AI49" s="115">
        <f t="shared" si="98"/>
        <v>0.15853658536585366</v>
      </c>
      <c r="AJ49" s="113">
        <v>71</v>
      </c>
      <c r="AK49" s="113">
        <v>88</v>
      </c>
      <c r="AL49" s="113">
        <f t="shared" si="99"/>
        <v>17</v>
      </c>
      <c r="AM49" s="115">
        <f t="shared" si="100"/>
        <v>0.23943661971830985</v>
      </c>
      <c r="AN49" s="113">
        <v>71</v>
      </c>
      <c r="AO49" s="113">
        <v>91</v>
      </c>
      <c r="AP49" s="113">
        <f t="shared" si="101"/>
        <v>20</v>
      </c>
      <c r="AQ49" s="115">
        <f t="shared" si="102"/>
        <v>0.28169014084507044</v>
      </c>
      <c r="AR49" s="113">
        <v>73</v>
      </c>
      <c r="AS49" s="113">
        <v>86</v>
      </c>
      <c r="AT49" s="113">
        <f t="shared" si="103"/>
        <v>13</v>
      </c>
      <c r="AU49" s="115">
        <f t="shared" si="104"/>
        <v>0.17808219178082191</v>
      </c>
      <c r="AV49" s="113"/>
      <c r="AW49" s="113"/>
      <c r="AX49" s="113"/>
      <c r="AY49" s="113"/>
      <c r="AZ49" s="113">
        <v>74</v>
      </c>
      <c r="BA49" s="113">
        <v>84</v>
      </c>
      <c r="BB49" s="113">
        <f t="shared" si="105"/>
        <v>10</v>
      </c>
      <c r="BC49" s="113">
        <v>36.9</v>
      </c>
      <c r="BD49" s="121">
        <v>0.879</v>
      </c>
      <c r="BE49" s="113"/>
      <c r="BF49" s="115">
        <v>0.94</v>
      </c>
      <c r="BG49" s="113">
        <v>5.62</v>
      </c>
      <c r="BH49" s="113"/>
      <c r="BI49" s="115">
        <v>0.82</v>
      </c>
      <c r="BJ49" s="113">
        <v>3.61</v>
      </c>
      <c r="BK49" s="124">
        <f>(BL49*100)/(100+25)</f>
        <v>1.8399999999999999</v>
      </c>
      <c r="BL49" s="113">
        <v>2.2999999999999998</v>
      </c>
      <c r="BM49" s="115">
        <v>0.25</v>
      </c>
      <c r="BN49" s="29">
        <f t="shared" si="92"/>
        <v>92</v>
      </c>
      <c r="BO49" s="29"/>
      <c r="BP49" s="29"/>
      <c r="BQ49" s="29"/>
      <c r="BR49" s="29"/>
      <c r="BS49" s="29" t="s">
        <v>27</v>
      </c>
      <c r="BT49" s="113">
        <v>1</v>
      </c>
      <c r="BU49" s="113">
        <v>3</v>
      </c>
      <c r="BV49" s="29" t="s">
        <v>314</v>
      </c>
      <c r="BW49" s="37"/>
      <c r="BX49" s="29"/>
      <c r="BY49" s="29" t="s">
        <v>1461</v>
      </c>
      <c r="BZ49" s="29" t="s">
        <v>0</v>
      </c>
      <c r="CA49" s="20" t="s">
        <v>1462</v>
      </c>
      <c r="CB49" s="20" t="s">
        <v>299</v>
      </c>
      <c r="CC49" s="20" t="s">
        <v>300</v>
      </c>
    </row>
    <row r="50" spans="1:81" ht="57">
      <c r="A50" s="120">
        <v>2021</v>
      </c>
      <c r="B50" s="113" t="s">
        <v>367</v>
      </c>
      <c r="C50" s="113" t="s">
        <v>731</v>
      </c>
      <c r="D50" s="113"/>
      <c r="E50" s="113" t="s">
        <v>1375</v>
      </c>
      <c r="F50" s="113" t="s">
        <v>732</v>
      </c>
      <c r="G50" s="113" t="s">
        <v>733</v>
      </c>
      <c r="H50" s="113" t="s">
        <v>734</v>
      </c>
      <c r="I50" s="113" t="s">
        <v>734</v>
      </c>
      <c r="J50" s="29" t="s">
        <v>1717</v>
      </c>
      <c r="K50" s="113" t="s">
        <v>23</v>
      </c>
      <c r="L50" s="113"/>
      <c r="M50" s="113" t="s">
        <v>1718</v>
      </c>
      <c r="N50" s="113" t="s">
        <v>11964</v>
      </c>
      <c r="O50" s="113" t="s">
        <v>311</v>
      </c>
      <c r="P50" s="113">
        <v>18</v>
      </c>
      <c r="Q50" s="29"/>
      <c r="R50" s="29"/>
      <c r="S50" s="29" t="s">
        <v>1704</v>
      </c>
      <c r="T50" s="122" t="s">
        <v>1719</v>
      </c>
      <c r="U50" s="113" t="s">
        <v>8</v>
      </c>
      <c r="V50" s="122" t="s">
        <v>1720</v>
      </c>
      <c r="W50" s="113" t="s">
        <v>2</v>
      </c>
      <c r="X50" s="113">
        <v>18</v>
      </c>
      <c r="Y50" s="113">
        <v>26</v>
      </c>
      <c r="Z50" s="113">
        <f t="shared" si="93"/>
        <v>8</v>
      </c>
      <c r="AA50" s="115">
        <f t="shared" si="94"/>
        <v>0.44444444444444442</v>
      </c>
      <c r="AB50" s="113">
        <v>49</v>
      </c>
      <c r="AC50" s="113">
        <v>55</v>
      </c>
      <c r="AD50" s="113">
        <f t="shared" si="95"/>
        <v>6</v>
      </c>
      <c r="AE50" s="115">
        <f t="shared" si="96"/>
        <v>0.12244897959183673</v>
      </c>
      <c r="AF50" s="113">
        <v>77</v>
      </c>
      <c r="AG50" s="113">
        <v>86</v>
      </c>
      <c r="AH50" s="113">
        <f t="shared" si="97"/>
        <v>9</v>
      </c>
      <c r="AI50" s="115">
        <f t="shared" si="98"/>
        <v>0.11688311688311688</v>
      </c>
      <c r="AJ50" s="113">
        <v>45</v>
      </c>
      <c r="AK50" s="113">
        <v>64</v>
      </c>
      <c r="AL50" s="113">
        <f t="shared" si="99"/>
        <v>19</v>
      </c>
      <c r="AM50" s="115">
        <f t="shared" si="100"/>
        <v>0.42222222222222222</v>
      </c>
      <c r="AN50" s="113">
        <v>68</v>
      </c>
      <c r="AO50" s="113">
        <v>77</v>
      </c>
      <c r="AP50" s="113">
        <f t="shared" si="101"/>
        <v>9</v>
      </c>
      <c r="AQ50" s="115">
        <f t="shared" si="102"/>
        <v>0.13235294117647059</v>
      </c>
      <c r="AR50" s="113">
        <v>68</v>
      </c>
      <c r="AS50" s="113">
        <v>81</v>
      </c>
      <c r="AT50" s="113">
        <f t="shared" si="103"/>
        <v>13</v>
      </c>
      <c r="AU50" s="115">
        <f t="shared" si="104"/>
        <v>0.19117647058823528</v>
      </c>
      <c r="AV50" s="113"/>
      <c r="AW50" s="113"/>
      <c r="AX50" s="113"/>
      <c r="AY50" s="113"/>
      <c r="AZ50" s="113">
        <v>70</v>
      </c>
      <c r="BA50" s="113">
        <v>76</v>
      </c>
      <c r="BB50" s="113">
        <f t="shared" si="105"/>
        <v>6</v>
      </c>
      <c r="BC50" s="113">
        <v>36.299999999999997</v>
      </c>
      <c r="BD50" s="121">
        <v>0.84199999999999997</v>
      </c>
      <c r="BE50" s="113"/>
      <c r="BF50" s="115">
        <v>0.88</v>
      </c>
      <c r="BG50" s="113">
        <v>5.49</v>
      </c>
      <c r="BH50" s="113"/>
      <c r="BI50" s="115">
        <v>0.8</v>
      </c>
      <c r="BJ50" s="113">
        <v>3.58</v>
      </c>
      <c r="BK50" s="124">
        <f>(BL50*100)/(100+28)</f>
        <v>1.953125</v>
      </c>
      <c r="BL50" s="113">
        <v>2.5</v>
      </c>
      <c r="BM50" s="115">
        <v>0.28000000000000003</v>
      </c>
      <c r="BN50" s="29">
        <f t="shared" si="92"/>
        <v>45</v>
      </c>
      <c r="BO50" s="29"/>
      <c r="BP50" s="29"/>
      <c r="BQ50" s="29"/>
      <c r="BR50" s="29"/>
      <c r="BS50" s="29" t="s">
        <v>27</v>
      </c>
      <c r="BT50" s="113">
        <v>1</v>
      </c>
      <c r="BU50" s="113">
        <v>4</v>
      </c>
      <c r="BV50" s="29" t="s">
        <v>314</v>
      </c>
      <c r="BW50" s="37"/>
      <c r="BX50" s="29"/>
      <c r="BY50" s="29" t="s">
        <v>1461</v>
      </c>
      <c r="BZ50" s="29" t="s">
        <v>0</v>
      </c>
      <c r="CA50" s="20" t="s">
        <v>1462</v>
      </c>
      <c r="CB50" s="20" t="s">
        <v>299</v>
      </c>
      <c r="CC50" s="20" t="s">
        <v>300</v>
      </c>
    </row>
    <row r="51" spans="1:81" ht="42.75">
      <c r="A51" s="120">
        <v>2021</v>
      </c>
      <c r="B51" s="113" t="s">
        <v>367</v>
      </c>
      <c r="C51" s="113" t="s">
        <v>731</v>
      </c>
      <c r="D51" s="113"/>
      <c r="E51" s="113" t="s">
        <v>1375</v>
      </c>
      <c r="F51" s="113" t="s">
        <v>732</v>
      </c>
      <c r="G51" s="113" t="s">
        <v>1660</v>
      </c>
      <c r="H51" s="113" t="s">
        <v>1661</v>
      </c>
      <c r="I51" s="113" t="s">
        <v>1661</v>
      </c>
      <c r="J51" s="29" t="s">
        <v>1721</v>
      </c>
      <c r="K51" s="113" t="s">
        <v>23</v>
      </c>
      <c r="L51" s="113"/>
      <c r="M51" s="113" t="s">
        <v>1722</v>
      </c>
      <c r="N51" s="113" t="s">
        <v>11965</v>
      </c>
      <c r="O51" s="113" t="s">
        <v>1708</v>
      </c>
      <c r="P51" s="113">
        <v>56</v>
      </c>
      <c r="Q51" s="29"/>
      <c r="R51" s="29"/>
      <c r="S51" s="29" t="s">
        <v>1723</v>
      </c>
      <c r="T51" s="29"/>
      <c r="U51" s="113"/>
      <c r="V51" s="122" t="s">
        <v>1724</v>
      </c>
      <c r="W51" s="113" t="s">
        <v>2</v>
      </c>
      <c r="X51" s="113"/>
      <c r="Y51" s="113"/>
      <c r="Z51" s="113"/>
      <c r="AA51" s="115"/>
      <c r="AB51" s="113"/>
      <c r="AC51" s="113"/>
      <c r="AD51" s="113"/>
      <c r="AE51" s="115"/>
      <c r="AF51" s="113"/>
      <c r="AG51" s="113"/>
      <c r="AH51" s="113"/>
      <c r="AI51" s="115"/>
      <c r="AJ51" s="113"/>
      <c r="AK51" s="113"/>
      <c r="AL51" s="113"/>
      <c r="AM51" s="115"/>
      <c r="AN51" s="113"/>
      <c r="AO51" s="113"/>
      <c r="AP51" s="113"/>
      <c r="AQ51" s="115"/>
      <c r="AR51" s="113"/>
      <c r="AS51" s="113"/>
      <c r="AT51" s="113"/>
      <c r="AU51" s="115"/>
      <c r="AV51" s="113"/>
      <c r="AW51" s="113"/>
      <c r="AX51" s="113"/>
      <c r="AY51" s="113"/>
      <c r="AZ51" s="113"/>
      <c r="BA51" s="113"/>
      <c r="BB51" s="113"/>
      <c r="BC51" s="113">
        <v>34.299999999999997</v>
      </c>
      <c r="BD51" s="117">
        <v>0.87</v>
      </c>
      <c r="BE51" s="113"/>
      <c r="BF51" s="115">
        <v>0.89</v>
      </c>
      <c r="BG51" s="113">
        <v>5.31</v>
      </c>
      <c r="BH51" s="113"/>
      <c r="BI51" s="115">
        <v>0.83</v>
      </c>
      <c r="BJ51" s="113">
        <v>3.25</v>
      </c>
      <c r="BK51" s="124">
        <f>(BL51*100)/(100+33)</f>
        <v>2.1804511278195489</v>
      </c>
      <c r="BL51" s="113">
        <v>2.9</v>
      </c>
      <c r="BM51" s="115">
        <v>0.33</v>
      </c>
      <c r="BN51" s="29">
        <f t="shared" si="92"/>
        <v>162.4</v>
      </c>
      <c r="BO51" s="29"/>
      <c r="BP51" s="29"/>
      <c r="BQ51" s="29"/>
      <c r="BR51" s="29"/>
      <c r="BS51" s="29" t="s">
        <v>28</v>
      </c>
      <c r="BT51" s="113">
        <v>5</v>
      </c>
      <c r="BU51" s="113">
        <v>5</v>
      </c>
      <c r="BV51" s="29" t="s">
        <v>314</v>
      </c>
      <c r="BW51" s="37"/>
      <c r="BX51" s="29"/>
      <c r="BY51" s="29" t="s">
        <v>1455</v>
      </c>
      <c r="BZ51" s="29" t="s">
        <v>1455</v>
      </c>
      <c r="CA51" s="29" t="s">
        <v>1455</v>
      </c>
      <c r="CB51" s="20" t="s">
        <v>1455</v>
      </c>
      <c r="CC51" s="20" t="s">
        <v>300</v>
      </c>
    </row>
    <row r="52" spans="1:81" ht="42.75">
      <c r="A52" s="120">
        <v>2021</v>
      </c>
      <c r="B52" s="113" t="s">
        <v>367</v>
      </c>
      <c r="C52" s="113" t="s">
        <v>735</v>
      </c>
      <c r="D52" s="113"/>
      <c r="E52" s="113" t="s">
        <v>813</v>
      </c>
      <c r="F52" s="113" t="s">
        <v>810</v>
      </c>
      <c r="G52" s="113" t="s">
        <v>811</v>
      </c>
      <c r="H52" s="113" t="s">
        <v>812</v>
      </c>
      <c r="I52" s="113" t="s">
        <v>812</v>
      </c>
      <c r="J52" s="29" t="s">
        <v>1725</v>
      </c>
      <c r="K52" s="113" t="s">
        <v>23</v>
      </c>
      <c r="L52" s="113"/>
      <c r="M52" s="113" t="s">
        <v>1726</v>
      </c>
      <c r="N52" s="113" t="s">
        <v>1727</v>
      </c>
      <c r="O52" s="113" t="s">
        <v>690</v>
      </c>
      <c r="P52" s="113">
        <v>16</v>
      </c>
      <c r="Q52" s="29"/>
      <c r="R52" s="29"/>
      <c r="S52" s="29" t="s">
        <v>1559</v>
      </c>
      <c r="T52" s="122" t="s">
        <v>1728</v>
      </c>
      <c r="U52" s="113" t="s">
        <v>2</v>
      </c>
      <c r="V52" s="122" t="s">
        <v>1729</v>
      </c>
      <c r="W52" s="113" t="s">
        <v>2</v>
      </c>
      <c r="X52" s="113">
        <v>13</v>
      </c>
      <c r="Y52" s="113">
        <v>30</v>
      </c>
      <c r="Z52" s="113">
        <f>Y52-X52</f>
        <v>17</v>
      </c>
      <c r="AA52" s="115">
        <f>(Y52-X52)/X52</f>
        <v>1.3076923076923077</v>
      </c>
      <c r="AB52" s="113">
        <v>29</v>
      </c>
      <c r="AC52" s="113">
        <v>50</v>
      </c>
      <c r="AD52" s="113">
        <f>AC52-AB52</f>
        <v>21</v>
      </c>
      <c r="AE52" s="115">
        <f>(AC52-AB52)/AB52</f>
        <v>0.72413793103448276</v>
      </c>
      <c r="AF52" s="113">
        <v>86</v>
      </c>
      <c r="AG52" s="113">
        <v>88</v>
      </c>
      <c r="AH52" s="113">
        <f>AG52-AF52</f>
        <v>2</v>
      </c>
      <c r="AI52" s="115">
        <f>(AG52-AF52)/AF52</f>
        <v>2.3255813953488372E-2</v>
      </c>
      <c r="AJ52" s="113">
        <v>51</v>
      </c>
      <c r="AK52" s="113">
        <v>65</v>
      </c>
      <c r="AL52" s="113">
        <f>AK52-AJ52</f>
        <v>14</v>
      </c>
      <c r="AM52" s="115">
        <f>(AK52-AJ52)/AJ52</f>
        <v>0.27450980392156865</v>
      </c>
      <c r="AN52" s="113">
        <v>79</v>
      </c>
      <c r="AO52" s="113">
        <v>83</v>
      </c>
      <c r="AP52" s="113">
        <f>AO52-AN52</f>
        <v>4</v>
      </c>
      <c r="AQ52" s="115">
        <f>(AO52-AN52)/AN52</f>
        <v>5.0632911392405063E-2</v>
      </c>
      <c r="AR52" s="113">
        <v>80</v>
      </c>
      <c r="AS52" s="113">
        <v>81</v>
      </c>
      <c r="AT52" s="113">
        <f>AS52-AR52</f>
        <v>1</v>
      </c>
      <c r="AU52" s="115">
        <f>(AS52-AR52)/AR52</f>
        <v>1.2500000000000001E-2</v>
      </c>
      <c r="AV52" s="113"/>
      <c r="AW52" s="113"/>
      <c r="AX52" s="113"/>
      <c r="AY52" s="113"/>
      <c r="AZ52" s="113">
        <v>78</v>
      </c>
      <c r="BA52" s="113">
        <v>78</v>
      </c>
      <c r="BB52" s="113">
        <f>BA52-AZ52</f>
        <v>0</v>
      </c>
      <c r="BC52" s="113">
        <v>39</v>
      </c>
      <c r="BD52" s="121">
        <v>0.88900000000000001</v>
      </c>
      <c r="BE52" s="113"/>
      <c r="BF52" s="115">
        <v>0.92</v>
      </c>
      <c r="BG52" s="113">
        <v>6.11</v>
      </c>
      <c r="BH52" s="113"/>
      <c r="BI52" s="115">
        <v>0.85</v>
      </c>
      <c r="BJ52" s="113">
        <v>3.69</v>
      </c>
      <c r="BK52" s="124">
        <f>(BL52*100)/(100+67)</f>
        <v>1.6167664670658684</v>
      </c>
      <c r="BL52" s="113">
        <v>2.7</v>
      </c>
      <c r="BM52" s="115">
        <v>0.67</v>
      </c>
      <c r="BN52" s="29">
        <f t="shared" si="92"/>
        <v>43.2</v>
      </c>
      <c r="BO52" s="29"/>
      <c r="BP52" s="29"/>
      <c r="BQ52" s="29"/>
      <c r="BR52" s="29"/>
      <c r="BS52" s="29" t="s">
        <v>25</v>
      </c>
      <c r="BT52" s="113">
        <v>1</v>
      </c>
      <c r="BU52" s="113">
        <v>2</v>
      </c>
      <c r="BV52" s="29" t="s">
        <v>314</v>
      </c>
      <c r="BW52" s="37"/>
      <c r="BX52" s="29"/>
      <c r="BY52" s="29" t="s">
        <v>1461</v>
      </c>
      <c r="BZ52" s="29" t="s">
        <v>0</v>
      </c>
      <c r="CA52" s="20" t="s">
        <v>1462</v>
      </c>
      <c r="CB52" s="20" t="s">
        <v>299</v>
      </c>
      <c r="CC52" s="20" t="s">
        <v>300</v>
      </c>
    </row>
    <row r="53" spans="1:81" ht="42.75">
      <c r="A53" s="120">
        <v>2021</v>
      </c>
      <c r="B53" s="113" t="s">
        <v>367</v>
      </c>
      <c r="C53" s="113" t="s">
        <v>731</v>
      </c>
      <c r="D53" s="113"/>
      <c r="E53" s="113" t="s">
        <v>1375</v>
      </c>
      <c r="F53" s="113" t="s">
        <v>732</v>
      </c>
      <c r="G53" s="113" t="s">
        <v>804</v>
      </c>
      <c r="H53" s="113" t="s">
        <v>805</v>
      </c>
      <c r="I53" s="113" t="s">
        <v>805</v>
      </c>
      <c r="J53" s="29" t="s">
        <v>1730</v>
      </c>
      <c r="K53" s="113" t="s">
        <v>23</v>
      </c>
      <c r="L53" s="113"/>
      <c r="M53" s="113" t="s">
        <v>1731</v>
      </c>
      <c r="N53" s="113" t="s">
        <v>11964</v>
      </c>
      <c r="O53" s="113" t="s">
        <v>690</v>
      </c>
      <c r="P53" s="113">
        <v>12</v>
      </c>
      <c r="Q53" s="29"/>
      <c r="R53" s="29"/>
      <c r="S53" s="29" t="s">
        <v>1732</v>
      </c>
      <c r="T53" s="29"/>
      <c r="U53" s="113"/>
      <c r="V53" s="125" t="s">
        <v>1733</v>
      </c>
      <c r="W53" s="113" t="s">
        <v>8</v>
      </c>
      <c r="X53" s="113"/>
      <c r="Y53" s="113"/>
      <c r="Z53" s="113"/>
      <c r="AA53" s="115"/>
      <c r="AB53" s="113"/>
      <c r="AC53" s="113"/>
      <c r="AD53" s="113"/>
      <c r="AE53" s="115"/>
      <c r="AF53" s="113"/>
      <c r="AG53" s="113"/>
      <c r="AH53" s="113"/>
      <c r="AI53" s="115"/>
      <c r="AJ53" s="113"/>
      <c r="AK53" s="113"/>
      <c r="AL53" s="113"/>
      <c r="AM53" s="115"/>
      <c r="AN53" s="113"/>
      <c r="AO53" s="113"/>
      <c r="AP53" s="113"/>
      <c r="AQ53" s="115"/>
      <c r="AR53" s="113"/>
      <c r="AS53" s="113"/>
      <c r="AT53" s="113"/>
      <c r="AU53" s="115"/>
      <c r="AV53" s="113"/>
      <c r="AW53" s="113"/>
      <c r="AX53" s="113"/>
      <c r="AY53" s="113"/>
      <c r="AZ53" s="113"/>
      <c r="BA53" s="113"/>
      <c r="BB53" s="113"/>
      <c r="BC53" s="113">
        <v>33.299999999999997</v>
      </c>
      <c r="BD53" s="117">
        <v>0.91</v>
      </c>
      <c r="BE53" s="113"/>
      <c r="BF53" s="115">
        <v>0.94</v>
      </c>
      <c r="BG53" s="113">
        <v>4.8899999999999997</v>
      </c>
      <c r="BH53" s="113"/>
      <c r="BI53" s="115">
        <v>0.88</v>
      </c>
      <c r="BJ53" s="113">
        <v>3.44</v>
      </c>
      <c r="BK53" s="124">
        <f>(BL53*100)/(100+46)</f>
        <v>1.3013698630136987</v>
      </c>
      <c r="BL53" s="113">
        <v>1.9</v>
      </c>
      <c r="BM53" s="115">
        <v>0.46</v>
      </c>
      <c r="BN53" s="29">
        <f t="shared" si="92"/>
        <v>22.799999999999997</v>
      </c>
      <c r="BO53" s="29"/>
      <c r="BP53" s="29"/>
      <c r="BQ53" s="29"/>
      <c r="BR53" s="29"/>
      <c r="BS53" s="29" t="s">
        <v>24</v>
      </c>
      <c r="BT53" s="113">
        <v>1</v>
      </c>
      <c r="BU53" s="113">
        <v>2</v>
      </c>
      <c r="BV53" s="29" t="s">
        <v>314</v>
      </c>
      <c r="BW53" s="37"/>
      <c r="BX53" s="29"/>
      <c r="BY53" s="29" t="s">
        <v>1455</v>
      </c>
      <c r="BZ53" s="29" t="s">
        <v>1455</v>
      </c>
      <c r="CA53" s="29" t="s">
        <v>1455</v>
      </c>
      <c r="CB53" s="20" t="s">
        <v>1455</v>
      </c>
      <c r="CC53" s="20" t="s">
        <v>300</v>
      </c>
    </row>
    <row r="54" spans="1:81" ht="42.75">
      <c r="A54" s="120">
        <v>2021</v>
      </c>
      <c r="B54" s="113" t="s">
        <v>367</v>
      </c>
      <c r="C54" s="113" t="s">
        <v>731</v>
      </c>
      <c r="D54" s="113"/>
      <c r="E54" s="113" t="s">
        <v>1375</v>
      </c>
      <c r="F54" s="113" t="s">
        <v>732</v>
      </c>
      <c r="G54" s="113" t="s">
        <v>733</v>
      </c>
      <c r="H54" s="113" t="s">
        <v>734</v>
      </c>
      <c r="I54" s="113" t="s">
        <v>734</v>
      </c>
      <c r="J54" s="29" t="s">
        <v>1734</v>
      </c>
      <c r="K54" s="113" t="s">
        <v>23</v>
      </c>
      <c r="L54" s="113"/>
      <c r="M54" s="113" t="s">
        <v>1735</v>
      </c>
      <c r="N54" s="113" t="s">
        <v>11964</v>
      </c>
      <c r="O54" s="113" t="s">
        <v>690</v>
      </c>
      <c r="P54" s="113">
        <v>84</v>
      </c>
      <c r="Q54" s="29"/>
      <c r="R54" s="29"/>
      <c r="S54" s="29" t="s">
        <v>1736</v>
      </c>
      <c r="T54" s="125" t="s">
        <v>1737</v>
      </c>
      <c r="U54" s="113" t="s">
        <v>8</v>
      </c>
      <c r="V54" s="122" t="s">
        <v>1738</v>
      </c>
      <c r="W54" s="113" t="s">
        <v>8</v>
      </c>
      <c r="X54" s="113">
        <v>15</v>
      </c>
      <c r="Y54" s="113">
        <v>47</v>
      </c>
      <c r="Z54" s="113">
        <f t="shared" ref="Z54:Z55" si="106">Y54-X54</f>
        <v>32</v>
      </c>
      <c r="AA54" s="115">
        <f t="shared" ref="AA54:AA55" si="107">(Y54-X54)/X54</f>
        <v>2.1333333333333333</v>
      </c>
      <c r="AB54" s="113">
        <v>65</v>
      </c>
      <c r="AC54" s="113">
        <v>85</v>
      </c>
      <c r="AD54" s="113">
        <f t="shared" ref="AD54:AD55" si="108">AC54-AB54</f>
        <v>20</v>
      </c>
      <c r="AE54" s="115">
        <f t="shared" ref="AE54:AE55" si="109">(AC54-AB54)/AB54</f>
        <v>0.30769230769230771</v>
      </c>
      <c r="AF54" s="113">
        <v>88</v>
      </c>
      <c r="AG54" s="113">
        <v>93</v>
      </c>
      <c r="AH54" s="113">
        <f t="shared" ref="AH54:AH55" si="110">AG54-AF54</f>
        <v>5</v>
      </c>
      <c r="AI54" s="115">
        <f t="shared" ref="AI54:AI55" si="111">(AG54-AF54)/AF54</f>
        <v>5.6818181818181816E-2</v>
      </c>
      <c r="AJ54" s="113">
        <v>20</v>
      </c>
      <c r="AK54" s="113">
        <v>41</v>
      </c>
      <c r="AL54" s="113">
        <f t="shared" ref="AL54:AL55" si="112">AK54-AJ54</f>
        <v>21</v>
      </c>
      <c r="AM54" s="115">
        <f t="shared" ref="AM54:AM55" si="113">(AK54-AJ54)/AJ54</f>
        <v>1.05</v>
      </c>
      <c r="AN54" s="113">
        <v>86</v>
      </c>
      <c r="AO54" s="113">
        <v>91</v>
      </c>
      <c r="AP54" s="113">
        <f t="shared" ref="AP54:AP55" si="114">AO54-AN54</f>
        <v>5</v>
      </c>
      <c r="AQ54" s="115">
        <f t="shared" ref="AQ54:AQ55" si="115">(AO54-AN54)/AN54</f>
        <v>5.8139534883720929E-2</v>
      </c>
      <c r="AR54" s="113">
        <v>86</v>
      </c>
      <c r="AS54" s="113">
        <v>88</v>
      </c>
      <c r="AT54" s="113">
        <f t="shared" ref="AT54:AT55" si="116">AS54-AR54</f>
        <v>2</v>
      </c>
      <c r="AU54" s="115">
        <f t="shared" ref="AU54:AU55" si="117">(AS54-AR54)/AR54</f>
        <v>2.3255813953488372E-2</v>
      </c>
      <c r="AV54" s="113"/>
      <c r="AW54" s="113"/>
      <c r="AX54" s="113"/>
      <c r="AY54" s="113"/>
      <c r="AZ54" s="113">
        <v>87</v>
      </c>
      <c r="BA54" s="113">
        <v>92</v>
      </c>
      <c r="BB54" s="113">
        <f t="shared" ref="BB54:BB55" si="118">BA54-AZ54</f>
        <v>5</v>
      </c>
      <c r="BC54" s="113">
        <v>36.5</v>
      </c>
      <c r="BD54" s="121">
        <v>0.90600000000000003</v>
      </c>
      <c r="BE54" s="113"/>
      <c r="BF54" s="115">
        <v>0.94</v>
      </c>
      <c r="BG54" s="113">
        <v>5.9</v>
      </c>
      <c r="BH54" s="113"/>
      <c r="BI54" s="115">
        <v>0.88</v>
      </c>
      <c r="BJ54" s="113">
        <v>3.22</v>
      </c>
      <c r="BK54" s="124">
        <f>(BL54*100)/(100+50)</f>
        <v>1.6</v>
      </c>
      <c r="BL54" s="113">
        <v>2.4</v>
      </c>
      <c r="BM54" s="115">
        <v>0.5</v>
      </c>
      <c r="BN54" s="29">
        <f t="shared" si="92"/>
        <v>201.6</v>
      </c>
      <c r="BO54" s="29"/>
      <c r="BP54" s="29"/>
      <c r="BQ54" s="29"/>
      <c r="BR54" s="29"/>
      <c r="BS54" s="29" t="s">
        <v>24</v>
      </c>
      <c r="BT54" s="113">
        <v>1</v>
      </c>
      <c r="BU54" s="113">
        <v>3</v>
      </c>
      <c r="BV54" s="29" t="s">
        <v>314</v>
      </c>
      <c r="BW54" s="37"/>
      <c r="BX54" s="29"/>
      <c r="BY54" s="29" t="s">
        <v>1461</v>
      </c>
      <c r="BZ54" s="29" t="s">
        <v>0</v>
      </c>
      <c r="CA54" s="20" t="s">
        <v>1462</v>
      </c>
      <c r="CB54" s="20" t="s">
        <v>299</v>
      </c>
      <c r="CC54" s="20" t="s">
        <v>300</v>
      </c>
    </row>
    <row r="55" spans="1:81" ht="42.75">
      <c r="A55" s="120">
        <v>2021</v>
      </c>
      <c r="B55" s="113" t="s">
        <v>367</v>
      </c>
      <c r="C55" s="113" t="s">
        <v>1739</v>
      </c>
      <c r="D55" s="113"/>
      <c r="E55" s="113" t="s">
        <v>1740</v>
      </c>
      <c r="F55" s="113" t="s">
        <v>791</v>
      </c>
      <c r="G55" s="113" t="s">
        <v>1741</v>
      </c>
      <c r="H55" s="113" t="s">
        <v>1742</v>
      </c>
      <c r="I55" s="113" t="s">
        <v>1742</v>
      </c>
      <c r="J55" s="29" t="s">
        <v>1743</v>
      </c>
      <c r="K55" s="113" t="s">
        <v>23</v>
      </c>
      <c r="L55" s="113"/>
      <c r="M55" s="113" t="s">
        <v>1744</v>
      </c>
      <c r="N55" s="113" t="s">
        <v>12004</v>
      </c>
      <c r="O55" s="113" t="s">
        <v>1745</v>
      </c>
      <c r="P55" s="113">
        <v>47</v>
      </c>
      <c r="Q55" s="29"/>
      <c r="R55" s="29"/>
      <c r="S55" s="29" t="s">
        <v>1575</v>
      </c>
      <c r="T55" s="122" t="s">
        <v>1746</v>
      </c>
      <c r="U55" s="113" t="s">
        <v>8</v>
      </c>
      <c r="V55" s="122" t="s">
        <v>1747</v>
      </c>
      <c r="W55" s="113" t="s">
        <v>2</v>
      </c>
      <c r="X55" s="113">
        <v>6</v>
      </c>
      <c r="Y55" s="113">
        <v>36</v>
      </c>
      <c r="Z55" s="113">
        <f t="shared" si="106"/>
        <v>30</v>
      </c>
      <c r="AA55" s="115">
        <f t="shared" si="107"/>
        <v>5</v>
      </c>
      <c r="AB55" s="113">
        <v>34</v>
      </c>
      <c r="AC55" s="113">
        <v>63</v>
      </c>
      <c r="AD55" s="113">
        <f t="shared" si="108"/>
        <v>29</v>
      </c>
      <c r="AE55" s="115">
        <f t="shared" si="109"/>
        <v>0.8529411764705882</v>
      </c>
      <c r="AF55" s="113">
        <v>69</v>
      </c>
      <c r="AG55" s="113">
        <v>89</v>
      </c>
      <c r="AH55" s="113">
        <f t="shared" si="110"/>
        <v>20</v>
      </c>
      <c r="AI55" s="115">
        <f t="shared" si="111"/>
        <v>0.28985507246376813</v>
      </c>
      <c r="AJ55" s="113">
        <v>45</v>
      </c>
      <c r="AK55" s="113">
        <v>65</v>
      </c>
      <c r="AL55" s="113">
        <f t="shared" si="112"/>
        <v>20</v>
      </c>
      <c r="AM55" s="115">
        <f t="shared" si="113"/>
        <v>0.44444444444444442</v>
      </c>
      <c r="AN55" s="113">
        <v>65</v>
      </c>
      <c r="AO55" s="113">
        <v>85</v>
      </c>
      <c r="AP55" s="113">
        <f t="shared" si="114"/>
        <v>20</v>
      </c>
      <c r="AQ55" s="115">
        <f t="shared" si="115"/>
        <v>0.30769230769230771</v>
      </c>
      <c r="AR55" s="113">
        <v>51</v>
      </c>
      <c r="AS55" s="113">
        <v>79</v>
      </c>
      <c r="AT55" s="113">
        <f t="shared" si="116"/>
        <v>28</v>
      </c>
      <c r="AU55" s="115">
        <f t="shared" si="117"/>
        <v>0.5490196078431373</v>
      </c>
      <c r="AV55" s="113"/>
      <c r="AW55" s="113"/>
      <c r="AX55" s="113"/>
      <c r="AY55" s="113"/>
      <c r="AZ55" s="113">
        <v>65</v>
      </c>
      <c r="BA55" s="113">
        <v>80</v>
      </c>
      <c r="BB55" s="113">
        <f t="shared" si="118"/>
        <v>15</v>
      </c>
      <c r="BC55" s="113">
        <v>37.5</v>
      </c>
      <c r="BD55" s="121">
        <v>0.90100000000000002</v>
      </c>
      <c r="BE55" s="113"/>
      <c r="BF55" s="115">
        <v>0.94</v>
      </c>
      <c r="BG55" s="113">
        <v>6.15</v>
      </c>
      <c r="BH55" s="113"/>
      <c r="BI55" s="115">
        <v>0.86</v>
      </c>
      <c r="BJ55" s="113">
        <v>3.24</v>
      </c>
      <c r="BK55" s="124">
        <f>(BL55*100)/(100+76)</f>
        <v>1.8181818181818181</v>
      </c>
      <c r="BL55" s="113">
        <v>3.2</v>
      </c>
      <c r="BM55" s="115">
        <v>0.76</v>
      </c>
      <c r="BN55" s="29">
        <f t="shared" si="92"/>
        <v>150.4</v>
      </c>
      <c r="BO55" s="29"/>
      <c r="BP55" s="29"/>
      <c r="BQ55" s="29"/>
      <c r="BR55" s="29"/>
      <c r="BS55" s="29" t="s">
        <v>25</v>
      </c>
      <c r="BT55" s="113">
        <v>1</v>
      </c>
      <c r="BU55" s="113">
        <v>2</v>
      </c>
      <c r="BV55" s="29" t="s">
        <v>314</v>
      </c>
      <c r="BW55" s="37"/>
      <c r="BX55" s="29"/>
      <c r="BY55" s="29" t="s">
        <v>1461</v>
      </c>
      <c r="BZ55" s="29" t="s">
        <v>0</v>
      </c>
      <c r="CA55" s="20" t="s">
        <v>1462</v>
      </c>
      <c r="CB55" s="20" t="s">
        <v>299</v>
      </c>
      <c r="CC55" s="20" t="s">
        <v>300</v>
      </c>
    </row>
    <row r="56" spans="1:81" ht="42.75">
      <c r="A56" s="120">
        <v>2021</v>
      </c>
      <c r="B56" s="113" t="s">
        <v>367</v>
      </c>
      <c r="C56" s="113" t="s">
        <v>731</v>
      </c>
      <c r="D56" s="113"/>
      <c r="E56" s="113" t="s">
        <v>1375</v>
      </c>
      <c r="F56" s="113" t="s">
        <v>732</v>
      </c>
      <c r="G56" s="113" t="s">
        <v>804</v>
      </c>
      <c r="H56" s="113" t="s">
        <v>805</v>
      </c>
      <c r="I56" s="113" t="s">
        <v>805</v>
      </c>
      <c r="J56" s="29" t="s">
        <v>1730</v>
      </c>
      <c r="K56" s="113" t="s">
        <v>23</v>
      </c>
      <c r="L56" s="113"/>
      <c r="M56" s="113" t="s">
        <v>1748</v>
      </c>
      <c r="N56" s="113" t="s">
        <v>11964</v>
      </c>
      <c r="O56" s="113" t="s">
        <v>699</v>
      </c>
      <c r="P56" s="113">
        <v>14</v>
      </c>
      <c r="Q56" s="29"/>
      <c r="R56" s="29"/>
      <c r="S56" s="29" t="s">
        <v>1749</v>
      </c>
      <c r="T56" s="29"/>
      <c r="U56" s="113"/>
      <c r="V56" s="125" t="s">
        <v>1733</v>
      </c>
      <c r="W56" s="113" t="s">
        <v>8</v>
      </c>
      <c r="X56" s="113"/>
      <c r="Y56" s="113"/>
      <c r="Z56" s="113"/>
      <c r="AA56" s="115"/>
      <c r="AB56" s="113"/>
      <c r="AC56" s="113"/>
      <c r="AD56" s="113"/>
      <c r="AE56" s="115"/>
      <c r="AF56" s="113"/>
      <c r="AG56" s="113"/>
      <c r="AH56" s="113"/>
      <c r="AI56" s="115"/>
      <c r="AJ56" s="113"/>
      <c r="AK56" s="113"/>
      <c r="AL56" s="113"/>
      <c r="AM56" s="115"/>
      <c r="AN56" s="113"/>
      <c r="AO56" s="113"/>
      <c r="AP56" s="113"/>
      <c r="AQ56" s="115"/>
      <c r="AR56" s="113"/>
      <c r="AS56" s="113"/>
      <c r="AT56" s="113"/>
      <c r="AU56" s="115"/>
      <c r="AV56" s="113"/>
      <c r="AW56" s="113"/>
      <c r="AX56" s="113"/>
      <c r="AY56" s="113"/>
      <c r="AZ56" s="113"/>
      <c r="BA56" s="113"/>
      <c r="BB56" s="113"/>
      <c r="BC56" s="113">
        <v>33</v>
      </c>
      <c r="BD56" s="121">
        <v>0.86299999999999999</v>
      </c>
      <c r="BE56" s="113"/>
      <c r="BF56" s="115">
        <v>0.9</v>
      </c>
      <c r="BG56" s="113">
        <v>4.6399999999999997</v>
      </c>
      <c r="BH56" s="113"/>
      <c r="BI56" s="115">
        <v>0.83</v>
      </c>
      <c r="BJ56" s="113">
        <v>3.61</v>
      </c>
      <c r="BK56" s="124">
        <f>(BL56*100)/(100+165)</f>
        <v>0.86792452830188671</v>
      </c>
      <c r="BL56" s="113">
        <v>2.2999999999999998</v>
      </c>
      <c r="BM56" s="115">
        <v>1.65</v>
      </c>
      <c r="BN56" s="29">
        <f t="shared" si="92"/>
        <v>32.199999999999996</v>
      </c>
      <c r="BO56" s="29"/>
      <c r="BP56" s="29"/>
      <c r="BQ56" s="29"/>
      <c r="BR56" s="29"/>
      <c r="BS56" s="29" t="s">
        <v>24</v>
      </c>
      <c r="BT56" s="113">
        <v>1</v>
      </c>
      <c r="BU56" s="113">
        <v>2</v>
      </c>
      <c r="BV56" s="29" t="s">
        <v>314</v>
      </c>
      <c r="BW56" s="37"/>
      <c r="BX56" s="29"/>
      <c r="BY56" s="29" t="s">
        <v>1455</v>
      </c>
      <c r="BZ56" s="29" t="s">
        <v>1455</v>
      </c>
      <c r="CA56" s="29" t="s">
        <v>1455</v>
      </c>
      <c r="CB56" s="20" t="s">
        <v>1455</v>
      </c>
      <c r="CC56" s="20" t="s">
        <v>300</v>
      </c>
    </row>
    <row r="57" spans="1:81" ht="42.75">
      <c r="A57" s="120">
        <v>2021</v>
      </c>
      <c r="B57" s="113" t="s">
        <v>367</v>
      </c>
      <c r="C57" s="113" t="s">
        <v>735</v>
      </c>
      <c r="D57" s="113"/>
      <c r="E57" s="113" t="s">
        <v>1677</v>
      </c>
      <c r="F57" s="113" t="s">
        <v>1678</v>
      </c>
      <c r="G57" s="113" t="s">
        <v>1679</v>
      </c>
      <c r="H57" s="113" t="s">
        <v>1680</v>
      </c>
      <c r="I57" s="113" t="s">
        <v>1680</v>
      </c>
      <c r="J57" s="29" t="s">
        <v>1750</v>
      </c>
      <c r="K57" s="113" t="s">
        <v>23</v>
      </c>
      <c r="L57" s="113"/>
      <c r="M57" s="113" t="s">
        <v>1751</v>
      </c>
      <c r="N57" s="113" t="s">
        <v>1342</v>
      </c>
      <c r="O57" s="113" t="s">
        <v>699</v>
      </c>
      <c r="P57" s="113">
        <v>20</v>
      </c>
      <c r="Q57" s="29"/>
      <c r="R57" s="29"/>
      <c r="S57" s="29" t="s">
        <v>1595</v>
      </c>
      <c r="T57" s="122" t="s">
        <v>1752</v>
      </c>
      <c r="U57" s="113" t="s">
        <v>8</v>
      </c>
      <c r="V57" s="122" t="s">
        <v>1753</v>
      </c>
      <c r="W57" s="113" t="s">
        <v>2</v>
      </c>
      <c r="X57" s="113">
        <v>7</v>
      </c>
      <c r="Y57" s="113">
        <v>51</v>
      </c>
      <c r="Z57" s="113">
        <f>Y57-X57</f>
        <v>44</v>
      </c>
      <c r="AA57" s="115">
        <f>(Y57-X57)/X57</f>
        <v>6.2857142857142856</v>
      </c>
      <c r="AB57" s="113">
        <v>29</v>
      </c>
      <c r="AC57" s="113">
        <v>77</v>
      </c>
      <c r="AD57" s="113">
        <f>AC57-AB57</f>
        <v>48</v>
      </c>
      <c r="AE57" s="115">
        <f>(AC57-AB57)/AB57</f>
        <v>1.6551724137931034</v>
      </c>
      <c r="AF57" s="113">
        <v>85</v>
      </c>
      <c r="AG57" s="113">
        <v>95</v>
      </c>
      <c r="AH57" s="113">
        <f>AG57-AF57</f>
        <v>10</v>
      </c>
      <c r="AI57" s="115">
        <f>(AG57-AF57)/AF57</f>
        <v>0.11764705882352941</v>
      </c>
      <c r="AJ57" s="113">
        <v>56</v>
      </c>
      <c r="AK57" s="113">
        <v>76</v>
      </c>
      <c r="AL57" s="113">
        <f>AK57-AJ57</f>
        <v>20</v>
      </c>
      <c r="AM57" s="115">
        <f>(AK57-AJ57)/AJ57</f>
        <v>0.35714285714285715</v>
      </c>
      <c r="AN57" s="113">
        <v>80</v>
      </c>
      <c r="AO57" s="113">
        <v>91</v>
      </c>
      <c r="AP57" s="113">
        <f>AO57-AN57</f>
        <v>11</v>
      </c>
      <c r="AQ57" s="115">
        <f>(AO57-AN57)/AN57</f>
        <v>0.13750000000000001</v>
      </c>
      <c r="AR57" s="113">
        <v>77</v>
      </c>
      <c r="AS57" s="113">
        <v>89</v>
      </c>
      <c r="AT57" s="113">
        <f>AS57-AR57</f>
        <v>12</v>
      </c>
      <c r="AU57" s="115">
        <f>(AS57-AR57)/AR57</f>
        <v>0.15584415584415584</v>
      </c>
      <c r="AV57" s="113"/>
      <c r="AW57" s="113"/>
      <c r="AX57" s="113"/>
      <c r="AY57" s="113"/>
      <c r="AZ57" s="113">
        <v>80</v>
      </c>
      <c r="BA57" s="113">
        <v>91</v>
      </c>
      <c r="BB57" s="113">
        <f>BA57-AZ57</f>
        <v>11</v>
      </c>
      <c r="BC57" s="113"/>
      <c r="BD57" s="114"/>
      <c r="BE57" s="113"/>
      <c r="BF57" s="115">
        <v>0.91</v>
      </c>
      <c r="BG57" s="113">
        <v>6.39</v>
      </c>
      <c r="BH57" s="113"/>
      <c r="BI57" s="115">
        <v>0.83</v>
      </c>
      <c r="BJ57" s="113">
        <v>3.44</v>
      </c>
      <c r="BK57" s="124">
        <f>(BL57*100)/(100+56)</f>
        <v>1.4743589743589742</v>
      </c>
      <c r="BL57" s="113">
        <v>2.2999999999999998</v>
      </c>
      <c r="BM57" s="115">
        <v>0.56000000000000005</v>
      </c>
      <c r="BN57" s="29">
        <f t="shared" si="92"/>
        <v>46</v>
      </c>
      <c r="BO57" s="29"/>
      <c r="BP57" s="29"/>
      <c r="BQ57" s="29"/>
      <c r="BR57" s="29"/>
      <c r="BS57" s="29" t="s">
        <v>27</v>
      </c>
      <c r="BT57" s="113">
        <v>1</v>
      </c>
      <c r="BU57" s="113">
        <v>3</v>
      </c>
      <c r="BV57" s="29" t="s">
        <v>314</v>
      </c>
      <c r="BW57" s="37"/>
      <c r="BX57" s="29"/>
      <c r="BY57" s="29" t="s">
        <v>1461</v>
      </c>
      <c r="BZ57" s="29" t="s">
        <v>0</v>
      </c>
      <c r="CA57" s="20" t="s">
        <v>1462</v>
      </c>
      <c r="CB57" s="20" t="s">
        <v>299</v>
      </c>
      <c r="CC57" s="20" t="s">
        <v>300</v>
      </c>
    </row>
    <row r="58" spans="1:81" ht="42.75">
      <c r="A58" s="120">
        <v>2021</v>
      </c>
      <c r="B58" s="113" t="s">
        <v>367</v>
      </c>
      <c r="C58" s="113" t="s">
        <v>794</v>
      </c>
      <c r="D58" s="113"/>
      <c r="E58" s="113" t="s">
        <v>1414</v>
      </c>
      <c r="F58" s="113" t="s">
        <v>732</v>
      </c>
      <c r="G58" s="113" t="s">
        <v>1416</v>
      </c>
      <c r="H58" s="113" t="s">
        <v>1376</v>
      </c>
      <c r="I58" s="113" t="s">
        <v>1376</v>
      </c>
      <c r="J58" s="29" t="s">
        <v>1754</v>
      </c>
      <c r="K58" s="113" t="s">
        <v>23</v>
      </c>
      <c r="L58" s="113"/>
      <c r="M58" s="113" t="s">
        <v>1755</v>
      </c>
      <c r="N58" s="113" t="s">
        <v>1377</v>
      </c>
      <c r="O58" s="113" t="s">
        <v>699</v>
      </c>
      <c r="P58" s="113">
        <v>12</v>
      </c>
      <c r="Q58" s="29"/>
      <c r="R58" s="29"/>
      <c r="S58" s="29" t="s">
        <v>1595</v>
      </c>
      <c r="T58" s="29"/>
      <c r="U58" s="113"/>
      <c r="V58" s="122" t="s">
        <v>1756</v>
      </c>
      <c r="W58" s="113" t="s">
        <v>2</v>
      </c>
      <c r="X58" s="113"/>
      <c r="Y58" s="113"/>
      <c r="Z58" s="113"/>
      <c r="AA58" s="115"/>
      <c r="AB58" s="113"/>
      <c r="AC58" s="113"/>
      <c r="AD58" s="113"/>
      <c r="AE58" s="115"/>
      <c r="AF58" s="113"/>
      <c r="AG58" s="113"/>
      <c r="AH58" s="113"/>
      <c r="AI58" s="115"/>
      <c r="AJ58" s="113"/>
      <c r="AK58" s="113"/>
      <c r="AL58" s="113"/>
      <c r="AM58" s="115"/>
      <c r="AN58" s="113"/>
      <c r="AO58" s="113"/>
      <c r="AP58" s="113"/>
      <c r="AQ58" s="115"/>
      <c r="AR58" s="113"/>
      <c r="AS58" s="113"/>
      <c r="AT58" s="113"/>
      <c r="AU58" s="115"/>
      <c r="AV58" s="113"/>
      <c r="AW58" s="113"/>
      <c r="AX58" s="113"/>
      <c r="AY58" s="113"/>
      <c r="AZ58" s="113"/>
      <c r="BA58" s="113"/>
      <c r="BB58" s="113"/>
      <c r="BC58" s="113">
        <v>35.700000000000003</v>
      </c>
      <c r="BD58" s="121">
        <v>0.878</v>
      </c>
      <c r="BE58" s="113"/>
      <c r="BF58" s="115">
        <v>0.92</v>
      </c>
      <c r="BG58" s="113">
        <v>5.66</v>
      </c>
      <c r="BH58" s="113"/>
      <c r="BI58" s="115">
        <v>0.84</v>
      </c>
      <c r="BJ58" s="113">
        <v>3.26</v>
      </c>
      <c r="BK58" s="124">
        <f t="shared" ref="BK58:BK59" si="119">(BL58*100)/(100+49)</f>
        <v>1.6778523489932886</v>
      </c>
      <c r="BL58" s="113">
        <v>2.5</v>
      </c>
      <c r="BM58" s="115">
        <v>0.49</v>
      </c>
      <c r="BN58" s="29">
        <f t="shared" si="92"/>
        <v>30</v>
      </c>
      <c r="BO58" s="29"/>
      <c r="BP58" s="29"/>
      <c r="BQ58" s="29"/>
      <c r="BR58" s="29"/>
      <c r="BS58" s="29" t="s">
        <v>27</v>
      </c>
      <c r="BT58" s="113">
        <v>1</v>
      </c>
      <c r="BU58" s="113">
        <v>2</v>
      </c>
      <c r="BV58" s="29" t="s">
        <v>314</v>
      </c>
      <c r="BW58" s="37"/>
      <c r="BX58" s="29"/>
      <c r="BY58" s="29" t="s">
        <v>1455</v>
      </c>
      <c r="BZ58" s="29" t="s">
        <v>1455</v>
      </c>
      <c r="CA58" s="29" t="s">
        <v>1455</v>
      </c>
      <c r="CB58" s="20" t="s">
        <v>1455</v>
      </c>
      <c r="CC58" s="20" t="s">
        <v>300</v>
      </c>
    </row>
    <row r="59" spans="1:81" ht="42.75">
      <c r="A59" s="120">
        <v>2021</v>
      </c>
      <c r="B59" s="113" t="s">
        <v>367</v>
      </c>
      <c r="C59" s="113" t="s">
        <v>794</v>
      </c>
      <c r="D59" s="113"/>
      <c r="E59" s="113" t="s">
        <v>1414</v>
      </c>
      <c r="F59" s="113" t="s">
        <v>732</v>
      </c>
      <c r="G59" s="113" t="s">
        <v>1416</v>
      </c>
      <c r="H59" s="113" t="s">
        <v>1376</v>
      </c>
      <c r="I59" s="113" t="s">
        <v>1376</v>
      </c>
      <c r="J59" s="29" t="s">
        <v>1757</v>
      </c>
      <c r="K59" s="113" t="s">
        <v>23</v>
      </c>
      <c r="L59" s="113"/>
      <c r="M59" s="113" t="s">
        <v>1755</v>
      </c>
      <c r="N59" s="113" t="s">
        <v>1377</v>
      </c>
      <c r="O59" s="113" t="s">
        <v>699</v>
      </c>
      <c r="P59" s="113">
        <v>12</v>
      </c>
      <c r="Q59" s="29"/>
      <c r="R59" s="29"/>
      <c r="S59" s="29" t="s">
        <v>1595</v>
      </c>
      <c r="T59" s="122" t="s">
        <v>1710</v>
      </c>
      <c r="U59" s="113" t="s">
        <v>8</v>
      </c>
      <c r="V59" s="122" t="s">
        <v>1756</v>
      </c>
      <c r="W59" s="113" t="s">
        <v>2</v>
      </c>
      <c r="X59" s="113">
        <v>26</v>
      </c>
      <c r="Y59" s="113">
        <v>59</v>
      </c>
      <c r="Z59" s="113">
        <f t="shared" ref="Z59:Z60" si="120">Y59-X59</f>
        <v>33</v>
      </c>
      <c r="AA59" s="115">
        <f t="shared" ref="AA59:AA60" si="121">(Y59-X59)/X59</f>
        <v>1.2692307692307692</v>
      </c>
      <c r="AB59" s="113">
        <v>62</v>
      </c>
      <c r="AC59" s="113">
        <v>80</v>
      </c>
      <c r="AD59" s="113">
        <f t="shared" ref="AD59:AD60" si="122">AC59-AB59</f>
        <v>18</v>
      </c>
      <c r="AE59" s="115">
        <f t="shared" ref="AE59:AE60" si="123">(AC59-AB59)/AB59</f>
        <v>0.29032258064516131</v>
      </c>
      <c r="AF59" s="113">
        <v>87</v>
      </c>
      <c r="AG59" s="113">
        <v>98</v>
      </c>
      <c r="AH59" s="113">
        <f t="shared" ref="AH59:AH60" si="124">AG59-AF59</f>
        <v>11</v>
      </c>
      <c r="AI59" s="115">
        <f t="shared" ref="AI59:AI60" si="125">(AG59-AF59)/AF59</f>
        <v>0.12643678160919541</v>
      </c>
      <c r="AJ59" s="113">
        <v>44</v>
      </c>
      <c r="AK59" s="113">
        <v>64</v>
      </c>
      <c r="AL59" s="113">
        <f t="shared" ref="AL59:AL60" si="126">AK59-AJ59</f>
        <v>20</v>
      </c>
      <c r="AM59" s="115">
        <f t="shared" ref="AM59:AM60" si="127">(AK59-AJ59)/AJ59</f>
        <v>0.45454545454545453</v>
      </c>
      <c r="AN59" s="113">
        <v>82</v>
      </c>
      <c r="AO59" s="113">
        <v>96</v>
      </c>
      <c r="AP59" s="113">
        <f t="shared" ref="AP59:AP60" si="128">AO59-AN59</f>
        <v>14</v>
      </c>
      <c r="AQ59" s="115">
        <f t="shared" ref="AQ59:AQ60" si="129">(AO59-AN59)/AN59</f>
        <v>0.17073170731707318</v>
      </c>
      <c r="AR59" s="113">
        <v>82</v>
      </c>
      <c r="AS59" s="113">
        <v>86</v>
      </c>
      <c r="AT59" s="113">
        <f t="shared" ref="AT59:AT60" si="130">AS59-AR59</f>
        <v>4</v>
      </c>
      <c r="AU59" s="115">
        <f t="shared" ref="AU59:AU60" si="131">(AS59-AR59)/AR59</f>
        <v>4.878048780487805E-2</v>
      </c>
      <c r="AV59" s="113"/>
      <c r="AW59" s="113"/>
      <c r="AX59" s="113"/>
      <c r="AY59" s="113"/>
      <c r="AZ59" s="113">
        <v>83</v>
      </c>
      <c r="BA59" s="113">
        <v>86</v>
      </c>
      <c r="BB59" s="113">
        <f t="shared" ref="BB59:BB60" si="132">BA59-AZ59</f>
        <v>3</v>
      </c>
      <c r="BC59" s="113">
        <v>35.700000000000003</v>
      </c>
      <c r="BD59" s="121">
        <v>0.878</v>
      </c>
      <c r="BE59" s="113"/>
      <c r="BF59" s="115">
        <v>0.92</v>
      </c>
      <c r="BG59" s="113">
        <v>5.66</v>
      </c>
      <c r="BH59" s="113"/>
      <c r="BI59" s="115">
        <v>0.84</v>
      </c>
      <c r="BJ59" s="113">
        <v>3.26</v>
      </c>
      <c r="BK59" s="124">
        <f t="shared" si="119"/>
        <v>1.6778523489932886</v>
      </c>
      <c r="BL59" s="113">
        <v>2.5</v>
      </c>
      <c r="BM59" s="115">
        <v>0.49</v>
      </c>
      <c r="BN59" s="29">
        <f t="shared" si="92"/>
        <v>30</v>
      </c>
      <c r="BO59" s="29"/>
      <c r="BP59" s="29"/>
      <c r="BQ59" s="29"/>
      <c r="BR59" s="29"/>
      <c r="BS59" s="29" t="s">
        <v>27</v>
      </c>
      <c r="BT59" s="113">
        <v>1</v>
      </c>
      <c r="BU59" s="113">
        <v>2</v>
      </c>
      <c r="BV59" s="29" t="s">
        <v>314</v>
      </c>
      <c r="BW59" s="37"/>
      <c r="BX59" s="29"/>
      <c r="BY59" s="29" t="s">
        <v>1461</v>
      </c>
      <c r="BZ59" s="29" t="s">
        <v>0</v>
      </c>
      <c r="CA59" s="20" t="s">
        <v>1462</v>
      </c>
      <c r="CB59" s="20" t="s">
        <v>299</v>
      </c>
      <c r="CC59" s="20" t="s">
        <v>300</v>
      </c>
    </row>
    <row r="60" spans="1:81" ht="42.75">
      <c r="A60" s="120">
        <v>2021</v>
      </c>
      <c r="B60" s="113" t="s">
        <v>367</v>
      </c>
      <c r="C60" s="113" t="s">
        <v>794</v>
      </c>
      <c r="D60" s="113" t="s">
        <v>795</v>
      </c>
      <c r="E60" s="113" t="s">
        <v>1382</v>
      </c>
      <c r="F60" s="113" t="s">
        <v>334</v>
      </c>
      <c r="G60" s="113" t="s">
        <v>1276</v>
      </c>
      <c r="H60" s="113" t="s">
        <v>1696</v>
      </c>
      <c r="I60" s="113" t="s">
        <v>1696</v>
      </c>
      <c r="J60" s="29" t="s">
        <v>1758</v>
      </c>
      <c r="K60" s="113" t="s">
        <v>23</v>
      </c>
      <c r="L60" s="113"/>
      <c r="M60" s="113" t="s">
        <v>1759</v>
      </c>
      <c r="N60" s="113" t="s">
        <v>1089</v>
      </c>
      <c r="O60" s="113" t="s">
        <v>765</v>
      </c>
      <c r="P60" s="113">
        <v>55</v>
      </c>
      <c r="Q60" s="29"/>
      <c r="R60" s="29"/>
      <c r="S60" s="29" t="s">
        <v>1760</v>
      </c>
      <c r="T60" s="122" t="s">
        <v>1761</v>
      </c>
      <c r="U60" s="113" t="s">
        <v>8</v>
      </c>
      <c r="V60" s="125" t="s">
        <v>1762</v>
      </c>
      <c r="W60" s="113" t="s">
        <v>8</v>
      </c>
      <c r="X60" s="113">
        <v>34</v>
      </c>
      <c r="Y60" s="113">
        <v>42</v>
      </c>
      <c r="Z60" s="113">
        <f t="shared" si="120"/>
        <v>8</v>
      </c>
      <c r="AA60" s="115">
        <f t="shared" si="121"/>
        <v>0.23529411764705882</v>
      </c>
      <c r="AB60" s="113">
        <v>66</v>
      </c>
      <c r="AC60" s="113">
        <v>75</v>
      </c>
      <c r="AD60" s="113">
        <f t="shared" si="122"/>
        <v>9</v>
      </c>
      <c r="AE60" s="115">
        <f t="shared" si="123"/>
        <v>0.13636363636363635</v>
      </c>
      <c r="AF60" s="113">
        <v>93</v>
      </c>
      <c r="AG60" s="113">
        <v>96</v>
      </c>
      <c r="AH60" s="113">
        <f t="shared" si="124"/>
        <v>3</v>
      </c>
      <c r="AI60" s="115">
        <f t="shared" si="125"/>
        <v>3.2258064516129031E-2</v>
      </c>
      <c r="AJ60" s="113">
        <v>44</v>
      </c>
      <c r="AK60" s="113">
        <v>50</v>
      </c>
      <c r="AL60" s="113">
        <f t="shared" si="126"/>
        <v>6</v>
      </c>
      <c r="AM60" s="115">
        <f t="shared" si="127"/>
        <v>0.13636363636363635</v>
      </c>
      <c r="AN60" s="113">
        <v>90</v>
      </c>
      <c r="AO60" s="113">
        <v>93</v>
      </c>
      <c r="AP60" s="113">
        <f t="shared" si="128"/>
        <v>3</v>
      </c>
      <c r="AQ60" s="115">
        <f t="shared" si="129"/>
        <v>3.3333333333333333E-2</v>
      </c>
      <c r="AR60" s="113">
        <v>85</v>
      </c>
      <c r="AS60" s="113">
        <v>86</v>
      </c>
      <c r="AT60" s="113">
        <f t="shared" si="130"/>
        <v>1</v>
      </c>
      <c r="AU60" s="115">
        <f t="shared" si="131"/>
        <v>1.1764705882352941E-2</v>
      </c>
      <c r="AV60" s="113"/>
      <c r="AW60" s="113"/>
      <c r="AX60" s="113"/>
      <c r="AY60" s="113"/>
      <c r="AZ60" s="113">
        <v>89</v>
      </c>
      <c r="BA60" s="113">
        <v>89</v>
      </c>
      <c r="BB60" s="113">
        <f t="shared" si="132"/>
        <v>0</v>
      </c>
      <c r="BC60" s="113">
        <v>35.299999999999997</v>
      </c>
      <c r="BD60" s="117">
        <v>0.89</v>
      </c>
      <c r="BE60" s="113"/>
      <c r="BF60" s="115">
        <v>0.93</v>
      </c>
      <c r="BG60" s="113">
        <v>5.57</v>
      </c>
      <c r="BH60" s="113"/>
      <c r="BI60" s="115">
        <v>0.85</v>
      </c>
      <c r="BJ60" s="113">
        <v>3.25</v>
      </c>
      <c r="BK60" s="124">
        <f>(BL60*100)/(100+48)</f>
        <v>2.4324324324324325</v>
      </c>
      <c r="BL60" s="113">
        <v>3.6</v>
      </c>
      <c r="BM60" s="115">
        <v>0.48</v>
      </c>
      <c r="BN60" s="29">
        <f t="shared" si="92"/>
        <v>198</v>
      </c>
      <c r="BO60" s="29"/>
      <c r="BP60" s="29"/>
      <c r="BQ60" s="29"/>
      <c r="BR60" s="29"/>
      <c r="BS60" s="29" t="s">
        <v>28</v>
      </c>
      <c r="BT60" s="113">
        <v>1</v>
      </c>
      <c r="BU60" s="113">
        <v>2</v>
      </c>
      <c r="BV60" s="29" t="s">
        <v>314</v>
      </c>
      <c r="BW60" s="37"/>
      <c r="BX60" s="29"/>
      <c r="BY60" s="29" t="s">
        <v>1461</v>
      </c>
      <c r="BZ60" s="29" t="s">
        <v>0</v>
      </c>
      <c r="CA60" s="20" t="s">
        <v>1462</v>
      </c>
      <c r="CB60" s="20" t="s">
        <v>299</v>
      </c>
      <c r="CC60" s="20" t="s">
        <v>300</v>
      </c>
    </row>
    <row r="61" spans="1:81" ht="42.75">
      <c r="A61" s="120">
        <v>2021</v>
      </c>
      <c r="B61" s="113" t="s">
        <v>367</v>
      </c>
      <c r="C61" s="113" t="s">
        <v>794</v>
      </c>
      <c r="D61" s="113"/>
      <c r="E61" s="113" t="s">
        <v>1382</v>
      </c>
      <c r="F61" s="113" t="s">
        <v>822</v>
      </c>
      <c r="G61" s="113" t="s">
        <v>1381</v>
      </c>
      <c r="H61" s="113" t="s">
        <v>1383</v>
      </c>
      <c r="I61" s="113" t="s">
        <v>1383</v>
      </c>
      <c r="J61" s="29" t="s">
        <v>1763</v>
      </c>
      <c r="K61" s="113" t="s">
        <v>23</v>
      </c>
      <c r="L61" s="113"/>
      <c r="M61" s="113" t="s">
        <v>1764</v>
      </c>
      <c r="N61" s="113" t="s">
        <v>1299</v>
      </c>
      <c r="O61" s="113" t="s">
        <v>743</v>
      </c>
      <c r="P61" s="113">
        <v>12</v>
      </c>
      <c r="Q61" s="29"/>
      <c r="R61" s="29"/>
      <c r="S61" s="29" t="s">
        <v>1765</v>
      </c>
      <c r="T61" s="29"/>
      <c r="U61" s="113"/>
      <c r="V61" s="122" t="s">
        <v>1766</v>
      </c>
      <c r="W61" s="113" t="s">
        <v>2</v>
      </c>
      <c r="X61" s="113"/>
      <c r="Y61" s="113"/>
      <c r="Z61" s="113"/>
      <c r="AA61" s="115"/>
      <c r="AB61" s="113"/>
      <c r="AC61" s="113"/>
      <c r="AD61" s="113"/>
      <c r="AE61" s="115"/>
      <c r="AF61" s="113"/>
      <c r="AG61" s="113"/>
      <c r="AH61" s="113"/>
      <c r="AI61" s="115"/>
      <c r="AJ61" s="113"/>
      <c r="AK61" s="113"/>
      <c r="AL61" s="113"/>
      <c r="AM61" s="115"/>
      <c r="AN61" s="113"/>
      <c r="AO61" s="113"/>
      <c r="AP61" s="113"/>
      <c r="AQ61" s="115"/>
      <c r="AR61" s="113"/>
      <c r="AS61" s="113"/>
      <c r="AT61" s="113"/>
      <c r="AU61" s="115"/>
      <c r="AV61" s="113"/>
      <c r="AW61" s="113"/>
      <c r="AX61" s="113"/>
      <c r="AY61" s="113"/>
      <c r="AZ61" s="113"/>
      <c r="BA61" s="113"/>
      <c r="BB61" s="113"/>
      <c r="BC61" s="113">
        <v>34.4</v>
      </c>
      <c r="BD61" s="119">
        <v>0.90500000000000003</v>
      </c>
      <c r="BE61" s="113"/>
      <c r="BF61" s="115">
        <v>0.95</v>
      </c>
      <c r="BG61" s="113">
        <v>5.24</v>
      </c>
      <c r="BH61" s="113"/>
      <c r="BI61" s="115">
        <v>0.86</v>
      </c>
      <c r="BJ61" s="113">
        <v>3.13</v>
      </c>
      <c r="BK61" s="124">
        <f>(BL61*100)/(100+85)</f>
        <v>0.81081081081081086</v>
      </c>
      <c r="BL61" s="113">
        <v>1.5</v>
      </c>
      <c r="BM61" s="115">
        <v>0.85</v>
      </c>
      <c r="BN61" s="29">
        <f t="shared" si="92"/>
        <v>18</v>
      </c>
      <c r="BO61" s="29"/>
      <c r="BP61" s="29"/>
      <c r="BQ61" s="29"/>
      <c r="BR61" s="29"/>
      <c r="BS61" s="29" t="s">
        <v>25</v>
      </c>
      <c r="BT61" s="113">
        <v>1</v>
      </c>
      <c r="BU61" s="113">
        <v>1</v>
      </c>
      <c r="BV61" s="29" t="s">
        <v>314</v>
      </c>
      <c r="BW61" s="37"/>
      <c r="BX61" s="29"/>
      <c r="BY61" s="29" t="s">
        <v>1455</v>
      </c>
      <c r="BZ61" s="29" t="s">
        <v>1455</v>
      </c>
      <c r="CA61" s="29" t="s">
        <v>1455</v>
      </c>
      <c r="CB61" s="20" t="s">
        <v>1455</v>
      </c>
      <c r="CC61" s="20" t="s">
        <v>300</v>
      </c>
    </row>
    <row r="62" spans="1:81" ht="42.75">
      <c r="A62" s="120">
        <v>2021</v>
      </c>
      <c r="B62" s="113" t="s">
        <v>367</v>
      </c>
      <c r="C62" s="113" t="s">
        <v>794</v>
      </c>
      <c r="D62" s="113"/>
      <c r="E62" s="113" t="s">
        <v>1086</v>
      </c>
      <c r="F62" s="113" t="s">
        <v>1245</v>
      </c>
      <c r="G62" s="113" t="s">
        <v>768</v>
      </c>
      <c r="H62" s="113" t="s">
        <v>1247</v>
      </c>
      <c r="I62" s="113" t="s">
        <v>1247</v>
      </c>
      <c r="J62" s="29" t="s">
        <v>1767</v>
      </c>
      <c r="K62" s="113" t="s">
        <v>23</v>
      </c>
      <c r="L62" s="113"/>
      <c r="M62" s="113" t="s">
        <v>1768</v>
      </c>
      <c r="N62" s="113" t="s">
        <v>11959</v>
      </c>
      <c r="O62" s="113" t="s">
        <v>1384</v>
      </c>
      <c r="P62" s="113">
        <v>12</v>
      </c>
      <c r="Q62" s="29"/>
      <c r="R62" s="29"/>
      <c r="S62" s="29" t="s">
        <v>1769</v>
      </c>
      <c r="T62" s="29"/>
      <c r="U62" s="113"/>
      <c r="V62" s="122" t="s">
        <v>1770</v>
      </c>
      <c r="W62" s="113" t="s">
        <v>2</v>
      </c>
      <c r="X62" s="113"/>
      <c r="Y62" s="113"/>
      <c r="Z62" s="113"/>
      <c r="AA62" s="115"/>
      <c r="AB62" s="113"/>
      <c r="AC62" s="113"/>
      <c r="AD62" s="113"/>
      <c r="AE62" s="115"/>
      <c r="AF62" s="113"/>
      <c r="AG62" s="113"/>
      <c r="AH62" s="113"/>
      <c r="AI62" s="115"/>
      <c r="AJ62" s="113"/>
      <c r="AK62" s="113"/>
      <c r="AL62" s="113"/>
      <c r="AM62" s="115"/>
      <c r="AN62" s="113"/>
      <c r="AO62" s="113"/>
      <c r="AP62" s="113"/>
      <c r="AQ62" s="115"/>
      <c r="AR62" s="113"/>
      <c r="AS62" s="113"/>
      <c r="AT62" s="113"/>
      <c r="AU62" s="115"/>
      <c r="AV62" s="113"/>
      <c r="AW62" s="113"/>
      <c r="AX62" s="113"/>
      <c r="AY62" s="113"/>
      <c r="AZ62" s="113"/>
      <c r="BA62" s="113"/>
      <c r="BB62" s="113"/>
      <c r="BC62" s="113">
        <v>34</v>
      </c>
      <c r="BD62" s="119">
        <v>0.89100000000000001</v>
      </c>
      <c r="BE62" s="113"/>
      <c r="BF62" s="115">
        <v>0.94</v>
      </c>
      <c r="BG62" s="113">
        <v>5.12</v>
      </c>
      <c r="BH62" s="113"/>
      <c r="BI62" s="115">
        <v>0.84</v>
      </c>
      <c r="BJ62" s="113">
        <v>3.38</v>
      </c>
      <c r="BK62" s="124">
        <f>(BL62*100)/(100+35)</f>
        <v>1.4074074074074074</v>
      </c>
      <c r="BL62" s="113">
        <v>1.9</v>
      </c>
      <c r="BM62" s="115">
        <v>0.35</v>
      </c>
      <c r="BN62" s="29">
        <f t="shared" si="92"/>
        <v>22.799999999999997</v>
      </c>
      <c r="BO62" s="29"/>
      <c r="BP62" s="29"/>
      <c r="BQ62" s="29"/>
      <c r="BR62" s="29"/>
      <c r="BS62" s="29" t="s">
        <v>27</v>
      </c>
      <c r="BT62" s="113">
        <v>1</v>
      </c>
      <c r="BU62" s="113">
        <v>2</v>
      </c>
      <c r="BV62" s="29" t="s">
        <v>314</v>
      </c>
      <c r="BW62" s="37"/>
      <c r="BX62" s="29"/>
      <c r="BY62" s="29" t="s">
        <v>1455</v>
      </c>
      <c r="BZ62" s="29" t="s">
        <v>1455</v>
      </c>
      <c r="CA62" s="29" t="s">
        <v>1455</v>
      </c>
      <c r="CB62" s="20" t="s">
        <v>1455</v>
      </c>
      <c r="CC62" s="20" t="s">
        <v>300</v>
      </c>
    </row>
    <row r="63" spans="1:81" ht="42.75">
      <c r="A63" s="120">
        <v>2021</v>
      </c>
      <c r="B63" s="113" t="s">
        <v>367</v>
      </c>
      <c r="C63" s="113" t="s">
        <v>731</v>
      </c>
      <c r="D63" s="113"/>
      <c r="E63" s="113" t="s">
        <v>1375</v>
      </c>
      <c r="F63" s="113" t="s">
        <v>732</v>
      </c>
      <c r="G63" s="113" t="s">
        <v>733</v>
      </c>
      <c r="H63" s="113" t="s">
        <v>734</v>
      </c>
      <c r="I63" s="113" t="s">
        <v>734</v>
      </c>
      <c r="J63" s="29" t="s">
        <v>1771</v>
      </c>
      <c r="K63" s="113" t="s">
        <v>23</v>
      </c>
      <c r="L63" s="113"/>
      <c r="M63" s="113" t="s">
        <v>1772</v>
      </c>
      <c r="N63" s="113" t="s">
        <v>11964</v>
      </c>
      <c r="O63" s="113" t="s">
        <v>1384</v>
      </c>
      <c r="P63" s="113">
        <v>54</v>
      </c>
      <c r="Q63" s="29"/>
      <c r="R63" s="29"/>
      <c r="S63" s="29" t="s">
        <v>1773</v>
      </c>
      <c r="T63" s="122" t="s">
        <v>1774</v>
      </c>
      <c r="U63" s="113" t="s">
        <v>8</v>
      </c>
      <c r="V63" s="122" t="s">
        <v>1775</v>
      </c>
      <c r="W63" s="113" t="s">
        <v>8</v>
      </c>
      <c r="X63" s="113">
        <v>20</v>
      </c>
      <c r="Y63" s="113">
        <v>71</v>
      </c>
      <c r="Z63" s="113">
        <f t="shared" ref="Z63:Z65" si="133">Y63-X63</f>
        <v>51</v>
      </c>
      <c r="AA63" s="115">
        <f t="shared" ref="AA63:AA65" si="134">(Y63-X63)/X63</f>
        <v>2.5499999999999998</v>
      </c>
      <c r="AB63" s="113">
        <v>54</v>
      </c>
      <c r="AC63" s="113">
        <v>86</v>
      </c>
      <c r="AD63" s="113">
        <f t="shared" ref="AD63:AD65" si="135">AC63-AB63</f>
        <v>32</v>
      </c>
      <c r="AE63" s="115">
        <f t="shared" ref="AE63:AE65" si="136">(AC63-AB63)/AB63</f>
        <v>0.59259259259259256</v>
      </c>
      <c r="AF63" s="113">
        <v>86</v>
      </c>
      <c r="AG63" s="113">
        <v>94</v>
      </c>
      <c r="AH63" s="113">
        <f t="shared" ref="AH63:AH65" si="137">AG63-AF63</f>
        <v>8</v>
      </c>
      <c r="AI63" s="115">
        <f t="shared" ref="AI63:AI65" si="138">(AG63-AF63)/AF63</f>
        <v>9.3023255813953487E-2</v>
      </c>
      <c r="AJ63" s="113">
        <v>42</v>
      </c>
      <c r="AK63" s="113">
        <v>49</v>
      </c>
      <c r="AL63" s="113">
        <f t="shared" ref="AL63:AL65" si="139">AK63-AJ63</f>
        <v>7</v>
      </c>
      <c r="AM63" s="115">
        <f t="shared" ref="AM63:AM65" si="140">(AK63-AJ63)/AJ63</f>
        <v>0.16666666666666666</v>
      </c>
      <c r="AN63" s="113">
        <v>83</v>
      </c>
      <c r="AO63" s="113">
        <v>94</v>
      </c>
      <c r="AP63" s="113">
        <f t="shared" ref="AP63:AP65" si="141">AO63-AN63</f>
        <v>11</v>
      </c>
      <c r="AQ63" s="115">
        <f t="shared" ref="AQ63:AQ65" si="142">(AO63-AN63)/AN63</f>
        <v>0.13253012048192772</v>
      </c>
      <c r="AR63" s="113">
        <v>78</v>
      </c>
      <c r="AS63" s="113">
        <v>90</v>
      </c>
      <c r="AT63" s="113">
        <f t="shared" ref="AT63:AT65" si="143">AS63-AR63</f>
        <v>12</v>
      </c>
      <c r="AU63" s="115">
        <f t="shared" ref="AU63:AU65" si="144">(AS63-AR63)/AR63</f>
        <v>0.15384615384615385</v>
      </c>
      <c r="AV63" s="113"/>
      <c r="AW63" s="113"/>
      <c r="AX63" s="113"/>
      <c r="AY63" s="113"/>
      <c r="AZ63" s="113">
        <v>80</v>
      </c>
      <c r="BA63" s="113">
        <v>91</v>
      </c>
      <c r="BB63" s="113">
        <f t="shared" ref="BB63:BB65" si="145">BA63-AZ63</f>
        <v>11</v>
      </c>
      <c r="BC63" s="113">
        <v>34.6</v>
      </c>
      <c r="BD63" s="119">
        <v>0.89700000000000002</v>
      </c>
      <c r="BE63" s="113"/>
      <c r="BF63" s="115">
        <v>0.94</v>
      </c>
      <c r="BG63" s="113">
        <v>5.09</v>
      </c>
      <c r="BH63" s="113"/>
      <c r="BI63" s="115">
        <v>0.85</v>
      </c>
      <c r="BJ63" s="113">
        <v>3.55</v>
      </c>
      <c r="BK63" s="124">
        <f>(BL63*100)/(100+41)</f>
        <v>1.3475177304964538</v>
      </c>
      <c r="BL63" s="113">
        <v>1.9</v>
      </c>
      <c r="BM63" s="115">
        <v>0.41</v>
      </c>
      <c r="BN63" s="29">
        <f t="shared" si="92"/>
        <v>102.6</v>
      </c>
      <c r="BO63" s="29"/>
      <c r="BP63" s="29"/>
      <c r="BQ63" s="29"/>
      <c r="BR63" s="29"/>
      <c r="BS63" s="29" t="s">
        <v>25</v>
      </c>
      <c r="BT63" s="113">
        <v>1</v>
      </c>
      <c r="BU63" s="113">
        <v>5</v>
      </c>
      <c r="BV63" s="29" t="s">
        <v>314</v>
      </c>
      <c r="BW63" s="37"/>
      <c r="BX63" s="29"/>
      <c r="BY63" s="29" t="s">
        <v>1461</v>
      </c>
      <c r="BZ63" s="29" t="s">
        <v>0</v>
      </c>
      <c r="CA63" s="20" t="s">
        <v>1462</v>
      </c>
      <c r="CB63" s="20" t="s">
        <v>299</v>
      </c>
      <c r="CC63" s="20" t="s">
        <v>300</v>
      </c>
    </row>
    <row r="64" spans="1:81" ht="42.75">
      <c r="A64" s="120">
        <v>2021</v>
      </c>
      <c r="B64" s="113" t="s">
        <v>367</v>
      </c>
      <c r="C64" s="113" t="s">
        <v>794</v>
      </c>
      <c r="D64" s="113" t="s">
        <v>795</v>
      </c>
      <c r="E64" s="113" t="s">
        <v>1776</v>
      </c>
      <c r="F64" s="113" t="s">
        <v>334</v>
      </c>
      <c r="G64" s="113" t="s">
        <v>797</v>
      </c>
      <c r="H64" s="113" t="s">
        <v>798</v>
      </c>
      <c r="I64" s="113" t="s">
        <v>798</v>
      </c>
      <c r="J64" s="29" t="s">
        <v>1777</v>
      </c>
      <c r="K64" s="113" t="s">
        <v>23</v>
      </c>
      <c r="L64" s="113"/>
      <c r="M64" s="113" t="s">
        <v>1778</v>
      </c>
      <c r="N64" s="113" t="s">
        <v>1089</v>
      </c>
      <c r="O64" s="113" t="s">
        <v>743</v>
      </c>
      <c r="P64" s="113">
        <v>48</v>
      </c>
      <c r="Q64" s="29"/>
      <c r="R64" s="29"/>
      <c r="S64" s="29" t="s">
        <v>1779</v>
      </c>
      <c r="T64" s="122" t="s">
        <v>1780</v>
      </c>
      <c r="U64" s="113" t="s">
        <v>8</v>
      </c>
      <c r="V64" s="122" t="s">
        <v>1781</v>
      </c>
      <c r="W64" s="113" t="s">
        <v>8</v>
      </c>
      <c r="X64" s="113">
        <v>25</v>
      </c>
      <c r="Y64" s="113">
        <v>55</v>
      </c>
      <c r="Z64" s="113">
        <f t="shared" si="133"/>
        <v>30</v>
      </c>
      <c r="AA64" s="115">
        <f t="shared" si="134"/>
        <v>1.2</v>
      </c>
      <c r="AB64" s="113">
        <v>54</v>
      </c>
      <c r="AC64" s="113">
        <v>77</v>
      </c>
      <c r="AD64" s="113">
        <f t="shared" si="135"/>
        <v>23</v>
      </c>
      <c r="AE64" s="115">
        <f t="shared" si="136"/>
        <v>0.42592592592592593</v>
      </c>
      <c r="AF64" s="113">
        <v>90</v>
      </c>
      <c r="AG64" s="113">
        <v>98</v>
      </c>
      <c r="AH64" s="113">
        <f t="shared" si="137"/>
        <v>8</v>
      </c>
      <c r="AI64" s="115">
        <f t="shared" si="138"/>
        <v>8.8888888888888892E-2</v>
      </c>
      <c r="AJ64" s="113">
        <v>57</v>
      </c>
      <c r="AK64" s="113">
        <v>71</v>
      </c>
      <c r="AL64" s="113">
        <f t="shared" si="139"/>
        <v>14</v>
      </c>
      <c r="AM64" s="115">
        <f t="shared" si="140"/>
        <v>0.24561403508771928</v>
      </c>
      <c r="AN64" s="113">
        <v>83</v>
      </c>
      <c r="AO64" s="113">
        <v>91</v>
      </c>
      <c r="AP64" s="113">
        <f t="shared" si="141"/>
        <v>8</v>
      </c>
      <c r="AQ64" s="115">
        <f t="shared" si="142"/>
        <v>9.6385542168674704E-2</v>
      </c>
      <c r="AR64" s="113">
        <v>78</v>
      </c>
      <c r="AS64" s="113">
        <v>88</v>
      </c>
      <c r="AT64" s="113">
        <f t="shared" si="143"/>
        <v>10</v>
      </c>
      <c r="AU64" s="115">
        <f t="shared" si="144"/>
        <v>0.12820512820512819</v>
      </c>
      <c r="AV64" s="113"/>
      <c r="AW64" s="113"/>
      <c r="AX64" s="113"/>
      <c r="AY64" s="113"/>
      <c r="AZ64" s="113">
        <v>84</v>
      </c>
      <c r="BA64" s="113">
        <v>91</v>
      </c>
      <c r="BB64" s="113">
        <f t="shared" si="145"/>
        <v>7</v>
      </c>
      <c r="BC64" s="113">
        <v>38.5</v>
      </c>
      <c r="BD64" s="119">
        <v>0.91100000000000003</v>
      </c>
      <c r="BE64" s="113"/>
      <c r="BF64" s="115">
        <v>0.95</v>
      </c>
      <c r="BG64" s="113">
        <v>5.97</v>
      </c>
      <c r="BH64" s="113"/>
      <c r="BI64" s="115">
        <v>0.88</v>
      </c>
      <c r="BJ64" s="113">
        <v>3.46</v>
      </c>
      <c r="BK64" s="124">
        <f>(BL64*100)/(100+58)</f>
        <v>1.6455696202531647</v>
      </c>
      <c r="BL64" s="113">
        <v>2.6</v>
      </c>
      <c r="BM64" s="115">
        <v>0.57999999999999996</v>
      </c>
      <c r="BN64" s="29">
        <f t="shared" si="92"/>
        <v>124.80000000000001</v>
      </c>
      <c r="BO64" s="29"/>
      <c r="BP64" s="29"/>
      <c r="BQ64" s="29"/>
      <c r="BR64" s="29"/>
      <c r="BS64" s="29" t="s">
        <v>24</v>
      </c>
      <c r="BT64" s="113">
        <v>1</v>
      </c>
      <c r="BU64" s="113">
        <v>2</v>
      </c>
      <c r="BV64" s="29" t="s">
        <v>314</v>
      </c>
      <c r="BW64" s="37"/>
      <c r="BX64" s="29"/>
      <c r="BY64" s="29" t="s">
        <v>1461</v>
      </c>
      <c r="BZ64" s="29" t="s">
        <v>0</v>
      </c>
      <c r="CA64" s="20" t="s">
        <v>1462</v>
      </c>
      <c r="CB64" s="20" t="s">
        <v>299</v>
      </c>
      <c r="CC64" s="20" t="s">
        <v>300</v>
      </c>
    </row>
    <row r="65" spans="1:81" ht="42.75">
      <c r="A65" s="120">
        <v>2021</v>
      </c>
      <c r="B65" s="113" t="s">
        <v>367</v>
      </c>
      <c r="C65" s="113" t="s">
        <v>794</v>
      </c>
      <c r="D65" s="113"/>
      <c r="E65" s="113" t="s">
        <v>1086</v>
      </c>
      <c r="F65" s="113" t="s">
        <v>1245</v>
      </c>
      <c r="G65" s="113" t="s">
        <v>768</v>
      </c>
      <c r="H65" s="113" t="s">
        <v>1247</v>
      </c>
      <c r="I65" s="113" t="s">
        <v>1247</v>
      </c>
      <c r="J65" s="29" t="s">
        <v>1782</v>
      </c>
      <c r="K65" s="113" t="s">
        <v>23</v>
      </c>
      <c r="L65" s="113"/>
      <c r="M65" s="113" t="s">
        <v>1783</v>
      </c>
      <c r="N65" s="113" t="s">
        <v>11959</v>
      </c>
      <c r="O65" s="113" t="s">
        <v>1784</v>
      </c>
      <c r="P65" s="113">
        <v>32</v>
      </c>
      <c r="Q65" s="29"/>
      <c r="R65" s="29"/>
      <c r="S65" s="29" t="s">
        <v>1785</v>
      </c>
      <c r="T65" s="125" t="s">
        <v>1786</v>
      </c>
      <c r="U65" s="113" t="s">
        <v>8</v>
      </c>
      <c r="V65" s="122" t="s">
        <v>1787</v>
      </c>
      <c r="W65" s="113" t="s">
        <v>2</v>
      </c>
      <c r="X65" s="113">
        <v>45</v>
      </c>
      <c r="Y65" s="113">
        <v>66</v>
      </c>
      <c r="Z65" s="113">
        <f t="shared" si="133"/>
        <v>21</v>
      </c>
      <c r="AA65" s="115">
        <f t="shared" si="134"/>
        <v>0.46666666666666667</v>
      </c>
      <c r="AB65" s="113">
        <v>92</v>
      </c>
      <c r="AC65" s="113">
        <v>96</v>
      </c>
      <c r="AD65" s="113">
        <f t="shared" si="135"/>
        <v>4</v>
      </c>
      <c r="AE65" s="115">
        <f t="shared" si="136"/>
        <v>4.3478260869565216E-2</v>
      </c>
      <c r="AF65" s="113">
        <v>97</v>
      </c>
      <c r="AG65" s="113">
        <v>99</v>
      </c>
      <c r="AH65" s="113">
        <f t="shared" si="137"/>
        <v>2</v>
      </c>
      <c r="AI65" s="115">
        <f t="shared" si="138"/>
        <v>2.0618556701030927E-2</v>
      </c>
      <c r="AJ65" s="113">
        <v>46</v>
      </c>
      <c r="AK65" s="113">
        <v>70</v>
      </c>
      <c r="AL65" s="113">
        <f t="shared" si="139"/>
        <v>24</v>
      </c>
      <c r="AM65" s="115">
        <f t="shared" si="140"/>
        <v>0.52173913043478259</v>
      </c>
      <c r="AN65" s="113">
        <v>95</v>
      </c>
      <c r="AO65" s="113">
        <v>97</v>
      </c>
      <c r="AP65" s="113">
        <f t="shared" si="141"/>
        <v>2</v>
      </c>
      <c r="AQ65" s="115">
        <f t="shared" si="142"/>
        <v>2.1052631578947368E-2</v>
      </c>
      <c r="AR65" s="113">
        <v>95</v>
      </c>
      <c r="AS65" s="113">
        <v>95</v>
      </c>
      <c r="AT65" s="113">
        <f t="shared" si="143"/>
        <v>0</v>
      </c>
      <c r="AU65" s="115">
        <f t="shared" si="144"/>
        <v>0</v>
      </c>
      <c r="AV65" s="113"/>
      <c r="AW65" s="113"/>
      <c r="AX65" s="113"/>
      <c r="AY65" s="113"/>
      <c r="AZ65" s="113">
        <v>88</v>
      </c>
      <c r="BA65" s="113">
        <v>92</v>
      </c>
      <c r="BB65" s="113">
        <f t="shared" si="145"/>
        <v>4</v>
      </c>
      <c r="BC65" s="113">
        <v>34</v>
      </c>
      <c r="BD65" s="119">
        <v>0.89100000000000001</v>
      </c>
      <c r="BE65" s="113"/>
      <c r="BF65" s="115">
        <v>0.94</v>
      </c>
      <c r="BG65" s="113">
        <v>5.12</v>
      </c>
      <c r="BH65" s="113"/>
      <c r="BI65" s="115">
        <v>0.84</v>
      </c>
      <c r="BJ65" s="113">
        <v>3.38</v>
      </c>
      <c r="BK65" s="124">
        <f>(BL65*100)/(100+37)</f>
        <v>1.4598540145985401</v>
      </c>
      <c r="BL65" s="113">
        <v>2</v>
      </c>
      <c r="BM65" s="115">
        <v>0.37</v>
      </c>
      <c r="BN65" s="29">
        <f t="shared" si="92"/>
        <v>64</v>
      </c>
      <c r="BO65" s="29"/>
      <c r="BP65" s="29"/>
      <c r="BQ65" s="29"/>
      <c r="BR65" s="29"/>
      <c r="BS65" s="29" t="s">
        <v>27</v>
      </c>
      <c r="BT65" s="113">
        <v>1</v>
      </c>
      <c r="BU65" s="113">
        <v>2</v>
      </c>
      <c r="BV65" s="29" t="s">
        <v>314</v>
      </c>
      <c r="BW65" s="37"/>
      <c r="BX65" s="29"/>
      <c r="BY65" s="29" t="s">
        <v>1461</v>
      </c>
      <c r="BZ65" s="29" t="s">
        <v>0</v>
      </c>
      <c r="CA65" s="20" t="s">
        <v>1462</v>
      </c>
      <c r="CB65" s="20" t="s">
        <v>299</v>
      </c>
      <c r="CC65" s="20" t="s">
        <v>300</v>
      </c>
    </row>
    <row r="66" spans="1:81" ht="42.75">
      <c r="A66" s="120">
        <v>2021</v>
      </c>
      <c r="B66" s="113" t="s">
        <v>828</v>
      </c>
      <c r="C66" s="113" t="s">
        <v>1427</v>
      </c>
      <c r="D66" s="113"/>
      <c r="E66" s="113" t="s">
        <v>1788</v>
      </c>
      <c r="F66" s="113" t="s">
        <v>1789</v>
      </c>
      <c r="G66" s="113" t="s">
        <v>1790</v>
      </c>
      <c r="H66" s="113" t="s">
        <v>1791</v>
      </c>
      <c r="I66" s="113" t="s">
        <v>1791</v>
      </c>
      <c r="J66" s="29" t="s">
        <v>1792</v>
      </c>
      <c r="K66" s="29" t="s">
        <v>22</v>
      </c>
      <c r="L66" s="29" t="s">
        <v>1556</v>
      </c>
      <c r="M66" s="113" t="s">
        <v>1793</v>
      </c>
      <c r="N66" s="113" t="s">
        <v>1794</v>
      </c>
      <c r="O66" s="113" t="s">
        <v>311</v>
      </c>
      <c r="P66" s="113">
        <v>26</v>
      </c>
      <c r="Q66" s="29"/>
      <c r="R66" s="29"/>
      <c r="S66" s="29" t="s">
        <v>1795</v>
      </c>
      <c r="T66" s="29"/>
      <c r="U66" s="113"/>
      <c r="V66" s="122" t="s">
        <v>1796</v>
      </c>
      <c r="W66" s="113" t="s">
        <v>2</v>
      </c>
      <c r="X66" s="113"/>
      <c r="Y66" s="113"/>
      <c r="Z66" s="113"/>
      <c r="AA66" s="115"/>
      <c r="AB66" s="113"/>
      <c r="AC66" s="113"/>
      <c r="AD66" s="113"/>
      <c r="AE66" s="115"/>
      <c r="AF66" s="113"/>
      <c r="AG66" s="113"/>
      <c r="AH66" s="113"/>
      <c r="AI66" s="115"/>
      <c r="AJ66" s="113"/>
      <c r="AK66" s="113"/>
      <c r="AL66" s="113"/>
      <c r="AM66" s="115"/>
      <c r="AN66" s="113"/>
      <c r="AO66" s="113"/>
      <c r="AP66" s="113"/>
      <c r="AQ66" s="115"/>
      <c r="AR66" s="113"/>
      <c r="AS66" s="113"/>
      <c r="AT66" s="113"/>
      <c r="AU66" s="115"/>
      <c r="AV66" s="113"/>
      <c r="AW66" s="113"/>
      <c r="AX66" s="113"/>
      <c r="AY66" s="113"/>
      <c r="AZ66" s="113"/>
      <c r="BA66" s="113"/>
      <c r="BB66" s="113"/>
      <c r="BC66" s="113">
        <v>35.9</v>
      </c>
      <c r="BD66" s="121">
        <v>0.84699999999999998</v>
      </c>
      <c r="BE66" s="113"/>
      <c r="BF66" s="115">
        <v>0.88</v>
      </c>
      <c r="BG66" s="113">
        <v>5.32</v>
      </c>
      <c r="BH66" s="113"/>
      <c r="BI66" s="115">
        <v>0.81</v>
      </c>
      <c r="BJ66" s="113">
        <v>3.67</v>
      </c>
      <c r="BK66" s="124">
        <f>(BL66*100)/(100+64)</f>
        <v>6.2195121951219505</v>
      </c>
      <c r="BL66" s="113">
        <v>10.199999999999999</v>
      </c>
      <c r="BM66" s="115">
        <v>0.64</v>
      </c>
      <c r="BN66" s="29">
        <f t="shared" si="92"/>
        <v>265.2</v>
      </c>
      <c r="BO66" s="29"/>
      <c r="BP66" s="29"/>
      <c r="BQ66" s="29"/>
      <c r="BR66" s="29"/>
      <c r="BS66" s="29" t="s">
        <v>25</v>
      </c>
      <c r="BT66" s="113">
        <v>1</v>
      </c>
      <c r="BU66" s="113">
        <v>5</v>
      </c>
      <c r="BV66" s="29" t="s">
        <v>314</v>
      </c>
      <c r="BW66" s="37"/>
      <c r="BX66" s="29"/>
      <c r="BY66" s="29" t="s">
        <v>1455</v>
      </c>
      <c r="BZ66" s="29" t="s">
        <v>1455</v>
      </c>
      <c r="CA66" s="29" t="s">
        <v>1455</v>
      </c>
      <c r="CB66" s="20" t="s">
        <v>1455</v>
      </c>
      <c r="CC66" s="20" t="s">
        <v>300</v>
      </c>
    </row>
    <row r="67" spans="1:81" ht="57">
      <c r="A67" s="120">
        <v>2021</v>
      </c>
      <c r="B67" s="113" t="s">
        <v>853</v>
      </c>
      <c r="C67" s="113" t="s">
        <v>854</v>
      </c>
      <c r="D67" s="113"/>
      <c r="E67" s="113" t="s">
        <v>1797</v>
      </c>
      <c r="F67" s="113" t="s">
        <v>855</v>
      </c>
      <c r="G67" s="113" t="s">
        <v>855</v>
      </c>
      <c r="H67" s="113" t="s">
        <v>856</v>
      </c>
      <c r="I67" s="113" t="s">
        <v>856</v>
      </c>
      <c r="J67" s="29" t="s">
        <v>1798</v>
      </c>
      <c r="K67" s="113" t="s">
        <v>23</v>
      </c>
      <c r="L67" s="113"/>
      <c r="M67" s="113" t="s">
        <v>1799</v>
      </c>
      <c r="N67" s="113" t="s">
        <v>11968</v>
      </c>
      <c r="O67" s="113" t="s">
        <v>1438</v>
      </c>
      <c r="P67" s="113">
        <v>25</v>
      </c>
      <c r="Q67" s="29"/>
      <c r="R67" s="29"/>
      <c r="S67" s="29" t="s">
        <v>1800</v>
      </c>
      <c r="T67" s="125" t="s">
        <v>1801</v>
      </c>
      <c r="U67" s="113" t="s">
        <v>8</v>
      </c>
      <c r="V67" s="122" t="s">
        <v>1802</v>
      </c>
      <c r="W67" s="113" t="s">
        <v>2</v>
      </c>
      <c r="X67" s="113">
        <v>4</v>
      </c>
      <c r="Y67" s="113">
        <v>31</v>
      </c>
      <c r="Z67" s="113">
        <f>Y67-X67</f>
        <v>27</v>
      </c>
      <c r="AA67" s="115">
        <f>(Y67-X67)/X67</f>
        <v>6.75</v>
      </c>
      <c r="AB67" s="113">
        <v>76</v>
      </c>
      <c r="AC67" s="113">
        <v>82</v>
      </c>
      <c r="AD67" s="113">
        <f>AC67-AB67</f>
        <v>6</v>
      </c>
      <c r="AE67" s="115">
        <f>(AC67-AB67)/AB67</f>
        <v>7.8947368421052627E-2</v>
      </c>
      <c r="AF67" s="113">
        <v>94</v>
      </c>
      <c r="AG67" s="113">
        <v>98</v>
      </c>
      <c r="AH67" s="113">
        <f>AG67-AF67</f>
        <v>4</v>
      </c>
      <c r="AI67" s="115">
        <f>(AG67-AF67)/AF67</f>
        <v>4.2553191489361701E-2</v>
      </c>
      <c r="AJ67" s="113">
        <v>76</v>
      </c>
      <c r="AK67" s="113">
        <v>79</v>
      </c>
      <c r="AL67" s="113">
        <f>AK67-AJ67</f>
        <v>3</v>
      </c>
      <c r="AM67" s="115">
        <f>(AK67-AJ67)/AJ67</f>
        <v>3.9473684210526314E-2</v>
      </c>
      <c r="AN67" s="113">
        <v>96</v>
      </c>
      <c r="AO67" s="113">
        <v>95</v>
      </c>
      <c r="AP67" s="113">
        <f>AO67-AN67</f>
        <v>-1</v>
      </c>
      <c r="AQ67" s="115">
        <f>(AO67-AN67)/AN67</f>
        <v>-1.0416666666666666E-2</v>
      </c>
      <c r="AR67" s="113">
        <v>88</v>
      </c>
      <c r="AS67" s="113">
        <v>90</v>
      </c>
      <c r="AT67" s="113">
        <f>AS67-AR67</f>
        <v>2</v>
      </c>
      <c r="AU67" s="115">
        <f>(AS67-AR67)/AR67</f>
        <v>2.2727272727272728E-2</v>
      </c>
      <c r="AV67" s="113"/>
      <c r="AW67" s="113"/>
      <c r="AX67" s="113"/>
      <c r="AY67" s="113"/>
      <c r="AZ67" s="113">
        <v>90</v>
      </c>
      <c r="BA67" s="113">
        <v>98</v>
      </c>
      <c r="BB67" s="113">
        <f>BA67-AZ67</f>
        <v>8</v>
      </c>
      <c r="BC67" s="119">
        <v>0.371</v>
      </c>
      <c r="BD67" s="117">
        <v>0.85</v>
      </c>
      <c r="BE67" s="113"/>
      <c r="BF67" s="115">
        <v>0.89</v>
      </c>
      <c r="BG67" s="113">
        <v>5.5</v>
      </c>
      <c r="BH67" s="113"/>
      <c r="BI67" s="115">
        <v>0.81</v>
      </c>
      <c r="BJ67" s="113">
        <v>3.8</v>
      </c>
      <c r="BK67" s="124">
        <f>(BL67*100)/(100+40)</f>
        <v>1.5</v>
      </c>
      <c r="BL67" s="113">
        <v>2.1</v>
      </c>
      <c r="BM67" s="115">
        <v>0.4</v>
      </c>
      <c r="BN67" s="29">
        <f t="shared" si="92"/>
        <v>52.5</v>
      </c>
      <c r="BO67" s="29"/>
      <c r="BP67" s="29"/>
      <c r="BQ67" s="29"/>
      <c r="BR67" s="29"/>
      <c r="BS67" s="29" t="s">
        <v>27</v>
      </c>
      <c r="BT67" s="113">
        <v>1</v>
      </c>
      <c r="BU67" s="113">
        <v>3</v>
      </c>
      <c r="BV67" s="29" t="s">
        <v>314</v>
      </c>
      <c r="BW67" s="37"/>
      <c r="BX67" s="29"/>
      <c r="BY67" s="29" t="s">
        <v>1461</v>
      </c>
      <c r="BZ67" s="29" t="s">
        <v>0</v>
      </c>
      <c r="CA67" s="20" t="s">
        <v>1462</v>
      </c>
      <c r="CB67" s="20" t="s">
        <v>299</v>
      </c>
      <c r="CC67" s="20" t="s">
        <v>300</v>
      </c>
    </row>
    <row r="68" spans="1:81" ht="42.75">
      <c r="A68" s="120">
        <v>2021</v>
      </c>
      <c r="B68" s="113" t="s">
        <v>853</v>
      </c>
      <c r="C68" s="113" t="s">
        <v>1006</v>
      </c>
      <c r="D68" s="113"/>
      <c r="E68" s="113" t="s">
        <v>1430</v>
      </c>
      <c r="F68" s="113" t="s">
        <v>1310</v>
      </c>
      <c r="G68" s="113" t="s">
        <v>1310</v>
      </c>
      <c r="H68" s="113" t="s">
        <v>1803</v>
      </c>
      <c r="I68" s="113" t="s">
        <v>1803</v>
      </c>
      <c r="J68" s="29" t="s">
        <v>1804</v>
      </c>
      <c r="K68" s="113" t="s">
        <v>23</v>
      </c>
      <c r="L68" s="113"/>
      <c r="M68" s="113" t="s">
        <v>1805</v>
      </c>
      <c r="N68" s="113" t="s">
        <v>11969</v>
      </c>
      <c r="O68" s="113" t="s">
        <v>1438</v>
      </c>
      <c r="P68" s="113">
        <v>9</v>
      </c>
      <c r="Q68" s="29"/>
      <c r="R68" s="29"/>
      <c r="S68" s="29" t="s">
        <v>1806</v>
      </c>
      <c r="T68" s="29"/>
      <c r="U68" s="113"/>
      <c r="V68" s="122" t="s">
        <v>1807</v>
      </c>
      <c r="W68" s="113" t="s">
        <v>2</v>
      </c>
      <c r="X68" s="113"/>
      <c r="Y68" s="113"/>
      <c r="Z68" s="113"/>
      <c r="AA68" s="115"/>
      <c r="AB68" s="113"/>
      <c r="AC68" s="113"/>
      <c r="AD68" s="113"/>
      <c r="AE68" s="115"/>
      <c r="AF68" s="113"/>
      <c r="AG68" s="113"/>
      <c r="AH68" s="113"/>
      <c r="AI68" s="115"/>
      <c r="AJ68" s="113"/>
      <c r="AK68" s="113"/>
      <c r="AL68" s="113"/>
      <c r="AM68" s="115"/>
      <c r="AN68" s="113"/>
      <c r="AO68" s="113"/>
      <c r="AP68" s="113"/>
      <c r="AQ68" s="115"/>
      <c r="AR68" s="113"/>
      <c r="AS68" s="113"/>
      <c r="AT68" s="113"/>
      <c r="AU68" s="115"/>
      <c r="AV68" s="113"/>
      <c r="AW68" s="113"/>
      <c r="AX68" s="113"/>
      <c r="AY68" s="113"/>
      <c r="AZ68" s="113"/>
      <c r="BA68" s="113"/>
      <c r="BB68" s="113"/>
      <c r="BC68" s="119">
        <v>0.33600000000000002</v>
      </c>
      <c r="BD68" s="121">
        <v>0.85499999999999998</v>
      </c>
      <c r="BE68" s="113"/>
      <c r="BF68" s="115">
        <v>0.91</v>
      </c>
      <c r="BG68" s="113">
        <v>5</v>
      </c>
      <c r="BH68" s="113"/>
      <c r="BI68" s="115">
        <v>0.8</v>
      </c>
      <c r="BJ68" s="113">
        <v>3.4</v>
      </c>
      <c r="BK68" s="124">
        <f>(BL68*100)/(100+54)</f>
        <v>0.97402597402597402</v>
      </c>
      <c r="BL68" s="113">
        <v>1.5</v>
      </c>
      <c r="BM68" s="115">
        <v>0.54</v>
      </c>
      <c r="BN68" s="29">
        <f t="shared" si="92"/>
        <v>13.5</v>
      </c>
      <c r="BO68" s="29"/>
      <c r="BP68" s="29"/>
      <c r="BQ68" s="29"/>
      <c r="BR68" s="29"/>
      <c r="BS68" s="29" t="s">
        <v>28</v>
      </c>
      <c r="BT68" s="113">
        <v>1</v>
      </c>
      <c r="BU68" s="113">
        <v>1</v>
      </c>
      <c r="BV68" s="29" t="s">
        <v>314</v>
      </c>
      <c r="BW68" s="37"/>
      <c r="BX68" s="29"/>
      <c r="BY68" s="29" t="s">
        <v>1455</v>
      </c>
      <c r="BZ68" s="29" t="s">
        <v>1455</v>
      </c>
      <c r="CA68" s="29" t="s">
        <v>1455</v>
      </c>
      <c r="CB68" s="20" t="s">
        <v>1455</v>
      </c>
      <c r="CC68" s="20" t="s">
        <v>300</v>
      </c>
    </row>
    <row r="69" spans="1:81" ht="42.75">
      <c r="A69" s="120">
        <v>2021</v>
      </c>
      <c r="B69" s="113" t="s">
        <v>853</v>
      </c>
      <c r="C69" s="113" t="s">
        <v>1006</v>
      </c>
      <c r="D69" s="113"/>
      <c r="E69" s="113" t="s">
        <v>1430</v>
      </c>
      <c r="F69" s="113" t="s">
        <v>1310</v>
      </c>
      <c r="G69" s="113" t="s">
        <v>1310</v>
      </c>
      <c r="H69" s="113" t="s">
        <v>1808</v>
      </c>
      <c r="I69" s="113" t="s">
        <v>1808</v>
      </c>
      <c r="J69" s="29" t="s">
        <v>1809</v>
      </c>
      <c r="K69" s="113" t="s">
        <v>23</v>
      </c>
      <c r="L69" s="113"/>
      <c r="M69" s="113" t="s">
        <v>1810</v>
      </c>
      <c r="N69" s="113" t="s">
        <v>11969</v>
      </c>
      <c r="O69" s="113" t="s">
        <v>393</v>
      </c>
      <c r="P69" s="113">
        <v>6</v>
      </c>
      <c r="Q69" s="29"/>
      <c r="R69" s="29"/>
      <c r="S69" s="29" t="s">
        <v>1811</v>
      </c>
      <c r="T69" s="29"/>
      <c r="U69" s="113"/>
      <c r="V69" s="122" t="s">
        <v>1812</v>
      </c>
      <c r="W69" s="113" t="s">
        <v>2</v>
      </c>
      <c r="X69" s="113"/>
      <c r="Y69" s="113"/>
      <c r="Z69" s="113"/>
      <c r="AA69" s="115"/>
      <c r="AB69" s="113"/>
      <c r="AC69" s="113"/>
      <c r="AD69" s="113"/>
      <c r="AE69" s="115"/>
      <c r="AF69" s="113"/>
      <c r="AG69" s="113"/>
      <c r="AH69" s="113"/>
      <c r="AI69" s="115"/>
      <c r="AJ69" s="113"/>
      <c r="AK69" s="113"/>
      <c r="AL69" s="113"/>
      <c r="AM69" s="115"/>
      <c r="AN69" s="113"/>
      <c r="AO69" s="113"/>
      <c r="AP69" s="113"/>
      <c r="AQ69" s="115"/>
      <c r="AR69" s="113"/>
      <c r="AS69" s="113"/>
      <c r="AT69" s="113"/>
      <c r="AU69" s="115"/>
      <c r="AV69" s="113"/>
      <c r="AW69" s="113"/>
      <c r="AX69" s="113"/>
      <c r="AY69" s="113"/>
      <c r="AZ69" s="113"/>
      <c r="BA69" s="113"/>
      <c r="BB69" s="113"/>
      <c r="BC69" s="115">
        <v>0.34</v>
      </c>
      <c r="BD69" s="121">
        <v>0.85599999999999998</v>
      </c>
      <c r="BE69" s="113"/>
      <c r="BF69" s="115">
        <v>0.89</v>
      </c>
      <c r="BG69" s="113">
        <v>5.0999999999999996</v>
      </c>
      <c r="BH69" s="113"/>
      <c r="BI69" s="115">
        <v>0.82</v>
      </c>
      <c r="BJ69" s="113">
        <v>3.4</v>
      </c>
      <c r="BK69" s="124">
        <f>(BL69*100)/(100+42)</f>
        <v>1.6901408450704225</v>
      </c>
      <c r="BL69" s="113">
        <v>2.4</v>
      </c>
      <c r="BM69" s="115">
        <v>0.42</v>
      </c>
      <c r="BN69" s="29">
        <f t="shared" si="92"/>
        <v>14.399999999999999</v>
      </c>
      <c r="BO69" s="29"/>
      <c r="BP69" s="29"/>
      <c r="BQ69" s="29"/>
      <c r="BR69" s="29"/>
      <c r="BS69" s="29" t="s">
        <v>28</v>
      </c>
      <c r="BT69" s="113">
        <v>1</v>
      </c>
      <c r="BU69" s="113">
        <v>1</v>
      </c>
      <c r="BV69" s="29" t="s">
        <v>314</v>
      </c>
      <c r="BW69" s="37"/>
      <c r="BX69" s="29"/>
      <c r="BY69" s="29" t="s">
        <v>1455</v>
      </c>
      <c r="BZ69" s="29" t="s">
        <v>1455</v>
      </c>
      <c r="CA69" s="29" t="s">
        <v>1455</v>
      </c>
      <c r="CB69" s="20" t="s">
        <v>1455</v>
      </c>
      <c r="CC69" s="20" t="s">
        <v>300</v>
      </c>
    </row>
    <row r="70" spans="1:81" ht="57">
      <c r="A70" s="120">
        <v>2021</v>
      </c>
      <c r="B70" s="113" t="s">
        <v>853</v>
      </c>
      <c r="C70" s="113" t="s">
        <v>1006</v>
      </c>
      <c r="D70" s="113"/>
      <c r="E70" s="113" t="s">
        <v>1008</v>
      </c>
      <c r="F70" s="113" t="s">
        <v>1431</v>
      </c>
      <c r="G70" s="113" t="s">
        <v>1431</v>
      </c>
      <c r="H70" s="113" t="s">
        <v>1432</v>
      </c>
      <c r="I70" s="113" t="s">
        <v>1432</v>
      </c>
      <c r="J70" s="29" t="s">
        <v>1813</v>
      </c>
      <c r="K70" s="113" t="s">
        <v>23</v>
      </c>
      <c r="L70" s="113"/>
      <c r="M70" s="113" t="s">
        <v>1814</v>
      </c>
      <c r="N70" s="113" t="s">
        <v>1357</v>
      </c>
      <c r="O70" s="113" t="s">
        <v>1438</v>
      </c>
      <c r="P70" s="113">
        <v>38</v>
      </c>
      <c r="Q70" s="29"/>
      <c r="R70" s="29"/>
      <c r="S70" s="29" t="s">
        <v>1815</v>
      </c>
      <c r="T70" s="122" t="s">
        <v>1816</v>
      </c>
      <c r="U70" s="113" t="s">
        <v>2</v>
      </c>
      <c r="V70" s="122" t="s">
        <v>1817</v>
      </c>
      <c r="W70" s="113" t="s">
        <v>2</v>
      </c>
      <c r="X70" s="113">
        <v>10</v>
      </c>
      <c r="Y70" s="113">
        <v>36</v>
      </c>
      <c r="Z70" s="113">
        <f t="shared" ref="Z70:Z77" si="146">Y70-X70</f>
        <v>26</v>
      </c>
      <c r="AA70" s="115">
        <f t="shared" ref="AA70:AA77" si="147">(Y70-X70)/X70</f>
        <v>2.6</v>
      </c>
      <c r="AB70" s="113">
        <v>24</v>
      </c>
      <c r="AC70" s="113">
        <v>58</v>
      </c>
      <c r="AD70" s="113">
        <f t="shared" ref="AD70:AD77" si="148">AC70-AB70</f>
        <v>34</v>
      </c>
      <c r="AE70" s="115">
        <f t="shared" ref="AE70:AE77" si="149">(AC70-AB70)/AB70</f>
        <v>1.4166666666666667</v>
      </c>
      <c r="AF70" s="113">
        <v>81</v>
      </c>
      <c r="AG70" s="113">
        <v>94</v>
      </c>
      <c r="AH70" s="113">
        <f t="shared" ref="AH70:AH77" si="150">AG70-AF70</f>
        <v>13</v>
      </c>
      <c r="AI70" s="115">
        <f t="shared" ref="AI70:AI77" si="151">(AG70-AF70)/AF70</f>
        <v>0.16049382716049382</v>
      </c>
      <c r="AJ70" s="113">
        <v>69</v>
      </c>
      <c r="AK70" s="113">
        <v>85</v>
      </c>
      <c r="AL70" s="113">
        <f t="shared" ref="AL70:AL77" si="152">AK70-AJ70</f>
        <v>16</v>
      </c>
      <c r="AM70" s="115">
        <f t="shared" ref="AM70:AM76" si="153">(AK70-AJ70)/AJ70</f>
        <v>0.2318840579710145</v>
      </c>
      <c r="AN70" s="113">
        <v>78</v>
      </c>
      <c r="AO70" s="113">
        <v>85</v>
      </c>
      <c r="AP70" s="113">
        <f t="shared" ref="AP70:AP77" si="154">AO70-AN70</f>
        <v>7</v>
      </c>
      <c r="AQ70" s="115">
        <f t="shared" ref="AQ70:AQ77" si="155">(AO70-AN70)/AN70</f>
        <v>8.9743589743589744E-2</v>
      </c>
      <c r="AR70" s="113">
        <v>69</v>
      </c>
      <c r="AS70" s="113">
        <v>84</v>
      </c>
      <c r="AT70" s="113">
        <f t="shared" ref="AT70:AT77" si="156">AS70-AR70</f>
        <v>15</v>
      </c>
      <c r="AU70" s="115">
        <f t="shared" ref="AU70:AU77" si="157">(AS70-AR70)/AR70</f>
        <v>0.21739130434782608</v>
      </c>
      <c r="AV70" s="113"/>
      <c r="AW70" s="113"/>
      <c r="AX70" s="113"/>
      <c r="AY70" s="113"/>
      <c r="AZ70" s="113">
        <v>74</v>
      </c>
      <c r="BA70" s="113">
        <v>82</v>
      </c>
      <c r="BB70" s="113">
        <f t="shared" ref="BB70:BB77" si="158">BA70-AZ70</f>
        <v>8</v>
      </c>
      <c r="BC70" s="121">
        <v>0.34599999999999997</v>
      </c>
      <c r="BD70" s="119">
        <v>0.83099999999999996</v>
      </c>
      <c r="BE70" s="113"/>
      <c r="BF70" s="117">
        <v>0.86</v>
      </c>
      <c r="BG70" s="113">
        <v>5.0999999999999996</v>
      </c>
      <c r="BH70" s="113"/>
      <c r="BI70" s="115">
        <v>0.8</v>
      </c>
      <c r="BJ70" s="113">
        <v>3.5</v>
      </c>
      <c r="BK70" s="124">
        <f>(BL70*100)/(100+57)</f>
        <v>1.0828025477707006</v>
      </c>
      <c r="BL70" s="113">
        <v>1.7</v>
      </c>
      <c r="BM70" s="115">
        <v>0.56999999999999995</v>
      </c>
      <c r="BN70" s="29">
        <f t="shared" si="92"/>
        <v>64.599999999999994</v>
      </c>
      <c r="BO70" s="29"/>
      <c r="BP70" s="29"/>
      <c r="BQ70" s="29"/>
      <c r="BR70" s="29"/>
      <c r="BS70" s="29" t="s">
        <v>26</v>
      </c>
      <c r="BT70" s="113">
        <v>1</v>
      </c>
      <c r="BU70" s="113">
        <v>1</v>
      </c>
      <c r="BV70" s="29" t="s">
        <v>314</v>
      </c>
      <c r="BW70" s="37"/>
      <c r="BX70" s="29"/>
      <c r="BY70" s="29" t="s">
        <v>1461</v>
      </c>
      <c r="BZ70" s="29" t="s">
        <v>0</v>
      </c>
      <c r="CA70" s="20" t="s">
        <v>1462</v>
      </c>
      <c r="CB70" s="20" t="s">
        <v>299</v>
      </c>
      <c r="CC70" s="20" t="s">
        <v>300</v>
      </c>
    </row>
    <row r="71" spans="1:81" ht="57">
      <c r="A71" s="120">
        <v>2021</v>
      </c>
      <c r="B71" s="113" t="s">
        <v>853</v>
      </c>
      <c r="C71" s="113" t="s">
        <v>1006</v>
      </c>
      <c r="D71" s="113"/>
      <c r="E71" s="113" t="s">
        <v>1430</v>
      </c>
      <c r="F71" s="113" t="s">
        <v>1310</v>
      </c>
      <c r="G71" s="113" t="s">
        <v>1310</v>
      </c>
      <c r="H71" s="113" t="s">
        <v>1818</v>
      </c>
      <c r="I71" s="113" t="s">
        <v>1818</v>
      </c>
      <c r="J71" s="29" t="s">
        <v>1819</v>
      </c>
      <c r="K71" s="113" t="s">
        <v>23</v>
      </c>
      <c r="L71" s="113"/>
      <c r="M71" s="113" t="s">
        <v>1820</v>
      </c>
      <c r="N71" s="113" t="s">
        <v>11970</v>
      </c>
      <c r="O71" s="113" t="s">
        <v>774</v>
      </c>
      <c r="P71" s="113">
        <v>24</v>
      </c>
      <c r="Q71" s="29"/>
      <c r="R71" s="29"/>
      <c r="S71" s="29" t="s">
        <v>1821</v>
      </c>
      <c r="T71" s="122" t="s">
        <v>1822</v>
      </c>
      <c r="U71" s="113" t="s">
        <v>8</v>
      </c>
      <c r="V71" s="122" t="s">
        <v>1823</v>
      </c>
      <c r="W71" s="113" t="s">
        <v>2</v>
      </c>
      <c r="X71" s="113">
        <v>12</v>
      </c>
      <c r="Y71" s="113">
        <v>33</v>
      </c>
      <c r="Z71" s="113">
        <f t="shared" si="146"/>
        <v>21</v>
      </c>
      <c r="AA71" s="115">
        <f t="shared" si="147"/>
        <v>1.75</v>
      </c>
      <c r="AB71" s="113">
        <v>54</v>
      </c>
      <c r="AC71" s="113">
        <v>72</v>
      </c>
      <c r="AD71" s="113">
        <f t="shared" si="148"/>
        <v>18</v>
      </c>
      <c r="AE71" s="115">
        <f t="shared" si="149"/>
        <v>0.33333333333333331</v>
      </c>
      <c r="AF71" s="113">
        <v>85</v>
      </c>
      <c r="AG71" s="113">
        <v>92</v>
      </c>
      <c r="AH71" s="113">
        <f t="shared" si="150"/>
        <v>7</v>
      </c>
      <c r="AI71" s="115">
        <f t="shared" si="151"/>
        <v>8.2352941176470587E-2</v>
      </c>
      <c r="AJ71" s="113">
        <v>35</v>
      </c>
      <c r="AK71" s="113">
        <v>38</v>
      </c>
      <c r="AL71" s="113">
        <f t="shared" si="152"/>
        <v>3</v>
      </c>
      <c r="AM71" s="115">
        <f t="shared" si="153"/>
        <v>8.5714285714285715E-2</v>
      </c>
      <c r="AN71" s="113">
        <v>86</v>
      </c>
      <c r="AO71" s="113">
        <v>86</v>
      </c>
      <c r="AP71" s="113">
        <f t="shared" si="154"/>
        <v>0</v>
      </c>
      <c r="AQ71" s="115">
        <f t="shared" si="155"/>
        <v>0</v>
      </c>
      <c r="AR71" s="113">
        <v>78</v>
      </c>
      <c r="AS71" s="113">
        <v>82</v>
      </c>
      <c r="AT71" s="113">
        <f t="shared" si="156"/>
        <v>4</v>
      </c>
      <c r="AU71" s="115">
        <f t="shared" si="157"/>
        <v>5.128205128205128E-2</v>
      </c>
      <c r="AV71" s="113"/>
      <c r="AW71" s="113"/>
      <c r="AX71" s="113"/>
      <c r="AY71" s="113"/>
      <c r="AZ71" s="113">
        <v>80</v>
      </c>
      <c r="BA71" s="113">
        <v>86</v>
      </c>
      <c r="BB71" s="113">
        <f t="shared" si="158"/>
        <v>6</v>
      </c>
      <c r="BC71" s="119">
        <v>0.36399999999999999</v>
      </c>
      <c r="BD71" s="121">
        <v>0.85599999999999998</v>
      </c>
      <c r="BE71" s="113"/>
      <c r="BF71" s="115">
        <v>0.89</v>
      </c>
      <c r="BG71" s="113">
        <v>5.6</v>
      </c>
      <c r="BH71" s="113"/>
      <c r="BI71" s="115">
        <v>0.82</v>
      </c>
      <c r="BJ71" s="113">
        <v>3.5</v>
      </c>
      <c r="BK71" s="124">
        <f>(BL71*100)/(100+34)</f>
        <v>1.044776119402985</v>
      </c>
      <c r="BL71" s="113">
        <v>1.4</v>
      </c>
      <c r="BM71" s="115">
        <v>0.34</v>
      </c>
      <c r="BN71" s="29">
        <f t="shared" si="92"/>
        <v>33.599999999999994</v>
      </c>
      <c r="BO71" s="29"/>
      <c r="BP71" s="29"/>
      <c r="BQ71" s="29"/>
      <c r="BR71" s="29"/>
      <c r="BS71" s="29" t="s">
        <v>28</v>
      </c>
      <c r="BT71" s="113">
        <v>1</v>
      </c>
      <c r="BU71" s="113">
        <v>2</v>
      </c>
      <c r="BV71" s="29" t="s">
        <v>314</v>
      </c>
      <c r="BW71" s="37"/>
      <c r="BX71" s="29"/>
      <c r="BY71" s="29" t="s">
        <v>1461</v>
      </c>
      <c r="BZ71" s="29" t="s">
        <v>0</v>
      </c>
      <c r="CA71" s="20" t="s">
        <v>1462</v>
      </c>
      <c r="CB71" s="20" t="s">
        <v>299</v>
      </c>
      <c r="CC71" s="20" t="s">
        <v>300</v>
      </c>
    </row>
    <row r="72" spans="1:81" ht="42.75">
      <c r="A72" s="120">
        <v>2021</v>
      </c>
      <c r="B72" s="113" t="s">
        <v>853</v>
      </c>
      <c r="C72" s="113" t="s">
        <v>1006</v>
      </c>
      <c r="D72" s="113"/>
      <c r="E72" s="113" t="s">
        <v>1430</v>
      </c>
      <c r="F72" s="113" t="s">
        <v>1310</v>
      </c>
      <c r="G72" s="113" t="s">
        <v>1310</v>
      </c>
      <c r="H72" s="113" t="s">
        <v>1824</v>
      </c>
      <c r="I72" s="113" t="s">
        <v>1824</v>
      </c>
      <c r="J72" s="29" t="s">
        <v>1825</v>
      </c>
      <c r="K72" s="113" t="s">
        <v>23</v>
      </c>
      <c r="L72" s="113"/>
      <c r="M72" s="113" t="s">
        <v>1826</v>
      </c>
      <c r="N72" s="113" t="s">
        <v>11969</v>
      </c>
      <c r="O72" s="113" t="s">
        <v>774</v>
      </c>
      <c r="P72" s="113">
        <v>8</v>
      </c>
      <c r="Q72" s="29"/>
      <c r="R72" s="29"/>
      <c r="S72" s="29" t="s">
        <v>1827</v>
      </c>
      <c r="T72" s="122" t="s">
        <v>1828</v>
      </c>
      <c r="U72" s="113" t="s">
        <v>8</v>
      </c>
      <c r="V72" s="122" t="s">
        <v>1829</v>
      </c>
      <c r="W72" s="113" t="s">
        <v>2</v>
      </c>
      <c r="X72" s="113">
        <v>21</v>
      </c>
      <c r="Y72" s="113">
        <v>42</v>
      </c>
      <c r="Z72" s="113">
        <f t="shared" si="146"/>
        <v>21</v>
      </c>
      <c r="AA72" s="115">
        <f t="shared" si="147"/>
        <v>1</v>
      </c>
      <c r="AB72" s="113">
        <v>70</v>
      </c>
      <c r="AC72" s="113">
        <v>87</v>
      </c>
      <c r="AD72" s="113">
        <f t="shared" si="148"/>
        <v>17</v>
      </c>
      <c r="AE72" s="115">
        <f t="shared" si="149"/>
        <v>0.24285714285714285</v>
      </c>
      <c r="AF72" s="113">
        <v>94</v>
      </c>
      <c r="AG72" s="113">
        <v>97</v>
      </c>
      <c r="AH72" s="113">
        <f t="shared" si="150"/>
        <v>3</v>
      </c>
      <c r="AI72" s="115">
        <f t="shared" si="151"/>
        <v>3.1914893617021274E-2</v>
      </c>
      <c r="AJ72" s="113">
        <v>66</v>
      </c>
      <c r="AK72" s="113">
        <v>71</v>
      </c>
      <c r="AL72" s="113">
        <f t="shared" si="152"/>
        <v>5</v>
      </c>
      <c r="AM72" s="115">
        <f t="shared" si="153"/>
        <v>7.575757575757576E-2</v>
      </c>
      <c r="AN72" s="113">
        <v>92</v>
      </c>
      <c r="AO72" s="113">
        <v>93</v>
      </c>
      <c r="AP72" s="113">
        <f t="shared" si="154"/>
        <v>1</v>
      </c>
      <c r="AQ72" s="115">
        <f t="shared" si="155"/>
        <v>1.0869565217391304E-2</v>
      </c>
      <c r="AR72" s="113">
        <v>82</v>
      </c>
      <c r="AS72" s="113">
        <v>91</v>
      </c>
      <c r="AT72" s="113">
        <f t="shared" si="156"/>
        <v>9</v>
      </c>
      <c r="AU72" s="115">
        <f t="shared" si="157"/>
        <v>0.10975609756097561</v>
      </c>
      <c r="AV72" s="113"/>
      <c r="AW72" s="113"/>
      <c r="AX72" s="113"/>
      <c r="AY72" s="113"/>
      <c r="AZ72" s="113">
        <v>92</v>
      </c>
      <c r="BA72" s="113">
        <v>96</v>
      </c>
      <c r="BB72" s="113">
        <f t="shared" si="158"/>
        <v>4</v>
      </c>
      <c r="BC72" s="119">
        <v>0.32400000000000001</v>
      </c>
      <c r="BD72" s="121">
        <v>0.85699999999999998</v>
      </c>
      <c r="BE72" s="113"/>
      <c r="BF72" s="115">
        <v>0.9</v>
      </c>
      <c r="BG72" s="113">
        <v>4.7</v>
      </c>
      <c r="BH72" s="113"/>
      <c r="BI72" s="115">
        <v>0.82</v>
      </c>
      <c r="BJ72" s="113">
        <v>3.4</v>
      </c>
      <c r="BK72" s="124">
        <f>(BL72*100)/(100+45)</f>
        <v>1.517241379310345</v>
      </c>
      <c r="BL72" s="113">
        <v>2.2000000000000002</v>
      </c>
      <c r="BM72" s="115">
        <v>0.45</v>
      </c>
      <c r="BN72" s="29">
        <f t="shared" si="92"/>
        <v>17.600000000000001</v>
      </c>
      <c r="BO72" s="29"/>
      <c r="BP72" s="29"/>
      <c r="BQ72" s="29"/>
      <c r="BR72" s="29"/>
      <c r="BS72" s="29" t="s">
        <v>28</v>
      </c>
      <c r="BT72" s="113">
        <v>1</v>
      </c>
      <c r="BU72" s="113">
        <v>2</v>
      </c>
      <c r="BV72" s="29" t="s">
        <v>314</v>
      </c>
      <c r="BW72" s="37"/>
      <c r="BX72" s="29"/>
      <c r="BY72" s="29" t="s">
        <v>1461</v>
      </c>
      <c r="BZ72" s="29" t="s">
        <v>0</v>
      </c>
      <c r="CA72" s="20" t="s">
        <v>1462</v>
      </c>
      <c r="CB72" s="20" t="s">
        <v>299</v>
      </c>
      <c r="CC72" s="20" t="s">
        <v>300</v>
      </c>
    </row>
    <row r="73" spans="1:81" ht="57">
      <c r="A73" s="120">
        <v>2021</v>
      </c>
      <c r="B73" s="113" t="s">
        <v>853</v>
      </c>
      <c r="C73" s="113" t="s">
        <v>1006</v>
      </c>
      <c r="D73" s="113"/>
      <c r="E73" s="113" t="s">
        <v>1430</v>
      </c>
      <c r="F73" s="113" t="s">
        <v>1310</v>
      </c>
      <c r="G73" s="113" t="s">
        <v>1310</v>
      </c>
      <c r="H73" s="113" t="s">
        <v>1830</v>
      </c>
      <c r="I73" s="113" t="s">
        <v>1830</v>
      </c>
      <c r="J73" s="29" t="s">
        <v>1831</v>
      </c>
      <c r="K73" s="113" t="s">
        <v>23</v>
      </c>
      <c r="L73" s="113"/>
      <c r="M73" s="113" t="s">
        <v>1832</v>
      </c>
      <c r="N73" s="113" t="s">
        <v>11969</v>
      </c>
      <c r="O73" s="113" t="s">
        <v>774</v>
      </c>
      <c r="P73" s="113">
        <v>10</v>
      </c>
      <c r="Q73" s="29"/>
      <c r="R73" s="29"/>
      <c r="S73" s="29" t="s">
        <v>1833</v>
      </c>
      <c r="T73" s="122" t="s">
        <v>1834</v>
      </c>
      <c r="U73" s="113" t="s">
        <v>8</v>
      </c>
      <c r="V73" s="122" t="s">
        <v>1835</v>
      </c>
      <c r="W73" s="113" t="s">
        <v>2</v>
      </c>
      <c r="X73" s="113">
        <v>19</v>
      </c>
      <c r="Y73" s="113">
        <v>25</v>
      </c>
      <c r="Z73" s="113">
        <f t="shared" si="146"/>
        <v>6</v>
      </c>
      <c r="AA73" s="115">
        <f t="shared" si="147"/>
        <v>0.31578947368421051</v>
      </c>
      <c r="AB73" s="113">
        <v>64</v>
      </c>
      <c r="AC73" s="113">
        <v>68</v>
      </c>
      <c r="AD73" s="113">
        <f t="shared" si="148"/>
        <v>4</v>
      </c>
      <c r="AE73" s="115">
        <f t="shared" si="149"/>
        <v>6.25E-2</v>
      </c>
      <c r="AF73" s="113">
        <v>90</v>
      </c>
      <c r="AG73" s="113">
        <v>94</v>
      </c>
      <c r="AH73" s="113">
        <f t="shared" si="150"/>
        <v>4</v>
      </c>
      <c r="AI73" s="115">
        <f t="shared" si="151"/>
        <v>4.4444444444444446E-2</v>
      </c>
      <c r="AJ73" s="113">
        <v>50</v>
      </c>
      <c r="AK73" s="113">
        <v>64</v>
      </c>
      <c r="AL73" s="113">
        <f t="shared" si="152"/>
        <v>14</v>
      </c>
      <c r="AM73" s="115">
        <f t="shared" si="153"/>
        <v>0.28000000000000003</v>
      </c>
      <c r="AN73" s="113">
        <v>86</v>
      </c>
      <c r="AO73" s="113">
        <v>86</v>
      </c>
      <c r="AP73" s="113">
        <f t="shared" si="154"/>
        <v>0</v>
      </c>
      <c r="AQ73" s="115">
        <f t="shared" si="155"/>
        <v>0</v>
      </c>
      <c r="AR73" s="113">
        <v>81</v>
      </c>
      <c r="AS73" s="113">
        <v>81</v>
      </c>
      <c r="AT73" s="113">
        <f t="shared" si="156"/>
        <v>0</v>
      </c>
      <c r="AU73" s="115">
        <f t="shared" si="157"/>
        <v>0</v>
      </c>
      <c r="AV73" s="113"/>
      <c r="AW73" s="113"/>
      <c r="AX73" s="113"/>
      <c r="AY73" s="113"/>
      <c r="AZ73" s="113">
        <v>86</v>
      </c>
      <c r="BA73" s="113">
        <v>86</v>
      </c>
      <c r="BB73" s="113">
        <f t="shared" si="158"/>
        <v>0</v>
      </c>
      <c r="BC73" s="119">
        <v>0.317</v>
      </c>
      <c r="BD73" s="121">
        <v>0.83699999999999997</v>
      </c>
      <c r="BE73" s="113"/>
      <c r="BF73" s="115">
        <v>0.87</v>
      </c>
      <c r="BG73" s="113">
        <v>4.7699999999999996</v>
      </c>
      <c r="BH73" s="113"/>
      <c r="BI73" s="115">
        <v>0.8</v>
      </c>
      <c r="BJ73" s="113">
        <v>3.16</v>
      </c>
      <c r="BK73" s="124">
        <f>(BL73*100)/(100+36)</f>
        <v>1.5441176470588236</v>
      </c>
      <c r="BL73" s="113">
        <v>2.1</v>
      </c>
      <c r="BM73" s="115">
        <v>0.36</v>
      </c>
      <c r="BN73" s="29">
        <f t="shared" si="92"/>
        <v>21</v>
      </c>
      <c r="BO73" s="29"/>
      <c r="BP73" s="29"/>
      <c r="BQ73" s="29"/>
      <c r="BR73" s="29"/>
      <c r="BS73" s="29" t="s">
        <v>28</v>
      </c>
      <c r="BT73" s="113">
        <v>1</v>
      </c>
      <c r="BU73" s="113">
        <v>2</v>
      </c>
      <c r="BV73" s="29" t="s">
        <v>314</v>
      </c>
      <c r="BW73" s="37"/>
      <c r="BX73" s="29"/>
      <c r="BY73" s="29" t="s">
        <v>1461</v>
      </c>
      <c r="BZ73" s="29" t="s">
        <v>0</v>
      </c>
      <c r="CA73" s="20" t="s">
        <v>1462</v>
      </c>
      <c r="CB73" s="20" t="s">
        <v>299</v>
      </c>
      <c r="CC73" s="20" t="s">
        <v>300</v>
      </c>
    </row>
    <row r="74" spans="1:81" ht="42.75">
      <c r="A74" s="120">
        <v>2021</v>
      </c>
      <c r="B74" s="113" t="s">
        <v>853</v>
      </c>
      <c r="C74" s="113" t="s">
        <v>1006</v>
      </c>
      <c r="D74" s="113"/>
      <c r="E74" s="113" t="s">
        <v>1430</v>
      </c>
      <c r="F74" s="113" t="s">
        <v>1836</v>
      </c>
      <c r="G74" s="113" t="s">
        <v>1837</v>
      </c>
      <c r="H74" s="113" t="s">
        <v>1838</v>
      </c>
      <c r="I74" s="113" t="s">
        <v>1838</v>
      </c>
      <c r="J74" s="29" t="s">
        <v>1839</v>
      </c>
      <c r="K74" s="113" t="s">
        <v>23</v>
      </c>
      <c r="L74" s="113"/>
      <c r="M74" s="113" t="s">
        <v>1840</v>
      </c>
      <c r="N74" s="113" t="s">
        <v>11971</v>
      </c>
      <c r="O74" s="113" t="s">
        <v>311</v>
      </c>
      <c r="P74" s="113">
        <v>15</v>
      </c>
      <c r="Q74" s="29"/>
      <c r="R74" s="29"/>
      <c r="S74" s="29" t="s">
        <v>1841</v>
      </c>
      <c r="T74" s="122" t="s">
        <v>1842</v>
      </c>
      <c r="U74" s="113" t="s">
        <v>8</v>
      </c>
      <c r="V74" s="122" t="s">
        <v>1843</v>
      </c>
      <c r="W74" s="113" t="s">
        <v>8</v>
      </c>
      <c r="X74" s="113">
        <v>8</v>
      </c>
      <c r="Y74" s="113">
        <v>15</v>
      </c>
      <c r="Z74" s="113">
        <f t="shared" si="146"/>
        <v>7</v>
      </c>
      <c r="AA74" s="115">
        <f t="shared" si="147"/>
        <v>0.875</v>
      </c>
      <c r="AB74" s="113">
        <v>29</v>
      </c>
      <c r="AC74" s="113">
        <v>47</v>
      </c>
      <c r="AD74" s="113">
        <f t="shared" si="148"/>
        <v>18</v>
      </c>
      <c r="AE74" s="115">
        <f t="shared" si="149"/>
        <v>0.62068965517241381</v>
      </c>
      <c r="AF74" s="113">
        <v>82</v>
      </c>
      <c r="AG74" s="113">
        <v>84</v>
      </c>
      <c r="AH74" s="113">
        <f t="shared" si="150"/>
        <v>2</v>
      </c>
      <c r="AI74" s="115">
        <f t="shared" si="151"/>
        <v>2.4390243902439025E-2</v>
      </c>
      <c r="AJ74" s="113">
        <v>53</v>
      </c>
      <c r="AK74" s="113">
        <v>54</v>
      </c>
      <c r="AL74" s="113">
        <f t="shared" si="152"/>
        <v>1</v>
      </c>
      <c r="AM74" s="115">
        <f t="shared" si="153"/>
        <v>1.8867924528301886E-2</v>
      </c>
      <c r="AN74" s="113">
        <v>57</v>
      </c>
      <c r="AO74" s="113">
        <v>66</v>
      </c>
      <c r="AP74" s="113">
        <f t="shared" si="154"/>
        <v>9</v>
      </c>
      <c r="AQ74" s="115">
        <f t="shared" si="155"/>
        <v>0.15789473684210525</v>
      </c>
      <c r="AR74" s="113">
        <v>51</v>
      </c>
      <c r="AS74" s="113">
        <v>57</v>
      </c>
      <c r="AT74" s="113">
        <f t="shared" si="156"/>
        <v>6</v>
      </c>
      <c r="AU74" s="115">
        <f t="shared" si="157"/>
        <v>0.11764705882352941</v>
      </c>
      <c r="AV74" s="113"/>
      <c r="AW74" s="113"/>
      <c r="AX74" s="113"/>
      <c r="AY74" s="113"/>
      <c r="AZ74" s="113">
        <v>60</v>
      </c>
      <c r="BA74" s="113">
        <v>63</v>
      </c>
      <c r="BB74" s="113">
        <f t="shared" si="158"/>
        <v>3</v>
      </c>
      <c r="BC74" s="119">
        <v>0.26500000000000001</v>
      </c>
      <c r="BD74" s="121">
        <v>0.79600000000000004</v>
      </c>
      <c r="BE74" s="113"/>
      <c r="BF74" s="115">
        <v>0.85</v>
      </c>
      <c r="BG74" s="113">
        <v>4.07</v>
      </c>
      <c r="BH74" s="113"/>
      <c r="BI74" s="115">
        <v>0.75</v>
      </c>
      <c r="BJ74" s="113">
        <v>2.57</v>
      </c>
      <c r="BK74" s="124">
        <f>(BL74*100)/(100+30)</f>
        <v>2.4615384615384617</v>
      </c>
      <c r="BL74" s="113">
        <v>3.2</v>
      </c>
      <c r="BM74" s="115">
        <v>0.3</v>
      </c>
      <c r="BN74" s="29">
        <f t="shared" si="92"/>
        <v>48</v>
      </c>
      <c r="BO74" s="29"/>
      <c r="BP74" s="29"/>
      <c r="BQ74" s="29"/>
      <c r="BR74" s="29"/>
      <c r="BS74" s="29" t="s">
        <v>26</v>
      </c>
      <c r="BT74" s="113">
        <v>3</v>
      </c>
      <c r="BU74" s="113">
        <v>3</v>
      </c>
      <c r="BV74" s="29" t="s">
        <v>314</v>
      </c>
      <c r="BW74" s="37"/>
      <c r="BX74" s="29"/>
      <c r="BY74" s="29" t="s">
        <v>1461</v>
      </c>
      <c r="BZ74" s="29" t="s">
        <v>0</v>
      </c>
      <c r="CA74" s="20" t="s">
        <v>1462</v>
      </c>
      <c r="CB74" s="20" t="s">
        <v>299</v>
      </c>
      <c r="CC74" s="20" t="s">
        <v>300</v>
      </c>
    </row>
    <row r="75" spans="1:81" ht="42.75">
      <c r="A75" s="120">
        <v>2021</v>
      </c>
      <c r="B75" s="113" t="s">
        <v>853</v>
      </c>
      <c r="C75" s="113" t="s">
        <v>1006</v>
      </c>
      <c r="D75" s="113"/>
      <c r="E75" s="113" t="s">
        <v>1430</v>
      </c>
      <c r="F75" s="113" t="s">
        <v>1319</v>
      </c>
      <c r="G75" s="113" t="s">
        <v>1319</v>
      </c>
      <c r="H75" s="113" t="s">
        <v>1320</v>
      </c>
      <c r="I75" s="113" t="s">
        <v>1320</v>
      </c>
      <c r="J75" s="29" t="s">
        <v>1844</v>
      </c>
      <c r="K75" s="113" t="s">
        <v>23</v>
      </c>
      <c r="L75" s="113"/>
      <c r="M75" s="113" t="s">
        <v>1845</v>
      </c>
      <c r="N75" s="113" t="s">
        <v>11972</v>
      </c>
      <c r="O75" s="113" t="s">
        <v>321</v>
      </c>
      <c r="P75" s="113">
        <v>21</v>
      </c>
      <c r="Q75" s="29"/>
      <c r="R75" s="29"/>
      <c r="S75" s="29" t="s">
        <v>1846</v>
      </c>
      <c r="T75" s="125" t="s">
        <v>1847</v>
      </c>
      <c r="U75" s="113" t="s">
        <v>2</v>
      </c>
      <c r="V75" s="122" t="s">
        <v>1848</v>
      </c>
      <c r="W75" s="113" t="s">
        <v>2</v>
      </c>
      <c r="X75" s="113">
        <v>27</v>
      </c>
      <c r="Y75" s="113">
        <v>46</v>
      </c>
      <c r="Z75" s="113">
        <f t="shared" si="146"/>
        <v>19</v>
      </c>
      <c r="AA75" s="115">
        <f t="shared" si="147"/>
        <v>0.70370370370370372</v>
      </c>
      <c r="AB75" s="113">
        <v>56</v>
      </c>
      <c r="AC75" s="113">
        <v>83</v>
      </c>
      <c r="AD75" s="113">
        <f t="shared" si="148"/>
        <v>27</v>
      </c>
      <c r="AE75" s="115">
        <f t="shared" si="149"/>
        <v>0.48214285714285715</v>
      </c>
      <c r="AF75" s="113">
        <v>94</v>
      </c>
      <c r="AG75" s="113">
        <v>98</v>
      </c>
      <c r="AH75" s="113">
        <f t="shared" si="150"/>
        <v>4</v>
      </c>
      <c r="AI75" s="115">
        <f t="shared" si="151"/>
        <v>4.2553191489361701E-2</v>
      </c>
      <c r="AJ75" s="113">
        <v>62</v>
      </c>
      <c r="AK75" s="113">
        <v>75</v>
      </c>
      <c r="AL75" s="113">
        <f t="shared" si="152"/>
        <v>13</v>
      </c>
      <c r="AM75" s="115">
        <f t="shared" si="153"/>
        <v>0.20967741935483872</v>
      </c>
      <c r="AN75" s="113">
        <v>90</v>
      </c>
      <c r="AO75" s="113">
        <v>94</v>
      </c>
      <c r="AP75" s="113">
        <f t="shared" si="154"/>
        <v>4</v>
      </c>
      <c r="AQ75" s="115">
        <f t="shared" si="155"/>
        <v>4.4444444444444446E-2</v>
      </c>
      <c r="AR75" s="113">
        <v>86</v>
      </c>
      <c r="AS75" s="113">
        <v>84</v>
      </c>
      <c r="AT75" s="113">
        <f t="shared" si="156"/>
        <v>-2</v>
      </c>
      <c r="AU75" s="115">
        <f t="shared" si="157"/>
        <v>-2.3255813953488372E-2</v>
      </c>
      <c r="AV75" s="113"/>
      <c r="AW75" s="113"/>
      <c r="AX75" s="113"/>
      <c r="AY75" s="113"/>
      <c r="AZ75" s="113">
        <v>85</v>
      </c>
      <c r="BA75" s="113">
        <v>90</v>
      </c>
      <c r="BB75" s="113">
        <f t="shared" si="158"/>
        <v>5</v>
      </c>
      <c r="BC75" s="113">
        <v>33.1</v>
      </c>
      <c r="BD75" s="121">
        <v>0.85499999999999998</v>
      </c>
      <c r="BE75" s="113"/>
      <c r="BF75" s="115">
        <v>0.89</v>
      </c>
      <c r="BG75" s="113">
        <v>5.14</v>
      </c>
      <c r="BH75" s="113"/>
      <c r="BI75" s="115">
        <v>0.82</v>
      </c>
      <c r="BJ75" s="113">
        <v>3.2</v>
      </c>
      <c r="BK75" s="124">
        <f>(BL75*100)/(100+19)</f>
        <v>2.26890756302521</v>
      </c>
      <c r="BL75" s="113">
        <v>2.7</v>
      </c>
      <c r="BM75" s="115">
        <v>0.19</v>
      </c>
      <c r="BN75" s="29">
        <f t="shared" si="92"/>
        <v>56.7</v>
      </c>
      <c r="BO75" s="29"/>
      <c r="BP75" s="29"/>
      <c r="BQ75" s="29"/>
      <c r="BR75" s="29"/>
      <c r="BS75" s="29" t="s">
        <v>28</v>
      </c>
      <c r="BT75" s="113">
        <v>1</v>
      </c>
      <c r="BU75" s="113">
        <v>1</v>
      </c>
      <c r="BV75" s="29" t="s">
        <v>314</v>
      </c>
      <c r="BW75" s="37"/>
      <c r="BX75" s="29"/>
      <c r="BY75" s="29" t="s">
        <v>1461</v>
      </c>
      <c r="BZ75" s="29" t="s">
        <v>0</v>
      </c>
      <c r="CA75" s="20" t="s">
        <v>1462</v>
      </c>
      <c r="CB75" s="20" t="s">
        <v>299</v>
      </c>
      <c r="CC75" s="20" t="s">
        <v>300</v>
      </c>
    </row>
    <row r="76" spans="1:81" ht="57">
      <c r="A76" s="120">
        <v>2021</v>
      </c>
      <c r="B76" s="113" t="s">
        <v>853</v>
      </c>
      <c r="C76" s="113" t="s">
        <v>1006</v>
      </c>
      <c r="D76" s="113"/>
      <c r="E76" s="113" t="s">
        <v>1430</v>
      </c>
      <c r="F76" s="113" t="s">
        <v>1319</v>
      </c>
      <c r="G76" s="113" t="s">
        <v>1319</v>
      </c>
      <c r="H76" s="113" t="s">
        <v>1320</v>
      </c>
      <c r="I76" s="113" t="s">
        <v>1320</v>
      </c>
      <c r="J76" s="29" t="s">
        <v>1849</v>
      </c>
      <c r="K76" s="113" t="s">
        <v>23</v>
      </c>
      <c r="L76" s="113"/>
      <c r="M76" s="113" t="s">
        <v>1850</v>
      </c>
      <c r="N76" s="113" t="s">
        <v>11969</v>
      </c>
      <c r="O76" s="113" t="s">
        <v>1558</v>
      </c>
      <c r="P76" s="113">
        <v>15</v>
      </c>
      <c r="Q76" s="29"/>
      <c r="R76" s="29"/>
      <c r="S76" s="29" t="s">
        <v>1846</v>
      </c>
      <c r="T76" s="125" t="s">
        <v>1851</v>
      </c>
      <c r="U76" s="113" t="s">
        <v>2</v>
      </c>
      <c r="V76" s="125" t="s">
        <v>1852</v>
      </c>
      <c r="W76" s="113" t="s">
        <v>2</v>
      </c>
      <c r="X76" s="113">
        <v>9</v>
      </c>
      <c r="Y76" s="113">
        <v>41</v>
      </c>
      <c r="Z76" s="113">
        <f t="shared" si="146"/>
        <v>32</v>
      </c>
      <c r="AA76" s="115">
        <f t="shared" si="147"/>
        <v>3.5555555555555554</v>
      </c>
      <c r="AB76" s="113">
        <v>59</v>
      </c>
      <c r="AC76" s="113">
        <v>73</v>
      </c>
      <c r="AD76" s="113">
        <f t="shared" si="148"/>
        <v>14</v>
      </c>
      <c r="AE76" s="115">
        <f t="shared" si="149"/>
        <v>0.23728813559322035</v>
      </c>
      <c r="AF76" s="113">
        <v>88</v>
      </c>
      <c r="AG76" s="113">
        <v>90</v>
      </c>
      <c r="AH76" s="113">
        <f t="shared" si="150"/>
        <v>2</v>
      </c>
      <c r="AI76" s="115">
        <f t="shared" si="151"/>
        <v>2.2727272727272728E-2</v>
      </c>
      <c r="AJ76" s="113">
        <v>61</v>
      </c>
      <c r="AK76" s="113">
        <v>72</v>
      </c>
      <c r="AL76" s="113">
        <f t="shared" si="152"/>
        <v>11</v>
      </c>
      <c r="AM76" s="115">
        <f t="shared" si="153"/>
        <v>0.18032786885245902</v>
      </c>
      <c r="AN76" s="113">
        <v>75</v>
      </c>
      <c r="AO76" s="113">
        <v>81</v>
      </c>
      <c r="AP76" s="113">
        <f t="shared" si="154"/>
        <v>6</v>
      </c>
      <c r="AQ76" s="115">
        <f t="shared" si="155"/>
        <v>0.08</v>
      </c>
      <c r="AR76" s="113">
        <v>71</v>
      </c>
      <c r="AS76" s="113">
        <v>80</v>
      </c>
      <c r="AT76" s="113">
        <f t="shared" si="156"/>
        <v>9</v>
      </c>
      <c r="AU76" s="115">
        <f t="shared" si="157"/>
        <v>0.12676056338028169</v>
      </c>
      <c r="AV76" s="113"/>
      <c r="AW76" s="113"/>
      <c r="AX76" s="113"/>
      <c r="AY76" s="113"/>
      <c r="AZ76" s="113">
        <v>74</v>
      </c>
      <c r="BA76" s="113">
        <v>80</v>
      </c>
      <c r="BB76" s="113">
        <f t="shared" si="158"/>
        <v>6</v>
      </c>
      <c r="BC76" s="113">
        <v>33.799999999999997</v>
      </c>
      <c r="BD76" s="121">
        <v>0.83699999999999997</v>
      </c>
      <c r="BE76" s="113"/>
      <c r="BF76" s="115">
        <v>0.88</v>
      </c>
      <c r="BG76" s="113">
        <v>5.25</v>
      </c>
      <c r="BH76" s="113"/>
      <c r="BI76" s="115">
        <v>0.8</v>
      </c>
      <c r="BJ76" s="113">
        <v>3.21</v>
      </c>
      <c r="BK76" s="124">
        <f>(BL76*100)/(100+30)</f>
        <v>2.3846153846153846</v>
      </c>
      <c r="BL76" s="113">
        <v>3.1</v>
      </c>
      <c r="BM76" s="115">
        <v>0.3</v>
      </c>
      <c r="BN76" s="29">
        <f t="shared" si="92"/>
        <v>46.5</v>
      </c>
      <c r="BO76" s="29"/>
      <c r="BP76" s="29"/>
      <c r="BQ76" s="29"/>
      <c r="BR76" s="29"/>
      <c r="BS76" s="29" t="s">
        <v>28</v>
      </c>
      <c r="BT76" s="113">
        <v>1</v>
      </c>
      <c r="BU76" s="113">
        <v>1</v>
      </c>
      <c r="BV76" s="29" t="s">
        <v>314</v>
      </c>
      <c r="BW76" s="37"/>
      <c r="BX76" s="29"/>
      <c r="BY76" s="29" t="s">
        <v>1461</v>
      </c>
      <c r="BZ76" s="29" t="s">
        <v>0</v>
      </c>
      <c r="CA76" s="20" t="s">
        <v>1462</v>
      </c>
      <c r="CB76" s="20" t="s">
        <v>299</v>
      </c>
      <c r="CC76" s="20" t="s">
        <v>300</v>
      </c>
    </row>
    <row r="77" spans="1:81" ht="42.75">
      <c r="A77" s="120">
        <v>2021</v>
      </c>
      <c r="B77" s="113" t="s">
        <v>853</v>
      </c>
      <c r="C77" s="113" t="s">
        <v>1006</v>
      </c>
      <c r="D77" s="113"/>
      <c r="E77" s="113" t="s">
        <v>1430</v>
      </c>
      <c r="F77" s="113" t="s">
        <v>1319</v>
      </c>
      <c r="G77" s="113" t="s">
        <v>1319</v>
      </c>
      <c r="H77" s="113" t="s">
        <v>1320</v>
      </c>
      <c r="I77" s="113" t="s">
        <v>1320</v>
      </c>
      <c r="J77" s="29" t="s">
        <v>1853</v>
      </c>
      <c r="K77" s="113" t="s">
        <v>23</v>
      </c>
      <c r="L77" s="113"/>
      <c r="M77" s="113" t="s">
        <v>1854</v>
      </c>
      <c r="N77" s="113" t="s">
        <v>11969</v>
      </c>
      <c r="O77" s="113" t="s">
        <v>321</v>
      </c>
      <c r="P77" s="113">
        <v>105</v>
      </c>
      <c r="Q77" s="29"/>
      <c r="R77" s="29"/>
      <c r="S77" s="29" t="s">
        <v>1855</v>
      </c>
      <c r="T77" s="22"/>
      <c r="U77" s="113"/>
      <c r="V77" s="125" t="s">
        <v>1856</v>
      </c>
      <c r="W77" s="113" t="s">
        <v>2</v>
      </c>
      <c r="X77" s="113">
        <v>20</v>
      </c>
      <c r="Y77" s="113">
        <v>26</v>
      </c>
      <c r="Z77" s="113">
        <f t="shared" si="146"/>
        <v>6</v>
      </c>
      <c r="AA77" s="115">
        <f t="shared" si="147"/>
        <v>0.3</v>
      </c>
      <c r="AB77" s="113">
        <v>40</v>
      </c>
      <c r="AC77" s="113">
        <v>48</v>
      </c>
      <c r="AD77" s="113">
        <f t="shared" si="148"/>
        <v>8</v>
      </c>
      <c r="AE77" s="115">
        <f t="shared" si="149"/>
        <v>0.2</v>
      </c>
      <c r="AF77" s="113">
        <v>84</v>
      </c>
      <c r="AG77" s="113">
        <v>86</v>
      </c>
      <c r="AH77" s="113">
        <f t="shared" si="150"/>
        <v>2</v>
      </c>
      <c r="AI77" s="115">
        <f t="shared" si="151"/>
        <v>2.3809523809523808E-2</v>
      </c>
      <c r="AJ77" s="113"/>
      <c r="AK77" s="113">
        <v>76</v>
      </c>
      <c r="AL77" s="113">
        <f t="shared" si="152"/>
        <v>76</v>
      </c>
      <c r="AM77" s="115"/>
      <c r="AN77" s="113">
        <v>82</v>
      </c>
      <c r="AO77" s="113">
        <v>84</v>
      </c>
      <c r="AP77" s="113">
        <f t="shared" si="154"/>
        <v>2</v>
      </c>
      <c r="AQ77" s="115">
        <f t="shared" si="155"/>
        <v>2.4390243902439025E-2</v>
      </c>
      <c r="AR77" s="113">
        <v>84</v>
      </c>
      <c r="AS77" s="113">
        <v>86</v>
      </c>
      <c r="AT77" s="113">
        <f t="shared" si="156"/>
        <v>2</v>
      </c>
      <c r="AU77" s="115">
        <f t="shared" si="157"/>
        <v>2.3809523809523808E-2</v>
      </c>
      <c r="AV77" s="113"/>
      <c r="AW77" s="113"/>
      <c r="AX77" s="113"/>
      <c r="AY77" s="113"/>
      <c r="AZ77" s="113"/>
      <c r="BA77" s="113">
        <v>86</v>
      </c>
      <c r="BB77" s="113">
        <f t="shared" si="158"/>
        <v>86</v>
      </c>
      <c r="BC77" s="113">
        <v>34.299999999999997</v>
      </c>
      <c r="BD77" s="121">
        <v>0.81299999999999994</v>
      </c>
      <c r="BE77" s="113"/>
      <c r="BF77" s="115">
        <v>0.84</v>
      </c>
      <c r="BG77" s="113">
        <v>5.19</v>
      </c>
      <c r="BH77" s="113"/>
      <c r="BI77" s="115">
        <v>0.78</v>
      </c>
      <c r="BJ77" s="113">
        <v>3.39</v>
      </c>
      <c r="BK77" s="124">
        <f>(BL77*100)/(100+39)</f>
        <v>1.6546762589928055</v>
      </c>
      <c r="BL77" s="113">
        <v>2.2999999999999998</v>
      </c>
      <c r="BM77" s="115">
        <v>0.39</v>
      </c>
      <c r="BN77" s="29">
        <f t="shared" si="92"/>
        <v>241.49999999999997</v>
      </c>
      <c r="BO77" s="29"/>
      <c r="BP77" s="29"/>
      <c r="BQ77" s="29"/>
      <c r="BR77" s="29"/>
      <c r="BS77" s="29" t="s">
        <v>28</v>
      </c>
      <c r="BT77" s="113">
        <v>1</v>
      </c>
      <c r="BU77" s="113">
        <v>1</v>
      </c>
      <c r="BV77" s="29" t="s">
        <v>314</v>
      </c>
      <c r="BW77" s="37"/>
      <c r="BX77" s="29"/>
      <c r="BY77" s="29" t="s">
        <v>1569</v>
      </c>
      <c r="BZ77" s="29" t="s">
        <v>1570</v>
      </c>
      <c r="CA77" s="20" t="s">
        <v>1484</v>
      </c>
      <c r="CB77" s="20" t="s">
        <v>299</v>
      </c>
      <c r="CC77" s="20" t="s">
        <v>300</v>
      </c>
    </row>
    <row r="78" spans="1:81" ht="42.75">
      <c r="A78" s="120">
        <v>2021</v>
      </c>
      <c r="B78" s="113" t="s">
        <v>853</v>
      </c>
      <c r="C78" s="113" t="s">
        <v>1006</v>
      </c>
      <c r="D78" s="113"/>
      <c r="E78" s="113" t="s">
        <v>1430</v>
      </c>
      <c r="F78" s="113" t="s">
        <v>1310</v>
      </c>
      <c r="G78" s="113" t="s">
        <v>1310</v>
      </c>
      <c r="H78" s="113" t="s">
        <v>1437</v>
      </c>
      <c r="I78" s="113" t="s">
        <v>1437</v>
      </c>
      <c r="J78" s="29" t="s">
        <v>1857</v>
      </c>
      <c r="K78" s="113" t="s">
        <v>23</v>
      </c>
      <c r="L78" s="113"/>
      <c r="M78" s="113" t="s">
        <v>1858</v>
      </c>
      <c r="N78" s="113" t="s">
        <v>11969</v>
      </c>
      <c r="O78" s="113" t="s">
        <v>311</v>
      </c>
      <c r="P78" s="113">
        <v>19</v>
      </c>
      <c r="Q78" s="29"/>
      <c r="R78" s="29"/>
      <c r="S78" s="29" t="s">
        <v>1859</v>
      </c>
      <c r="T78" s="29"/>
      <c r="U78" s="113"/>
      <c r="V78" s="125" t="s">
        <v>1860</v>
      </c>
      <c r="W78" s="113" t="s">
        <v>2</v>
      </c>
      <c r="X78" s="113"/>
      <c r="Y78" s="113"/>
      <c r="Z78" s="113"/>
      <c r="AA78" s="115"/>
      <c r="AB78" s="113"/>
      <c r="AC78" s="113"/>
      <c r="AD78" s="113"/>
      <c r="AE78" s="115"/>
      <c r="AF78" s="113"/>
      <c r="AG78" s="113"/>
      <c r="AH78" s="113"/>
      <c r="AI78" s="115"/>
      <c r="AJ78" s="113"/>
      <c r="AK78" s="113"/>
      <c r="AL78" s="113"/>
      <c r="AM78" s="115"/>
      <c r="AN78" s="113"/>
      <c r="AO78" s="113"/>
      <c r="AP78" s="113"/>
      <c r="AQ78" s="115"/>
      <c r="AR78" s="113"/>
      <c r="AS78" s="113"/>
      <c r="AT78" s="113"/>
      <c r="AU78" s="115"/>
      <c r="AV78" s="113"/>
      <c r="AW78" s="113"/>
      <c r="AX78" s="113"/>
      <c r="AY78" s="113"/>
      <c r="AZ78" s="113"/>
      <c r="BA78" s="113"/>
      <c r="BB78" s="113"/>
      <c r="BC78" s="113">
        <v>36.1</v>
      </c>
      <c r="BD78" s="121">
        <v>0.86599999999999999</v>
      </c>
      <c r="BE78" s="113"/>
      <c r="BF78" s="115">
        <v>0.9</v>
      </c>
      <c r="BG78" s="113">
        <v>5.38</v>
      </c>
      <c r="BH78" s="113"/>
      <c r="BI78" s="115">
        <v>0.84</v>
      </c>
      <c r="BJ78" s="113">
        <v>3.66</v>
      </c>
      <c r="BK78" s="124">
        <f>(BL78*100)/(100+31)</f>
        <v>1.2213740458015268</v>
      </c>
      <c r="BL78" s="113">
        <v>1.6</v>
      </c>
      <c r="BM78" s="115">
        <v>0.31</v>
      </c>
      <c r="BN78" s="29">
        <f t="shared" si="92"/>
        <v>30.400000000000002</v>
      </c>
      <c r="BO78" s="29"/>
      <c r="BP78" s="29"/>
      <c r="BQ78" s="29"/>
      <c r="BR78" s="29"/>
      <c r="BS78" s="29" t="s">
        <v>28</v>
      </c>
      <c r="BT78" s="113">
        <v>2</v>
      </c>
      <c r="BU78" s="113">
        <v>2</v>
      </c>
      <c r="BV78" s="29" t="s">
        <v>314</v>
      </c>
      <c r="BW78" s="37"/>
      <c r="BX78" s="29"/>
      <c r="BY78" s="29" t="s">
        <v>1455</v>
      </c>
      <c r="BZ78" s="29" t="s">
        <v>1455</v>
      </c>
      <c r="CA78" s="29" t="s">
        <v>1455</v>
      </c>
      <c r="CB78" s="20" t="s">
        <v>1455</v>
      </c>
      <c r="CC78" s="20" t="s">
        <v>300</v>
      </c>
    </row>
    <row r="79" spans="1:81" ht="42.75">
      <c r="A79" s="120">
        <v>2021</v>
      </c>
      <c r="B79" s="113" t="s">
        <v>853</v>
      </c>
      <c r="C79" s="113" t="s">
        <v>1006</v>
      </c>
      <c r="D79" s="113"/>
      <c r="E79" s="113" t="s">
        <v>1430</v>
      </c>
      <c r="F79" s="113" t="s">
        <v>1319</v>
      </c>
      <c r="G79" s="113" t="s">
        <v>1319</v>
      </c>
      <c r="H79" s="113" t="s">
        <v>1320</v>
      </c>
      <c r="I79" s="113" t="s">
        <v>1320</v>
      </c>
      <c r="J79" s="29" t="s">
        <v>1861</v>
      </c>
      <c r="K79" s="113" t="s">
        <v>23</v>
      </c>
      <c r="L79" s="113"/>
      <c r="M79" s="113" t="s">
        <v>1862</v>
      </c>
      <c r="N79" s="113" t="s">
        <v>11969</v>
      </c>
      <c r="O79" s="113" t="s">
        <v>1863</v>
      </c>
      <c r="P79" s="113">
        <v>132</v>
      </c>
      <c r="Q79" s="29"/>
      <c r="R79" s="29"/>
      <c r="S79" s="29" t="s">
        <v>1864</v>
      </c>
      <c r="T79" s="22"/>
      <c r="U79" s="113"/>
      <c r="V79" s="122" t="s">
        <v>1865</v>
      </c>
      <c r="W79" s="113" t="s">
        <v>2</v>
      </c>
      <c r="X79" s="113">
        <v>18</v>
      </c>
      <c r="Y79" s="113">
        <v>28</v>
      </c>
      <c r="Z79" s="113">
        <f>Y79-X79</f>
        <v>10</v>
      </c>
      <c r="AA79" s="115">
        <f>(Y79-X79)/X79</f>
        <v>0.55555555555555558</v>
      </c>
      <c r="AB79" s="113">
        <v>42</v>
      </c>
      <c r="AC79" s="113">
        <v>50</v>
      </c>
      <c r="AD79" s="113">
        <f>AC79-AB79</f>
        <v>8</v>
      </c>
      <c r="AE79" s="115">
        <f>(AC79-AB79)/AB79</f>
        <v>0.19047619047619047</v>
      </c>
      <c r="AF79" s="113">
        <v>86</v>
      </c>
      <c r="AG79" s="113">
        <v>88</v>
      </c>
      <c r="AH79" s="113">
        <f>AG79-AF79</f>
        <v>2</v>
      </c>
      <c r="AI79" s="115">
        <f>(AG79-AF79)/AF79</f>
        <v>2.3255813953488372E-2</v>
      </c>
      <c r="AJ79" s="113"/>
      <c r="AK79" s="113">
        <v>74</v>
      </c>
      <c r="AL79" s="113">
        <f>AK79-AJ79</f>
        <v>74</v>
      </c>
      <c r="AM79" s="115"/>
      <c r="AN79" s="113">
        <v>82</v>
      </c>
      <c r="AO79" s="113">
        <v>86</v>
      </c>
      <c r="AP79" s="113">
        <f>AO79-AN79</f>
        <v>4</v>
      </c>
      <c r="AQ79" s="115">
        <f>(AO79-AN79)/AN79</f>
        <v>4.878048780487805E-2</v>
      </c>
      <c r="AR79" s="113">
        <v>84</v>
      </c>
      <c r="AS79" s="113">
        <v>84</v>
      </c>
      <c r="AT79" s="113">
        <f>AS79-AR79</f>
        <v>0</v>
      </c>
      <c r="AU79" s="115">
        <f>(AS79-AR79)/AR79</f>
        <v>0</v>
      </c>
      <c r="AV79" s="113"/>
      <c r="AW79" s="113"/>
      <c r="AX79" s="113"/>
      <c r="AY79" s="113"/>
      <c r="AZ79" s="113"/>
      <c r="BA79" s="113">
        <v>86</v>
      </c>
      <c r="BB79" s="113">
        <f>BA79-AZ79</f>
        <v>86</v>
      </c>
      <c r="BC79" s="113">
        <v>34.6</v>
      </c>
      <c r="BD79" s="121">
        <v>0.81699999999999995</v>
      </c>
      <c r="BE79" s="113"/>
      <c r="BF79" s="115">
        <v>0.85</v>
      </c>
      <c r="BG79" s="113">
        <v>5.3</v>
      </c>
      <c r="BH79" s="113"/>
      <c r="BI79" s="115">
        <v>0.79</v>
      </c>
      <c r="BJ79" s="113">
        <v>3.34</v>
      </c>
      <c r="BK79" s="124">
        <f>(BL79*100)/(100+39)</f>
        <v>1.8705035971223021</v>
      </c>
      <c r="BL79" s="113">
        <v>2.6</v>
      </c>
      <c r="BM79" s="115">
        <v>0.39</v>
      </c>
      <c r="BN79" s="29">
        <f t="shared" si="92"/>
        <v>343.2</v>
      </c>
      <c r="BO79" s="29"/>
      <c r="BP79" s="29"/>
      <c r="BQ79" s="29"/>
      <c r="BR79" s="29"/>
      <c r="BS79" s="29" t="s">
        <v>28</v>
      </c>
      <c r="BT79" s="113">
        <v>1</v>
      </c>
      <c r="BU79" s="113">
        <v>1</v>
      </c>
      <c r="BV79" s="29" t="s">
        <v>314</v>
      </c>
      <c r="BW79" s="37"/>
      <c r="BX79" s="29"/>
      <c r="BY79" s="29" t="s">
        <v>1569</v>
      </c>
      <c r="BZ79" s="29" t="s">
        <v>1570</v>
      </c>
      <c r="CA79" s="20" t="s">
        <v>1484</v>
      </c>
      <c r="CB79" s="20" t="s">
        <v>299</v>
      </c>
      <c r="CC79" s="20" t="s">
        <v>300</v>
      </c>
    </row>
    <row r="80" spans="1:81" ht="57">
      <c r="A80" s="120">
        <v>2021</v>
      </c>
      <c r="B80" s="113" t="s">
        <v>853</v>
      </c>
      <c r="C80" s="113" t="s">
        <v>1006</v>
      </c>
      <c r="D80" s="113"/>
      <c r="E80" s="113" t="s">
        <v>1430</v>
      </c>
      <c r="F80" s="113" t="s">
        <v>1866</v>
      </c>
      <c r="G80" s="113" t="s">
        <v>1866</v>
      </c>
      <c r="H80" s="113" t="s">
        <v>1867</v>
      </c>
      <c r="I80" s="113" t="s">
        <v>1867</v>
      </c>
      <c r="J80" s="29" t="s">
        <v>1868</v>
      </c>
      <c r="K80" s="113" t="s">
        <v>23</v>
      </c>
      <c r="L80" s="113"/>
      <c r="M80" s="113" t="s">
        <v>1869</v>
      </c>
      <c r="N80" s="113" t="s">
        <v>11973</v>
      </c>
      <c r="O80" s="113" t="s">
        <v>690</v>
      </c>
      <c r="P80" s="113">
        <v>10</v>
      </c>
      <c r="Q80" s="29"/>
      <c r="R80" s="29"/>
      <c r="S80" s="29" t="s">
        <v>1870</v>
      </c>
      <c r="T80" s="29"/>
      <c r="U80" s="113"/>
      <c r="V80" s="125" t="s">
        <v>1871</v>
      </c>
      <c r="W80" s="113" t="s">
        <v>2</v>
      </c>
      <c r="X80" s="113"/>
      <c r="Y80" s="113"/>
      <c r="Z80" s="113"/>
      <c r="AA80" s="115"/>
      <c r="AB80" s="113"/>
      <c r="AC80" s="113"/>
      <c r="AD80" s="113"/>
      <c r="AE80" s="115"/>
      <c r="AF80" s="113"/>
      <c r="AG80" s="113"/>
      <c r="AH80" s="113"/>
      <c r="AI80" s="115"/>
      <c r="AJ80" s="113"/>
      <c r="AK80" s="113"/>
      <c r="AL80" s="113"/>
      <c r="AM80" s="115"/>
      <c r="AN80" s="113"/>
      <c r="AO80" s="113"/>
      <c r="AP80" s="113"/>
      <c r="AQ80" s="115"/>
      <c r="AR80" s="113"/>
      <c r="AS80" s="113"/>
      <c r="AT80" s="113"/>
      <c r="AU80" s="115"/>
      <c r="AV80" s="113"/>
      <c r="AW80" s="113"/>
      <c r="AX80" s="113"/>
      <c r="AY80" s="113"/>
      <c r="AZ80" s="113"/>
      <c r="BA80" s="113"/>
      <c r="BB80" s="113"/>
      <c r="BC80" s="113">
        <v>34.6</v>
      </c>
      <c r="BD80" s="121">
        <v>0.88200000000000001</v>
      </c>
      <c r="BE80" s="113"/>
      <c r="BF80" s="115">
        <v>0.93</v>
      </c>
      <c r="BG80" s="113">
        <v>5.44</v>
      </c>
      <c r="BH80" s="113"/>
      <c r="BI80" s="115">
        <v>0.83</v>
      </c>
      <c r="BJ80" s="113">
        <v>3.22</v>
      </c>
      <c r="BK80" s="124">
        <f>(BL80*100)/(100+52)</f>
        <v>2.1184210526315788</v>
      </c>
      <c r="BL80" s="113">
        <v>3.22</v>
      </c>
      <c r="BM80" s="115">
        <v>0.52</v>
      </c>
      <c r="BN80" s="29">
        <f t="shared" si="92"/>
        <v>32.200000000000003</v>
      </c>
      <c r="BO80" s="29"/>
      <c r="BP80" s="29"/>
      <c r="BQ80" s="29"/>
      <c r="BR80" s="29"/>
      <c r="BS80" s="29" t="s">
        <v>24</v>
      </c>
      <c r="BT80" s="113">
        <v>2</v>
      </c>
      <c r="BU80" s="113">
        <v>2</v>
      </c>
      <c r="BV80" s="29" t="s">
        <v>314</v>
      </c>
      <c r="BW80" s="37"/>
      <c r="BX80" s="29"/>
      <c r="BY80" s="29" t="s">
        <v>1455</v>
      </c>
      <c r="BZ80" s="29" t="s">
        <v>1455</v>
      </c>
      <c r="CA80" s="29" t="s">
        <v>1455</v>
      </c>
      <c r="CB80" s="20" t="s">
        <v>1455</v>
      </c>
      <c r="CC80" s="20" t="s">
        <v>300</v>
      </c>
    </row>
    <row r="81" spans="1:81" ht="42.75">
      <c r="A81" s="120">
        <v>2021</v>
      </c>
      <c r="B81" s="113" t="s">
        <v>853</v>
      </c>
      <c r="C81" s="113" t="s">
        <v>1006</v>
      </c>
      <c r="D81" s="113"/>
      <c r="E81" s="113" t="s">
        <v>1430</v>
      </c>
      <c r="F81" s="113" t="s">
        <v>1310</v>
      </c>
      <c r="G81" s="113" t="s">
        <v>1310</v>
      </c>
      <c r="H81" s="113" t="s">
        <v>1311</v>
      </c>
      <c r="I81" s="113" t="s">
        <v>1311</v>
      </c>
      <c r="J81" s="29" t="s">
        <v>1872</v>
      </c>
      <c r="K81" s="113" t="s">
        <v>23</v>
      </c>
      <c r="L81" s="113"/>
      <c r="M81" s="113" t="s">
        <v>1873</v>
      </c>
      <c r="N81" s="113" t="s">
        <v>11969</v>
      </c>
      <c r="O81" s="113" t="s">
        <v>690</v>
      </c>
      <c r="P81" s="113">
        <v>27</v>
      </c>
      <c r="Q81" s="29"/>
      <c r="R81" s="29"/>
      <c r="S81" s="29" t="s">
        <v>1874</v>
      </c>
      <c r="T81" s="122" t="s">
        <v>1875</v>
      </c>
      <c r="U81" s="113" t="s">
        <v>8</v>
      </c>
      <c r="V81" s="122" t="s">
        <v>1876</v>
      </c>
      <c r="W81" s="113" t="s">
        <v>2</v>
      </c>
      <c r="X81" s="113">
        <v>17</v>
      </c>
      <c r="Y81" s="113">
        <v>43</v>
      </c>
      <c r="Z81" s="113">
        <f t="shared" ref="Z81:Z84" si="159">Y81-X81</f>
        <v>26</v>
      </c>
      <c r="AA81" s="115">
        <f t="shared" ref="AA81:AA84" si="160">(Y81-X81)/X81</f>
        <v>1.5294117647058822</v>
      </c>
      <c r="AB81" s="113">
        <v>60</v>
      </c>
      <c r="AC81" s="113">
        <v>71</v>
      </c>
      <c r="AD81" s="113">
        <f t="shared" ref="AD81:AD84" si="161">AC81-AB81</f>
        <v>11</v>
      </c>
      <c r="AE81" s="115">
        <f t="shared" ref="AE81:AE84" si="162">(AC81-AB81)/AB81</f>
        <v>0.18333333333333332</v>
      </c>
      <c r="AF81" s="113">
        <v>88</v>
      </c>
      <c r="AG81" s="113">
        <v>93</v>
      </c>
      <c r="AH81" s="113">
        <f t="shared" ref="AH81:AH84" si="163">AG81-AF81</f>
        <v>5</v>
      </c>
      <c r="AI81" s="115">
        <f t="shared" ref="AI81:AI84" si="164">(AG81-AF81)/AF81</f>
        <v>5.6818181818181816E-2</v>
      </c>
      <c r="AJ81" s="113">
        <v>47</v>
      </c>
      <c r="AK81" s="113">
        <v>57</v>
      </c>
      <c r="AL81" s="113">
        <f t="shared" ref="AL81:AL84" si="165">AK81-AJ81</f>
        <v>10</v>
      </c>
      <c r="AM81" s="115">
        <f t="shared" ref="AM81:AM84" si="166">(AK81-AJ81)/AJ81</f>
        <v>0.21276595744680851</v>
      </c>
      <c r="AN81" s="113">
        <v>79</v>
      </c>
      <c r="AO81" s="113">
        <v>83</v>
      </c>
      <c r="AP81" s="113">
        <f t="shared" ref="AP81:AP84" si="167">AO81-AN81</f>
        <v>4</v>
      </c>
      <c r="AQ81" s="115">
        <f t="shared" ref="AQ81:AQ84" si="168">(AO81-AN81)/AN81</f>
        <v>5.0632911392405063E-2</v>
      </c>
      <c r="AR81" s="113">
        <v>79</v>
      </c>
      <c r="AS81" s="113">
        <v>85</v>
      </c>
      <c r="AT81" s="113">
        <f t="shared" ref="AT81:AT84" si="169">AS81-AR81</f>
        <v>6</v>
      </c>
      <c r="AU81" s="115">
        <f t="shared" ref="AU81:AU84" si="170">(AS81-AR81)/AR81</f>
        <v>7.5949367088607597E-2</v>
      </c>
      <c r="AV81" s="113"/>
      <c r="AW81" s="113"/>
      <c r="AX81" s="113"/>
      <c r="AY81" s="113"/>
      <c r="AZ81" s="113">
        <v>83</v>
      </c>
      <c r="BA81" s="113">
        <v>89</v>
      </c>
      <c r="BB81" s="113">
        <f t="shared" ref="BB81:BB84" si="171">BA81-AZ81</f>
        <v>6</v>
      </c>
      <c r="BC81" s="113">
        <v>37.799999999999997</v>
      </c>
      <c r="BD81" s="121">
        <v>0.90600000000000003</v>
      </c>
      <c r="BE81" s="113"/>
      <c r="BF81" s="115">
        <v>0.95</v>
      </c>
      <c r="BG81" s="113">
        <v>6.09</v>
      </c>
      <c r="BH81" s="113"/>
      <c r="BI81" s="115">
        <v>0.87</v>
      </c>
      <c r="BJ81" s="113">
        <v>3.35</v>
      </c>
      <c r="BK81" s="124">
        <f>(BL81*100)/(100+76)</f>
        <v>1.2500000000000002</v>
      </c>
      <c r="BL81" s="113">
        <v>2.2000000000000002</v>
      </c>
      <c r="BM81" s="115">
        <v>0.76</v>
      </c>
      <c r="BN81" s="29">
        <f t="shared" si="92"/>
        <v>59.400000000000006</v>
      </c>
      <c r="BO81" s="29"/>
      <c r="BP81" s="29"/>
      <c r="BQ81" s="29"/>
      <c r="BR81" s="29"/>
      <c r="BS81" s="29" t="s">
        <v>28</v>
      </c>
      <c r="BT81" s="113">
        <v>2</v>
      </c>
      <c r="BU81" s="113">
        <v>2</v>
      </c>
      <c r="BV81" s="29" t="s">
        <v>314</v>
      </c>
      <c r="BW81" s="37"/>
      <c r="BX81" s="29"/>
      <c r="BY81" s="29" t="s">
        <v>1461</v>
      </c>
      <c r="BZ81" s="29" t="s">
        <v>0</v>
      </c>
      <c r="CA81" s="20" t="s">
        <v>1462</v>
      </c>
      <c r="CB81" s="20" t="s">
        <v>299</v>
      </c>
      <c r="CC81" s="20" t="s">
        <v>300</v>
      </c>
    </row>
    <row r="82" spans="1:81" ht="57">
      <c r="A82" s="120">
        <v>2021</v>
      </c>
      <c r="B82" s="113" t="s">
        <v>853</v>
      </c>
      <c r="C82" s="113" t="s">
        <v>1006</v>
      </c>
      <c r="D82" s="113"/>
      <c r="E82" s="113" t="s">
        <v>1430</v>
      </c>
      <c r="F82" s="113" t="s">
        <v>1319</v>
      </c>
      <c r="G82" s="113" t="s">
        <v>1319</v>
      </c>
      <c r="H82" s="113" t="s">
        <v>1877</v>
      </c>
      <c r="I82" s="113" t="s">
        <v>1877</v>
      </c>
      <c r="J82" s="29" t="s">
        <v>1878</v>
      </c>
      <c r="K82" s="113" t="s">
        <v>23</v>
      </c>
      <c r="L82" s="113"/>
      <c r="M82" s="113" t="s">
        <v>1879</v>
      </c>
      <c r="N82" s="113" t="s">
        <v>11969</v>
      </c>
      <c r="O82" s="113" t="s">
        <v>690</v>
      </c>
      <c r="P82" s="113">
        <v>24</v>
      </c>
      <c r="Q82" s="29"/>
      <c r="R82" s="29"/>
      <c r="S82" s="29" t="s">
        <v>1880</v>
      </c>
      <c r="T82" s="122" t="s">
        <v>1881</v>
      </c>
      <c r="U82" s="113" t="s">
        <v>2</v>
      </c>
      <c r="V82" s="125" t="s">
        <v>1882</v>
      </c>
      <c r="W82" s="113" t="s">
        <v>2</v>
      </c>
      <c r="X82" s="113">
        <v>19</v>
      </c>
      <c r="Y82" s="113">
        <v>43</v>
      </c>
      <c r="Z82" s="113">
        <f t="shared" si="159"/>
        <v>24</v>
      </c>
      <c r="AA82" s="115">
        <f t="shared" si="160"/>
        <v>1.263157894736842</v>
      </c>
      <c r="AB82" s="113">
        <v>58</v>
      </c>
      <c r="AC82" s="113">
        <v>78</v>
      </c>
      <c r="AD82" s="113">
        <f t="shared" si="161"/>
        <v>20</v>
      </c>
      <c r="AE82" s="115">
        <f t="shared" si="162"/>
        <v>0.34482758620689657</v>
      </c>
      <c r="AF82" s="113">
        <v>84</v>
      </c>
      <c r="AG82" s="113">
        <v>90</v>
      </c>
      <c r="AH82" s="113">
        <f t="shared" si="163"/>
        <v>6</v>
      </c>
      <c r="AI82" s="115">
        <f t="shared" si="164"/>
        <v>7.1428571428571425E-2</v>
      </c>
      <c r="AJ82" s="113">
        <v>34</v>
      </c>
      <c r="AK82" s="113">
        <v>44</v>
      </c>
      <c r="AL82" s="113">
        <f t="shared" si="165"/>
        <v>10</v>
      </c>
      <c r="AM82" s="115">
        <f t="shared" si="166"/>
        <v>0.29411764705882354</v>
      </c>
      <c r="AN82" s="113">
        <v>79</v>
      </c>
      <c r="AO82" s="113">
        <v>85</v>
      </c>
      <c r="AP82" s="113">
        <f t="shared" si="167"/>
        <v>6</v>
      </c>
      <c r="AQ82" s="115">
        <f t="shared" si="168"/>
        <v>7.5949367088607597E-2</v>
      </c>
      <c r="AR82" s="113">
        <v>73</v>
      </c>
      <c r="AS82" s="113">
        <v>76</v>
      </c>
      <c r="AT82" s="113">
        <f t="shared" si="169"/>
        <v>3</v>
      </c>
      <c r="AU82" s="115">
        <f t="shared" si="170"/>
        <v>4.1095890410958902E-2</v>
      </c>
      <c r="AV82" s="113"/>
      <c r="AW82" s="113"/>
      <c r="AX82" s="113"/>
      <c r="AY82" s="113"/>
      <c r="AZ82" s="113">
        <v>76</v>
      </c>
      <c r="BA82" s="113">
        <v>78</v>
      </c>
      <c r="BB82" s="113">
        <f t="shared" si="171"/>
        <v>2</v>
      </c>
      <c r="BC82" s="113">
        <v>36.4</v>
      </c>
      <c r="BD82" s="121">
        <v>0.84799999999999998</v>
      </c>
      <c r="BE82" s="113"/>
      <c r="BF82" s="115">
        <v>0.88</v>
      </c>
      <c r="BG82" s="113">
        <v>5.63</v>
      </c>
      <c r="BH82" s="113"/>
      <c r="BI82" s="115">
        <v>0.81</v>
      </c>
      <c r="BJ82" s="113">
        <v>3.48</v>
      </c>
      <c r="BK82" s="124">
        <f>(BL82*100)/(100+62)</f>
        <v>1.419753086419753</v>
      </c>
      <c r="BL82" s="113">
        <v>2.2999999999999998</v>
      </c>
      <c r="BM82" s="115">
        <v>0.62</v>
      </c>
      <c r="BN82" s="29">
        <f t="shared" si="92"/>
        <v>55.199999999999996</v>
      </c>
      <c r="BO82" s="29"/>
      <c r="BP82" s="29"/>
      <c r="BQ82" s="29"/>
      <c r="BR82" s="29"/>
      <c r="BS82" s="29" t="s">
        <v>28</v>
      </c>
      <c r="BT82" s="113">
        <v>1</v>
      </c>
      <c r="BU82" s="113">
        <v>1</v>
      </c>
      <c r="BV82" s="29" t="s">
        <v>314</v>
      </c>
      <c r="BW82" s="37"/>
      <c r="BX82" s="29"/>
      <c r="BY82" s="29" t="s">
        <v>1461</v>
      </c>
      <c r="BZ82" s="29" t="s">
        <v>0</v>
      </c>
      <c r="CA82" s="20" t="s">
        <v>1462</v>
      </c>
      <c r="CB82" s="20" t="s">
        <v>299</v>
      </c>
      <c r="CC82" s="20" t="s">
        <v>300</v>
      </c>
    </row>
    <row r="83" spans="1:81" ht="42.75">
      <c r="A83" s="120">
        <v>2021</v>
      </c>
      <c r="B83" s="113" t="s">
        <v>853</v>
      </c>
      <c r="C83" s="113" t="s">
        <v>1006</v>
      </c>
      <c r="D83" s="113"/>
      <c r="E83" s="113" t="s">
        <v>1430</v>
      </c>
      <c r="F83" s="113" t="s">
        <v>1319</v>
      </c>
      <c r="G83" s="113" t="s">
        <v>1319</v>
      </c>
      <c r="H83" s="113" t="s">
        <v>1320</v>
      </c>
      <c r="I83" s="113" t="s">
        <v>1320</v>
      </c>
      <c r="J83" s="29" t="s">
        <v>1883</v>
      </c>
      <c r="K83" s="113" t="s">
        <v>23</v>
      </c>
      <c r="L83" s="113"/>
      <c r="M83" s="113" t="s">
        <v>1884</v>
      </c>
      <c r="N83" s="113" t="s">
        <v>11969</v>
      </c>
      <c r="O83" s="113" t="s">
        <v>690</v>
      </c>
      <c r="P83" s="113">
        <v>28</v>
      </c>
      <c r="Q83" s="29"/>
      <c r="R83" s="29"/>
      <c r="S83" s="29" t="s">
        <v>1885</v>
      </c>
      <c r="T83" s="122" t="s">
        <v>1886</v>
      </c>
      <c r="U83" s="113" t="s">
        <v>2</v>
      </c>
      <c r="V83" s="125" t="s">
        <v>1887</v>
      </c>
      <c r="W83" s="113" t="s">
        <v>2</v>
      </c>
      <c r="X83" s="113">
        <v>17</v>
      </c>
      <c r="Y83" s="113">
        <v>39</v>
      </c>
      <c r="Z83" s="113">
        <f t="shared" si="159"/>
        <v>22</v>
      </c>
      <c r="AA83" s="115">
        <f t="shared" si="160"/>
        <v>1.2941176470588236</v>
      </c>
      <c r="AB83" s="113">
        <v>52</v>
      </c>
      <c r="AC83" s="113">
        <v>83</v>
      </c>
      <c r="AD83" s="113">
        <f t="shared" si="161"/>
        <v>31</v>
      </c>
      <c r="AE83" s="115">
        <f t="shared" si="162"/>
        <v>0.59615384615384615</v>
      </c>
      <c r="AF83" s="113">
        <v>78</v>
      </c>
      <c r="AG83" s="113">
        <v>99</v>
      </c>
      <c r="AH83" s="113">
        <f t="shared" si="163"/>
        <v>21</v>
      </c>
      <c r="AI83" s="115">
        <f t="shared" si="164"/>
        <v>0.26923076923076922</v>
      </c>
      <c r="AJ83" s="113">
        <v>49</v>
      </c>
      <c r="AK83" s="113">
        <v>80</v>
      </c>
      <c r="AL83" s="113">
        <f t="shared" si="165"/>
        <v>31</v>
      </c>
      <c r="AM83" s="115">
        <f t="shared" si="166"/>
        <v>0.63265306122448983</v>
      </c>
      <c r="AN83" s="113">
        <v>70</v>
      </c>
      <c r="AO83" s="113">
        <v>94</v>
      </c>
      <c r="AP83" s="113">
        <f t="shared" si="167"/>
        <v>24</v>
      </c>
      <c r="AQ83" s="115">
        <f t="shared" si="168"/>
        <v>0.34285714285714286</v>
      </c>
      <c r="AR83" s="113">
        <v>88</v>
      </c>
      <c r="AS83" s="113">
        <v>89</v>
      </c>
      <c r="AT83" s="113">
        <f t="shared" si="169"/>
        <v>1</v>
      </c>
      <c r="AU83" s="115">
        <f t="shared" si="170"/>
        <v>1.1363636363636364E-2</v>
      </c>
      <c r="AV83" s="113"/>
      <c r="AW83" s="113"/>
      <c r="AX83" s="113"/>
      <c r="AY83" s="113"/>
      <c r="AZ83" s="113">
        <v>87</v>
      </c>
      <c r="BA83" s="113">
        <v>89</v>
      </c>
      <c r="BB83" s="113">
        <f t="shared" si="171"/>
        <v>2</v>
      </c>
      <c r="BC83" s="113">
        <v>34.9</v>
      </c>
      <c r="BD83" s="121">
        <v>0.871</v>
      </c>
      <c r="BE83" s="113"/>
      <c r="BF83" s="115">
        <v>0.92</v>
      </c>
      <c r="BG83" s="113">
        <v>5.2</v>
      </c>
      <c r="BH83" s="113"/>
      <c r="BI83" s="115">
        <v>0.82</v>
      </c>
      <c r="BJ83" s="113">
        <v>3.52</v>
      </c>
      <c r="BK83" s="124">
        <f>(BL83*100)/(100+49)</f>
        <v>1.5436241610738253</v>
      </c>
      <c r="BL83" s="113">
        <v>2.2999999999999998</v>
      </c>
      <c r="BM83" s="115">
        <v>0.49</v>
      </c>
      <c r="BN83" s="29">
        <f t="shared" si="92"/>
        <v>64.399999999999991</v>
      </c>
      <c r="BO83" s="29"/>
      <c r="BP83" s="29"/>
      <c r="BQ83" s="29"/>
      <c r="BR83" s="29"/>
      <c r="BS83" s="29" t="s">
        <v>28</v>
      </c>
      <c r="BT83" s="113">
        <v>1</v>
      </c>
      <c r="BU83" s="113">
        <v>1</v>
      </c>
      <c r="BV83" s="29" t="s">
        <v>314</v>
      </c>
      <c r="BW83" s="37"/>
      <c r="BX83" s="29"/>
      <c r="BY83" s="29" t="s">
        <v>1461</v>
      </c>
      <c r="BZ83" s="29" t="s">
        <v>0</v>
      </c>
      <c r="CA83" s="20" t="s">
        <v>1462</v>
      </c>
      <c r="CB83" s="20" t="s">
        <v>299</v>
      </c>
      <c r="CC83" s="20" t="s">
        <v>300</v>
      </c>
    </row>
    <row r="84" spans="1:81" ht="57">
      <c r="A84" s="120">
        <v>2021</v>
      </c>
      <c r="B84" s="113" t="s">
        <v>853</v>
      </c>
      <c r="C84" s="113" t="s">
        <v>1006</v>
      </c>
      <c r="D84" s="113"/>
      <c r="E84" s="113" t="s">
        <v>1430</v>
      </c>
      <c r="F84" s="113" t="s">
        <v>1319</v>
      </c>
      <c r="G84" s="113" t="s">
        <v>1319</v>
      </c>
      <c r="H84" s="113" t="s">
        <v>1888</v>
      </c>
      <c r="I84" s="113" t="s">
        <v>1888</v>
      </c>
      <c r="J84" s="29" t="s">
        <v>1889</v>
      </c>
      <c r="K84" s="113" t="s">
        <v>23</v>
      </c>
      <c r="L84" s="113"/>
      <c r="M84" s="113" t="s">
        <v>1890</v>
      </c>
      <c r="N84" s="113" t="s">
        <v>11969</v>
      </c>
      <c r="O84" s="113" t="s">
        <v>699</v>
      </c>
      <c r="P84" s="113">
        <v>28</v>
      </c>
      <c r="Q84" s="29"/>
      <c r="R84" s="29"/>
      <c r="S84" s="29" t="s">
        <v>1891</v>
      </c>
      <c r="T84" s="125" t="s">
        <v>1892</v>
      </c>
      <c r="U84" s="113" t="s">
        <v>2</v>
      </c>
      <c r="V84" s="122" t="s">
        <v>1893</v>
      </c>
      <c r="W84" s="113" t="s">
        <v>2</v>
      </c>
      <c r="X84" s="113">
        <v>13</v>
      </c>
      <c r="Y84" s="113">
        <v>18</v>
      </c>
      <c r="Z84" s="113">
        <f t="shared" si="159"/>
        <v>5</v>
      </c>
      <c r="AA84" s="115">
        <f t="shared" si="160"/>
        <v>0.38461538461538464</v>
      </c>
      <c r="AB84" s="113">
        <v>39</v>
      </c>
      <c r="AC84" s="113">
        <v>57</v>
      </c>
      <c r="AD84" s="113">
        <f t="shared" si="161"/>
        <v>18</v>
      </c>
      <c r="AE84" s="115">
        <f t="shared" si="162"/>
        <v>0.46153846153846156</v>
      </c>
      <c r="AF84" s="113">
        <v>79</v>
      </c>
      <c r="AG84" s="113">
        <v>88</v>
      </c>
      <c r="AH84" s="113">
        <f t="shared" si="163"/>
        <v>9</v>
      </c>
      <c r="AI84" s="115">
        <f t="shared" si="164"/>
        <v>0.11392405063291139</v>
      </c>
      <c r="AJ84" s="113">
        <v>63</v>
      </c>
      <c r="AK84" s="113">
        <v>67</v>
      </c>
      <c r="AL84" s="113">
        <f t="shared" si="165"/>
        <v>4</v>
      </c>
      <c r="AM84" s="115">
        <f t="shared" si="166"/>
        <v>6.3492063492063489E-2</v>
      </c>
      <c r="AN84" s="113">
        <v>73</v>
      </c>
      <c r="AO84" s="113">
        <v>81</v>
      </c>
      <c r="AP84" s="113">
        <f t="shared" si="167"/>
        <v>8</v>
      </c>
      <c r="AQ84" s="115">
        <f t="shared" si="168"/>
        <v>0.1095890410958904</v>
      </c>
      <c r="AR84" s="113">
        <v>78</v>
      </c>
      <c r="AS84" s="113">
        <v>86</v>
      </c>
      <c r="AT84" s="113">
        <f t="shared" si="169"/>
        <v>8</v>
      </c>
      <c r="AU84" s="115">
        <f t="shared" si="170"/>
        <v>0.10256410256410256</v>
      </c>
      <c r="AV84" s="113"/>
      <c r="AW84" s="113"/>
      <c r="AX84" s="113"/>
      <c r="AY84" s="113"/>
      <c r="AZ84" s="113">
        <v>76</v>
      </c>
      <c r="BA84" s="113">
        <v>80</v>
      </c>
      <c r="BB84" s="113">
        <f t="shared" si="171"/>
        <v>4</v>
      </c>
      <c r="BC84" s="113"/>
      <c r="BD84" s="114"/>
      <c r="BE84" s="113"/>
      <c r="BF84" s="115">
        <v>0.91</v>
      </c>
      <c r="BG84" s="113">
        <v>5.65</v>
      </c>
      <c r="BH84" s="113"/>
      <c r="BI84" s="115">
        <v>0.82</v>
      </c>
      <c r="BJ84" s="113">
        <v>3.21</v>
      </c>
      <c r="BK84" s="124">
        <f>(BL84*100)/(100+30)</f>
        <v>1.6153846153846154</v>
      </c>
      <c r="BL84" s="113">
        <v>2.1</v>
      </c>
      <c r="BM84" s="115">
        <v>0.3</v>
      </c>
      <c r="BN84" s="29">
        <f t="shared" si="92"/>
        <v>58.800000000000004</v>
      </c>
      <c r="BO84" s="29"/>
      <c r="BP84" s="29"/>
      <c r="BQ84" s="29"/>
      <c r="BR84" s="29"/>
      <c r="BS84" s="29" t="s">
        <v>28</v>
      </c>
      <c r="BT84" s="113">
        <v>1</v>
      </c>
      <c r="BU84" s="113">
        <v>1</v>
      </c>
      <c r="BV84" s="29" t="s">
        <v>314</v>
      </c>
      <c r="BW84" s="37"/>
      <c r="BX84" s="29"/>
      <c r="BY84" s="29" t="s">
        <v>1461</v>
      </c>
      <c r="BZ84" s="29" t="s">
        <v>0</v>
      </c>
      <c r="CA84" s="20" t="s">
        <v>1462</v>
      </c>
      <c r="CB84" s="20" t="s">
        <v>299</v>
      </c>
      <c r="CC84" s="20" t="s">
        <v>300</v>
      </c>
    </row>
    <row r="85" spans="1:81" ht="42.75">
      <c r="A85" s="120">
        <v>2021</v>
      </c>
      <c r="B85" s="113" t="s">
        <v>853</v>
      </c>
      <c r="C85" s="113" t="s">
        <v>1006</v>
      </c>
      <c r="D85" s="113"/>
      <c r="E85" s="113" t="s">
        <v>1430</v>
      </c>
      <c r="F85" s="113" t="s">
        <v>1310</v>
      </c>
      <c r="G85" s="113" t="s">
        <v>1310</v>
      </c>
      <c r="H85" s="113" t="s">
        <v>1894</v>
      </c>
      <c r="I85" s="113" t="s">
        <v>1894</v>
      </c>
      <c r="J85" s="29" t="s">
        <v>1895</v>
      </c>
      <c r="K85" s="113" t="s">
        <v>23</v>
      </c>
      <c r="L85" s="113"/>
      <c r="M85" s="113" t="s">
        <v>1896</v>
      </c>
      <c r="N85" s="113" t="s">
        <v>11969</v>
      </c>
      <c r="O85" s="113" t="s">
        <v>699</v>
      </c>
      <c r="P85" s="113">
        <v>26</v>
      </c>
      <c r="Q85" s="29"/>
      <c r="R85" s="29"/>
      <c r="S85" s="29" t="s">
        <v>1897</v>
      </c>
      <c r="T85" s="29"/>
      <c r="U85" s="113"/>
      <c r="V85" s="122" t="s">
        <v>1898</v>
      </c>
      <c r="W85" s="113" t="s">
        <v>2</v>
      </c>
      <c r="X85" s="113"/>
      <c r="Y85" s="113"/>
      <c r="Z85" s="113"/>
      <c r="AA85" s="115"/>
      <c r="AB85" s="113"/>
      <c r="AC85" s="113"/>
      <c r="AD85" s="113"/>
      <c r="AE85" s="115"/>
      <c r="AF85" s="113"/>
      <c r="AG85" s="113"/>
      <c r="AH85" s="113"/>
      <c r="AI85" s="115"/>
      <c r="AJ85" s="113"/>
      <c r="AK85" s="113"/>
      <c r="AL85" s="113"/>
      <c r="AM85" s="115"/>
      <c r="AN85" s="113"/>
      <c r="AO85" s="113"/>
      <c r="AP85" s="113"/>
      <c r="AQ85" s="115"/>
      <c r="AR85" s="113"/>
      <c r="AS85" s="113"/>
      <c r="AT85" s="113"/>
      <c r="AU85" s="115"/>
      <c r="AV85" s="113"/>
      <c r="AW85" s="113"/>
      <c r="AX85" s="113"/>
      <c r="AY85" s="113"/>
      <c r="AZ85" s="113"/>
      <c r="BA85" s="113"/>
      <c r="BB85" s="113"/>
      <c r="BC85" s="113">
        <v>37.200000000000003</v>
      </c>
      <c r="BD85" s="121">
        <v>0.86399999999999999</v>
      </c>
      <c r="BE85" s="113"/>
      <c r="BF85" s="115">
        <v>0.91</v>
      </c>
      <c r="BG85" s="113">
        <v>6</v>
      </c>
      <c r="BH85" s="113"/>
      <c r="BI85" s="115">
        <v>0.81</v>
      </c>
      <c r="BJ85" s="113">
        <v>3.29</v>
      </c>
      <c r="BK85" s="124">
        <f>(BL85*100)/(100+68)</f>
        <v>1.3095238095238098</v>
      </c>
      <c r="BL85" s="113">
        <v>2.2000000000000002</v>
      </c>
      <c r="BM85" s="115">
        <v>0.68</v>
      </c>
      <c r="BN85" s="29">
        <f t="shared" si="92"/>
        <v>57.2</v>
      </c>
      <c r="BO85" s="29"/>
      <c r="BP85" s="29"/>
      <c r="BQ85" s="29"/>
      <c r="BR85" s="29"/>
      <c r="BS85" s="29" t="s">
        <v>28</v>
      </c>
      <c r="BT85" s="113">
        <v>1</v>
      </c>
      <c r="BU85" s="113">
        <v>3</v>
      </c>
      <c r="BV85" s="29" t="s">
        <v>314</v>
      </c>
      <c r="BW85" s="37"/>
      <c r="BX85" s="29"/>
      <c r="BY85" s="29" t="s">
        <v>1455</v>
      </c>
      <c r="BZ85" s="29" t="s">
        <v>1455</v>
      </c>
      <c r="CA85" s="29" t="s">
        <v>1455</v>
      </c>
      <c r="CB85" s="20" t="s">
        <v>1455</v>
      </c>
      <c r="CC85" s="20" t="s">
        <v>300</v>
      </c>
    </row>
    <row r="86" spans="1:81" ht="42.75">
      <c r="A86" s="120">
        <v>2021</v>
      </c>
      <c r="B86" s="113" t="s">
        <v>853</v>
      </c>
      <c r="C86" s="113" t="s">
        <v>1006</v>
      </c>
      <c r="D86" s="113"/>
      <c r="E86" s="113" t="s">
        <v>1430</v>
      </c>
      <c r="F86" s="113" t="s">
        <v>1866</v>
      </c>
      <c r="G86" s="113" t="s">
        <v>1866</v>
      </c>
      <c r="H86" s="113" t="s">
        <v>1867</v>
      </c>
      <c r="I86" s="113" t="s">
        <v>1867</v>
      </c>
      <c r="J86" s="29" t="s">
        <v>1899</v>
      </c>
      <c r="K86" s="113" t="s">
        <v>23</v>
      </c>
      <c r="L86" s="113"/>
      <c r="M86" s="113" t="s">
        <v>1900</v>
      </c>
      <c r="N86" s="113" t="s">
        <v>11973</v>
      </c>
      <c r="O86" s="113" t="s">
        <v>1411</v>
      </c>
      <c r="P86" s="113">
        <v>20</v>
      </c>
      <c r="Q86" s="29"/>
      <c r="R86" s="29"/>
      <c r="S86" s="29" t="s">
        <v>1846</v>
      </c>
      <c r="T86" s="122" t="s">
        <v>1901</v>
      </c>
      <c r="U86" s="113" t="s">
        <v>2</v>
      </c>
      <c r="V86" s="122" t="s">
        <v>1902</v>
      </c>
      <c r="W86" s="113" t="s">
        <v>2</v>
      </c>
      <c r="X86" s="113">
        <v>7</v>
      </c>
      <c r="Y86" s="113">
        <v>38</v>
      </c>
      <c r="Z86" s="113">
        <f t="shared" ref="Z86:Z88" si="172">Y86-X86</f>
        <v>31</v>
      </c>
      <c r="AA86" s="115">
        <f t="shared" ref="AA86:AA88" si="173">(Y86-X86)/X86</f>
        <v>4.4285714285714288</v>
      </c>
      <c r="AB86" s="113">
        <v>45</v>
      </c>
      <c r="AC86" s="113">
        <v>69</v>
      </c>
      <c r="AD86" s="113">
        <f t="shared" ref="AD86:AD88" si="174">AC86-AB86</f>
        <v>24</v>
      </c>
      <c r="AE86" s="115">
        <f t="shared" ref="AE86:AE88" si="175">(AC86-AB86)/AB86</f>
        <v>0.53333333333333333</v>
      </c>
      <c r="AF86" s="113">
        <v>91</v>
      </c>
      <c r="AG86" s="113">
        <v>94</v>
      </c>
      <c r="AH86" s="113">
        <f t="shared" ref="AH86:AH88" si="176">AG86-AF86</f>
        <v>3</v>
      </c>
      <c r="AI86" s="115">
        <f t="shared" ref="AI86:AI88" si="177">(AG86-AF86)/AF86</f>
        <v>3.2967032967032968E-2</v>
      </c>
      <c r="AJ86" s="113">
        <v>32</v>
      </c>
      <c r="AK86" s="113">
        <v>52</v>
      </c>
      <c r="AL86" s="113">
        <f t="shared" ref="AL86:AL88" si="178">AK86-AJ86</f>
        <v>20</v>
      </c>
      <c r="AM86" s="115">
        <f t="shared" ref="AM86:AM88" si="179">(AK86-AJ86)/AJ86</f>
        <v>0.625</v>
      </c>
      <c r="AN86" s="113">
        <v>82</v>
      </c>
      <c r="AO86" s="113">
        <v>83</v>
      </c>
      <c r="AP86" s="113">
        <f t="shared" ref="AP86:AP88" si="180">AO86-AN86</f>
        <v>1</v>
      </c>
      <c r="AQ86" s="115">
        <f t="shared" ref="AQ86:AQ88" si="181">(AO86-AN86)/AN86</f>
        <v>1.2195121951219513E-2</v>
      </c>
      <c r="AR86" s="113">
        <v>76</v>
      </c>
      <c r="AS86" s="113">
        <v>78</v>
      </c>
      <c r="AT86" s="113">
        <f t="shared" ref="AT86:AT88" si="182">AS86-AR86</f>
        <v>2</v>
      </c>
      <c r="AU86" s="115">
        <f t="shared" ref="AU86:AU88" si="183">(AS86-AR86)/AR86</f>
        <v>2.6315789473684209E-2</v>
      </c>
      <c r="AV86" s="113"/>
      <c r="AW86" s="113"/>
      <c r="AX86" s="113"/>
      <c r="AY86" s="113"/>
      <c r="AZ86" s="113">
        <v>76</v>
      </c>
      <c r="BA86" s="113">
        <v>79</v>
      </c>
      <c r="BB86" s="113">
        <f t="shared" ref="BB86:BB88" si="184">BA86-AZ86</f>
        <v>3</v>
      </c>
      <c r="BC86" s="113">
        <v>34.6</v>
      </c>
      <c r="BD86" s="121">
        <v>0.88200000000000001</v>
      </c>
      <c r="BE86" s="113"/>
      <c r="BF86" s="115">
        <v>0.93</v>
      </c>
      <c r="BG86" s="113">
        <v>5.44</v>
      </c>
      <c r="BH86" s="113"/>
      <c r="BI86" s="115">
        <v>0.83</v>
      </c>
      <c r="BJ86" s="113">
        <v>3.22</v>
      </c>
      <c r="BK86" s="124">
        <f>(BL86*100)/(100+42)</f>
        <v>2.183098591549296</v>
      </c>
      <c r="BL86" s="113">
        <v>3.1</v>
      </c>
      <c r="BM86" s="115">
        <v>0.42</v>
      </c>
      <c r="BN86" s="29">
        <f t="shared" si="92"/>
        <v>62</v>
      </c>
      <c r="BO86" s="29"/>
      <c r="BP86" s="29"/>
      <c r="BQ86" s="29"/>
      <c r="BR86" s="29"/>
      <c r="BS86" s="29" t="s">
        <v>24</v>
      </c>
      <c r="BT86" s="113">
        <v>2</v>
      </c>
      <c r="BU86" s="113">
        <v>2</v>
      </c>
      <c r="BV86" s="29" t="s">
        <v>314</v>
      </c>
      <c r="BW86" s="37"/>
      <c r="BX86" s="29"/>
      <c r="BY86" s="29" t="s">
        <v>1461</v>
      </c>
      <c r="BZ86" s="29" t="s">
        <v>0</v>
      </c>
      <c r="CA86" s="20" t="s">
        <v>1462</v>
      </c>
      <c r="CB86" s="20" t="s">
        <v>299</v>
      </c>
      <c r="CC86" s="20" t="s">
        <v>300</v>
      </c>
    </row>
    <row r="87" spans="1:81" ht="57">
      <c r="A87" s="120">
        <v>2021</v>
      </c>
      <c r="B87" s="113" t="s">
        <v>853</v>
      </c>
      <c r="C87" s="113" t="s">
        <v>854</v>
      </c>
      <c r="D87" s="113"/>
      <c r="E87" s="113" t="s">
        <v>1797</v>
      </c>
      <c r="F87" s="113" t="s">
        <v>855</v>
      </c>
      <c r="G87" s="113" t="s">
        <v>855</v>
      </c>
      <c r="H87" s="113" t="s">
        <v>856</v>
      </c>
      <c r="I87" s="113" t="s">
        <v>856</v>
      </c>
      <c r="J87" s="29" t="s">
        <v>1903</v>
      </c>
      <c r="K87" s="113" t="s">
        <v>23</v>
      </c>
      <c r="L87" s="113"/>
      <c r="M87" s="113" t="s">
        <v>1904</v>
      </c>
      <c r="N87" s="113" t="s">
        <v>11974</v>
      </c>
      <c r="O87" s="113" t="s">
        <v>765</v>
      </c>
      <c r="P87" s="113">
        <v>27</v>
      </c>
      <c r="Q87" s="113"/>
      <c r="R87" s="113"/>
      <c r="S87" s="113" t="s">
        <v>1905</v>
      </c>
      <c r="T87" s="122" t="s">
        <v>1906</v>
      </c>
      <c r="U87" s="113" t="s">
        <v>8</v>
      </c>
      <c r="V87" s="122" t="s">
        <v>1907</v>
      </c>
      <c r="W87" s="113" t="s">
        <v>2</v>
      </c>
      <c r="X87" s="113">
        <v>35</v>
      </c>
      <c r="Y87" s="113">
        <v>58</v>
      </c>
      <c r="Z87" s="113">
        <f t="shared" si="172"/>
        <v>23</v>
      </c>
      <c r="AA87" s="115">
        <f t="shared" si="173"/>
        <v>0.65714285714285714</v>
      </c>
      <c r="AB87" s="113">
        <v>65</v>
      </c>
      <c r="AC87" s="113">
        <v>79</v>
      </c>
      <c r="AD87" s="113">
        <f t="shared" si="174"/>
        <v>14</v>
      </c>
      <c r="AE87" s="115">
        <f t="shared" si="175"/>
        <v>0.2153846153846154</v>
      </c>
      <c r="AF87" s="113">
        <v>86</v>
      </c>
      <c r="AG87" s="113">
        <v>96</v>
      </c>
      <c r="AH87" s="113">
        <f t="shared" si="176"/>
        <v>10</v>
      </c>
      <c r="AI87" s="115">
        <f t="shared" si="177"/>
        <v>0.11627906976744186</v>
      </c>
      <c r="AJ87" s="113">
        <v>37</v>
      </c>
      <c r="AK87" s="113">
        <v>57</v>
      </c>
      <c r="AL87" s="113">
        <f t="shared" si="178"/>
        <v>20</v>
      </c>
      <c r="AM87" s="115">
        <f t="shared" si="179"/>
        <v>0.54054054054054057</v>
      </c>
      <c r="AN87" s="113">
        <v>79</v>
      </c>
      <c r="AO87" s="113">
        <v>89</v>
      </c>
      <c r="AP87" s="113">
        <f t="shared" si="180"/>
        <v>10</v>
      </c>
      <c r="AQ87" s="115">
        <f t="shared" si="181"/>
        <v>0.12658227848101267</v>
      </c>
      <c r="AR87" s="113">
        <v>77</v>
      </c>
      <c r="AS87" s="113">
        <v>86</v>
      </c>
      <c r="AT87" s="113">
        <f t="shared" si="182"/>
        <v>9</v>
      </c>
      <c r="AU87" s="115">
        <f t="shared" si="183"/>
        <v>0.11688311688311688</v>
      </c>
      <c r="AV87" s="113"/>
      <c r="AW87" s="113"/>
      <c r="AX87" s="113"/>
      <c r="AY87" s="113"/>
      <c r="AZ87" s="113">
        <v>80</v>
      </c>
      <c r="BA87" s="113">
        <v>83</v>
      </c>
      <c r="BB87" s="113">
        <f t="shared" si="184"/>
        <v>3</v>
      </c>
      <c r="BC87" s="113">
        <v>40.6</v>
      </c>
      <c r="BD87" s="121">
        <v>0.88800000000000001</v>
      </c>
      <c r="BE87" s="113"/>
      <c r="BF87" s="115">
        <v>0.93</v>
      </c>
      <c r="BG87" s="113">
        <v>6.47</v>
      </c>
      <c r="BH87" s="113"/>
      <c r="BI87" s="115">
        <v>0.85</v>
      </c>
      <c r="BJ87" s="113">
        <v>3.68</v>
      </c>
      <c r="BK87" s="124">
        <f>(BL87*100)/(100+48)</f>
        <v>1.4864864864864866</v>
      </c>
      <c r="BL87" s="113">
        <v>2.2000000000000002</v>
      </c>
      <c r="BM87" s="115">
        <v>0.48</v>
      </c>
      <c r="BN87" s="29">
        <f t="shared" si="92"/>
        <v>59.400000000000006</v>
      </c>
      <c r="BO87" s="29"/>
      <c r="BP87" s="29"/>
      <c r="BQ87" s="29"/>
      <c r="BR87" s="29"/>
      <c r="BS87" s="29" t="s">
        <v>27</v>
      </c>
      <c r="BT87" s="113">
        <v>1</v>
      </c>
      <c r="BU87" s="113">
        <v>3</v>
      </c>
      <c r="BV87" s="29" t="s">
        <v>314</v>
      </c>
      <c r="BW87" s="37"/>
      <c r="BX87" s="29"/>
      <c r="BY87" s="29" t="s">
        <v>1461</v>
      </c>
      <c r="BZ87" s="29" t="s">
        <v>0</v>
      </c>
      <c r="CA87" s="20" t="s">
        <v>1462</v>
      </c>
      <c r="CB87" s="20" t="s">
        <v>299</v>
      </c>
      <c r="CC87" s="20" t="s">
        <v>300</v>
      </c>
    </row>
    <row r="88" spans="1:81" ht="42.75">
      <c r="A88" s="120">
        <v>2021</v>
      </c>
      <c r="B88" s="113" t="s">
        <v>853</v>
      </c>
      <c r="C88" s="113" t="s">
        <v>1006</v>
      </c>
      <c r="D88" s="113"/>
      <c r="E88" s="113" t="s">
        <v>1430</v>
      </c>
      <c r="F88" s="113" t="s">
        <v>1310</v>
      </c>
      <c r="G88" s="113" t="s">
        <v>1310</v>
      </c>
      <c r="H88" s="113" t="s">
        <v>1894</v>
      </c>
      <c r="I88" s="113" t="s">
        <v>1894</v>
      </c>
      <c r="J88" s="29" t="s">
        <v>1895</v>
      </c>
      <c r="K88" s="113" t="s">
        <v>23</v>
      </c>
      <c r="L88" s="113"/>
      <c r="M88" s="113" t="s">
        <v>1908</v>
      </c>
      <c r="N88" s="113" t="s">
        <v>11969</v>
      </c>
      <c r="O88" s="113" t="s">
        <v>1378</v>
      </c>
      <c r="P88" s="113">
        <v>55</v>
      </c>
      <c r="Q88" s="29"/>
      <c r="R88" s="29"/>
      <c r="S88" s="29" t="s">
        <v>1909</v>
      </c>
      <c r="T88" s="122" t="s">
        <v>1910</v>
      </c>
      <c r="U88" s="113" t="s">
        <v>8</v>
      </c>
      <c r="V88" s="122" t="s">
        <v>1911</v>
      </c>
      <c r="W88" s="113" t="s">
        <v>2</v>
      </c>
      <c r="X88" s="113">
        <v>17</v>
      </c>
      <c r="Y88" s="113">
        <v>49</v>
      </c>
      <c r="Z88" s="113">
        <f t="shared" si="172"/>
        <v>32</v>
      </c>
      <c r="AA88" s="115">
        <f t="shared" si="173"/>
        <v>1.8823529411764706</v>
      </c>
      <c r="AB88" s="113">
        <v>52</v>
      </c>
      <c r="AC88" s="113">
        <v>81</v>
      </c>
      <c r="AD88" s="113">
        <f t="shared" si="174"/>
        <v>29</v>
      </c>
      <c r="AE88" s="115">
        <f t="shared" si="175"/>
        <v>0.55769230769230771</v>
      </c>
      <c r="AF88" s="113">
        <v>82</v>
      </c>
      <c r="AG88" s="113">
        <v>96</v>
      </c>
      <c r="AH88" s="113">
        <f t="shared" si="176"/>
        <v>14</v>
      </c>
      <c r="AI88" s="115">
        <f t="shared" si="177"/>
        <v>0.17073170731707318</v>
      </c>
      <c r="AJ88" s="113">
        <v>44</v>
      </c>
      <c r="AK88" s="113">
        <v>66</v>
      </c>
      <c r="AL88" s="113">
        <f t="shared" si="178"/>
        <v>22</v>
      </c>
      <c r="AM88" s="115">
        <f t="shared" si="179"/>
        <v>0.5</v>
      </c>
      <c r="AN88" s="113">
        <v>79</v>
      </c>
      <c r="AO88" s="113">
        <v>95</v>
      </c>
      <c r="AP88" s="113">
        <f t="shared" si="180"/>
        <v>16</v>
      </c>
      <c r="AQ88" s="115">
        <f t="shared" si="181"/>
        <v>0.20253164556962025</v>
      </c>
      <c r="AR88" s="113">
        <v>79</v>
      </c>
      <c r="AS88" s="113">
        <v>92</v>
      </c>
      <c r="AT88" s="113">
        <f t="shared" si="182"/>
        <v>13</v>
      </c>
      <c r="AU88" s="115">
        <f t="shared" si="183"/>
        <v>0.16455696202531644</v>
      </c>
      <c r="AV88" s="113"/>
      <c r="AW88" s="113"/>
      <c r="AX88" s="113"/>
      <c r="AY88" s="113"/>
      <c r="AZ88" s="113">
        <v>79</v>
      </c>
      <c r="BA88" s="113">
        <v>90</v>
      </c>
      <c r="BB88" s="113">
        <f t="shared" si="184"/>
        <v>11</v>
      </c>
      <c r="BC88" s="113">
        <v>37.200000000000003</v>
      </c>
      <c r="BD88" s="121">
        <v>0.86399999999999999</v>
      </c>
      <c r="BE88" s="113"/>
      <c r="BF88" s="115">
        <v>0.91</v>
      </c>
      <c r="BG88" s="113">
        <v>6</v>
      </c>
      <c r="BH88" s="113"/>
      <c r="BI88" s="115">
        <v>0.81</v>
      </c>
      <c r="BJ88" s="113">
        <v>3.29</v>
      </c>
      <c r="BK88" s="124">
        <f>(BL88*100)/(100+64)</f>
        <v>1.3414634146341464</v>
      </c>
      <c r="BL88" s="113">
        <v>2.2000000000000002</v>
      </c>
      <c r="BM88" s="115">
        <v>0.64</v>
      </c>
      <c r="BN88" s="29">
        <f t="shared" si="92"/>
        <v>121.00000000000001</v>
      </c>
      <c r="BO88" s="29"/>
      <c r="BP88" s="29"/>
      <c r="BQ88" s="29"/>
      <c r="BR88" s="29"/>
      <c r="BS88" s="29" t="s">
        <v>28</v>
      </c>
      <c r="BT88" s="113">
        <v>2</v>
      </c>
      <c r="BU88" s="113">
        <v>3</v>
      </c>
      <c r="BV88" s="29" t="s">
        <v>314</v>
      </c>
      <c r="BW88" s="37"/>
      <c r="BX88" s="29"/>
      <c r="BY88" s="29" t="s">
        <v>1461</v>
      </c>
      <c r="BZ88" s="29" t="s">
        <v>0</v>
      </c>
      <c r="CA88" s="20" t="s">
        <v>1462</v>
      </c>
      <c r="CB88" s="20" t="s">
        <v>299</v>
      </c>
      <c r="CC88" s="20" t="s">
        <v>300</v>
      </c>
    </row>
    <row r="89" spans="1:81" ht="42.75">
      <c r="A89" s="120">
        <v>2021</v>
      </c>
      <c r="B89" s="113" t="s">
        <v>853</v>
      </c>
      <c r="C89" s="113" t="s">
        <v>1006</v>
      </c>
      <c r="D89" s="113"/>
      <c r="E89" s="113" t="s">
        <v>1430</v>
      </c>
      <c r="F89" s="113" t="s">
        <v>1319</v>
      </c>
      <c r="G89" s="113" t="s">
        <v>1319</v>
      </c>
      <c r="H89" s="113" t="s">
        <v>1912</v>
      </c>
      <c r="I89" s="113" t="s">
        <v>1912</v>
      </c>
      <c r="J89" s="29" t="s">
        <v>1913</v>
      </c>
      <c r="K89" s="113" t="s">
        <v>23</v>
      </c>
      <c r="L89" s="113"/>
      <c r="M89" s="113" t="s">
        <v>1914</v>
      </c>
      <c r="N89" s="113" t="s">
        <v>11969</v>
      </c>
      <c r="O89" s="113" t="s">
        <v>699</v>
      </c>
      <c r="P89" s="113">
        <v>14</v>
      </c>
      <c r="Q89" s="29"/>
      <c r="R89" s="29"/>
      <c r="S89" s="29" t="s">
        <v>1915</v>
      </c>
      <c r="T89" s="29"/>
      <c r="U89" s="113"/>
      <c r="V89" s="122" t="s">
        <v>1916</v>
      </c>
      <c r="W89" s="113" t="s">
        <v>2</v>
      </c>
      <c r="X89" s="113"/>
      <c r="Y89" s="113"/>
      <c r="Z89" s="113"/>
      <c r="AA89" s="115"/>
      <c r="AB89" s="113"/>
      <c r="AC89" s="113"/>
      <c r="AD89" s="113"/>
      <c r="AE89" s="115"/>
      <c r="AF89" s="113"/>
      <c r="AG89" s="113"/>
      <c r="AH89" s="113"/>
      <c r="AI89" s="115"/>
      <c r="AJ89" s="113"/>
      <c r="AK89" s="113"/>
      <c r="AL89" s="113"/>
      <c r="AM89" s="115"/>
      <c r="AN89" s="113"/>
      <c r="AO89" s="113"/>
      <c r="AP89" s="113"/>
      <c r="AQ89" s="115"/>
      <c r="AR89" s="113"/>
      <c r="AS89" s="113"/>
      <c r="AT89" s="113"/>
      <c r="AU89" s="115"/>
      <c r="AV89" s="113"/>
      <c r="AW89" s="113"/>
      <c r="AX89" s="113"/>
      <c r="AY89" s="113"/>
      <c r="AZ89" s="113"/>
      <c r="BA89" s="113"/>
      <c r="BB89" s="113"/>
      <c r="BC89" s="113">
        <v>36.200000000000003</v>
      </c>
      <c r="BD89" s="121">
        <v>0.877</v>
      </c>
      <c r="BE89" s="113"/>
      <c r="BF89" s="115">
        <v>0.92</v>
      </c>
      <c r="BG89" s="113">
        <v>5.75</v>
      </c>
      <c r="BH89" s="113"/>
      <c r="BI89" s="115">
        <v>0.84</v>
      </c>
      <c r="BJ89" s="113">
        <v>3.29</v>
      </c>
      <c r="BK89" s="124">
        <f>(BL89*100)/(100+24)</f>
        <v>1.774193548387097</v>
      </c>
      <c r="BL89" s="113">
        <v>2.2000000000000002</v>
      </c>
      <c r="BM89" s="115">
        <v>0.24</v>
      </c>
      <c r="BN89" s="29">
        <f t="shared" si="92"/>
        <v>30.800000000000004</v>
      </c>
      <c r="BO89" s="29"/>
      <c r="BP89" s="29"/>
      <c r="BQ89" s="29"/>
      <c r="BR89" s="29"/>
      <c r="BS89" s="29" t="s">
        <v>28</v>
      </c>
      <c r="BT89" s="113">
        <v>1</v>
      </c>
      <c r="BU89" s="113">
        <v>1</v>
      </c>
      <c r="BV89" s="29" t="s">
        <v>314</v>
      </c>
      <c r="BW89" s="37"/>
      <c r="BX89" s="29"/>
      <c r="BY89" s="29" t="s">
        <v>1455</v>
      </c>
      <c r="BZ89" s="29" t="s">
        <v>1455</v>
      </c>
      <c r="CA89" s="29" t="s">
        <v>1455</v>
      </c>
      <c r="CB89" s="20" t="s">
        <v>1455</v>
      </c>
      <c r="CC89" s="20" t="s">
        <v>300</v>
      </c>
    </row>
    <row r="90" spans="1:81" ht="42.75">
      <c r="A90" s="120">
        <v>2021</v>
      </c>
      <c r="B90" s="113" t="s">
        <v>853</v>
      </c>
      <c r="C90" s="113" t="s">
        <v>1006</v>
      </c>
      <c r="D90" s="113"/>
      <c r="E90" s="113" t="s">
        <v>1430</v>
      </c>
      <c r="F90" s="113" t="s">
        <v>1319</v>
      </c>
      <c r="G90" s="113" t="s">
        <v>1319</v>
      </c>
      <c r="H90" s="113" t="s">
        <v>1917</v>
      </c>
      <c r="I90" s="113" t="s">
        <v>1917</v>
      </c>
      <c r="J90" s="29" t="s">
        <v>1918</v>
      </c>
      <c r="K90" s="113" t="s">
        <v>23</v>
      </c>
      <c r="L90" s="113"/>
      <c r="M90" s="113" t="s">
        <v>1919</v>
      </c>
      <c r="N90" s="113" t="s">
        <v>11969</v>
      </c>
      <c r="O90" s="113" t="s">
        <v>765</v>
      </c>
      <c r="P90" s="113">
        <v>60</v>
      </c>
      <c r="Q90" s="29"/>
      <c r="R90" s="29"/>
      <c r="S90" s="29" t="s">
        <v>1920</v>
      </c>
      <c r="T90" s="122" t="s">
        <v>1921</v>
      </c>
      <c r="U90" s="113" t="s">
        <v>2</v>
      </c>
      <c r="V90" s="122" t="s">
        <v>1922</v>
      </c>
      <c r="W90" s="113" t="s">
        <v>2</v>
      </c>
      <c r="X90" s="113">
        <v>25</v>
      </c>
      <c r="Y90" s="113">
        <v>43</v>
      </c>
      <c r="Z90" s="113">
        <f>Y90-X90</f>
        <v>18</v>
      </c>
      <c r="AA90" s="115">
        <f>(Y90-X90)/X90</f>
        <v>0.72</v>
      </c>
      <c r="AB90" s="113">
        <v>55</v>
      </c>
      <c r="AC90" s="113">
        <v>67</v>
      </c>
      <c r="AD90" s="113">
        <f>AC90-AB90</f>
        <v>12</v>
      </c>
      <c r="AE90" s="115">
        <f>(AC90-AB90)/AB90</f>
        <v>0.21818181818181817</v>
      </c>
      <c r="AF90" s="113">
        <v>83</v>
      </c>
      <c r="AG90" s="113">
        <v>94</v>
      </c>
      <c r="AH90" s="113">
        <f>AG90-AF90</f>
        <v>11</v>
      </c>
      <c r="AI90" s="115">
        <f>(AG90-AF90)/AF90</f>
        <v>0.13253012048192772</v>
      </c>
      <c r="AJ90" s="113">
        <v>45</v>
      </c>
      <c r="AK90" s="113">
        <v>58</v>
      </c>
      <c r="AL90" s="113">
        <f>AK90-AJ90</f>
        <v>13</v>
      </c>
      <c r="AM90" s="115">
        <f>(AK90-AJ90)/AJ90</f>
        <v>0.28888888888888886</v>
      </c>
      <c r="AN90" s="113">
        <v>77</v>
      </c>
      <c r="AO90" s="113">
        <v>93</v>
      </c>
      <c r="AP90" s="113">
        <f>AO90-AN90</f>
        <v>16</v>
      </c>
      <c r="AQ90" s="115">
        <f>(AO90-AN90)/AN90</f>
        <v>0.20779220779220781</v>
      </c>
      <c r="AR90" s="113">
        <v>73</v>
      </c>
      <c r="AS90" s="113">
        <v>88</v>
      </c>
      <c r="AT90" s="113">
        <f>AS90-AR90</f>
        <v>15</v>
      </c>
      <c r="AU90" s="115">
        <f>(AS90-AR90)/AR90</f>
        <v>0.20547945205479451</v>
      </c>
      <c r="AV90" s="113"/>
      <c r="AW90" s="113"/>
      <c r="AX90" s="113"/>
      <c r="AY90" s="113"/>
      <c r="AZ90" s="113">
        <v>77</v>
      </c>
      <c r="BA90" s="113">
        <v>88</v>
      </c>
      <c r="BB90" s="113">
        <f>BA90-AZ90</f>
        <v>11</v>
      </c>
      <c r="BC90" s="113">
        <v>29.9</v>
      </c>
      <c r="BD90" s="121">
        <v>0.91900000000000004</v>
      </c>
      <c r="BE90" s="113"/>
      <c r="BF90" s="115">
        <v>0.96</v>
      </c>
      <c r="BG90" s="113">
        <v>4.45</v>
      </c>
      <c r="BH90" s="113"/>
      <c r="BI90" s="115">
        <v>0.88</v>
      </c>
      <c r="BJ90" s="113">
        <v>3</v>
      </c>
      <c r="BK90" s="124">
        <f>(BL90*100)/(100+61)</f>
        <v>1.2422360248447204</v>
      </c>
      <c r="BL90" s="113">
        <v>2</v>
      </c>
      <c r="BM90" s="115">
        <v>0.61</v>
      </c>
      <c r="BN90" s="29">
        <f t="shared" si="92"/>
        <v>120</v>
      </c>
      <c r="BO90" s="29"/>
      <c r="BP90" s="29"/>
      <c r="BQ90" s="29"/>
      <c r="BR90" s="29"/>
      <c r="BS90" s="29" t="s">
        <v>28</v>
      </c>
      <c r="BT90" s="113">
        <v>1</v>
      </c>
      <c r="BU90" s="113">
        <v>1</v>
      </c>
      <c r="BV90" s="29" t="s">
        <v>314</v>
      </c>
      <c r="BW90" s="37"/>
      <c r="BX90" s="29"/>
      <c r="BY90" s="29" t="s">
        <v>1461</v>
      </c>
      <c r="BZ90" s="29" t="s">
        <v>0</v>
      </c>
      <c r="CA90" s="20" t="s">
        <v>1462</v>
      </c>
      <c r="CB90" s="20" t="s">
        <v>299</v>
      </c>
      <c r="CC90" s="20" t="s">
        <v>300</v>
      </c>
    </row>
    <row r="91" spans="1:81" ht="42.75">
      <c r="A91" s="120">
        <v>2021</v>
      </c>
      <c r="B91" s="113" t="s">
        <v>853</v>
      </c>
      <c r="C91" s="113" t="s">
        <v>1006</v>
      </c>
      <c r="D91" s="113"/>
      <c r="E91" s="113" t="s">
        <v>1430</v>
      </c>
      <c r="F91" s="113" t="s">
        <v>1319</v>
      </c>
      <c r="G91" s="113" t="s">
        <v>1319</v>
      </c>
      <c r="H91" s="113" t="s">
        <v>1923</v>
      </c>
      <c r="I91" s="113" t="s">
        <v>1923</v>
      </c>
      <c r="J91" s="29" t="s">
        <v>1924</v>
      </c>
      <c r="K91" s="113" t="s">
        <v>23</v>
      </c>
      <c r="L91" s="113"/>
      <c r="M91" s="113" t="s">
        <v>1925</v>
      </c>
      <c r="N91" s="113" t="s">
        <v>11969</v>
      </c>
      <c r="O91" s="113" t="s">
        <v>765</v>
      </c>
      <c r="P91" s="113">
        <v>10</v>
      </c>
      <c r="Q91" s="29"/>
      <c r="R91" s="29"/>
      <c r="S91" s="29" t="s">
        <v>1926</v>
      </c>
      <c r="T91" s="29"/>
      <c r="U91" s="113"/>
      <c r="V91" s="122" t="s">
        <v>1927</v>
      </c>
      <c r="W91" s="113" t="s">
        <v>2</v>
      </c>
      <c r="X91" s="113"/>
      <c r="Y91" s="113"/>
      <c r="Z91" s="113"/>
      <c r="AA91" s="115"/>
      <c r="AB91" s="113"/>
      <c r="AC91" s="113"/>
      <c r="AD91" s="113"/>
      <c r="AE91" s="115"/>
      <c r="AF91" s="113"/>
      <c r="AG91" s="113"/>
      <c r="AH91" s="113"/>
      <c r="AI91" s="115"/>
      <c r="AJ91" s="113"/>
      <c r="AK91" s="113"/>
      <c r="AL91" s="113"/>
      <c r="AM91" s="115"/>
      <c r="AN91" s="113"/>
      <c r="AO91" s="113"/>
      <c r="AP91" s="113"/>
      <c r="AQ91" s="115"/>
      <c r="AR91" s="113"/>
      <c r="AS91" s="113"/>
      <c r="AT91" s="113"/>
      <c r="AU91" s="115"/>
      <c r="AV91" s="113"/>
      <c r="AW91" s="113"/>
      <c r="AX91" s="113"/>
      <c r="AY91" s="113"/>
      <c r="AZ91" s="113"/>
      <c r="BA91" s="113"/>
      <c r="BB91" s="113"/>
      <c r="BC91" s="113">
        <v>38.5</v>
      </c>
      <c r="BD91" s="121">
        <v>0.90200000000000002</v>
      </c>
      <c r="BE91" s="113"/>
      <c r="BF91" s="115">
        <v>0.93</v>
      </c>
      <c r="BG91" s="113">
        <v>6.29</v>
      </c>
      <c r="BH91" s="113"/>
      <c r="BI91" s="115">
        <v>0.87</v>
      </c>
      <c r="BJ91" s="113">
        <v>3.34</v>
      </c>
      <c r="BK91" s="124">
        <f>(BL91*100)/(100+303)</f>
        <v>0.71960297766749381</v>
      </c>
      <c r="BL91" s="113">
        <v>2.9</v>
      </c>
      <c r="BM91" s="115">
        <v>3.03</v>
      </c>
      <c r="BN91" s="29">
        <f t="shared" si="92"/>
        <v>29</v>
      </c>
      <c r="BO91" s="29"/>
      <c r="BP91" s="29"/>
      <c r="BQ91" s="29"/>
      <c r="BR91" s="29"/>
      <c r="BS91" s="29" t="s">
        <v>28</v>
      </c>
      <c r="BT91" s="113">
        <v>1</v>
      </c>
      <c r="BU91" s="113">
        <v>1</v>
      </c>
      <c r="BV91" s="29" t="s">
        <v>314</v>
      </c>
      <c r="BW91" s="37"/>
      <c r="BX91" s="29"/>
      <c r="BY91" s="29" t="s">
        <v>1455</v>
      </c>
      <c r="BZ91" s="29" t="s">
        <v>1455</v>
      </c>
      <c r="CA91" s="29" t="s">
        <v>1455</v>
      </c>
      <c r="CB91" s="20" t="s">
        <v>1455</v>
      </c>
      <c r="CC91" s="20" t="s">
        <v>300</v>
      </c>
    </row>
    <row r="92" spans="1:81" ht="42.75">
      <c r="A92" s="120">
        <v>2021</v>
      </c>
      <c r="B92" s="113" t="s">
        <v>853</v>
      </c>
      <c r="C92" s="113" t="s">
        <v>1006</v>
      </c>
      <c r="D92" s="113"/>
      <c r="E92" s="113" t="s">
        <v>1430</v>
      </c>
      <c r="F92" s="113" t="s">
        <v>1866</v>
      </c>
      <c r="G92" s="113" t="s">
        <v>1866</v>
      </c>
      <c r="H92" s="113" t="s">
        <v>1867</v>
      </c>
      <c r="I92" s="113" t="s">
        <v>1867</v>
      </c>
      <c r="J92" s="29" t="s">
        <v>1928</v>
      </c>
      <c r="K92" s="113" t="s">
        <v>23</v>
      </c>
      <c r="L92" s="113"/>
      <c r="M92" s="113" t="s">
        <v>1929</v>
      </c>
      <c r="N92" s="113" t="s">
        <v>11973</v>
      </c>
      <c r="O92" s="113" t="s">
        <v>765</v>
      </c>
      <c r="P92" s="113">
        <v>20</v>
      </c>
      <c r="Q92" s="29"/>
      <c r="R92" s="29"/>
      <c r="S92" s="29" t="s">
        <v>1208</v>
      </c>
      <c r="T92" s="29"/>
      <c r="U92" s="113"/>
      <c r="V92" s="122" t="s">
        <v>1930</v>
      </c>
      <c r="W92" s="113" t="s">
        <v>2</v>
      </c>
      <c r="X92" s="113"/>
      <c r="Y92" s="113"/>
      <c r="Z92" s="113"/>
      <c r="AA92" s="115"/>
      <c r="AB92" s="113"/>
      <c r="AC92" s="113"/>
      <c r="AD92" s="113"/>
      <c r="AE92" s="115"/>
      <c r="AF92" s="113"/>
      <c r="AG92" s="113"/>
      <c r="AH92" s="113"/>
      <c r="AI92" s="115"/>
      <c r="AJ92" s="113"/>
      <c r="AK92" s="113"/>
      <c r="AL92" s="113"/>
      <c r="AM92" s="115"/>
      <c r="AN92" s="113"/>
      <c r="AO92" s="113"/>
      <c r="AP92" s="113"/>
      <c r="AQ92" s="115"/>
      <c r="AR92" s="113"/>
      <c r="AS92" s="113"/>
      <c r="AT92" s="113"/>
      <c r="AU92" s="115"/>
      <c r="AV92" s="113"/>
      <c r="AW92" s="113"/>
      <c r="AX92" s="113"/>
      <c r="AY92" s="113"/>
      <c r="AZ92" s="113"/>
      <c r="BA92" s="113"/>
      <c r="BB92" s="113"/>
      <c r="BC92" s="113">
        <v>41.6</v>
      </c>
      <c r="BD92" s="121">
        <v>0.88600000000000001</v>
      </c>
      <c r="BE92" s="113"/>
      <c r="BF92" s="115">
        <v>0.92</v>
      </c>
      <c r="BG92" s="113">
        <v>6.66</v>
      </c>
      <c r="BH92" s="113"/>
      <c r="BI92" s="115">
        <v>0.85</v>
      </c>
      <c r="BJ92" s="113">
        <v>3.75</v>
      </c>
      <c r="BK92" s="124">
        <f>(BL92*100)/(100+27)</f>
        <v>1.3385826771653544</v>
      </c>
      <c r="BL92" s="113">
        <v>1.7</v>
      </c>
      <c r="BM92" s="115">
        <v>0.27</v>
      </c>
      <c r="BN92" s="29">
        <f t="shared" si="92"/>
        <v>34</v>
      </c>
      <c r="BO92" s="29"/>
      <c r="BP92" s="29"/>
      <c r="BQ92" s="29"/>
      <c r="BR92" s="29"/>
      <c r="BS92" s="29" t="s">
        <v>24</v>
      </c>
      <c r="BT92" s="113">
        <v>2</v>
      </c>
      <c r="BU92" s="113">
        <v>2</v>
      </c>
      <c r="BV92" s="29" t="s">
        <v>314</v>
      </c>
      <c r="BW92" s="37"/>
      <c r="BX92" s="29"/>
      <c r="BY92" s="29" t="s">
        <v>1455</v>
      </c>
      <c r="BZ92" s="29" t="s">
        <v>1455</v>
      </c>
      <c r="CA92" s="29" t="s">
        <v>1455</v>
      </c>
      <c r="CB92" s="20" t="s">
        <v>1455</v>
      </c>
      <c r="CC92" s="20" t="s">
        <v>300</v>
      </c>
    </row>
    <row r="93" spans="1:81" ht="42.75">
      <c r="A93" s="120">
        <v>2021</v>
      </c>
      <c r="B93" s="113" t="s">
        <v>853</v>
      </c>
      <c r="C93" s="113" t="s">
        <v>1006</v>
      </c>
      <c r="D93" s="113"/>
      <c r="E93" s="113" t="s">
        <v>1430</v>
      </c>
      <c r="F93" s="113" t="s">
        <v>1866</v>
      </c>
      <c r="G93" s="113" t="s">
        <v>1866</v>
      </c>
      <c r="H93" s="113" t="s">
        <v>1867</v>
      </c>
      <c r="I93" s="113" t="s">
        <v>1867</v>
      </c>
      <c r="J93" s="29" t="s">
        <v>1928</v>
      </c>
      <c r="K93" s="113" t="s">
        <v>23</v>
      </c>
      <c r="L93" s="113"/>
      <c r="M93" s="113" t="s">
        <v>1931</v>
      </c>
      <c r="N93" s="113" t="s">
        <v>11973</v>
      </c>
      <c r="O93" s="113" t="s">
        <v>1932</v>
      </c>
      <c r="P93" s="113">
        <v>44</v>
      </c>
      <c r="Q93" s="29"/>
      <c r="R93" s="29"/>
      <c r="S93" s="29" t="s">
        <v>1208</v>
      </c>
      <c r="T93" s="122" t="s">
        <v>1933</v>
      </c>
      <c r="U93" s="113" t="s">
        <v>8</v>
      </c>
      <c r="V93" s="122" t="s">
        <v>1934</v>
      </c>
      <c r="W93" s="113" t="s">
        <v>2</v>
      </c>
      <c r="X93" s="113">
        <v>12</v>
      </c>
      <c r="Y93" s="113">
        <v>44</v>
      </c>
      <c r="Z93" s="113">
        <f t="shared" ref="Z93:Z110" si="185">Y93-X93</f>
        <v>32</v>
      </c>
      <c r="AA93" s="115">
        <f t="shared" ref="AA93:AA110" si="186">(Y93-X93)/X93</f>
        <v>2.6666666666666665</v>
      </c>
      <c r="AB93" s="113">
        <v>31</v>
      </c>
      <c r="AC93" s="113">
        <v>68</v>
      </c>
      <c r="AD93" s="113">
        <f t="shared" ref="AD93:AD110" si="187">AC93-AB93</f>
        <v>37</v>
      </c>
      <c r="AE93" s="115">
        <f t="shared" ref="AE93:AE110" si="188">(AC93-AB93)/AB93</f>
        <v>1.1935483870967742</v>
      </c>
      <c r="AF93" s="113">
        <v>79</v>
      </c>
      <c r="AG93" s="113">
        <v>95</v>
      </c>
      <c r="AH93" s="113">
        <f t="shared" ref="AH93:AH103" si="189">AG93-AF93</f>
        <v>16</v>
      </c>
      <c r="AI93" s="115">
        <f t="shared" ref="AI93:AI110" si="190">(AG93-AF93)/AF93</f>
        <v>0.20253164556962025</v>
      </c>
      <c r="AJ93" s="113">
        <v>56</v>
      </c>
      <c r="AK93" s="113">
        <v>69</v>
      </c>
      <c r="AL93" s="113">
        <f t="shared" ref="AL93:AL110" si="191">AK93-AJ93</f>
        <v>13</v>
      </c>
      <c r="AM93" s="115">
        <f t="shared" ref="AM93:AM103" si="192">(AK93-AJ93)/AJ93</f>
        <v>0.23214285714285715</v>
      </c>
      <c r="AN93" s="113">
        <v>72</v>
      </c>
      <c r="AO93" s="113">
        <v>93</v>
      </c>
      <c r="AP93" s="113">
        <f t="shared" ref="AP93:AP110" si="193">AO93-AN93</f>
        <v>21</v>
      </c>
      <c r="AQ93" s="115">
        <f t="shared" ref="AQ93:AQ110" si="194">(AO93-AN93)/AN93</f>
        <v>0.29166666666666669</v>
      </c>
      <c r="AR93" s="113">
        <v>65</v>
      </c>
      <c r="AS93" s="113">
        <v>80</v>
      </c>
      <c r="AT93" s="113">
        <f t="shared" ref="AT93:AT110" si="195">AS93-AR93</f>
        <v>15</v>
      </c>
      <c r="AU93" s="115">
        <f t="shared" ref="AU93:AU110" si="196">(AS93-AR93)/AR93</f>
        <v>0.23076923076923078</v>
      </c>
      <c r="AV93" s="113"/>
      <c r="AW93" s="113"/>
      <c r="AX93" s="113"/>
      <c r="AY93" s="113"/>
      <c r="AZ93" s="113">
        <v>68</v>
      </c>
      <c r="BA93" s="113">
        <v>81</v>
      </c>
      <c r="BB93" s="113">
        <f t="shared" ref="BB93:BB110" si="197">BA93-AZ93</f>
        <v>13</v>
      </c>
      <c r="BC93" s="113">
        <v>41.6</v>
      </c>
      <c r="BD93" s="119">
        <v>0.88600000000000001</v>
      </c>
      <c r="BE93" s="113"/>
      <c r="BF93" s="115">
        <v>0.92</v>
      </c>
      <c r="BG93" s="113">
        <v>6.66</v>
      </c>
      <c r="BH93" s="113"/>
      <c r="BI93" s="115">
        <v>0.85</v>
      </c>
      <c r="BJ93" s="113">
        <v>3.75</v>
      </c>
      <c r="BK93" s="124">
        <f>(BL93*100)/(100+31)</f>
        <v>1.2977099236641221</v>
      </c>
      <c r="BL93" s="113">
        <v>1.7</v>
      </c>
      <c r="BM93" s="115">
        <v>0.31</v>
      </c>
      <c r="BN93" s="29">
        <f t="shared" si="92"/>
        <v>74.8</v>
      </c>
      <c r="BO93" s="29"/>
      <c r="BP93" s="29"/>
      <c r="BQ93" s="29"/>
      <c r="BR93" s="29"/>
      <c r="BS93" s="29" t="s">
        <v>24</v>
      </c>
      <c r="BT93" s="113">
        <v>2</v>
      </c>
      <c r="BU93" s="113">
        <v>2</v>
      </c>
      <c r="BV93" s="29" t="s">
        <v>314</v>
      </c>
      <c r="BW93" s="37"/>
      <c r="BX93" s="29"/>
      <c r="BY93" s="29" t="s">
        <v>1461</v>
      </c>
      <c r="BZ93" s="29" t="s">
        <v>0</v>
      </c>
      <c r="CA93" s="20" t="s">
        <v>1462</v>
      </c>
      <c r="CB93" s="20" t="s">
        <v>299</v>
      </c>
      <c r="CC93" s="20" t="s">
        <v>300</v>
      </c>
    </row>
    <row r="94" spans="1:81" ht="42.75">
      <c r="A94" s="120">
        <v>2021</v>
      </c>
      <c r="B94" s="113" t="s">
        <v>853</v>
      </c>
      <c r="C94" s="113" t="s">
        <v>1006</v>
      </c>
      <c r="D94" s="113"/>
      <c r="E94" s="113" t="s">
        <v>1430</v>
      </c>
      <c r="F94" s="113" t="s">
        <v>1310</v>
      </c>
      <c r="G94" s="113" t="s">
        <v>1310</v>
      </c>
      <c r="H94" s="113" t="s">
        <v>1311</v>
      </c>
      <c r="I94" s="113" t="s">
        <v>1311</v>
      </c>
      <c r="J94" s="29" t="s">
        <v>1935</v>
      </c>
      <c r="K94" s="113" t="s">
        <v>23</v>
      </c>
      <c r="L94" s="113"/>
      <c r="M94" s="113" t="s">
        <v>1936</v>
      </c>
      <c r="N94" s="113" t="s">
        <v>11969</v>
      </c>
      <c r="O94" s="113" t="s">
        <v>1599</v>
      </c>
      <c r="P94" s="113">
        <v>29</v>
      </c>
      <c r="Q94" s="29"/>
      <c r="R94" s="29"/>
      <c r="S94" s="29" t="s">
        <v>1937</v>
      </c>
      <c r="T94" s="122" t="s">
        <v>1938</v>
      </c>
      <c r="U94" s="113" t="s">
        <v>2</v>
      </c>
      <c r="V94" s="125" t="s">
        <v>1939</v>
      </c>
      <c r="W94" s="113" t="s">
        <v>2</v>
      </c>
      <c r="X94" s="113">
        <v>14</v>
      </c>
      <c r="Y94" s="113">
        <v>55</v>
      </c>
      <c r="Z94" s="113">
        <f t="shared" si="185"/>
        <v>41</v>
      </c>
      <c r="AA94" s="115">
        <f t="shared" si="186"/>
        <v>2.9285714285714284</v>
      </c>
      <c r="AB94" s="113">
        <v>49</v>
      </c>
      <c r="AC94" s="113">
        <v>74</v>
      </c>
      <c r="AD94" s="113">
        <f t="shared" si="187"/>
        <v>25</v>
      </c>
      <c r="AE94" s="115">
        <f t="shared" si="188"/>
        <v>0.51020408163265307</v>
      </c>
      <c r="AF94" s="113">
        <v>70</v>
      </c>
      <c r="AG94" s="113">
        <v>94</v>
      </c>
      <c r="AH94" s="113">
        <f t="shared" si="189"/>
        <v>24</v>
      </c>
      <c r="AI94" s="115">
        <f t="shared" si="190"/>
        <v>0.34285714285714286</v>
      </c>
      <c r="AJ94" s="113">
        <v>33</v>
      </c>
      <c r="AK94" s="113">
        <v>56</v>
      </c>
      <c r="AL94" s="113">
        <f t="shared" si="191"/>
        <v>23</v>
      </c>
      <c r="AM94" s="115">
        <f t="shared" si="192"/>
        <v>0.69696969696969702</v>
      </c>
      <c r="AN94" s="113">
        <v>70</v>
      </c>
      <c r="AO94" s="113">
        <v>88</v>
      </c>
      <c r="AP94" s="113">
        <f t="shared" si="193"/>
        <v>18</v>
      </c>
      <c r="AQ94" s="115">
        <f t="shared" si="194"/>
        <v>0.25714285714285712</v>
      </c>
      <c r="AR94" s="113">
        <v>66</v>
      </c>
      <c r="AS94" s="113">
        <v>87</v>
      </c>
      <c r="AT94" s="113">
        <f t="shared" si="195"/>
        <v>21</v>
      </c>
      <c r="AU94" s="115">
        <f t="shared" si="196"/>
        <v>0.31818181818181818</v>
      </c>
      <c r="AV94" s="113"/>
      <c r="AW94" s="113"/>
      <c r="AX94" s="113"/>
      <c r="AY94" s="113"/>
      <c r="AZ94" s="113">
        <v>63</v>
      </c>
      <c r="BA94" s="113">
        <v>84</v>
      </c>
      <c r="BB94" s="113">
        <f t="shared" si="197"/>
        <v>21</v>
      </c>
      <c r="BC94" s="113">
        <v>34.200000000000003</v>
      </c>
      <c r="BD94" s="121">
        <v>0.91600000000000004</v>
      </c>
      <c r="BE94" s="113"/>
      <c r="BF94" s="115">
        <v>0.95</v>
      </c>
      <c r="BG94" s="113">
        <v>5.31</v>
      </c>
      <c r="BH94" s="113"/>
      <c r="BI94" s="115">
        <v>0.88</v>
      </c>
      <c r="BJ94" s="113">
        <v>3.25</v>
      </c>
      <c r="BK94" s="124">
        <f t="shared" ref="BK94:BK95" si="198">(BL94*100)/(100+58)</f>
        <v>1.2658227848101267</v>
      </c>
      <c r="BL94" s="113">
        <v>2</v>
      </c>
      <c r="BM94" s="115">
        <v>0.57999999999999996</v>
      </c>
      <c r="BN94" s="29">
        <f t="shared" si="92"/>
        <v>58</v>
      </c>
      <c r="BO94" s="29"/>
      <c r="BP94" s="29"/>
      <c r="BQ94" s="29"/>
      <c r="BR94" s="29"/>
      <c r="BS94" s="29" t="s">
        <v>28</v>
      </c>
      <c r="BT94" s="113">
        <v>3</v>
      </c>
      <c r="BU94" s="113">
        <v>3</v>
      </c>
      <c r="BV94" s="29" t="s">
        <v>314</v>
      </c>
      <c r="BW94" s="37"/>
      <c r="BX94" s="29"/>
      <c r="BY94" s="29" t="s">
        <v>1461</v>
      </c>
      <c r="BZ94" s="29" t="s">
        <v>0</v>
      </c>
      <c r="CA94" s="20" t="s">
        <v>1462</v>
      </c>
      <c r="CB94" s="20" t="s">
        <v>299</v>
      </c>
      <c r="CC94" s="20" t="s">
        <v>300</v>
      </c>
    </row>
    <row r="95" spans="1:81" ht="57">
      <c r="A95" s="120">
        <v>2021</v>
      </c>
      <c r="B95" s="113" t="s">
        <v>853</v>
      </c>
      <c r="C95" s="113" t="s">
        <v>1006</v>
      </c>
      <c r="D95" s="113"/>
      <c r="E95" s="113" t="s">
        <v>1430</v>
      </c>
      <c r="F95" s="113" t="s">
        <v>1310</v>
      </c>
      <c r="G95" s="113" t="s">
        <v>1310</v>
      </c>
      <c r="H95" s="113" t="s">
        <v>1311</v>
      </c>
      <c r="I95" s="113" t="s">
        <v>1311</v>
      </c>
      <c r="J95" s="29" t="s">
        <v>1940</v>
      </c>
      <c r="K95" s="113" t="s">
        <v>23</v>
      </c>
      <c r="L95" s="113"/>
      <c r="M95" s="113" t="s">
        <v>1941</v>
      </c>
      <c r="N95" s="113" t="s">
        <v>11969</v>
      </c>
      <c r="O95" s="113" t="s">
        <v>743</v>
      </c>
      <c r="P95" s="113">
        <v>22</v>
      </c>
      <c r="Q95" s="29"/>
      <c r="R95" s="29"/>
      <c r="S95" s="29" t="s">
        <v>1942</v>
      </c>
      <c r="T95" s="122" t="s">
        <v>1943</v>
      </c>
      <c r="U95" s="113" t="s">
        <v>2</v>
      </c>
      <c r="V95" s="125" t="s">
        <v>1944</v>
      </c>
      <c r="W95" s="113" t="s">
        <v>2</v>
      </c>
      <c r="X95" s="113">
        <v>8</v>
      </c>
      <c r="Y95" s="113">
        <v>60</v>
      </c>
      <c r="Z95" s="113">
        <f t="shared" si="185"/>
        <v>52</v>
      </c>
      <c r="AA95" s="115">
        <f t="shared" si="186"/>
        <v>6.5</v>
      </c>
      <c r="AB95" s="113">
        <v>41</v>
      </c>
      <c r="AC95" s="113">
        <v>85</v>
      </c>
      <c r="AD95" s="113">
        <f t="shared" si="187"/>
        <v>44</v>
      </c>
      <c r="AE95" s="115">
        <f t="shared" si="188"/>
        <v>1.0731707317073171</v>
      </c>
      <c r="AF95" s="113">
        <v>80</v>
      </c>
      <c r="AG95" s="113">
        <v>99</v>
      </c>
      <c r="AH95" s="113">
        <f t="shared" si="189"/>
        <v>19</v>
      </c>
      <c r="AI95" s="115">
        <f t="shared" si="190"/>
        <v>0.23749999999999999</v>
      </c>
      <c r="AJ95" s="113">
        <v>53</v>
      </c>
      <c r="AK95" s="113">
        <v>66</v>
      </c>
      <c r="AL95" s="113">
        <f t="shared" si="191"/>
        <v>13</v>
      </c>
      <c r="AM95" s="115">
        <f t="shared" si="192"/>
        <v>0.24528301886792453</v>
      </c>
      <c r="AN95" s="113">
        <v>80</v>
      </c>
      <c r="AO95" s="113">
        <v>98</v>
      </c>
      <c r="AP95" s="113">
        <f t="shared" si="193"/>
        <v>18</v>
      </c>
      <c r="AQ95" s="115">
        <f t="shared" si="194"/>
        <v>0.22500000000000001</v>
      </c>
      <c r="AR95" s="113">
        <v>78</v>
      </c>
      <c r="AS95" s="113">
        <v>95</v>
      </c>
      <c r="AT95" s="113">
        <f t="shared" si="195"/>
        <v>17</v>
      </c>
      <c r="AU95" s="115">
        <f t="shared" si="196"/>
        <v>0.21794871794871795</v>
      </c>
      <c r="AV95" s="113"/>
      <c r="AW95" s="113"/>
      <c r="AX95" s="113"/>
      <c r="AY95" s="113"/>
      <c r="AZ95" s="113">
        <v>76</v>
      </c>
      <c r="BA95" s="113">
        <v>94</v>
      </c>
      <c r="BB95" s="113">
        <f t="shared" si="197"/>
        <v>18</v>
      </c>
      <c r="BC95" s="113">
        <v>34.4</v>
      </c>
      <c r="BD95" s="121">
        <v>0.90900000000000003</v>
      </c>
      <c r="BE95" s="113"/>
      <c r="BF95" s="115">
        <v>0.95</v>
      </c>
      <c r="BG95" s="113">
        <v>5.23</v>
      </c>
      <c r="BH95" s="113"/>
      <c r="BI95" s="115">
        <v>0.86</v>
      </c>
      <c r="BJ95" s="113">
        <v>3.36</v>
      </c>
      <c r="BK95" s="124">
        <f t="shared" si="198"/>
        <v>1.3291139240506329</v>
      </c>
      <c r="BL95" s="113">
        <v>2.1</v>
      </c>
      <c r="BM95" s="115">
        <v>0.57999999999999996</v>
      </c>
      <c r="BN95" s="29">
        <f t="shared" si="92"/>
        <v>46.2</v>
      </c>
      <c r="BO95" s="29"/>
      <c r="BP95" s="29"/>
      <c r="BQ95" s="29"/>
      <c r="BR95" s="29"/>
      <c r="BS95" s="29" t="s">
        <v>28</v>
      </c>
      <c r="BT95" s="113">
        <v>3</v>
      </c>
      <c r="BU95" s="113">
        <v>3</v>
      </c>
      <c r="BV95" s="29" t="s">
        <v>314</v>
      </c>
      <c r="BW95" s="37"/>
      <c r="BX95" s="29"/>
      <c r="BY95" s="29" t="s">
        <v>1461</v>
      </c>
      <c r="BZ95" s="29" t="s">
        <v>0</v>
      </c>
      <c r="CA95" s="20" t="s">
        <v>1462</v>
      </c>
      <c r="CB95" s="20" t="s">
        <v>299</v>
      </c>
      <c r="CC95" s="20" t="s">
        <v>300</v>
      </c>
    </row>
    <row r="96" spans="1:81" ht="42.75">
      <c r="A96" s="120">
        <v>2021</v>
      </c>
      <c r="B96" s="113" t="s">
        <v>1945</v>
      </c>
      <c r="C96" s="113" t="s">
        <v>1946</v>
      </c>
      <c r="D96" s="113"/>
      <c r="E96" s="113" t="s">
        <v>1398</v>
      </c>
      <c r="F96" s="113" t="s">
        <v>1947</v>
      </c>
      <c r="G96" s="113" t="s">
        <v>1948</v>
      </c>
      <c r="H96" s="113" t="s">
        <v>1948</v>
      </c>
      <c r="I96" s="113" t="s">
        <v>1948</v>
      </c>
      <c r="J96" s="29" t="s">
        <v>1949</v>
      </c>
      <c r="K96" s="29" t="s">
        <v>22</v>
      </c>
      <c r="L96" s="29" t="s">
        <v>1019</v>
      </c>
      <c r="M96" s="113" t="s">
        <v>1950</v>
      </c>
      <c r="N96" s="113" t="s">
        <v>12004</v>
      </c>
      <c r="O96" s="113" t="s">
        <v>673</v>
      </c>
      <c r="P96" s="113">
        <v>63</v>
      </c>
      <c r="Q96" s="29"/>
      <c r="R96" s="29"/>
      <c r="S96" s="29" t="s">
        <v>1951</v>
      </c>
      <c r="T96" s="125" t="s">
        <v>1952</v>
      </c>
      <c r="U96" s="113" t="s">
        <v>2</v>
      </c>
      <c r="V96" s="125" t="s">
        <v>1953</v>
      </c>
      <c r="W96" s="113" t="s">
        <v>2</v>
      </c>
      <c r="X96" s="113">
        <v>18</v>
      </c>
      <c r="Y96" s="113">
        <v>45</v>
      </c>
      <c r="Z96" s="113">
        <f t="shared" si="185"/>
        <v>27</v>
      </c>
      <c r="AA96" s="115">
        <f t="shared" si="186"/>
        <v>1.5</v>
      </c>
      <c r="AB96" s="113">
        <v>55</v>
      </c>
      <c r="AC96" s="113">
        <v>74</v>
      </c>
      <c r="AD96" s="113">
        <f t="shared" si="187"/>
        <v>19</v>
      </c>
      <c r="AE96" s="115">
        <f t="shared" si="188"/>
        <v>0.34545454545454546</v>
      </c>
      <c r="AF96" s="113">
        <v>85</v>
      </c>
      <c r="AG96" s="113">
        <v>91</v>
      </c>
      <c r="AH96" s="113">
        <f t="shared" si="189"/>
        <v>6</v>
      </c>
      <c r="AI96" s="115">
        <f t="shared" si="190"/>
        <v>7.0588235294117646E-2</v>
      </c>
      <c r="AJ96" s="113">
        <v>60</v>
      </c>
      <c r="AK96" s="113">
        <v>67</v>
      </c>
      <c r="AL96" s="113">
        <f t="shared" si="191"/>
        <v>7</v>
      </c>
      <c r="AM96" s="115">
        <f t="shared" si="192"/>
        <v>0.11666666666666667</v>
      </c>
      <c r="AN96" s="113">
        <v>81</v>
      </c>
      <c r="AO96" s="113">
        <v>90</v>
      </c>
      <c r="AP96" s="113">
        <f t="shared" si="193"/>
        <v>9</v>
      </c>
      <c r="AQ96" s="115">
        <f t="shared" si="194"/>
        <v>0.1111111111111111</v>
      </c>
      <c r="AR96" s="113">
        <v>70</v>
      </c>
      <c r="AS96" s="113">
        <v>84</v>
      </c>
      <c r="AT96" s="113">
        <f t="shared" si="195"/>
        <v>14</v>
      </c>
      <c r="AU96" s="115">
        <f t="shared" si="196"/>
        <v>0.2</v>
      </c>
      <c r="AV96" s="113"/>
      <c r="AW96" s="113"/>
      <c r="AX96" s="113"/>
      <c r="AY96" s="113"/>
      <c r="AZ96" s="113">
        <v>78</v>
      </c>
      <c r="BA96" s="113">
        <v>86</v>
      </c>
      <c r="BB96" s="113">
        <f t="shared" si="197"/>
        <v>8</v>
      </c>
      <c r="BC96" s="113">
        <v>35.6</v>
      </c>
      <c r="BD96" s="121">
        <v>0.88300000000000001</v>
      </c>
      <c r="BE96" s="113"/>
      <c r="BF96" s="115">
        <v>0.92</v>
      </c>
      <c r="BG96" s="113">
        <v>5.51</v>
      </c>
      <c r="BH96" s="113"/>
      <c r="BI96" s="115">
        <v>0.84</v>
      </c>
      <c r="BJ96" s="113">
        <v>3.39</v>
      </c>
      <c r="BK96" s="124">
        <f>(BL96*100)/(100+113)</f>
        <v>0.7981220657276995</v>
      </c>
      <c r="BL96" s="113">
        <v>1.7</v>
      </c>
      <c r="BM96" s="115">
        <v>1.1299999999999999</v>
      </c>
      <c r="BN96" s="29">
        <f t="shared" si="92"/>
        <v>107.1</v>
      </c>
      <c r="BO96" s="29"/>
      <c r="BP96" s="29"/>
      <c r="BQ96" s="29"/>
      <c r="BR96" s="29"/>
      <c r="BS96" s="29" t="s">
        <v>25</v>
      </c>
      <c r="BT96" s="113">
        <v>1</v>
      </c>
      <c r="BU96" s="113">
        <v>1</v>
      </c>
      <c r="BV96" s="29" t="s">
        <v>314</v>
      </c>
      <c r="BW96" s="37"/>
      <c r="BX96" s="29"/>
      <c r="BY96" s="29" t="s">
        <v>1461</v>
      </c>
      <c r="BZ96" s="29" t="s">
        <v>0</v>
      </c>
      <c r="CA96" s="20" t="s">
        <v>1462</v>
      </c>
      <c r="CB96" s="20" t="s">
        <v>299</v>
      </c>
      <c r="CC96" s="20" t="s">
        <v>300</v>
      </c>
    </row>
    <row r="97" spans="1:81" ht="42.75">
      <c r="A97" s="120">
        <v>2021</v>
      </c>
      <c r="B97" s="113" t="s">
        <v>301</v>
      </c>
      <c r="C97" s="113" t="s">
        <v>894</v>
      </c>
      <c r="D97" s="113" t="s">
        <v>430</v>
      </c>
      <c r="E97" s="113" t="s">
        <v>907</v>
      </c>
      <c r="F97" s="113" t="s">
        <v>334</v>
      </c>
      <c r="G97" s="113" t="s">
        <v>1954</v>
      </c>
      <c r="H97" s="113" t="s">
        <v>1955</v>
      </c>
      <c r="I97" s="113" t="s">
        <v>1955</v>
      </c>
      <c r="J97" s="29" t="s">
        <v>1956</v>
      </c>
      <c r="K97" s="113" t="s">
        <v>23</v>
      </c>
      <c r="L97" s="113"/>
      <c r="M97" s="113" t="s">
        <v>1957</v>
      </c>
      <c r="N97" s="113" t="s">
        <v>310</v>
      </c>
      <c r="O97" s="113" t="s">
        <v>799</v>
      </c>
      <c r="P97" s="113">
        <v>55</v>
      </c>
      <c r="Q97" s="29"/>
      <c r="R97" s="29"/>
      <c r="S97" s="29" t="s">
        <v>1958</v>
      </c>
      <c r="T97" s="125" t="s">
        <v>1959</v>
      </c>
      <c r="U97" s="113" t="s">
        <v>2</v>
      </c>
      <c r="V97" s="125" t="s">
        <v>1960</v>
      </c>
      <c r="W97" s="113" t="s">
        <v>2</v>
      </c>
      <c r="X97" s="113">
        <v>6</v>
      </c>
      <c r="Y97" s="113">
        <v>35</v>
      </c>
      <c r="Z97" s="113">
        <f t="shared" si="185"/>
        <v>29</v>
      </c>
      <c r="AA97" s="115">
        <f t="shared" si="186"/>
        <v>4.833333333333333</v>
      </c>
      <c r="AB97" s="113">
        <v>81</v>
      </c>
      <c r="AC97" s="113">
        <v>86</v>
      </c>
      <c r="AD97" s="113">
        <f t="shared" si="187"/>
        <v>5</v>
      </c>
      <c r="AE97" s="115">
        <f t="shared" si="188"/>
        <v>6.1728395061728392E-2</v>
      </c>
      <c r="AF97" s="113">
        <v>94</v>
      </c>
      <c r="AG97" s="113">
        <v>94</v>
      </c>
      <c r="AH97" s="113">
        <f t="shared" si="189"/>
        <v>0</v>
      </c>
      <c r="AI97" s="115">
        <f t="shared" si="190"/>
        <v>0</v>
      </c>
      <c r="AJ97" s="113">
        <v>71</v>
      </c>
      <c r="AK97" s="113">
        <v>72</v>
      </c>
      <c r="AL97" s="113">
        <f t="shared" si="191"/>
        <v>1</v>
      </c>
      <c r="AM97" s="115">
        <f t="shared" si="192"/>
        <v>1.4084507042253521E-2</v>
      </c>
      <c r="AN97" s="113">
        <v>83</v>
      </c>
      <c r="AO97" s="113">
        <v>88</v>
      </c>
      <c r="AP97" s="113">
        <f t="shared" si="193"/>
        <v>5</v>
      </c>
      <c r="AQ97" s="115">
        <f t="shared" si="194"/>
        <v>6.0240963855421686E-2</v>
      </c>
      <c r="AR97" s="113">
        <v>78</v>
      </c>
      <c r="AS97" s="113">
        <v>86</v>
      </c>
      <c r="AT97" s="113">
        <f t="shared" si="195"/>
        <v>8</v>
      </c>
      <c r="AU97" s="115">
        <f t="shared" si="196"/>
        <v>0.10256410256410256</v>
      </c>
      <c r="AV97" s="113"/>
      <c r="AW97" s="113"/>
      <c r="AX97" s="113"/>
      <c r="AY97" s="113"/>
      <c r="AZ97" s="113">
        <v>81</v>
      </c>
      <c r="BA97" s="113">
        <v>87</v>
      </c>
      <c r="BB97" s="113">
        <f t="shared" si="197"/>
        <v>6</v>
      </c>
      <c r="BC97" s="115">
        <v>0.34</v>
      </c>
      <c r="BD97" s="121">
        <v>0.876</v>
      </c>
      <c r="BE97" s="113"/>
      <c r="BF97" s="115">
        <v>0.95</v>
      </c>
      <c r="BG97" s="113">
        <v>5.8</v>
      </c>
      <c r="BH97" s="113"/>
      <c r="BI97" s="115">
        <v>0.8</v>
      </c>
      <c r="BJ97" s="113">
        <v>2.7</v>
      </c>
      <c r="BK97" s="124">
        <f>(BL97*100)/(100+45)</f>
        <v>1.7517241379310344</v>
      </c>
      <c r="BL97" s="113">
        <v>2.54</v>
      </c>
      <c r="BM97" s="115">
        <v>0.45</v>
      </c>
      <c r="BN97" s="29">
        <f t="shared" si="92"/>
        <v>139.69999999999999</v>
      </c>
      <c r="BO97" s="29"/>
      <c r="BP97" s="29"/>
      <c r="BQ97" s="29"/>
      <c r="BR97" s="29"/>
      <c r="BS97" s="29" t="s">
        <v>28</v>
      </c>
      <c r="BT97" s="113">
        <v>1</v>
      </c>
      <c r="BU97" s="113">
        <v>4</v>
      </c>
      <c r="BV97" s="29" t="s">
        <v>314</v>
      </c>
      <c r="BW97" s="37"/>
      <c r="BX97" s="29"/>
      <c r="BY97" s="29" t="s">
        <v>1461</v>
      </c>
      <c r="BZ97" s="29" t="s">
        <v>0</v>
      </c>
      <c r="CA97" s="20" t="s">
        <v>1462</v>
      </c>
      <c r="CB97" s="20" t="s">
        <v>299</v>
      </c>
      <c r="CC97" s="20" t="s">
        <v>300</v>
      </c>
    </row>
    <row r="98" spans="1:81" ht="57">
      <c r="A98" s="120">
        <v>2021</v>
      </c>
      <c r="B98" s="113" t="s">
        <v>301</v>
      </c>
      <c r="C98" s="113" t="s">
        <v>888</v>
      </c>
      <c r="D98" s="113" t="s">
        <v>333</v>
      </c>
      <c r="E98" s="113" t="s">
        <v>1961</v>
      </c>
      <c r="F98" s="113" t="s">
        <v>334</v>
      </c>
      <c r="G98" s="113" t="s">
        <v>1449</v>
      </c>
      <c r="H98" s="113" t="s">
        <v>1962</v>
      </c>
      <c r="I98" s="113" t="s">
        <v>1962</v>
      </c>
      <c r="J98" s="29" t="s">
        <v>1963</v>
      </c>
      <c r="K98" s="113" t="s">
        <v>23</v>
      </c>
      <c r="L98" s="113"/>
      <c r="M98" s="113" t="s">
        <v>1964</v>
      </c>
      <c r="N98" s="113" t="s">
        <v>310</v>
      </c>
      <c r="O98" s="113" t="s">
        <v>393</v>
      </c>
      <c r="P98" s="113">
        <v>23</v>
      </c>
      <c r="Q98" s="29"/>
      <c r="R98" s="29"/>
      <c r="S98" s="29" t="s">
        <v>1395</v>
      </c>
      <c r="T98" s="125" t="s">
        <v>1965</v>
      </c>
      <c r="U98" s="113" t="s">
        <v>2</v>
      </c>
      <c r="V98" s="125" t="s">
        <v>1966</v>
      </c>
      <c r="W98" s="113" t="s">
        <v>2</v>
      </c>
      <c r="X98" s="113">
        <v>10</v>
      </c>
      <c r="Y98" s="113">
        <v>32</v>
      </c>
      <c r="Z98" s="113">
        <f t="shared" si="185"/>
        <v>22</v>
      </c>
      <c r="AA98" s="115">
        <f t="shared" si="186"/>
        <v>2.2000000000000002</v>
      </c>
      <c r="AB98" s="113">
        <v>79</v>
      </c>
      <c r="AC98" s="113">
        <v>85</v>
      </c>
      <c r="AD98" s="113">
        <f t="shared" si="187"/>
        <v>6</v>
      </c>
      <c r="AE98" s="115">
        <f t="shared" si="188"/>
        <v>7.5949367088607597E-2</v>
      </c>
      <c r="AF98" s="113">
        <v>86</v>
      </c>
      <c r="AG98" s="113">
        <v>91</v>
      </c>
      <c r="AH98" s="113">
        <f t="shared" si="189"/>
        <v>5</v>
      </c>
      <c r="AI98" s="115">
        <f t="shared" si="190"/>
        <v>5.8139534883720929E-2</v>
      </c>
      <c r="AJ98" s="113">
        <v>48</v>
      </c>
      <c r="AK98" s="113">
        <v>62</v>
      </c>
      <c r="AL98" s="113">
        <f t="shared" si="191"/>
        <v>14</v>
      </c>
      <c r="AM98" s="115">
        <f t="shared" si="192"/>
        <v>0.29166666666666669</v>
      </c>
      <c r="AN98" s="113">
        <v>80</v>
      </c>
      <c r="AO98" s="113">
        <v>88</v>
      </c>
      <c r="AP98" s="113">
        <f t="shared" si="193"/>
        <v>8</v>
      </c>
      <c r="AQ98" s="115">
        <f t="shared" si="194"/>
        <v>0.1</v>
      </c>
      <c r="AR98" s="113">
        <v>76</v>
      </c>
      <c r="AS98" s="113">
        <v>84</v>
      </c>
      <c r="AT98" s="113">
        <f t="shared" si="195"/>
        <v>8</v>
      </c>
      <c r="AU98" s="115">
        <f t="shared" si="196"/>
        <v>0.10526315789473684</v>
      </c>
      <c r="AV98" s="113"/>
      <c r="AW98" s="113"/>
      <c r="AX98" s="113"/>
      <c r="AY98" s="113"/>
      <c r="AZ98" s="113">
        <v>76</v>
      </c>
      <c r="BA98" s="113">
        <v>86</v>
      </c>
      <c r="BB98" s="113">
        <f t="shared" si="197"/>
        <v>10</v>
      </c>
      <c r="BC98" s="119">
        <v>0.35599999999999998</v>
      </c>
      <c r="BD98" s="121">
        <v>0.86699999999999999</v>
      </c>
      <c r="BE98" s="113"/>
      <c r="BF98" s="115">
        <v>0.91</v>
      </c>
      <c r="BG98" s="113">
        <v>5.6</v>
      </c>
      <c r="BH98" s="113"/>
      <c r="BI98" s="115">
        <v>0.82</v>
      </c>
      <c r="BJ98" s="113">
        <v>3.3</v>
      </c>
      <c r="BK98" s="124">
        <f>(BL98*100)/(100+23)</f>
        <v>2.1138211382113821</v>
      </c>
      <c r="BL98" s="113">
        <v>2.6</v>
      </c>
      <c r="BM98" s="115">
        <v>0.23</v>
      </c>
      <c r="BN98" s="29">
        <f t="shared" si="92"/>
        <v>59.800000000000004</v>
      </c>
      <c r="BO98" s="29"/>
      <c r="BP98" s="29"/>
      <c r="BQ98" s="29"/>
      <c r="BR98" s="29"/>
      <c r="BS98" s="29" t="s">
        <v>25</v>
      </c>
      <c r="BT98" s="113">
        <v>1</v>
      </c>
      <c r="BU98" s="113">
        <v>2</v>
      </c>
      <c r="BV98" s="29" t="s">
        <v>314</v>
      </c>
      <c r="BW98" s="37"/>
      <c r="BX98" s="29"/>
      <c r="BY98" s="29" t="s">
        <v>1461</v>
      </c>
      <c r="BZ98" s="29" t="s">
        <v>0</v>
      </c>
      <c r="CA98" s="20" t="s">
        <v>1462</v>
      </c>
      <c r="CB98" s="20" t="s">
        <v>299</v>
      </c>
      <c r="CC98" s="20" t="s">
        <v>300</v>
      </c>
    </row>
    <row r="99" spans="1:81" ht="57">
      <c r="A99" s="120">
        <v>2021</v>
      </c>
      <c r="B99" s="113" t="s">
        <v>301</v>
      </c>
      <c r="C99" s="113" t="s">
        <v>302</v>
      </c>
      <c r="D99" s="113" t="s">
        <v>333</v>
      </c>
      <c r="E99" s="113" t="s">
        <v>323</v>
      </c>
      <c r="F99" s="113" t="s">
        <v>334</v>
      </c>
      <c r="G99" s="113" t="s">
        <v>380</v>
      </c>
      <c r="H99" s="113" t="s">
        <v>381</v>
      </c>
      <c r="I99" s="113" t="s">
        <v>381</v>
      </c>
      <c r="J99" s="29" t="s">
        <v>1967</v>
      </c>
      <c r="K99" s="113" t="s">
        <v>23</v>
      </c>
      <c r="L99" s="113"/>
      <c r="M99" s="113" t="s">
        <v>1968</v>
      </c>
      <c r="N99" s="113" t="s">
        <v>310</v>
      </c>
      <c r="O99" s="113" t="s">
        <v>393</v>
      </c>
      <c r="P99" s="113">
        <v>62</v>
      </c>
      <c r="Q99" s="29"/>
      <c r="R99" s="29"/>
      <c r="S99" s="29" t="s">
        <v>1969</v>
      </c>
      <c r="T99" s="125" t="s">
        <v>1970</v>
      </c>
      <c r="U99" s="113" t="s">
        <v>2</v>
      </c>
      <c r="V99" s="122" t="s">
        <v>1971</v>
      </c>
      <c r="W99" s="113" t="s">
        <v>2</v>
      </c>
      <c r="X99" s="113">
        <v>15</v>
      </c>
      <c r="Y99" s="113">
        <v>48</v>
      </c>
      <c r="Z99" s="113">
        <f t="shared" si="185"/>
        <v>33</v>
      </c>
      <c r="AA99" s="115">
        <f t="shared" si="186"/>
        <v>2.2000000000000002</v>
      </c>
      <c r="AB99" s="113">
        <v>85</v>
      </c>
      <c r="AC99" s="113">
        <v>88</v>
      </c>
      <c r="AD99" s="113">
        <f t="shared" si="187"/>
        <v>3</v>
      </c>
      <c r="AE99" s="115">
        <f t="shared" si="188"/>
        <v>3.5294117647058823E-2</v>
      </c>
      <c r="AF99" s="113">
        <v>96</v>
      </c>
      <c r="AG99" s="113">
        <v>99</v>
      </c>
      <c r="AH99" s="113">
        <f t="shared" si="189"/>
        <v>3</v>
      </c>
      <c r="AI99" s="115">
        <f t="shared" si="190"/>
        <v>3.125E-2</v>
      </c>
      <c r="AJ99" s="113">
        <v>54</v>
      </c>
      <c r="AK99" s="113">
        <v>72</v>
      </c>
      <c r="AL99" s="113">
        <f t="shared" si="191"/>
        <v>18</v>
      </c>
      <c r="AM99" s="115">
        <f t="shared" si="192"/>
        <v>0.33333333333333331</v>
      </c>
      <c r="AN99" s="113">
        <v>90</v>
      </c>
      <c r="AO99" s="113">
        <v>89</v>
      </c>
      <c r="AP99" s="113">
        <f t="shared" si="193"/>
        <v>-1</v>
      </c>
      <c r="AQ99" s="115">
        <f t="shared" si="194"/>
        <v>-1.1111111111111112E-2</v>
      </c>
      <c r="AR99" s="113">
        <v>85</v>
      </c>
      <c r="AS99" s="113">
        <v>84</v>
      </c>
      <c r="AT99" s="113">
        <f t="shared" si="195"/>
        <v>-1</v>
      </c>
      <c r="AU99" s="115">
        <f t="shared" si="196"/>
        <v>-1.1764705882352941E-2</v>
      </c>
      <c r="AV99" s="113"/>
      <c r="AW99" s="113"/>
      <c r="AX99" s="113"/>
      <c r="AY99" s="113"/>
      <c r="AZ99" s="113">
        <v>83</v>
      </c>
      <c r="BA99" s="113">
        <v>89</v>
      </c>
      <c r="BB99" s="113">
        <f t="shared" si="197"/>
        <v>6</v>
      </c>
      <c r="BC99" s="119">
        <v>0.33600000000000002</v>
      </c>
      <c r="BD99" s="121">
        <v>0.83099999999999996</v>
      </c>
      <c r="BE99" s="113"/>
      <c r="BF99" s="115">
        <v>0.88</v>
      </c>
      <c r="BG99" s="113">
        <v>5</v>
      </c>
      <c r="BH99" s="113"/>
      <c r="BI99" s="115">
        <v>0.78</v>
      </c>
      <c r="BJ99" s="113">
        <v>3.4</v>
      </c>
      <c r="BK99" s="124">
        <f>(BL99*100)/(100+49)</f>
        <v>2.6174496644295302</v>
      </c>
      <c r="BL99" s="113">
        <v>3.9</v>
      </c>
      <c r="BM99" s="115">
        <v>0.49</v>
      </c>
      <c r="BN99" s="29">
        <f t="shared" si="92"/>
        <v>241.79999999999998</v>
      </c>
      <c r="BO99" s="29"/>
      <c r="BP99" s="29"/>
      <c r="BQ99" s="29"/>
      <c r="BR99" s="29"/>
      <c r="BS99" s="29" t="s">
        <v>27</v>
      </c>
      <c r="BT99" s="113">
        <v>1</v>
      </c>
      <c r="BU99" s="113">
        <v>3</v>
      </c>
      <c r="BV99" s="29" t="s">
        <v>314</v>
      </c>
      <c r="BW99" s="37"/>
      <c r="BX99" s="29"/>
      <c r="BY99" s="29" t="s">
        <v>1461</v>
      </c>
      <c r="BZ99" s="29" t="s">
        <v>0</v>
      </c>
      <c r="CA99" s="20" t="s">
        <v>1462</v>
      </c>
      <c r="CB99" s="20" t="s">
        <v>299</v>
      </c>
      <c r="CC99" s="20" t="s">
        <v>300</v>
      </c>
    </row>
    <row r="100" spans="1:81" ht="42.75">
      <c r="A100" s="120">
        <v>2021</v>
      </c>
      <c r="B100" s="113" t="s">
        <v>301</v>
      </c>
      <c r="C100" s="113" t="s">
        <v>302</v>
      </c>
      <c r="D100" s="113" t="s">
        <v>430</v>
      </c>
      <c r="E100" s="113" t="s">
        <v>323</v>
      </c>
      <c r="F100" s="113" t="s">
        <v>334</v>
      </c>
      <c r="G100" s="113" t="s">
        <v>1972</v>
      </c>
      <c r="H100" s="113" t="s">
        <v>1329</v>
      </c>
      <c r="I100" s="113" t="s">
        <v>1329</v>
      </c>
      <c r="J100" s="29" t="s">
        <v>1973</v>
      </c>
      <c r="K100" s="113" t="s">
        <v>23</v>
      </c>
      <c r="L100" s="113"/>
      <c r="M100" s="113" t="s">
        <v>1974</v>
      </c>
      <c r="N100" s="113" t="s">
        <v>310</v>
      </c>
      <c r="O100" s="113" t="s">
        <v>393</v>
      </c>
      <c r="P100" s="113">
        <v>46</v>
      </c>
      <c r="Q100" s="29"/>
      <c r="R100" s="29"/>
      <c r="S100" s="29" t="s">
        <v>1975</v>
      </c>
      <c r="T100" s="122" t="s">
        <v>1965</v>
      </c>
      <c r="U100" s="113" t="s">
        <v>8</v>
      </c>
      <c r="V100" s="125" t="s">
        <v>1976</v>
      </c>
      <c r="W100" s="113" t="s">
        <v>2</v>
      </c>
      <c r="X100" s="113">
        <v>10</v>
      </c>
      <c r="Y100" s="113">
        <v>56</v>
      </c>
      <c r="Z100" s="113">
        <f t="shared" si="185"/>
        <v>46</v>
      </c>
      <c r="AA100" s="115">
        <f t="shared" si="186"/>
        <v>4.5999999999999996</v>
      </c>
      <c r="AB100" s="113">
        <v>80</v>
      </c>
      <c r="AC100" s="113">
        <v>90</v>
      </c>
      <c r="AD100" s="113">
        <f t="shared" si="187"/>
        <v>10</v>
      </c>
      <c r="AE100" s="115">
        <f t="shared" si="188"/>
        <v>0.125</v>
      </c>
      <c r="AF100" s="113">
        <v>86</v>
      </c>
      <c r="AG100" s="113">
        <v>96</v>
      </c>
      <c r="AH100" s="113">
        <f t="shared" si="189"/>
        <v>10</v>
      </c>
      <c r="AI100" s="115">
        <f t="shared" si="190"/>
        <v>0.11627906976744186</v>
      </c>
      <c r="AJ100" s="113">
        <v>69</v>
      </c>
      <c r="AK100" s="113">
        <v>78</v>
      </c>
      <c r="AL100" s="113">
        <f t="shared" si="191"/>
        <v>9</v>
      </c>
      <c r="AM100" s="115">
        <f t="shared" si="192"/>
        <v>0.13043478260869565</v>
      </c>
      <c r="AN100" s="113">
        <v>80</v>
      </c>
      <c r="AO100" s="113">
        <v>86</v>
      </c>
      <c r="AP100" s="113">
        <f t="shared" si="193"/>
        <v>6</v>
      </c>
      <c r="AQ100" s="115">
        <f t="shared" si="194"/>
        <v>7.4999999999999997E-2</v>
      </c>
      <c r="AR100" s="113">
        <v>78</v>
      </c>
      <c r="AS100" s="113">
        <v>74</v>
      </c>
      <c r="AT100" s="113">
        <f t="shared" si="195"/>
        <v>-4</v>
      </c>
      <c r="AU100" s="115">
        <f t="shared" si="196"/>
        <v>-5.128205128205128E-2</v>
      </c>
      <c r="AV100" s="113"/>
      <c r="AW100" s="113"/>
      <c r="AX100" s="113"/>
      <c r="AY100" s="113"/>
      <c r="AZ100" s="113">
        <v>79</v>
      </c>
      <c r="BA100" s="113">
        <v>81</v>
      </c>
      <c r="BB100" s="113">
        <f t="shared" si="197"/>
        <v>2</v>
      </c>
      <c r="BC100" s="119">
        <v>0.36199999999999999</v>
      </c>
      <c r="BD100" s="121">
        <v>0.85899999999999999</v>
      </c>
      <c r="BE100" s="113"/>
      <c r="BF100" s="115">
        <v>0.9</v>
      </c>
      <c r="BG100" s="113">
        <v>5.3</v>
      </c>
      <c r="BH100" s="113"/>
      <c r="BI100" s="115">
        <v>0.82</v>
      </c>
      <c r="BJ100" s="113">
        <v>3.8</v>
      </c>
      <c r="BK100" s="124">
        <f>(BL100*100)/(100+40)</f>
        <v>1.8571428571428572</v>
      </c>
      <c r="BL100" s="113">
        <v>2.6</v>
      </c>
      <c r="BM100" s="115">
        <v>0.4</v>
      </c>
      <c r="BN100" s="29">
        <f t="shared" si="92"/>
        <v>119.60000000000001</v>
      </c>
      <c r="BO100" s="29"/>
      <c r="BP100" s="29"/>
      <c r="BQ100" s="29"/>
      <c r="BR100" s="29"/>
      <c r="BS100" s="29" t="s">
        <v>26</v>
      </c>
      <c r="BT100" s="113">
        <v>1</v>
      </c>
      <c r="BU100" s="113">
        <v>3</v>
      </c>
      <c r="BV100" s="29" t="s">
        <v>1610</v>
      </c>
      <c r="BW100" s="37"/>
      <c r="BX100" s="29"/>
      <c r="BY100" s="29" t="s">
        <v>1461</v>
      </c>
      <c r="BZ100" s="29" t="s">
        <v>0</v>
      </c>
      <c r="CA100" s="20" t="s">
        <v>1462</v>
      </c>
      <c r="CB100" s="20" t="s">
        <v>299</v>
      </c>
      <c r="CC100" s="20" t="s">
        <v>300</v>
      </c>
    </row>
    <row r="101" spans="1:81" ht="42.75">
      <c r="A101" s="120">
        <v>2021</v>
      </c>
      <c r="B101" s="113" t="s">
        <v>301</v>
      </c>
      <c r="C101" s="113" t="s">
        <v>302</v>
      </c>
      <c r="D101" s="113" t="s">
        <v>430</v>
      </c>
      <c r="E101" s="113" t="s">
        <v>323</v>
      </c>
      <c r="F101" s="113" t="s">
        <v>334</v>
      </c>
      <c r="G101" s="113" t="s">
        <v>1977</v>
      </c>
      <c r="H101" s="113" t="s">
        <v>1448</v>
      </c>
      <c r="I101" s="113" t="s">
        <v>1448</v>
      </c>
      <c r="J101" s="29" t="s">
        <v>1978</v>
      </c>
      <c r="K101" s="113" t="s">
        <v>23</v>
      </c>
      <c r="L101" s="113"/>
      <c r="M101" s="113" t="s">
        <v>1979</v>
      </c>
      <c r="N101" s="113" t="s">
        <v>310</v>
      </c>
      <c r="O101" s="113" t="s">
        <v>393</v>
      </c>
      <c r="P101" s="113">
        <v>37</v>
      </c>
      <c r="Q101" s="29"/>
      <c r="R101" s="29"/>
      <c r="S101" s="29" t="s">
        <v>1980</v>
      </c>
      <c r="T101" s="125" t="s">
        <v>1970</v>
      </c>
      <c r="U101" s="113" t="s">
        <v>2</v>
      </c>
      <c r="V101" s="122" t="s">
        <v>1981</v>
      </c>
      <c r="W101" s="113" t="s">
        <v>2</v>
      </c>
      <c r="X101" s="113">
        <v>15</v>
      </c>
      <c r="Y101" s="113">
        <v>35</v>
      </c>
      <c r="Z101" s="113">
        <f t="shared" si="185"/>
        <v>20</v>
      </c>
      <c r="AA101" s="115">
        <f t="shared" si="186"/>
        <v>1.3333333333333333</v>
      </c>
      <c r="AB101" s="113">
        <v>88</v>
      </c>
      <c r="AC101" s="113">
        <v>89</v>
      </c>
      <c r="AD101" s="113">
        <f t="shared" si="187"/>
        <v>1</v>
      </c>
      <c r="AE101" s="115">
        <f t="shared" si="188"/>
        <v>1.1363636363636364E-2</v>
      </c>
      <c r="AF101" s="113">
        <v>95</v>
      </c>
      <c r="AG101" s="113">
        <v>98</v>
      </c>
      <c r="AH101" s="113">
        <f t="shared" si="189"/>
        <v>3</v>
      </c>
      <c r="AI101" s="115">
        <f t="shared" si="190"/>
        <v>3.1578947368421054E-2</v>
      </c>
      <c r="AJ101" s="113">
        <v>41</v>
      </c>
      <c r="AK101" s="113">
        <v>75</v>
      </c>
      <c r="AL101" s="113">
        <f t="shared" si="191"/>
        <v>34</v>
      </c>
      <c r="AM101" s="115">
        <f t="shared" si="192"/>
        <v>0.82926829268292679</v>
      </c>
      <c r="AN101" s="113">
        <v>90</v>
      </c>
      <c r="AO101" s="113">
        <v>88</v>
      </c>
      <c r="AP101" s="113">
        <f t="shared" si="193"/>
        <v>-2</v>
      </c>
      <c r="AQ101" s="115">
        <f t="shared" si="194"/>
        <v>-2.2222222222222223E-2</v>
      </c>
      <c r="AR101" s="113">
        <v>85</v>
      </c>
      <c r="AS101" s="113">
        <v>85</v>
      </c>
      <c r="AT101" s="113">
        <f t="shared" si="195"/>
        <v>0</v>
      </c>
      <c r="AU101" s="115">
        <f t="shared" si="196"/>
        <v>0</v>
      </c>
      <c r="AV101" s="113"/>
      <c r="AW101" s="113"/>
      <c r="AX101" s="113"/>
      <c r="AY101" s="113"/>
      <c r="AZ101" s="113">
        <v>84</v>
      </c>
      <c r="BA101" s="113">
        <v>88</v>
      </c>
      <c r="BB101" s="113">
        <f t="shared" si="197"/>
        <v>4</v>
      </c>
      <c r="BC101" s="119">
        <v>0.34799999999999998</v>
      </c>
      <c r="BD101" s="121">
        <v>0.88200000000000001</v>
      </c>
      <c r="BE101" s="113"/>
      <c r="BF101" s="115">
        <v>0.92</v>
      </c>
      <c r="BG101" s="113">
        <v>5.0999999999999996</v>
      </c>
      <c r="BH101" s="113"/>
      <c r="BI101" s="115">
        <v>0.84</v>
      </c>
      <c r="BJ101" s="113">
        <v>3.6</v>
      </c>
      <c r="BK101" s="124">
        <f>(BL101*100)/(100+31)</f>
        <v>2.9007633587786259</v>
      </c>
      <c r="BL101" s="113">
        <v>3.8</v>
      </c>
      <c r="BM101" s="115">
        <v>0.31</v>
      </c>
      <c r="BN101" s="29">
        <f t="shared" si="92"/>
        <v>140.6</v>
      </c>
      <c r="BO101" s="29"/>
      <c r="BP101" s="29"/>
      <c r="BQ101" s="29"/>
      <c r="BR101" s="29"/>
      <c r="BS101" s="29" t="s">
        <v>27</v>
      </c>
      <c r="BT101" s="113">
        <v>1</v>
      </c>
      <c r="BU101" s="113">
        <v>3</v>
      </c>
      <c r="BV101" s="29" t="s">
        <v>314</v>
      </c>
      <c r="BW101" s="37"/>
      <c r="BX101" s="29"/>
      <c r="BY101" s="29" t="s">
        <v>1461</v>
      </c>
      <c r="BZ101" s="29" t="s">
        <v>0</v>
      </c>
      <c r="CA101" s="20" t="s">
        <v>1462</v>
      </c>
      <c r="CB101" s="20" t="s">
        <v>299</v>
      </c>
      <c r="CC101" s="20" t="s">
        <v>300</v>
      </c>
    </row>
    <row r="102" spans="1:81" ht="42.75">
      <c r="A102" s="120">
        <v>2021</v>
      </c>
      <c r="B102" s="113" t="s">
        <v>301</v>
      </c>
      <c r="C102" s="113" t="s">
        <v>894</v>
      </c>
      <c r="D102" s="113" t="s">
        <v>430</v>
      </c>
      <c r="E102" s="113" t="s">
        <v>1337</v>
      </c>
      <c r="F102" s="113" t="s">
        <v>334</v>
      </c>
      <c r="G102" s="113" t="s">
        <v>1982</v>
      </c>
      <c r="H102" s="113" t="s">
        <v>1955</v>
      </c>
      <c r="I102" s="113" t="s">
        <v>1955</v>
      </c>
      <c r="J102" s="29" t="s">
        <v>1983</v>
      </c>
      <c r="K102" s="113" t="s">
        <v>23</v>
      </c>
      <c r="L102" s="113"/>
      <c r="M102" s="113" t="s">
        <v>1984</v>
      </c>
      <c r="N102" s="113" t="s">
        <v>310</v>
      </c>
      <c r="O102" s="113" t="s">
        <v>393</v>
      </c>
      <c r="P102" s="113">
        <v>59</v>
      </c>
      <c r="Q102" s="29"/>
      <c r="R102" s="29"/>
      <c r="S102" s="29" t="s">
        <v>1985</v>
      </c>
      <c r="T102" s="122" t="s">
        <v>1986</v>
      </c>
      <c r="U102" s="113" t="s">
        <v>2</v>
      </c>
      <c r="V102" s="122" t="s">
        <v>1987</v>
      </c>
      <c r="W102" s="113" t="s">
        <v>2</v>
      </c>
      <c r="X102" s="113">
        <v>11</v>
      </c>
      <c r="Y102" s="113">
        <v>39</v>
      </c>
      <c r="Z102" s="113">
        <f t="shared" si="185"/>
        <v>28</v>
      </c>
      <c r="AA102" s="115">
        <f t="shared" si="186"/>
        <v>2.5454545454545454</v>
      </c>
      <c r="AB102" s="113">
        <v>86</v>
      </c>
      <c r="AC102" s="113">
        <v>91</v>
      </c>
      <c r="AD102" s="113">
        <f t="shared" si="187"/>
        <v>5</v>
      </c>
      <c r="AE102" s="115">
        <f t="shared" si="188"/>
        <v>5.8139534883720929E-2</v>
      </c>
      <c r="AF102" s="113">
        <v>95</v>
      </c>
      <c r="AG102" s="113">
        <v>99</v>
      </c>
      <c r="AH102" s="113">
        <f t="shared" si="189"/>
        <v>4</v>
      </c>
      <c r="AI102" s="115">
        <f t="shared" si="190"/>
        <v>4.2105263157894736E-2</v>
      </c>
      <c r="AJ102" s="113">
        <v>38</v>
      </c>
      <c r="AK102" s="113">
        <v>56</v>
      </c>
      <c r="AL102" s="113">
        <f t="shared" si="191"/>
        <v>18</v>
      </c>
      <c r="AM102" s="115">
        <f t="shared" si="192"/>
        <v>0.47368421052631576</v>
      </c>
      <c r="AN102" s="113">
        <v>90</v>
      </c>
      <c r="AO102" s="113">
        <v>88</v>
      </c>
      <c r="AP102" s="113">
        <f t="shared" si="193"/>
        <v>-2</v>
      </c>
      <c r="AQ102" s="115">
        <f t="shared" si="194"/>
        <v>-2.2222222222222223E-2</v>
      </c>
      <c r="AR102" s="113">
        <v>86</v>
      </c>
      <c r="AS102" s="113">
        <v>85</v>
      </c>
      <c r="AT102" s="113">
        <f t="shared" si="195"/>
        <v>-1</v>
      </c>
      <c r="AU102" s="115">
        <f t="shared" si="196"/>
        <v>-1.1627906976744186E-2</v>
      </c>
      <c r="AV102" s="113"/>
      <c r="AW102" s="113"/>
      <c r="AX102" s="113"/>
      <c r="AY102" s="113"/>
      <c r="AZ102" s="113">
        <v>85</v>
      </c>
      <c r="BA102" s="113">
        <v>95</v>
      </c>
      <c r="BB102" s="113">
        <f t="shared" si="197"/>
        <v>10</v>
      </c>
      <c r="BC102" s="119">
        <v>0.35299999999999998</v>
      </c>
      <c r="BD102" s="121">
        <v>0.84699999999999998</v>
      </c>
      <c r="BE102" s="113"/>
      <c r="BF102" s="115">
        <v>0.9</v>
      </c>
      <c r="BG102" s="113">
        <v>5.0999999999999996</v>
      </c>
      <c r="BH102" s="113"/>
      <c r="BI102" s="115">
        <v>0.8</v>
      </c>
      <c r="BJ102" s="113">
        <v>4.4000000000000004</v>
      </c>
      <c r="BK102" s="124">
        <f>(BL102*100)/(100+44)</f>
        <v>1.875</v>
      </c>
      <c r="BL102" s="113">
        <v>2.7</v>
      </c>
      <c r="BM102" s="115">
        <v>0.44</v>
      </c>
      <c r="BN102" s="29">
        <f t="shared" si="92"/>
        <v>159.30000000000001</v>
      </c>
      <c r="BO102" s="29"/>
      <c r="BP102" s="29"/>
      <c r="BQ102" s="29"/>
      <c r="BR102" s="29"/>
      <c r="BS102" s="29" t="s">
        <v>28</v>
      </c>
      <c r="BT102" s="113">
        <v>1</v>
      </c>
      <c r="BU102" s="113">
        <v>4</v>
      </c>
      <c r="BV102" s="29" t="s">
        <v>314</v>
      </c>
      <c r="BW102" s="37"/>
      <c r="BX102" s="29"/>
      <c r="BY102" s="29" t="s">
        <v>1461</v>
      </c>
      <c r="BZ102" s="29" t="s">
        <v>0</v>
      </c>
      <c r="CA102" s="20" t="s">
        <v>1462</v>
      </c>
      <c r="CB102" s="20" t="s">
        <v>299</v>
      </c>
      <c r="CC102" s="20" t="s">
        <v>300</v>
      </c>
    </row>
    <row r="103" spans="1:81" ht="42.75">
      <c r="A103" s="120">
        <v>2021</v>
      </c>
      <c r="B103" s="113" t="s">
        <v>301</v>
      </c>
      <c r="C103" s="113" t="s">
        <v>650</v>
      </c>
      <c r="D103" s="113" t="s">
        <v>430</v>
      </c>
      <c r="E103" s="113" t="s">
        <v>651</v>
      </c>
      <c r="F103" s="113" t="s">
        <v>334</v>
      </c>
      <c r="G103" s="113" t="s">
        <v>1988</v>
      </c>
      <c r="H103" s="113" t="s">
        <v>1989</v>
      </c>
      <c r="I103" s="113" t="s">
        <v>1989</v>
      </c>
      <c r="J103" s="29" t="s">
        <v>1990</v>
      </c>
      <c r="K103" s="113" t="s">
        <v>23</v>
      </c>
      <c r="L103" s="113"/>
      <c r="M103" s="113" t="s">
        <v>1991</v>
      </c>
      <c r="N103" s="113" t="s">
        <v>1335</v>
      </c>
      <c r="O103" s="113" t="s">
        <v>1487</v>
      </c>
      <c r="P103" s="113">
        <v>53</v>
      </c>
      <c r="Q103" s="29"/>
      <c r="R103" s="29"/>
      <c r="S103" s="29" t="s">
        <v>1992</v>
      </c>
      <c r="T103" s="125" t="s">
        <v>1993</v>
      </c>
      <c r="U103" s="113" t="s">
        <v>2</v>
      </c>
      <c r="V103" s="122" t="s">
        <v>1994</v>
      </c>
      <c r="W103" s="113" t="s">
        <v>2</v>
      </c>
      <c r="X103" s="113">
        <v>43</v>
      </c>
      <c r="Y103" s="113">
        <v>70</v>
      </c>
      <c r="Z103" s="113">
        <f t="shared" si="185"/>
        <v>27</v>
      </c>
      <c r="AA103" s="115">
        <f t="shared" si="186"/>
        <v>0.62790697674418605</v>
      </c>
      <c r="AB103" s="113">
        <v>75</v>
      </c>
      <c r="AC103" s="113">
        <v>84</v>
      </c>
      <c r="AD103" s="113">
        <f t="shared" si="187"/>
        <v>9</v>
      </c>
      <c r="AE103" s="115">
        <f t="shared" si="188"/>
        <v>0.12</v>
      </c>
      <c r="AF103" s="113">
        <v>96</v>
      </c>
      <c r="AG103" s="113">
        <v>97</v>
      </c>
      <c r="AH103" s="113">
        <f t="shared" si="189"/>
        <v>1</v>
      </c>
      <c r="AI103" s="115">
        <f t="shared" si="190"/>
        <v>1.0416666666666666E-2</v>
      </c>
      <c r="AJ103" s="113">
        <v>75</v>
      </c>
      <c r="AK103" s="113">
        <v>80</v>
      </c>
      <c r="AL103" s="113">
        <f t="shared" si="191"/>
        <v>5</v>
      </c>
      <c r="AM103" s="115">
        <f t="shared" si="192"/>
        <v>6.6666666666666666E-2</v>
      </c>
      <c r="AN103" s="113">
        <v>92</v>
      </c>
      <c r="AO103" s="113">
        <v>93</v>
      </c>
      <c r="AP103" s="113">
        <f t="shared" si="193"/>
        <v>1</v>
      </c>
      <c r="AQ103" s="115">
        <f t="shared" si="194"/>
        <v>1.0869565217391304E-2</v>
      </c>
      <c r="AR103" s="113">
        <v>81</v>
      </c>
      <c r="AS103" s="113">
        <v>87</v>
      </c>
      <c r="AT103" s="113">
        <f t="shared" si="195"/>
        <v>6</v>
      </c>
      <c r="AU103" s="115">
        <f t="shared" si="196"/>
        <v>7.407407407407407E-2</v>
      </c>
      <c r="AV103" s="113"/>
      <c r="AW103" s="113"/>
      <c r="AX103" s="113"/>
      <c r="AY103" s="113"/>
      <c r="AZ103" s="113">
        <v>88</v>
      </c>
      <c r="BA103" s="113">
        <v>88</v>
      </c>
      <c r="BB103" s="113">
        <f t="shared" si="197"/>
        <v>0</v>
      </c>
      <c r="BC103" s="119">
        <v>0.32800000000000001</v>
      </c>
      <c r="BD103" s="121">
        <v>0.85799999999999998</v>
      </c>
      <c r="BE103" s="113"/>
      <c r="BF103" s="115">
        <v>0.91</v>
      </c>
      <c r="BG103" s="113">
        <v>5</v>
      </c>
      <c r="BH103" s="113"/>
      <c r="BI103" s="115">
        <v>0.8</v>
      </c>
      <c r="BJ103" s="113">
        <v>3.1</v>
      </c>
      <c r="BK103" s="113">
        <v>1.5</v>
      </c>
      <c r="BL103" s="113">
        <v>2.2000000000000002</v>
      </c>
      <c r="BM103" s="115">
        <v>0.47</v>
      </c>
      <c r="BN103" s="29">
        <f t="shared" si="92"/>
        <v>116.60000000000001</v>
      </c>
      <c r="BO103" s="29"/>
      <c r="BP103" s="29"/>
      <c r="BQ103" s="29"/>
      <c r="BR103" s="29"/>
      <c r="BS103" s="29" t="s">
        <v>27</v>
      </c>
      <c r="BT103" s="113">
        <v>1</v>
      </c>
      <c r="BU103" s="113">
        <v>2</v>
      </c>
      <c r="BV103" s="29" t="s">
        <v>314</v>
      </c>
      <c r="BW103" s="37"/>
      <c r="BX103" s="29"/>
      <c r="BY103" s="29" t="s">
        <v>1461</v>
      </c>
      <c r="BZ103" s="29" t="s">
        <v>0</v>
      </c>
      <c r="CA103" s="20" t="s">
        <v>1462</v>
      </c>
      <c r="CB103" s="20" t="s">
        <v>299</v>
      </c>
      <c r="CC103" s="20" t="s">
        <v>300</v>
      </c>
    </row>
    <row r="104" spans="1:81" ht="42.75">
      <c r="A104" s="120">
        <v>2021</v>
      </c>
      <c r="B104" s="113" t="s">
        <v>301</v>
      </c>
      <c r="C104" s="113" t="s">
        <v>878</v>
      </c>
      <c r="D104" s="113" t="s">
        <v>430</v>
      </c>
      <c r="E104" s="113" t="s">
        <v>1995</v>
      </c>
      <c r="F104" s="113" t="s">
        <v>334</v>
      </c>
      <c r="G104" s="113" t="s">
        <v>1996</v>
      </c>
      <c r="H104" s="113" t="s">
        <v>1997</v>
      </c>
      <c r="I104" s="113" t="s">
        <v>1997</v>
      </c>
      <c r="J104" s="29" t="s">
        <v>1998</v>
      </c>
      <c r="K104" s="113" t="s">
        <v>23</v>
      </c>
      <c r="L104" s="113"/>
      <c r="M104" s="113" t="s">
        <v>1999</v>
      </c>
      <c r="N104" s="113" t="s">
        <v>310</v>
      </c>
      <c r="O104" s="113" t="s">
        <v>311</v>
      </c>
      <c r="P104" s="113">
        <v>33</v>
      </c>
      <c r="Q104" s="29"/>
      <c r="R104" s="29"/>
      <c r="S104" s="29" t="s">
        <v>2000</v>
      </c>
      <c r="T104" s="29"/>
      <c r="U104" s="113"/>
      <c r="V104" s="122" t="s">
        <v>2001</v>
      </c>
      <c r="W104" s="113" t="s">
        <v>2</v>
      </c>
      <c r="X104" s="113">
        <v>49</v>
      </c>
      <c r="Y104" s="113">
        <v>56</v>
      </c>
      <c r="Z104" s="113">
        <f t="shared" si="185"/>
        <v>7</v>
      </c>
      <c r="AA104" s="115">
        <f t="shared" si="186"/>
        <v>0.14285714285714285</v>
      </c>
      <c r="AB104" s="113">
        <v>78</v>
      </c>
      <c r="AC104" s="113">
        <v>89</v>
      </c>
      <c r="AD104" s="113">
        <f t="shared" si="187"/>
        <v>11</v>
      </c>
      <c r="AE104" s="115">
        <f t="shared" si="188"/>
        <v>0.14102564102564102</v>
      </c>
      <c r="AF104" s="113">
        <v>98</v>
      </c>
      <c r="AG104" s="113">
        <v>96</v>
      </c>
      <c r="AH104" s="113">
        <v>98</v>
      </c>
      <c r="AI104" s="115">
        <f t="shared" si="190"/>
        <v>-2.0408163265306121E-2</v>
      </c>
      <c r="AJ104" s="113">
        <v>0</v>
      </c>
      <c r="AK104" s="113">
        <v>60</v>
      </c>
      <c r="AL104" s="113">
        <f t="shared" si="191"/>
        <v>60</v>
      </c>
      <c r="AM104" s="115"/>
      <c r="AN104" s="113">
        <v>82</v>
      </c>
      <c r="AO104" s="113">
        <v>83</v>
      </c>
      <c r="AP104" s="113">
        <f t="shared" si="193"/>
        <v>1</v>
      </c>
      <c r="AQ104" s="115">
        <f t="shared" si="194"/>
        <v>1.2195121951219513E-2</v>
      </c>
      <c r="AR104" s="113">
        <v>87</v>
      </c>
      <c r="AS104" s="113">
        <v>87</v>
      </c>
      <c r="AT104" s="113">
        <f t="shared" si="195"/>
        <v>0</v>
      </c>
      <c r="AU104" s="115">
        <f t="shared" si="196"/>
        <v>0</v>
      </c>
      <c r="AV104" s="113"/>
      <c r="AW104" s="113"/>
      <c r="AX104" s="113"/>
      <c r="AY104" s="113"/>
      <c r="AZ104" s="113">
        <v>0</v>
      </c>
      <c r="BA104" s="113">
        <v>76</v>
      </c>
      <c r="BB104" s="113">
        <f t="shared" si="197"/>
        <v>76</v>
      </c>
      <c r="BC104" s="119">
        <v>0.33200000000000002</v>
      </c>
      <c r="BD104" s="121">
        <v>0.83399999999999996</v>
      </c>
      <c r="BE104" s="113"/>
      <c r="BF104" s="115">
        <v>0.87</v>
      </c>
      <c r="BG104" s="113">
        <v>5.01</v>
      </c>
      <c r="BH104" s="113"/>
      <c r="BI104" s="115">
        <v>0.8</v>
      </c>
      <c r="BJ104" s="113">
        <v>3.28</v>
      </c>
      <c r="BK104" s="113">
        <v>2</v>
      </c>
      <c r="BL104" s="113">
        <v>3.1</v>
      </c>
      <c r="BM104" s="115">
        <v>0.48</v>
      </c>
      <c r="BN104" s="29">
        <f t="shared" si="92"/>
        <v>102.3</v>
      </c>
      <c r="BO104" s="29"/>
      <c r="BP104" s="29"/>
      <c r="BQ104" s="29"/>
      <c r="BR104" s="29"/>
      <c r="BS104" s="29" t="s">
        <v>28</v>
      </c>
      <c r="BT104" s="113">
        <v>1</v>
      </c>
      <c r="BU104" s="113">
        <v>3</v>
      </c>
      <c r="BV104" s="29" t="s">
        <v>314</v>
      </c>
      <c r="BW104" s="37"/>
      <c r="BX104" s="29"/>
      <c r="BY104" s="29" t="s">
        <v>1569</v>
      </c>
      <c r="BZ104" s="29" t="s">
        <v>1570</v>
      </c>
      <c r="CA104" s="20" t="s">
        <v>1571</v>
      </c>
      <c r="CB104" s="20" t="s">
        <v>299</v>
      </c>
      <c r="CC104" s="20" t="s">
        <v>300</v>
      </c>
    </row>
    <row r="105" spans="1:81" ht="42.75">
      <c r="A105" s="120">
        <v>2021</v>
      </c>
      <c r="B105" s="113" t="s">
        <v>301</v>
      </c>
      <c r="C105" s="113" t="s">
        <v>302</v>
      </c>
      <c r="D105" s="113" t="s">
        <v>430</v>
      </c>
      <c r="E105" s="113" t="s">
        <v>323</v>
      </c>
      <c r="F105" s="113" t="s">
        <v>334</v>
      </c>
      <c r="G105" s="113" t="s">
        <v>2002</v>
      </c>
      <c r="H105" s="113" t="s">
        <v>1444</v>
      </c>
      <c r="I105" s="113" t="s">
        <v>1444</v>
      </c>
      <c r="J105" s="29" t="s">
        <v>2003</v>
      </c>
      <c r="K105" s="113" t="s">
        <v>23</v>
      </c>
      <c r="L105" s="113"/>
      <c r="M105" s="113" t="s">
        <v>2004</v>
      </c>
      <c r="N105" s="113" t="s">
        <v>310</v>
      </c>
      <c r="O105" s="113" t="s">
        <v>1558</v>
      </c>
      <c r="P105" s="113">
        <v>78</v>
      </c>
      <c r="Q105" s="29"/>
      <c r="R105" s="29"/>
      <c r="S105" s="29" t="s">
        <v>2005</v>
      </c>
      <c r="T105" s="122" t="s">
        <v>2006</v>
      </c>
      <c r="U105" s="113" t="s">
        <v>2</v>
      </c>
      <c r="V105" s="125" t="s">
        <v>2007</v>
      </c>
      <c r="W105" s="113" t="s">
        <v>2</v>
      </c>
      <c r="X105" s="113">
        <v>13</v>
      </c>
      <c r="Y105" s="113">
        <v>50</v>
      </c>
      <c r="Z105" s="113">
        <f t="shared" si="185"/>
        <v>37</v>
      </c>
      <c r="AA105" s="115">
        <f t="shared" si="186"/>
        <v>2.8461538461538463</v>
      </c>
      <c r="AB105" s="113">
        <v>44</v>
      </c>
      <c r="AC105" s="113">
        <v>79</v>
      </c>
      <c r="AD105" s="113">
        <f t="shared" si="187"/>
        <v>35</v>
      </c>
      <c r="AE105" s="115">
        <f t="shared" si="188"/>
        <v>0.79545454545454541</v>
      </c>
      <c r="AF105" s="113">
        <v>86</v>
      </c>
      <c r="AG105" s="113">
        <v>92</v>
      </c>
      <c r="AH105" s="113">
        <f t="shared" ref="AH105:AH110" si="199">AG105-AF105</f>
        <v>6</v>
      </c>
      <c r="AI105" s="115">
        <f t="shared" si="190"/>
        <v>6.9767441860465115E-2</v>
      </c>
      <c r="AJ105" s="113">
        <v>58</v>
      </c>
      <c r="AK105" s="113">
        <v>61</v>
      </c>
      <c r="AL105" s="113">
        <f t="shared" si="191"/>
        <v>3</v>
      </c>
      <c r="AM105" s="115">
        <f t="shared" ref="AM105:AM110" si="200">(AK105-AJ105)/AJ105</f>
        <v>5.1724137931034482E-2</v>
      </c>
      <c r="AN105" s="113">
        <v>79</v>
      </c>
      <c r="AO105" s="113">
        <v>85</v>
      </c>
      <c r="AP105" s="113">
        <f t="shared" si="193"/>
        <v>6</v>
      </c>
      <c r="AQ105" s="115">
        <f t="shared" si="194"/>
        <v>7.5949367088607597E-2</v>
      </c>
      <c r="AR105" s="113">
        <v>78</v>
      </c>
      <c r="AS105" s="113">
        <v>85</v>
      </c>
      <c r="AT105" s="113">
        <f t="shared" si="195"/>
        <v>7</v>
      </c>
      <c r="AU105" s="115">
        <f t="shared" si="196"/>
        <v>8.9743589743589744E-2</v>
      </c>
      <c r="AV105" s="113"/>
      <c r="AW105" s="113"/>
      <c r="AX105" s="113"/>
      <c r="AY105" s="113"/>
      <c r="AZ105" s="113">
        <v>78</v>
      </c>
      <c r="BA105" s="113">
        <v>85</v>
      </c>
      <c r="BB105" s="113">
        <f t="shared" si="197"/>
        <v>7</v>
      </c>
      <c r="BC105" s="119">
        <v>0.32800000000000001</v>
      </c>
      <c r="BD105" s="121">
        <v>0.85399999999999998</v>
      </c>
      <c r="BE105" s="113"/>
      <c r="BF105" s="115">
        <v>0.89</v>
      </c>
      <c r="BG105" s="113">
        <v>4.7</v>
      </c>
      <c r="BH105" s="113"/>
      <c r="BI105" s="115">
        <v>0.82</v>
      </c>
      <c r="BJ105" s="113">
        <v>3.5</v>
      </c>
      <c r="BK105" s="113">
        <v>2.7</v>
      </c>
      <c r="BL105" s="113">
        <v>3.7</v>
      </c>
      <c r="BM105" s="115">
        <v>0.41</v>
      </c>
      <c r="BN105" s="29">
        <f t="shared" si="92"/>
        <v>288.60000000000002</v>
      </c>
      <c r="BO105" s="29"/>
      <c r="BP105" s="29"/>
      <c r="BQ105" s="29"/>
      <c r="BR105" s="29"/>
      <c r="BS105" s="29" t="s">
        <v>25</v>
      </c>
      <c r="BT105" s="113">
        <v>1</v>
      </c>
      <c r="BU105" s="113">
        <v>3</v>
      </c>
      <c r="BV105" s="29" t="s">
        <v>314</v>
      </c>
      <c r="BW105" s="37"/>
      <c r="BX105" s="29"/>
      <c r="BY105" s="29" t="s">
        <v>1461</v>
      </c>
      <c r="BZ105" s="29" t="s">
        <v>0</v>
      </c>
      <c r="CA105" s="20" t="s">
        <v>1462</v>
      </c>
      <c r="CB105" s="20" t="s">
        <v>299</v>
      </c>
      <c r="CC105" s="20" t="s">
        <v>300</v>
      </c>
    </row>
    <row r="106" spans="1:81" ht="57">
      <c r="A106" s="120">
        <v>2021</v>
      </c>
      <c r="B106" s="113" t="s">
        <v>301</v>
      </c>
      <c r="C106" s="113" t="s">
        <v>881</v>
      </c>
      <c r="D106" s="113" t="s">
        <v>333</v>
      </c>
      <c r="E106" s="113" t="s">
        <v>2008</v>
      </c>
      <c r="F106" s="113" t="s">
        <v>334</v>
      </c>
      <c r="G106" s="113" t="s">
        <v>2009</v>
      </c>
      <c r="H106" s="113" t="s">
        <v>1361</v>
      </c>
      <c r="I106" s="113" t="s">
        <v>1361</v>
      </c>
      <c r="J106" s="29" t="s">
        <v>2010</v>
      </c>
      <c r="K106" s="29" t="s">
        <v>22</v>
      </c>
      <c r="L106" s="29" t="s">
        <v>1173</v>
      </c>
      <c r="M106" s="113" t="s">
        <v>2011</v>
      </c>
      <c r="N106" s="113" t="s">
        <v>310</v>
      </c>
      <c r="O106" s="113" t="s">
        <v>1438</v>
      </c>
      <c r="P106" s="113">
        <v>16</v>
      </c>
      <c r="Q106" s="29"/>
      <c r="R106" s="29"/>
      <c r="S106" s="29" t="s">
        <v>2012</v>
      </c>
      <c r="T106" s="122" t="s">
        <v>2013</v>
      </c>
      <c r="U106" s="113" t="s">
        <v>2</v>
      </c>
      <c r="V106" s="122" t="s">
        <v>2014</v>
      </c>
      <c r="W106" s="113" t="s">
        <v>2</v>
      </c>
      <c r="X106" s="113">
        <v>4</v>
      </c>
      <c r="Y106" s="113">
        <v>49</v>
      </c>
      <c r="Z106" s="113">
        <f t="shared" si="185"/>
        <v>45</v>
      </c>
      <c r="AA106" s="115">
        <f t="shared" si="186"/>
        <v>11.25</v>
      </c>
      <c r="AB106" s="113">
        <v>54</v>
      </c>
      <c r="AC106" s="113">
        <v>69</v>
      </c>
      <c r="AD106" s="113">
        <f t="shared" si="187"/>
        <v>15</v>
      </c>
      <c r="AE106" s="115">
        <f t="shared" si="188"/>
        <v>0.27777777777777779</v>
      </c>
      <c r="AF106" s="113">
        <v>83</v>
      </c>
      <c r="AG106" s="113">
        <v>91</v>
      </c>
      <c r="AH106" s="113">
        <f t="shared" si="199"/>
        <v>8</v>
      </c>
      <c r="AI106" s="115">
        <f t="shared" si="190"/>
        <v>9.6385542168674704E-2</v>
      </c>
      <c r="AJ106" s="113">
        <v>71</v>
      </c>
      <c r="AK106" s="113">
        <v>81</v>
      </c>
      <c r="AL106" s="113">
        <f t="shared" si="191"/>
        <v>10</v>
      </c>
      <c r="AM106" s="115">
        <f t="shared" si="200"/>
        <v>0.14084507042253522</v>
      </c>
      <c r="AN106" s="113">
        <v>81</v>
      </c>
      <c r="AO106" s="113">
        <v>86</v>
      </c>
      <c r="AP106" s="113">
        <f t="shared" si="193"/>
        <v>5</v>
      </c>
      <c r="AQ106" s="115">
        <f t="shared" si="194"/>
        <v>6.1728395061728392E-2</v>
      </c>
      <c r="AR106" s="113">
        <v>76</v>
      </c>
      <c r="AS106" s="113">
        <v>78</v>
      </c>
      <c r="AT106" s="113">
        <f t="shared" si="195"/>
        <v>2</v>
      </c>
      <c r="AU106" s="115">
        <f t="shared" si="196"/>
        <v>2.6315789473684209E-2</v>
      </c>
      <c r="AV106" s="113"/>
      <c r="AW106" s="113"/>
      <c r="AX106" s="113"/>
      <c r="AY106" s="113"/>
      <c r="AZ106" s="113">
        <v>79</v>
      </c>
      <c r="BA106" s="113">
        <v>80</v>
      </c>
      <c r="BB106" s="113">
        <f t="shared" si="197"/>
        <v>1</v>
      </c>
      <c r="BC106" s="113">
        <v>32.799999999999997</v>
      </c>
      <c r="BD106" s="121">
        <v>0.88800000000000001</v>
      </c>
      <c r="BE106" s="113"/>
      <c r="BF106" s="115">
        <v>0.92</v>
      </c>
      <c r="BG106" s="113">
        <v>4.76</v>
      </c>
      <c r="BH106" s="113"/>
      <c r="BI106" s="115">
        <v>0.86</v>
      </c>
      <c r="BJ106" s="113">
        <v>3.43</v>
      </c>
      <c r="BK106" s="113">
        <v>1.6</v>
      </c>
      <c r="BL106" s="113">
        <v>2.9</v>
      </c>
      <c r="BM106" s="115">
        <v>1.35</v>
      </c>
      <c r="BN106" s="29">
        <f t="shared" si="92"/>
        <v>46.4</v>
      </c>
      <c r="BO106" s="29"/>
      <c r="BP106" s="29"/>
      <c r="BQ106" s="29"/>
      <c r="BR106" s="29"/>
      <c r="BS106" s="29" t="s">
        <v>25</v>
      </c>
      <c r="BT106" s="113">
        <v>4</v>
      </c>
      <c r="BU106" s="113">
        <v>5</v>
      </c>
      <c r="BV106" s="29" t="s">
        <v>314</v>
      </c>
      <c r="BW106" s="37"/>
      <c r="BX106" s="29"/>
      <c r="BY106" s="29" t="s">
        <v>1461</v>
      </c>
      <c r="BZ106" s="29" t="s">
        <v>0</v>
      </c>
      <c r="CA106" s="20" t="s">
        <v>1462</v>
      </c>
      <c r="CB106" s="20" t="s">
        <v>299</v>
      </c>
      <c r="CC106" s="20" t="s">
        <v>300</v>
      </c>
    </row>
    <row r="107" spans="1:81" ht="57">
      <c r="A107" s="120">
        <v>2021</v>
      </c>
      <c r="B107" s="113" t="s">
        <v>301</v>
      </c>
      <c r="C107" s="113" t="s">
        <v>302</v>
      </c>
      <c r="D107" s="113" t="s">
        <v>430</v>
      </c>
      <c r="E107" s="113" t="s">
        <v>323</v>
      </c>
      <c r="F107" s="113" t="s">
        <v>334</v>
      </c>
      <c r="G107" s="113" t="s">
        <v>431</v>
      </c>
      <c r="H107" s="113" t="s">
        <v>1444</v>
      </c>
      <c r="I107" s="113" t="s">
        <v>1444</v>
      </c>
      <c r="J107" s="29" t="s">
        <v>2015</v>
      </c>
      <c r="K107" s="113" t="s">
        <v>23</v>
      </c>
      <c r="L107" s="113"/>
      <c r="M107" s="113" t="s">
        <v>2016</v>
      </c>
      <c r="N107" s="113" t="s">
        <v>310</v>
      </c>
      <c r="O107" s="113" t="s">
        <v>690</v>
      </c>
      <c r="P107" s="113">
        <v>31</v>
      </c>
      <c r="Q107" s="29"/>
      <c r="R107" s="29"/>
      <c r="S107" s="29" t="s">
        <v>2017</v>
      </c>
      <c r="T107" s="122" t="s">
        <v>2018</v>
      </c>
      <c r="U107" s="113" t="s">
        <v>8</v>
      </c>
      <c r="V107" s="125" t="s">
        <v>2019</v>
      </c>
      <c r="W107" s="113" t="s">
        <v>2</v>
      </c>
      <c r="X107" s="113">
        <v>13</v>
      </c>
      <c r="Y107" s="113">
        <v>59</v>
      </c>
      <c r="Z107" s="113">
        <f t="shared" si="185"/>
        <v>46</v>
      </c>
      <c r="AA107" s="115">
        <f t="shared" si="186"/>
        <v>3.5384615384615383</v>
      </c>
      <c r="AB107" s="113">
        <v>42</v>
      </c>
      <c r="AC107" s="113">
        <v>88</v>
      </c>
      <c r="AD107" s="113">
        <f t="shared" si="187"/>
        <v>46</v>
      </c>
      <c r="AE107" s="115">
        <f t="shared" si="188"/>
        <v>1.0952380952380953</v>
      </c>
      <c r="AF107" s="113">
        <v>79</v>
      </c>
      <c r="AG107" s="113">
        <v>93</v>
      </c>
      <c r="AH107" s="113">
        <f t="shared" si="199"/>
        <v>14</v>
      </c>
      <c r="AI107" s="115">
        <f t="shared" si="190"/>
        <v>0.17721518987341772</v>
      </c>
      <c r="AJ107" s="113">
        <v>58</v>
      </c>
      <c r="AK107" s="113">
        <v>75</v>
      </c>
      <c r="AL107" s="113">
        <f t="shared" si="191"/>
        <v>17</v>
      </c>
      <c r="AM107" s="115">
        <f t="shared" si="200"/>
        <v>0.29310344827586204</v>
      </c>
      <c r="AN107" s="113">
        <v>73</v>
      </c>
      <c r="AO107" s="113">
        <v>84</v>
      </c>
      <c r="AP107" s="113">
        <f t="shared" si="193"/>
        <v>11</v>
      </c>
      <c r="AQ107" s="115">
        <f t="shared" si="194"/>
        <v>0.15068493150684931</v>
      </c>
      <c r="AR107" s="113">
        <v>75</v>
      </c>
      <c r="AS107" s="113">
        <v>87</v>
      </c>
      <c r="AT107" s="113">
        <f t="shared" si="195"/>
        <v>12</v>
      </c>
      <c r="AU107" s="115">
        <f t="shared" si="196"/>
        <v>0.16</v>
      </c>
      <c r="AV107" s="113"/>
      <c r="AW107" s="113"/>
      <c r="AX107" s="113"/>
      <c r="AY107" s="113"/>
      <c r="AZ107" s="113">
        <v>77</v>
      </c>
      <c r="BA107" s="113">
        <v>88</v>
      </c>
      <c r="BB107" s="113">
        <f t="shared" si="197"/>
        <v>11</v>
      </c>
      <c r="BC107" s="113">
        <v>36.200000000000003</v>
      </c>
      <c r="BD107" s="121">
        <v>0.86099999999999999</v>
      </c>
      <c r="BE107" s="113"/>
      <c r="BF107" s="115">
        <v>0.92</v>
      </c>
      <c r="BG107" s="113">
        <v>5.34</v>
      </c>
      <c r="BH107" s="113"/>
      <c r="BI107" s="115">
        <v>0.8</v>
      </c>
      <c r="BJ107" s="113">
        <v>3.72</v>
      </c>
      <c r="BK107" s="113">
        <v>2.2999999999999998</v>
      </c>
      <c r="BL107" s="113">
        <v>4</v>
      </c>
      <c r="BM107" s="115">
        <v>0.78</v>
      </c>
      <c r="BN107" s="29">
        <f t="shared" si="92"/>
        <v>124</v>
      </c>
      <c r="BO107" s="29"/>
      <c r="BP107" s="29"/>
      <c r="BQ107" s="29"/>
      <c r="BR107" s="29"/>
      <c r="BS107" s="29" t="s">
        <v>27</v>
      </c>
      <c r="BT107" s="113">
        <v>1</v>
      </c>
      <c r="BU107" s="113">
        <v>2</v>
      </c>
      <c r="BV107" s="29" t="s">
        <v>1517</v>
      </c>
      <c r="BW107" s="37"/>
      <c r="BX107" s="29"/>
      <c r="BY107" s="29" t="s">
        <v>1461</v>
      </c>
      <c r="BZ107" s="29" t="s">
        <v>0</v>
      </c>
      <c r="CA107" s="20" t="s">
        <v>1462</v>
      </c>
      <c r="CB107" s="20" t="s">
        <v>299</v>
      </c>
      <c r="CC107" s="20" t="s">
        <v>300</v>
      </c>
    </row>
    <row r="108" spans="1:81" ht="42.75">
      <c r="A108" s="120">
        <v>2021</v>
      </c>
      <c r="B108" s="113" t="s">
        <v>301</v>
      </c>
      <c r="C108" s="113" t="s">
        <v>894</v>
      </c>
      <c r="D108" s="113" t="s">
        <v>430</v>
      </c>
      <c r="E108" s="113" t="s">
        <v>907</v>
      </c>
      <c r="F108" s="113" t="s">
        <v>334</v>
      </c>
      <c r="G108" s="113" t="s">
        <v>1954</v>
      </c>
      <c r="H108" s="113" t="s">
        <v>1955</v>
      </c>
      <c r="I108" s="113" t="s">
        <v>1955</v>
      </c>
      <c r="J108" s="29" t="s">
        <v>2020</v>
      </c>
      <c r="K108" s="29" t="s">
        <v>22</v>
      </c>
      <c r="L108" s="29" t="s">
        <v>2021</v>
      </c>
      <c r="M108" s="113" t="s">
        <v>2022</v>
      </c>
      <c r="N108" s="113" t="s">
        <v>1166</v>
      </c>
      <c r="O108" s="113" t="s">
        <v>699</v>
      </c>
      <c r="P108" s="113">
        <v>38</v>
      </c>
      <c r="Q108" s="29"/>
      <c r="R108" s="29"/>
      <c r="S108" s="29" t="s">
        <v>2023</v>
      </c>
      <c r="T108" s="125" t="s">
        <v>2024</v>
      </c>
      <c r="U108" s="113" t="s">
        <v>2</v>
      </c>
      <c r="V108" s="122" t="s">
        <v>2025</v>
      </c>
      <c r="W108" s="113" t="s">
        <v>2</v>
      </c>
      <c r="X108" s="113">
        <v>16</v>
      </c>
      <c r="Y108" s="113">
        <v>61</v>
      </c>
      <c r="Z108" s="113">
        <f t="shared" si="185"/>
        <v>45</v>
      </c>
      <c r="AA108" s="115">
        <f t="shared" si="186"/>
        <v>2.8125</v>
      </c>
      <c r="AB108" s="113">
        <v>53</v>
      </c>
      <c r="AC108" s="113">
        <v>92</v>
      </c>
      <c r="AD108" s="113">
        <f t="shared" si="187"/>
        <v>39</v>
      </c>
      <c r="AE108" s="115">
        <f t="shared" si="188"/>
        <v>0.73584905660377353</v>
      </c>
      <c r="AF108" s="113">
        <v>85</v>
      </c>
      <c r="AG108" s="113">
        <v>95</v>
      </c>
      <c r="AH108" s="113">
        <f t="shared" si="199"/>
        <v>10</v>
      </c>
      <c r="AI108" s="115">
        <f t="shared" si="190"/>
        <v>0.11764705882352941</v>
      </c>
      <c r="AJ108" s="113">
        <v>9</v>
      </c>
      <c r="AK108" s="113">
        <v>45</v>
      </c>
      <c r="AL108" s="113">
        <f t="shared" si="191"/>
        <v>36</v>
      </c>
      <c r="AM108" s="115">
        <f t="shared" si="200"/>
        <v>4</v>
      </c>
      <c r="AN108" s="113">
        <v>78</v>
      </c>
      <c r="AO108" s="113">
        <v>91</v>
      </c>
      <c r="AP108" s="113">
        <f t="shared" si="193"/>
        <v>13</v>
      </c>
      <c r="AQ108" s="115">
        <f t="shared" si="194"/>
        <v>0.16666666666666666</v>
      </c>
      <c r="AR108" s="113">
        <v>73</v>
      </c>
      <c r="AS108" s="113">
        <v>81</v>
      </c>
      <c r="AT108" s="113">
        <f t="shared" si="195"/>
        <v>8</v>
      </c>
      <c r="AU108" s="115">
        <f t="shared" si="196"/>
        <v>0.1095890410958904</v>
      </c>
      <c r="AV108" s="113"/>
      <c r="AW108" s="113"/>
      <c r="AX108" s="113"/>
      <c r="AY108" s="113"/>
      <c r="AZ108" s="113">
        <v>72</v>
      </c>
      <c r="BA108" s="113">
        <v>83</v>
      </c>
      <c r="BB108" s="113">
        <f t="shared" si="197"/>
        <v>11</v>
      </c>
      <c r="BC108" s="113">
        <v>39.1</v>
      </c>
      <c r="BD108" s="121">
        <v>0.88600000000000001</v>
      </c>
      <c r="BE108" s="113"/>
      <c r="BF108" s="115">
        <v>0.92</v>
      </c>
      <c r="BG108" s="113">
        <v>6.48</v>
      </c>
      <c r="BH108" s="113"/>
      <c r="BI108" s="115">
        <v>0.85</v>
      </c>
      <c r="BJ108" s="113">
        <v>3.3</v>
      </c>
      <c r="BK108" s="124">
        <f>(BL108*100)/(100+17)</f>
        <v>1.9658119658119655</v>
      </c>
      <c r="BL108" s="113">
        <v>2.2999999999999998</v>
      </c>
      <c r="BM108" s="115">
        <v>0.17</v>
      </c>
      <c r="BN108" s="29">
        <f t="shared" si="92"/>
        <v>87.399999999999991</v>
      </c>
      <c r="BO108" s="29"/>
      <c r="BP108" s="29"/>
      <c r="BQ108" s="29"/>
      <c r="BR108" s="29"/>
      <c r="BS108" s="29" t="s">
        <v>28</v>
      </c>
      <c r="BT108" s="113">
        <v>1</v>
      </c>
      <c r="BU108" s="113">
        <v>2</v>
      </c>
      <c r="BV108" s="29" t="s">
        <v>314</v>
      </c>
      <c r="BW108" s="37"/>
      <c r="BX108" s="29"/>
      <c r="BY108" s="29" t="s">
        <v>1461</v>
      </c>
      <c r="BZ108" s="29" t="s">
        <v>0</v>
      </c>
      <c r="CA108" s="20" t="s">
        <v>1462</v>
      </c>
      <c r="CB108" s="20" t="s">
        <v>299</v>
      </c>
      <c r="CC108" s="20" t="s">
        <v>300</v>
      </c>
    </row>
    <row r="109" spans="1:81" ht="57">
      <c r="A109" s="120">
        <v>2021</v>
      </c>
      <c r="B109" s="113" t="s">
        <v>301</v>
      </c>
      <c r="C109" s="113" t="s">
        <v>913</v>
      </c>
      <c r="D109" s="113"/>
      <c r="E109" s="113" t="s">
        <v>2026</v>
      </c>
      <c r="F109" s="113" t="s">
        <v>2027</v>
      </c>
      <c r="G109" s="113" t="s">
        <v>2028</v>
      </c>
      <c r="H109" s="113" t="s">
        <v>2029</v>
      </c>
      <c r="I109" s="113" t="s">
        <v>2029</v>
      </c>
      <c r="J109" s="29" t="s">
        <v>2030</v>
      </c>
      <c r="K109" s="113" t="s">
        <v>23</v>
      </c>
      <c r="L109" s="113"/>
      <c r="M109" s="113" t="s">
        <v>2031</v>
      </c>
      <c r="N109" s="113" t="s">
        <v>2032</v>
      </c>
      <c r="O109" s="113" t="s">
        <v>743</v>
      </c>
      <c r="P109" s="113">
        <v>20</v>
      </c>
      <c r="Q109" s="29"/>
      <c r="R109" s="29"/>
      <c r="S109" s="29" t="s">
        <v>2033</v>
      </c>
      <c r="T109" s="125" t="s">
        <v>2034</v>
      </c>
      <c r="U109" s="113" t="s">
        <v>2</v>
      </c>
      <c r="V109" s="122" t="s">
        <v>2035</v>
      </c>
      <c r="W109" s="113" t="s">
        <v>2</v>
      </c>
      <c r="X109" s="113">
        <v>5</v>
      </c>
      <c r="Y109" s="113">
        <v>56</v>
      </c>
      <c r="Z109" s="113">
        <f t="shared" si="185"/>
        <v>51</v>
      </c>
      <c r="AA109" s="115">
        <f t="shared" si="186"/>
        <v>10.199999999999999</v>
      </c>
      <c r="AB109" s="113">
        <v>36</v>
      </c>
      <c r="AC109" s="113">
        <v>74</v>
      </c>
      <c r="AD109" s="113">
        <f t="shared" si="187"/>
        <v>38</v>
      </c>
      <c r="AE109" s="115">
        <f t="shared" si="188"/>
        <v>1.0555555555555556</v>
      </c>
      <c r="AF109" s="113">
        <v>85</v>
      </c>
      <c r="AG109" s="113">
        <v>99</v>
      </c>
      <c r="AH109" s="113">
        <f t="shared" si="199"/>
        <v>14</v>
      </c>
      <c r="AI109" s="115">
        <f t="shared" si="190"/>
        <v>0.16470588235294117</v>
      </c>
      <c r="AJ109" s="113">
        <v>60</v>
      </c>
      <c r="AK109" s="113">
        <v>69</v>
      </c>
      <c r="AL109" s="113">
        <f t="shared" si="191"/>
        <v>9</v>
      </c>
      <c r="AM109" s="115">
        <f t="shared" si="200"/>
        <v>0.15</v>
      </c>
      <c r="AN109" s="113">
        <v>77</v>
      </c>
      <c r="AO109" s="113">
        <v>80</v>
      </c>
      <c r="AP109" s="113">
        <f t="shared" si="193"/>
        <v>3</v>
      </c>
      <c r="AQ109" s="115">
        <f t="shared" si="194"/>
        <v>3.896103896103896E-2</v>
      </c>
      <c r="AR109" s="113">
        <v>74</v>
      </c>
      <c r="AS109" s="113">
        <v>74</v>
      </c>
      <c r="AT109" s="113">
        <f t="shared" si="195"/>
        <v>0</v>
      </c>
      <c r="AU109" s="115">
        <f t="shared" si="196"/>
        <v>0</v>
      </c>
      <c r="AV109" s="113"/>
      <c r="AW109" s="113"/>
      <c r="AX109" s="113"/>
      <c r="AY109" s="113"/>
      <c r="AZ109" s="113">
        <v>74</v>
      </c>
      <c r="BA109" s="113">
        <v>75</v>
      </c>
      <c r="BB109" s="113">
        <f t="shared" si="197"/>
        <v>1</v>
      </c>
      <c r="BC109" s="113">
        <v>36.9</v>
      </c>
      <c r="BD109" s="121">
        <v>0.90200000000000002</v>
      </c>
      <c r="BE109" s="113"/>
      <c r="BF109" s="115">
        <v>0.94</v>
      </c>
      <c r="BG109" s="113">
        <v>5.75</v>
      </c>
      <c r="BH109" s="113"/>
      <c r="BI109" s="115">
        <v>0.87</v>
      </c>
      <c r="BJ109" s="113">
        <v>3.46</v>
      </c>
      <c r="BK109" s="113">
        <v>1.6</v>
      </c>
      <c r="BL109" s="113">
        <v>2.1</v>
      </c>
      <c r="BM109" s="115">
        <v>0.28999999999999998</v>
      </c>
      <c r="BN109" s="29">
        <f t="shared" si="92"/>
        <v>42</v>
      </c>
      <c r="BO109" s="29"/>
      <c r="BP109" s="29"/>
      <c r="BQ109" s="29"/>
      <c r="BR109" s="29"/>
      <c r="BS109" s="29" t="s">
        <v>25</v>
      </c>
      <c r="BT109" s="113">
        <v>1</v>
      </c>
      <c r="BU109" s="113">
        <v>1</v>
      </c>
      <c r="BV109" s="29" t="s">
        <v>314</v>
      </c>
      <c r="BW109" s="37"/>
      <c r="BX109" s="29"/>
      <c r="BY109" s="29" t="s">
        <v>1461</v>
      </c>
      <c r="BZ109" s="29" t="s">
        <v>0</v>
      </c>
      <c r="CA109" s="20" t="s">
        <v>1462</v>
      </c>
      <c r="CB109" s="20" t="s">
        <v>299</v>
      </c>
      <c r="CC109" s="20" t="s">
        <v>300</v>
      </c>
    </row>
    <row r="110" spans="1:81" ht="42.75">
      <c r="A110" s="120">
        <v>2021</v>
      </c>
      <c r="B110" s="113" t="s">
        <v>301</v>
      </c>
      <c r="C110" s="113" t="s">
        <v>881</v>
      </c>
      <c r="D110" s="113"/>
      <c r="E110" s="113" t="s">
        <v>1442</v>
      </c>
      <c r="F110" s="113" t="s">
        <v>2036</v>
      </c>
      <c r="G110" s="113" t="s">
        <v>2037</v>
      </c>
      <c r="H110" s="113" t="s">
        <v>2038</v>
      </c>
      <c r="I110" s="113" t="s">
        <v>2038</v>
      </c>
      <c r="J110" s="29" t="s">
        <v>2039</v>
      </c>
      <c r="K110" s="113" t="s">
        <v>23</v>
      </c>
      <c r="L110" s="113"/>
      <c r="M110" s="113" t="s">
        <v>2040</v>
      </c>
      <c r="N110" s="113" t="s">
        <v>2041</v>
      </c>
      <c r="O110" s="113" t="s">
        <v>743</v>
      </c>
      <c r="P110" s="113">
        <v>24</v>
      </c>
      <c r="Q110" s="29"/>
      <c r="R110" s="29"/>
      <c r="S110" s="29" t="s">
        <v>1613</v>
      </c>
      <c r="T110" s="125" t="s">
        <v>2042</v>
      </c>
      <c r="U110" s="113" t="s">
        <v>2</v>
      </c>
      <c r="V110" s="125" t="s">
        <v>2043</v>
      </c>
      <c r="W110" s="113" t="s">
        <v>2</v>
      </c>
      <c r="X110" s="113">
        <v>12</v>
      </c>
      <c r="Y110" s="113">
        <v>44</v>
      </c>
      <c r="Z110" s="113">
        <f t="shared" si="185"/>
        <v>32</v>
      </c>
      <c r="AA110" s="115">
        <f t="shared" si="186"/>
        <v>2.6666666666666665</v>
      </c>
      <c r="AB110" s="113">
        <v>35</v>
      </c>
      <c r="AC110" s="113">
        <v>75</v>
      </c>
      <c r="AD110" s="113">
        <f t="shared" si="187"/>
        <v>40</v>
      </c>
      <c r="AE110" s="115">
        <f t="shared" si="188"/>
        <v>1.1428571428571428</v>
      </c>
      <c r="AF110" s="113">
        <v>75</v>
      </c>
      <c r="AG110" s="113">
        <v>84</v>
      </c>
      <c r="AH110" s="113">
        <f t="shared" si="199"/>
        <v>9</v>
      </c>
      <c r="AI110" s="115">
        <f t="shared" si="190"/>
        <v>0.12</v>
      </c>
      <c r="AJ110" s="113">
        <v>57</v>
      </c>
      <c r="AK110" s="113">
        <v>64</v>
      </c>
      <c r="AL110" s="113">
        <f t="shared" si="191"/>
        <v>7</v>
      </c>
      <c r="AM110" s="115">
        <f t="shared" si="200"/>
        <v>0.12280701754385964</v>
      </c>
      <c r="AN110" s="113">
        <v>71</v>
      </c>
      <c r="AO110" s="113">
        <v>79</v>
      </c>
      <c r="AP110" s="113">
        <f t="shared" si="193"/>
        <v>8</v>
      </c>
      <c r="AQ110" s="115">
        <f t="shared" si="194"/>
        <v>0.11267605633802817</v>
      </c>
      <c r="AR110" s="113">
        <v>69</v>
      </c>
      <c r="AS110" s="113">
        <v>76</v>
      </c>
      <c r="AT110" s="113">
        <f t="shared" si="195"/>
        <v>7</v>
      </c>
      <c r="AU110" s="115">
        <f t="shared" si="196"/>
        <v>0.10144927536231885</v>
      </c>
      <c r="AV110" s="113"/>
      <c r="AW110" s="113"/>
      <c r="AX110" s="113"/>
      <c r="AY110" s="113"/>
      <c r="AZ110" s="113">
        <v>69</v>
      </c>
      <c r="BA110" s="113">
        <v>79</v>
      </c>
      <c r="BB110" s="113">
        <f t="shared" si="197"/>
        <v>10</v>
      </c>
      <c r="BC110" s="113">
        <v>33.5</v>
      </c>
      <c r="BD110" s="119">
        <v>0.90100000000000002</v>
      </c>
      <c r="BE110" s="113"/>
      <c r="BF110" s="115">
        <v>0.93</v>
      </c>
      <c r="BG110" s="113">
        <v>4.87</v>
      </c>
      <c r="BH110" s="113"/>
      <c r="BI110" s="115">
        <v>0.87</v>
      </c>
      <c r="BJ110" s="113">
        <v>3.52</v>
      </c>
      <c r="BK110" s="113">
        <v>1.5</v>
      </c>
      <c r="BL110" s="113">
        <v>2.6</v>
      </c>
      <c r="BM110" s="115">
        <v>0.66</v>
      </c>
      <c r="BN110" s="29">
        <f t="shared" si="92"/>
        <v>62.400000000000006</v>
      </c>
      <c r="BO110" s="29"/>
      <c r="BP110" s="29"/>
      <c r="BQ110" s="29"/>
      <c r="BR110" s="29"/>
      <c r="BS110" s="29" t="s">
        <v>28</v>
      </c>
      <c r="BT110" s="113">
        <v>1</v>
      </c>
      <c r="BU110" s="113">
        <v>2</v>
      </c>
      <c r="BV110" s="29" t="s">
        <v>314</v>
      </c>
      <c r="BW110" s="37"/>
      <c r="BX110" s="29"/>
      <c r="BY110" s="29" t="s">
        <v>1461</v>
      </c>
      <c r="BZ110" s="29" t="s">
        <v>0</v>
      </c>
      <c r="CA110" s="20" t="s">
        <v>1462</v>
      </c>
      <c r="CB110" s="20" t="s">
        <v>299</v>
      </c>
      <c r="CC110" s="20" t="s">
        <v>300</v>
      </c>
    </row>
    <row r="111" spans="1:81" ht="42.75">
      <c r="A111" s="120">
        <v>2021</v>
      </c>
      <c r="B111" s="113" t="s">
        <v>283</v>
      </c>
      <c r="C111" s="113" t="s">
        <v>761</v>
      </c>
      <c r="D111" s="113"/>
      <c r="E111" s="113" t="s">
        <v>1388</v>
      </c>
      <c r="F111" s="113" t="s">
        <v>791</v>
      </c>
      <c r="G111" s="113" t="s">
        <v>1397</v>
      </c>
      <c r="H111" s="113" t="s">
        <v>1572</v>
      </c>
      <c r="I111" s="113" t="s">
        <v>1572</v>
      </c>
      <c r="J111" s="29" t="s">
        <v>2044</v>
      </c>
      <c r="K111" s="113" t="s">
        <v>23</v>
      </c>
      <c r="L111" s="113"/>
      <c r="M111" s="113" t="s">
        <v>2045</v>
      </c>
      <c r="N111" s="113" t="s">
        <v>12006</v>
      </c>
      <c r="O111" s="113" t="s">
        <v>743</v>
      </c>
      <c r="P111" s="113">
        <v>38</v>
      </c>
      <c r="Q111" s="29"/>
      <c r="R111" s="29"/>
      <c r="S111" s="29" t="s">
        <v>2046</v>
      </c>
      <c r="T111" s="29"/>
      <c r="U111" s="113"/>
      <c r="V111" s="122" t="s">
        <v>2047</v>
      </c>
      <c r="W111" s="113" t="s">
        <v>2</v>
      </c>
      <c r="X111" s="113"/>
      <c r="Y111" s="113"/>
      <c r="Z111" s="113"/>
      <c r="AA111" s="115"/>
      <c r="AB111" s="113"/>
      <c r="AC111" s="113"/>
      <c r="AD111" s="113"/>
      <c r="AE111" s="115"/>
      <c r="AF111" s="113"/>
      <c r="AG111" s="113"/>
      <c r="AH111" s="113"/>
      <c r="AI111" s="115"/>
      <c r="AJ111" s="113"/>
      <c r="AK111" s="113"/>
      <c r="AL111" s="113"/>
      <c r="AM111" s="115"/>
      <c r="AN111" s="113"/>
      <c r="AO111" s="113"/>
      <c r="AP111" s="113"/>
      <c r="AQ111" s="115"/>
      <c r="AR111" s="113"/>
      <c r="AS111" s="113"/>
      <c r="AT111" s="113"/>
      <c r="AU111" s="115"/>
      <c r="AV111" s="113"/>
      <c r="AW111" s="113"/>
      <c r="AX111" s="113"/>
      <c r="AY111" s="113"/>
      <c r="AZ111" s="113"/>
      <c r="BA111" s="113"/>
      <c r="BB111" s="113"/>
      <c r="BC111" s="113">
        <v>38.200000000000003</v>
      </c>
      <c r="BD111" s="119">
        <v>0.89700000000000002</v>
      </c>
      <c r="BE111" s="113"/>
      <c r="BF111" s="115">
        <v>0.94</v>
      </c>
      <c r="BG111" s="113">
        <v>5.94</v>
      </c>
      <c r="BH111" s="113"/>
      <c r="BI111" s="115">
        <v>0.85</v>
      </c>
      <c r="BJ111" s="113">
        <v>3.6</v>
      </c>
      <c r="BK111" s="113">
        <v>1.6</v>
      </c>
      <c r="BL111" s="113">
        <v>2.4</v>
      </c>
      <c r="BM111" s="115">
        <v>0.49</v>
      </c>
      <c r="BN111" s="29">
        <f t="shared" si="92"/>
        <v>91.2</v>
      </c>
      <c r="BO111" s="29"/>
      <c r="BP111" s="29"/>
      <c r="BQ111" s="29"/>
      <c r="BR111" s="29"/>
      <c r="BS111" s="29" t="s">
        <v>24</v>
      </c>
      <c r="BT111" s="113">
        <v>1</v>
      </c>
      <c r="BU111" s="113">
        <v>1</v>
      </c>
      <c r="BV111" s="29" t="s">
        <v>1610</v>
      </c>
      <c r="BW111" s="37"/>
      <c r="BX111" s="29"/>
      <c r="BY111" s="29" t="s">
        <v>1455</v>
      </c>
      <c r="BZ111" s="29" t="s">
        <v>1455</v>
      </c>
      <c r="CA111" s="29" t="s">
        <v>1455</v>
      </c>
      <c r="CB111" s="20" t="s">
        <v>1455</v>
      </c>
      <c r="CC111" s="20" t="s">
        <v>300</v>
      </c>
    </row>
    <row r="112" spans="1:81" ht="42.75">
      <c r="A112" s="120">
        <v>2021</v>
      </c>
      <c r="B112" s="113" t="s">
        <v>367</v>
      </c>
      <c r="C112" s="113" t="s">
        <v>800</v>
      </c>
      <c r="D112" s="113" t="s">
        <v>801</v>
      </c>
      <c r="E112" s="113" t="s">
        <v>801</v>
      </c>
      <c r="F112" s="113" t="s">
        <v>334</v>
      </c>
      <c r="G112" s="113" t="s">
        <v>2048</v>
      </c>
      <c r="H112" s="113" t="s">
        <v>2049</v>
      </c>
      <c r="I112" s="113" t="s">
        <v>2049</v>
      </c>
      <c r="J112" s="29" t="s">
        <v>2050</v>
      </c>
      <c r="K112" s="113" t="s">
        <v>23</v>
      </c>
      <c r="L112" s="113"/>
      <c r="M112" s="113" t="s">
        <v>2051</v>
      </c>
      <c r="N112" s="113" t="s">
        <v>1089</v>
      </c>
      <c r="O112" s="113" t="s">
        <v>743</v>
      </c>
      <c r="P112" s="113">
        <v>57</v>
      </c>
      <c r="Q112" s="29"/>
      <c r="R112" s="29"/>
      <c r="S112" s="29"/>
      <c r="T112" s="37"/>
      <c r="U112" s="118"/>
      <c r="V112" s="125" t="s">
        <v>2052</v>
      </c>
      <c r="W112" s="113" t="s">
        <v>2</v>
      </c>
      <c r="X112" s="113">
        <v>39</v>
      </c>
      <c r="Y112" s="113">
        <v>61</v>
      </c>
      <c r="Z112" s="113">
        <f t="shared" ref="Z112:Z113" si="201">Y112-X112</f>
        <v>22</v>
      </c>
      <c r="AA112" s="115">
        <f t="shared" ref="AA112:AA113" si="202">(Y112-X112)/X112</f>
        <v>0.5641025641025641</v>
      </c>
      <c r="AB112" s="113">
        <v>51</v>
      </c>
      <c r="AC112" s="113">
        <v>72</v>
      </c>
      <c r="AD112" s="113">
        <f t="shared" ref="AD112:AD113" si="203">AC112-AB112</f>
        <v>21</v>
      </c>
      <c r="AE112" s="115">
        <f t="shared" ref="AE112:AE113" si="204">(AC112-AB112)/AB112</f>
        <v>0.41176470588235292</v>
      </c>
      <c r="AF112" s="113">
        <v>78</v>
      </c>
      <c r="AG112" s="113">
        <v>90</v>
      </c>
      <c r="AH112" s="113">
        <f t="shared" ref="AH112:AH113" si="205">AG112-AF112</f>
        <v>12</v>
      </c>
      <c r="AI112" s="115">
        <f t="shared" ref="AI112:AI113" si="206">(AG112-AF112)/AF112</f>
        <v>0.15384615384615385</v>
      </c>
      <c r="AJ112" s="113">
        <v>17</v>
      </c>
      <c r="AK112" s="113">
        <v>34</v>
      </c>
      <c r="AL112" s="113">
        <f t="shared" ref="AL112:AL113" si="207">AK112-AJ112</f>
        <v>17</v>
      </c>
      <c r="AM112" s="115">
        <f t="shared" ref="AM112:AM113" si="208">(AK112-AJ112)/AJ112</f>
        <v>1</v>
      </c>
      <c r="AN112" s="113">
        <v>67</v>
      </c>
      <c r="AO112" s="113">
        <v>85</v>
      </c>
      <c r="AP112" s="113">
        <f t="shared" ref="AP112:AP113" si="209">AO112-AN112</f>
        <v>18</v>
      </c>
      <c r="AQ112" s="115">
        <f t="shared" ref="AQ112:AQ113" si="210">(AO112-AN112)/AN112</f>
        <v>0.26865671641791045</v>
      </c>
      <c r="AR112" s="113">
        <v>55</v>
      </c>
      <c r="AS112" s="113">
        <v>74</v>
      </c>
      <c r="AT112" s="113">
        <f t="shared" ref="AT112:AT113" si="211">AS112-AR112</f>
        <v>19</v>
      </c>
      <c r="AU112" s="115">
        <f t="shared" ref="AU112:AU113" si="212">(AS112-AR112)/AR112</f>
        <v>0.34545454545454546</v>
      </c>
      <c r="AV112" s="113"/>
      <c r="AW112" s="113"/>
      <c r="AX112" s="113"/>
      <c r="AY112" s="113"/>
      <c r="AZ112" s="113">
        <v>46</v>
      </c>
      <c r="BA112" s="113">
        <v>71</v>
      </c>
      <c r="BB112" s="113">
        <f t="shared" ref="BB112:BB113" si="213">BA112-AZ112</f>
        <v>25</v>
      </c>
      <c r="BC112" s="113">
        <v>34</v>
      </c>
      <c r="BD112" s="115">
        <v>0.8</v>
      </c>
      <c r="BE112" s="113"/>
      <c r="BF112" s="115">
        <v>0.93</v>
      </c>
      <c r="BG112" s="113">
        <v>5.25</v>
      </c>
      <c r="BH112" s="113"/>
      <c r="BI112" s="115">
        <v>0.84</v>
      </c>
      <c r="BJ112" s="113">
        <v>3.37</v>
      </c>
      <c r="BK112" s="113">
        <v>1.2</v>
      </c>
      <c r="BL112" s="113">
        <v>2.4</v>
      </c>
      <c r="BM112" s="115">
        <v>0.69</v>
      </c>
      <c r="BN112" s="29">
        <f t="shared" si="92"/>
        <v>136.79999999999998</v>
      </c>
      <c r="BO112" s="29"/>
      <c r="BP112" s="29"/>
      <c r="BQ112" s="29"/>
      <c r="BR112" s="29"/>
      <c r="BS112" s="29" t="s">
        <v>25</v>
      </c>
      <c r="BT112" s="113">
        <v>2</v>
      </c>
      <c r="BU112" s="113">
        <v>3</v>
      </c>
      <c r="BV112" s="29" t="s">
        <v>314</v>
      </c>
      <c r="BW112" s="37"/>
      <c r="BX112" s="29"/>
      <c r="BY112" s="29" t="s">
        <v>1461</v>
      </c>
      <c r="BZ112" s="37" t="s">
        <v>0</v>
      </c>
      <c r="CA112" s="127" t="s">
        <v>1462</v>
      </c>
      <c r="CB112" s="20" t="s">
        <v>299</v>
      </c>
      <c r="CC112" s="20" t="s">
        <v>315</v>
      </c>
    </row>
    <row r="113" spans="1:81" ht="42.75">
      <c r="A113" s="120">
        <v>2021</v>
      </c>
      <c r="B113" s="113" t="s">
        <v>367</v>
      </c>
      <c r="C113" s="113" t="s">
        <v>794</v>
      </c>
      <c r="D113" s="113"/>
      <c r="E113" s="113" t="s">
        <v>1382</v>
      </c>
      <c r="F113" s="113" t="s">
        <v>334</v>
      </c>
      <c r="G113" s="113" t="s">
        <v>1381</v>
      </c>
      <c r="H113" s="113" t="s">
        <v>1696</v>
      </c>
      <c r="I113" s="113" t="s">
        <v>1696</v>
      </c>
      <c r="J113" s="29" t="s">
        <v>2053</v>
      </c>
      <c r="K113" s="113" t="s">
        <v>23</v>
      </c>
      <c r="L113" s="113"/>
      <c r="M113" s="113" t="s">
        <v>2054</v>
      </c>
      <c r="N113" s="113" t="s">
        <v>1089</v>
      </c>
      <c r="O113" s="113" t="s">
        <v>743</v>
      </c>
      <c r="P113" s="113">
        <v>62</v>
      </c>
      <c r="Q113" s="29"/>
      <c r="R113" s="29"/>
      <c r="S113" s="29" t="s">
        <v>1779</v>
      </c>
      <c r="T113" s="125" t="s">
        <v>2055</v>
      </c>
      <c r="U113" s="113" t="s">
        <v>8</v>
      </c>
      <c r="V113" s="122" t="s">
        <v>2056</v>
      </c>
      <c r="W113" s="113" t="s">
        <v>2</v>
      </c>
      <c r="X113" s="113">
        <v>93</v>
      </c>
      <c r="Y113" s="113">
        <v>96</v>
      </c>
      <c r="Z113" s="113">
        <f t="shared" si="201"/>
        <v>3</v>
      </c>
      <c r="AA113" s="115">
        <f t="shared" si="202"/>
        <v>3.2258064516129031E-2</v>
      </c>
      <c r="AB113" s="113">
        <v>99</v>
      </c>
      <c r="AC113" s="113">
        <v>100</v>
      </c>
      <c r="AD113" s="113">
        <f t="shared" si="203"/>
        <v>1</v>
      </c>
      <c r="AE113" s="115">
        <f t="shared" si="204"/>
        <v>1.0101010101010102E-2</v>
      </c>
      <c r="AF113" s="113">
        <v>99</v>
      </c>
      <c r="AG113" s="113">
        <v>100</v>
      </c>
      <c r="AH113" s="113">
        <f t="shared" si="205"/>
        <v>1</v>
      </c>
      <c r="AI113" s="115">
        <f t="shared" si="206"/>
        <v>1.0101010101010102E-2</v>
      </c>
      <c r="AJ113" s="113">
        <v>33</v>
      </c>
      <c r="AK113" s="113">
        <v>49</v>
      </c>
      <c r="AL113" s="113">
        <f t="shared" si="207"/>
        <v>16</v>
      </c>
      <c r="AM113" s="115">
        <f t="shared" si="208"/>
        <v>0.48484848484848486</v>
      </c>
      <c r="AN113" s="113">
        <v>96</v>
      </c>
      <c r="AO113" s="113">
        <v>99</v>
      </c>
      <c r="AP113" s="113">
        <f t="shared" si="209"/>
        <v>3</v>
      </c>
      <c r="AQ113" s="115">
        <f t="shared" si="210"/>
        <v>3.125E-2</v>
      </c>
      <c r="AR113" s="113">
        <v>96</v>
      </c>
      <c r="AS113" s="113">
        <v>97</v>
      </c>
      <c r="AT113" s="113">
        <f t="shared" si="211"/>
        <v>1</v>
      </c>
      <c r="AU113" s="115">
        <f t="shared" si="212"/>
        <v>1.0416666666666666E-2</v>
      </c>
      <c r="AV113" s="113"/>
      <c r="AW113" s="113"/>
      <c r="AX113" s="113"/>
      <c r="AY113" s="113"/>
      <c r="AZ113" s="113">
        <v>93</v>
      </c>
      <c r="BA113" s="113">
        <v>97</v>
      </c>
      <c r="BB113" s="113">
        <f t="shared" si="213"/>
        <v>4</v>
      </c>
      <c r="BC113" s="113">
        <v>36.200000000000003</v>
      </c>
      <c r="BD113" s="115">
        <v>0.9</v>
      </c>
      <c r="BE113" s="113"/>
      <c r="BF113" s="115">
        <v>0.93</v>
      </c>
      <c r="BG113" s="113">
        <v>5.35</v>
      </c>
      <c r="BH113" s="113"/>
      <c r="BI113" s="115">
        <v>0.85</v>
      </c>
      <c r="BJ113" s="113">
        <v>3.54</v>
      </c>
      <c r="BK113" s="124">
        <f>(BL113*100)/(100+55)</f>
        <v>1.5483870967741935</v>
      </c>
      <c r="BL113" s="113">
        <v>2.4</v>
      </c>
      <c r="BM113" s="115">
        <v>0.55000000000000004</v>
      </c>
      <c r="BN113" s="29">
        <f t="shared" si="92"/>
        <v>148.79999999999998</v>
      </c>
      <c r="BO113" s="29"/>
      <c r="BP113" s="29"/>
      <c r="BQ113" s="29"/>
      <c r="BR113" s="29"/>
      <c r="BS113" s="29" t="s">
        <v>28</v>
      </c>
      <c r="BT113" s="113">
        <v>1</v>
      </c>
      <c r="BU113" s="113">
        <v>2</v>
      </c>
      <c r="BV113" s="29" t="s">
        <v>314</v>
      </c>
      <c r="BW113" s="37"/>
      <c r="BX113" s="29"/>
      <c r="BY113" s="29" t="s">
        <v>1461</v>
      </c>
      <c r="BZ113" s="29" t="s">
        <v>0</v>
      </c>
      <c r="CA113" s="20" t="s">
        <v>1462</v>
      </c>
      <c r="CB113" s="20" t="s">
        <v>299</v>
      </c>
      <c r="CC113" s="20" t="s">
        <v>300</v>
      </c>
    </row>
    <row r="114" spans="1:81" ht="42.75">
      <c r="A114" s="120">
        <v>2021</v>
      </c>
      <c r="B114" s="113" t="s">
        <v>367</v>
      </c>
      <c r="C114" s="113" t="s">
        <v>731</v>
      </c>
      <c r="D114" s="113"/>
      <c r="E114" s="113" t="s">
        <v>1375</v>
      </c>
      <c r="F114" s="113" t="s">
        <v>732</v>
      </c>
      <c r="G114" s="113" t="s">
        <v>733</v>
      </c>
      <c r="H114" s="113" t="s">
        <v>734</v>
      </c>
      <c r="I114" s="113" t="s">
        <v>734</v>
      </c>
      <c r="J114" s="29" t="s">
        <v>2057</v>
      </c>
      <c r="K114" s="113" t="s">
        <v>23</v>
      </c>
      <c r="L114" s="113"/>
      <c r="M114" s="113" t="s">
        <v>2058</v>
      </c>
      <c r="N114" s="113" t="s">
        <v>11964</v>
      </c>
      <c r="O114" s="113" t="s">
        <v>739</v>
      </c>
      <c r="P114" s="113">
        <v>48</v>
      </c>
      <c r="Q114" s="29"/>
      <c r="R114" s="29"/>
      <c r="S114" s="29" t="s">
        <v>2059</v>
      </c>
      <c r="T114" s="29"/>
      <c r="U114" s="113"/>
      <c r="V114" s="122" t="s">
        <v>2060</v>
      </c>
      <c r="W114" s="113" t="s">
        <v>8</v>
      </c>
      <c r="X114" s="113"/>
      <c r="Y114" s="113"/>
      <c r="Z114" s="113"/>
      <c r="AA114" s="115"/>
      <c r="AB114" s="113"/>
      <c r="AC114" s="113"/>
      <c r="AD114" s="113"/>
      <c r="AE114" s="115"/>
      <c r="AF114" s="113"/>
      <c r="AG114" s="113"/>
      <c r="AH114" s="113"/>
      <c r="AI114" s="115"/>
      <c r="AJ114" s="113"/>
      <c r="AK114" s="113"/>
      <c r="AL114" s="113"/>
      <c r="AM114" s="115"/>
      <c r="AN114" s="113"/>
      <c r="AO114" s="113"/>
      <c r="AP114" s="113"/>
      <c r="AQ114" s="115"/>
      <c r="AR114" s="113"/>
      <c r="AS114" s="113"/>
      <c r="AT114" s="113"/>
      <c r="AU114" s="115"/>
      <c r="AV114" s="113"/>
      <c r="AW114" s="113"/>
      <c r="AX114" s="113"/>
      <c r="AY114" s="113"/>
      <c r="AZ114" s="113"/>
      <c r="BA114" s="113"/>
      <c r="BB114" s="113"/>
      <c r="BC114" s="113">
        <v>37.4</v>
      </c>
      <c r="BD114" s="119">
        <v>0.90500000000000003</v>
      </c>
      <c r="BE114" s="113"/>
      <c r="BF114" s="115">
        <v>0.94</v>
      </c>
      <c r="BG114" s="113">
        <v>6.01</v>
      </c>
      <c r="BH114" s="113"/>
      <c r="BI114" s="115">
        <v>0.87</v>
      </c>
      <c r="BJ114" s="113">
        <v>3.35</v>
      </c>
      <c r="BK114" s="124">
        <f>(BL114*100)/(100+37)</f>
        <v>1.5328467153284671</v>
      </c>
      <c r="BL114" s="113">
        <v>2.1</v>
      </c>
      <c r="BM114" s="115">
        <v>0.37</v>
      </c>
      <c r="BN114" s="29">
        <f t="shared" si="92"/>
        <v>100.80000000000001</v>
      </c>
      <c r="BO114" s="29"/>
      <c r="BP114" s="29"/>
      <c r="BQ114" s="29"/>
      <c r="BR114" s="29"/>
      <c r="BS114" s="29" t="s">
        <v>24</v>
      </c>
      <c r="BT114" s="113">
        <v>1</v>
      </c>
      <c r="BU114" s="113">
        <v>5</v>
      </c>
      <c r="BV114" s="29" t="s">
        <v>314</v>
      </c>
      <c r="BW114" s="37"/>
      <c r="BX114" s="29"/>
      <c r="BY114" s="29" t="s">
        <v>1455</v>
      </c>
      <c r="BZ114" s="29" t="s">
        <v>1455</v>
      </c>
      <c r="CA114" s="29" t="s">
        <v>1455</v>
      </c>
      <c r="CB114" s="20" t="s">
        <v>1455</v>
      </c>
      <c r="CC114" s="20" t="s">
        <v>300</v>
      </c>
    </row>
    <row r="115" spans="1:81" ht="42.75">
      <c r="A115" s="120">
        <v>2021</v>
      </c>
      <c r="B115" s="113" t="s">
        <v>367</v>
      </c>
      <c r="C115" s="113" t="s">
        <v>731</v>
      </c>
      <c r="D115" s="113"/>
      <c r="E115" s="113" t="s">
        <v>1375</v>
      </c>
      <c r="F115" s="113" t="s">
        <v>732</v>
      </c>
      <c r="G115" s="113" t="s">
        <v>804</v>
      </c>
      <c r="H115" s="113" t="s">
        <v>805</v>
      </c>
      <c r="I115" s="113" t="s">
        <v>805</v>
      </c>
      <c r="J115" s="29" t="s">
        <v>2061</v>
      </c>
      <c r="K115" s="113" t="s">
        <v>23</v>
      </c>
      <c r="L115" s="113"/>
      <c r="M115" s="113" t="s">
        <v>2062</v>
      </c>
      <c r="N115" s="113" t="s">
        <v>11964</v>
      </c>
      <c r="O115" s="113" t="s">
        <v>739</v>
      </c>
      <c r="P115" s="113">
        <v>14</v>
      </c>
      <c r="Q115" s="29"/>
      <c r="R115" s="29"/>
      <c r="S115" s="29" t="s">
        <v>2063</v>
      </c>
      <c r="T115" s="29"/>
      <c r="U115" s="113"/>
      <c r="V115" s="125" t="s">
        <v>2064</v>
      </c>
      <c r="W115" s="113" t="s">
        <v>2</v>
      </c>
      <c r="X115" s="113"/>
      <c r="Y115" s="113"/>
      <c r="Z115" s="113"/>
      <c r="AA115" s="115"/>
      <c r="AB115" s="113"/>
      <c r="AC115" s="113"/>
      <c r="AD115" s="113"/>
      <c r="AE115" s="115"/>
      <c r="AF115" s="113"/>
      <c r="AG115" s="113"/>
      <c r="AH115" s="113"/>
      <c r="AI115" s="115"/>
      <c r="AJ115" s="113"/>
      <c r="AK115" s="113"/>
      <c r="AL115" s="113"/>
      <c r="AM115" s="115"/>
      <c r="AN115" s="113"/>
      <c r="AO115" s="113"/>
      <c r="AP115" s="113"/>
      <c r="AQ115" s="115"/>
      <c r="AR115" s="113"/>
      <c r="AS115" s="113"/>
      <c r="AT115" s="113"/>
      <c r="AU115" s="115"/>
      <c r="AV115" s="113"/>
      <c r="AW115" s="113"/>
      <c r="AX115" s="113"/>
      <c r="AY115" s="113"/>
      <c r="AZ115" s="113"/>
      <c r="BA115" s="113"/>
      <c r="BB115" s="113"/>
      <c r="BC115" s="113">
        <v>35.9</v>
      </c>
      <c r="BD115" s="119">
        <v>0.89400000000000002</v>
      </c>
      <c r="BE115" s="113"/>
      <c r="BF115" s="115">
        <v>0.93</v>
      </c>
      <c r="BG115" s="113">
        <v>5.72</v>
      </c>
      <c r="BH115" s="113"/>
      <c r="BI115" s="115">
        <v>0.86</v>
      </c>
      <c r="BJ115" s="113">
        <v>3.26</v>
      </c>
      <c r="BK115" s="113">
        <v>0.7</v>
      </c>
      <c r="BL115" s="113">
        <v>1.8</v>
      </c>
      <c r="BM115" s="115">
        <v>1.33</v>
      </c>
      <c r="BN115" s="29">
        <f t="shared" si="92"/>
        <v>25.2</v>
      </c>
      <c r="BO115" s="29"/>
      <c r="BP115" s="29"/>
      <c r="BQ115" s="29"/>
      <c r="BR115" s="29"/>
      <c r="BS115" s="29" t="s">
        <v>26</v>
      </c>
      <c r="BT115" s="113">
        <v>1</v>
      </c>
      <c r="BU115" s="113">
        <v>3</v>
      </c>
      <c r="BV115" s="29" t="s">
        <v>314</v>
      </c>
      <c r="BW115" s="37"/>
      <c r="BX115" s="29"/>
      <c r="BY115" s="29" t="s">
        <v>1455</v>
      </c>
      <c r="BZ115" s="29" t="s">
        <v>1455</v>
      </c>
      <c r="CA115" s="29" t="s">
        <v>1455</v>
      </c>
      <c r="CB115" s="20" t="s">
        <v>1455</v>
      </c>
      <c r="CC115" s="20" t="s">
        <v>300</v>
      </c>
    </row>
    <row r="116" spans="1:81" ht="42.75">
      <c r="A116" s="120">
        <v>2021</v>
      </c>
      <c r="B116" s="113" t="s">
        <v>853</v>
      </c>
      <c r="C116" s="113" t="s">
        <v>1006</v>
      </c>
      <c r="D116" s="113"/>
      <c r="E116" s="113" t="s">
        <v>1430</v>
      </c>
      <c r="F116" s="113" t="s">
        <v>1310</v>
      </c>
      <c r="G116" s="113" t="s">
        <v>1310</v>
      </c>
      <c r="H116" s="113" t="s">
        <v>1437</v>
      </c>
      <c r="I116" s="113" t="s">
        <v>1437</v>
      </c>
      <c r="J116" s="29" t="s">
        <v>2065</v>
      </c>
      <c r="K116" s="113" t="s">
        <v>23</v>
      </c>
      <c r="L116" s="113"/>
      <c r="M116" s="113" t="s">
        <v>2066</v>
      </c>
      <c r="N116" s="113" t="s">
        <v>11969</v>
      </c>
      <c r="O116" s="113" t="s">
        <v>739</v>
      </c>
      <c r="P116" s="113">
        <v>32</v>
      </c>
      <c r="Q116" s="29"/>
      <c r="R116" s="29"/>
      <c r="S116" s="29" t="s">
        <v>2067</v>
      </c>
      <c r="T116" s="125" t="s">
        <v>2068</v>
      </c>
      <c r="U116" s="113" t="s">
        <v>8</v>
      </c>
      <c r="V116" s="122" t="s">
        <v>2069</v>
      </c>
      <c r="W116" s="113" t="s">
        <v>2</v>
      </c>
      <c r="X116" s="113">
        <v>58</v>
      </c>
      <c r="Y116" s="113">
        <v>83</v>
      </c>
      <c r="Z116" s="113">
        <f t="shared" ref="Z116:Z120" si="214">Y116-X116</f>
        <v>25</v>
      </c>
      <c r="AA116" s="115">
        <f t="shared" ref="AA116:AA120" si="215">(Y116-X116)/X116</f>
        <v>0.43103448275862066</v>
      </c>
      <c r="AB116" s="113">
        <v>75</v>
      </c>
      <c r="AC116" s="113">
        <v>98</v>
      </c>
      <c r="AD116" s="113">
        <f t="shared" ref="AD116:AD120" si="216">AC116-AB116</f>
        <v>23</v>
      </c>
      <c r="AE116" s="115">
        <f t="shared" ref="AE116:AE120" si="217">(AC116-AB116)/AB116</f>
        <v>0.30666666666666664</v>
      </c>
      <c r="AF116" s="113">
        <v>93</v>
      </c>
      <c r="AG116" s="113">
        <v>99</v>
      </c>
      <c r="AH116" s="113">
        <f t="shared" ref="AH116:AH120" si="218">AG116-AF116</f>
        <v>6</v>
      </c>
      <c r="AI116" s="115">
        <f t="shared" ref="AI116:AI120" si="219">(AG116-AF116)/AF116</f>
        <v>6.4516129032258063E-2</v>
      </c>
      <c r="AJ116" s="113">
        <v>30</v>
      </c>
      <c r="AK116" s="113">
        <v>47</v>
      </c>
      <c r="AL116" s="113">
        <f t="shared" ref="AL116:AL120" si="220">AK116-AJ116</f>
        <v>17</v>
      </c>
      <c r="AM116" s="115">
        <f t="shared" ref="AM116:AM120" si="221">(AK116-AJ116)/AJ116</f>
        <v>0.56666666666666665</v>
      </c>
      <c r="AN116" s="113">
        <v>75</v>
      </c>
      <c r="AO116" s="113">
        <v>96</v>
      </c>
      <c r="AP116" s="113">
        <f t="shared" ref="AP116:AP119" si="222">AO116-AN116</f>
        <v>21</v>
      </c>
      <c r="AQ116" s="115">
        <f t="shared" ref="AQ116:AQ119" si="223">(AO116-AN116)/AN116</f>
        <v>0.28000000000000003</v>
      </c>
      <c r="AR116" s="113">
        <v>74</v>
      </c>
      <c r="AS116" s="113">
        <v>96</v>
      </c>
      <c r="AT116" s="113">
        <f t="shared" ref="AT116:AT120" si="224">AS116-AR116</f>
        <v>22</v>
      </c>
      <c r="AU116" s="115">
        <f t="shared" ref="AU116:AU120" si="225">(AS116-AR116)/AR116</f>
        <v>0.29729729729729731</v>
      </c>
      <c r="AV116" s="113"/>
      <c r="AW116" s="113"/>
      <c r="AX116" s="113"/>
      <c r="AY116" s="113"/>
      <c r="AZ116" s="113">
        <v>81</v>
      </c>
      <c r="BA116" s="113">
        <v>94</v>
      </c>
      <c r="BB116" s="113">
        <f t="shared" ref="BB116:BB119" si="226">BA116-AZ116</f>
        <v>13</v>
      </c>
      <c r="BC116" s="113">
        <v>34.799999999999997</v>
      </c>
      <c r="BD116" s="119">
        <v>0.92300000000000004</v>
      </c>
      <c r="BE116" s="113"/>
      <c r="BF116" s="115">
        <v>0.96</v>
      </c>
      <c r="BG116" s="113">
        <v>5.43</v>
      </c>
      <c r="BH116" s="113"/>
      <c r="BI116" s="115">
        <v>0.88</v>
      </c>
      <c r="BJ116" s="113">
        <v>3.28</v>
      </c>
      <c r="BK116" s="113">
        <v>1.2</v>
      </c>
      <c r="BL116" s="113">
        <v>1.7</v>
      </c>
      <c r="BM116" s="115">
        <v>0.49</v>
      </c>
      <c r="BN116" s="29">
        <f t="shared" si="92"/>
        <v>54.4</v>
      </c>
      <c r="BO116" s="29"/>
      <c r="BP116" s="29"/>
      <c r="BQ116" s="29"/>
      <c r="BR116" s="29"/>
      <c r="BS116" s="29" t="s">
        <v>28</v>
      </c>
      <c r="BT116" s="113">
        <v>3</v>
      </c>
      <c r="BU116" s="113">
        <v>3</v>
      </c>
      <c r="BV116" s="29" t="s">
        <v>314</v>
      </c>
      <c r="BW116" s="37"/>
      <c r="BX116" s="29"/>
      <c r="BY116" s="29" t="s">
        <v>1461</v>
      </c>
      <c r="BZ116" s="29" t="s">
        <v>0</v>
      </c>
      <c r="CA116" s="20" t="s">
        <v>1462</v>
      </c>
      <c r="CB116" s="20" t="s">
        <v>299</v>
      </c>
      <c r="CC116" s="20" t="s">
        <v>300</v>
      </c>
    </row>
    <row r="117" spans="1:81" ht="57">
      <c r="A117" s="120">
        <v>2021</v>
      </c>
      <c r="B117" s="113" t="s">
        <v>853</v>
      </c>
      <c r="C117" s="113" t="s">
        <v>1006</v>
      </c>
      <c r="D117" s="113"/>
      <c r="E117" s="113" t="s">
        <v>1430</v>
      </c>
      <c r="F117" s="113" t="s">
        <v>1319</v>
      </c>
      <c r="G117" s="113" t="s">
        <v>1319</v>
      </c>
      <c r="H117" s="113" t="s">
        <v>2070</v>
      </c>
      <c r="I117" s="113" t="s">
        <v>2070</v>
      </c>
      <c r="J117" s="29" t="s">
        <v>2071</v>
      </c>
      <c r="K117" s="113" t="s">
        <v>23</v>
      </c>
      <c r="L117" s="113"/>
      <c r="M117" s="113" t="s">
        <v>2072</v>
      </c>
      <c r="N117" s="113" t="s">
        <v>11969</v>
      </c>
      <c r="O117" s="113" t="s">
        <v>743</v>
      </c>
      <c r="P117" s="113">
        <v>22</v>
      </c>
      <c r="Q117" s="29"/>
      <c r="R117" s="29"/>
      <c r="S117" s="29" t="s">
        <v>2073</v>
      </c>
      <c r="T117" s="122" t="s">
        <v>2074</v>
      </c>
      <c r="U117" s="113" t="s">
        <v>2</v>
      </c>
      <c r="V117" s="125" t="s">
        <v>2075</v>
      </c>
      <c r="W117" s="113" t="s">
        <v>2</v>
      </c>
      <c r="X117" s="113">
        <v>19</v>
      </c>
      <c r="Y117" s="113">
        <v>24</v>
      </c>
      <c r="Z117" s="113">
        <f t="shared" si="214"/>
        <v>5</v>
      </c>
      <c r="AA117" s="115">
        <f t="shared" si="215"/>
        <v>0.26315789473684209</v>
      </c>
      <c r="AB117" s="113">
        <v>43</v>
      </c>
      <c r="AC117" s="113">
        <v>49</v>
      </c>
      <c r="AD117" s="113">
        <f t="shared" si="216"/>
        <v>6</v>
      </c>
      <c r="AE117" s="115">
        <f t="shared" si="217"/>
        <v>0.13953488372093023</v>
      </c>
      <c r="AF117" s="113">
        <v>76</v>
      </c>
      <c r="AG117" s="113">
        <v>87</v>
      </c>
      <c r="AH117" s="113">
        <f t="shared" si="218"/>
        <v>11</v>
      </c>
      <c r="AI117" s="115">
        <f t="shared" si="219"/>
        <v>0.14473684210526316</v>
      </c>
      <c r="AJ117" s="113">
        <v>15</v>
      </c>
      <c r="AK117" s="113">
        <v>43</v>
      </c>
      <c r="AL117" s="113">
        <f t="shared" si="220"/>
        <v>28</v>
      </c>
      <c r="AM117" s="115">
        <f t="shared" si="221"/>
        <v>1.8666666666666667</v>
      </c>
      <c r="AN117" s="113">
        <v>72</v>
      </c>
      <c r="AO117" s="113">
        <v>81</v>
      </c>
      <c r="AP117" s="113">
        <f t="shared" si="222"/>
        <v>9</v>
      </c>
      <c r="AQ117" s="115">
        <f t="shared" si="223"/>
        <v>0.125</v>
      </c>
      <c r="AR117" s="113">
        <v>73</v>
      </c>
      <c r="AS117" s="113">
        <v>82</v>
      </c>
      <c r="AT117" s="113">
        <f t="shared" si="224"/>
        <v>9</v>
      </c>
      <c r="AU117" s="115">
        <f t="shared" si="225"/>
        <v>0.12328767123287671</v>
      </c>
      <c r="AV117" s="113"/>
      <c r="AW117" s="113"/>
      <c r="AX117" s="113"/>
      <c r="AY117" s="113"/>
      <c r="AZ117" s="113">
        <v>72</v>
      </c>
      <c r="BA117" s="113">
        <v>79</v>
      </c>
      <c r="BB117" s="113">
        <f t="shared" si="226"/>
        <v>7</v>
      </c>
      <c r="BC117" s="113">
        <v>34.799999999999997</v>
      </c>
      <c r="BD117" s="119">
        <v>0.90900000000000003</v>
      </c>
      <c r="BE117" s="113"/>
      <c r="BF117" s="115">
        <v>0.95</v>
      </c>
      <c r="BG117" s="113">
        <v>5.58</v>
      </c>
      <c r="BH117" s="113"/>
      <c r="BI117" s="115">
        <v>0.87</v>
      </c>
      <c r="BJ117" s="113">
        <v>3.11</v>
      </c>
      <c r="BK117" s="113">
        <v>1.2</v>
      </c>
      <c r="BL117" s="113">
        <v>2</v>
      </c>
      <c r="BM117" s="115">
        <v>0.55000000000000004</v>
      </c>
      <c r="BN117" s="29">
        <f t="shared" si="92"/>
        <v>44</v>
      </c>
      <c r="BO117" s="29"/>
      <c r="BP117" s="29"/>
      <c r="BQ117" s="29"/>
      <c r="BR117" s="29"/>
      <c r="BS117" s="29" t="s">
        <v>28</v>
      </c>
      <c r="BT117" s="113">
        <v>1</v>
      </c>
      <c r="BU117" s="113">
        <v>1</v>
      </c>
      <c r="BV117" s="29" t="s">
        <v>314</v>
      </c>
      <c r="BW117" s="37"/>
      <c r="BX117" s="29"/>
      <c r="BY117" s="29" t="s">
        <v>1461</v>
      </c>
      <c r="BZ117" s="29" t="s">
        <v>0</v>
      </c>
      <c r="CA117" s="20" t="s">
        <v>1462</v>
      </c>
      <c r="CB117" s="20" t="s">
        <v>299</v>
      </c>
      <c r="CC117" s="20" t="s">
        <v>300</v>
      </c>
    </row>
    <row r="118" spans="1:81" ht="42.75">
      <c r="A118" s="120">
        <v>2021</v>
      </c>
      <c r="B118" s="113" t="s">
        <v>367</v>
      </c>
      <c r="C118" s="113" t="s">
        <v>794</v>
      </c>
      <c r="D118" s="113"/>
      <c r="E118" s="113" t="s">
        <v>1382</v>
      </c>
      <c r="F118" s="113" t="s">
        <v>822</v>
      </c>
      <c r="G118" s="113" t="s">
        <v>1381</v>
      </c>
      <c r="H118" s="113" t="s">
        <v>1383</v>
      </c>
      <c r="I118" s="113" t="s">
        <v>1383</v>
      </c>
      <c r="J118" s="29" t="s">
        <v>1763</v>
      </c>
      <c r="K118" s="113" t="s">
        <v>23</v>
      </c>
      <c r="L118" s="113"/>
      <c r="M118" s="113" t="s">
        <v>2076</v>
      </c>
      <c r="N118" s="113" t="s">
        <v>1299</v>
      </c>
      <c r="O118" s="113" t="s">
        <v>1385</v>
      </c>
      <c r="P118" s="113">
        <v>32</v>
      </c>
      <c r="Q118" s="29"/>
      <c r="R118" s="29"/>
      <c r="S118" s="29" t="s">
        <v>2077</v>
      </c>
      <c r="T118" s="125" t="s">
        <v>2078</v>
      </c>
      <c r="U118" s="113" t="s">
        <v>2</v>
      </c>
      <c r="V118" s="125" t="s">
        <v>2079</v>
      </c>
      <c r="W118" s="113" t="s">
        <v>2</v>
      </c>
      <c r="X118" s="113">
        <v>35</v>
      </c>
      <c r="Y118" s="113">
        <v>43</v>
      </c>
      <c r="Z118" s="113">
        <f t="shared" si="214"/>
        <v>8</v>
      </c>
      <c r="AA118" s="115">
        <f t="shared" si="215"/>
        <v>0.22857142857142856</v>
      </c>
      <c r="AB118" s="113">
        <v>81</v>
      </c>
      <c r="AC118" s="113">
        <v>87</v>
      </c>
      <c r="AD118" s="113">
        <f t="shared" si="216"/>
        <v>6</v>
      </c>
      <c r="AE118" s="115">
        <f t="shared" si="217"/>
        <v>7.407407407407407E-2</v>
      </c>
      <c r="AF118" s="113">
        <v>99</v>
      </c>
      <c r="AG118" s="113">
        <v>100</v>
      </c>
      <c r="AH118" s="113">
        <f t="shared" si="218"/>
        <v>1</v>
      </c>
      <c r="AI118" s="115">
        <f t="shared" si="219"/>
        <v>1.0101010101010102E-2</v>
      </c>
      <c r="AJ118" s="113">
        <v>40</v>
      </c>
      <c r="AK118" s="113">
        <v>57</v>
      </c>
      <c r="AL118" s="113">
        <f t="shared" si="220"/>
        <v>17</v>
      </c>
      <c r="AM118" s="115">
        <f t="shared" si="221"/>
        <v>0.42499999999999999</v>
      </c>
      <c r="AN118" s="113">
        <v>93</v>
      </c>
      <c r="AO118" s="113">
        <v>97</v>
      </c>
      <c r="AP118" s="113">
        <f t="shared" si="222"/>
        <v>4</v>
      </c>
      <c r="AQ118" s="115">
        <f t="shared" si="223"/>
        <v>4.3010752688172046E-2</v>
      </c>
      <c r="AR118" s="113">
        <v>86</v>
      </c>
      <c r="AS118" s="113">
        <v>92</v>
      </c>
      <c r="AT118" s="113">
        <f t="shared" si="224"/>
        <v>6</v>
      </c>
      <c r="AU118" s="115">
        <f t="shared" si="225"/>
        <v>6.9767441860465115E-2</v>
      </c>
      <c r="AV118" s="113"/>
      <c r="AW118" s="113"/>
      <c r="AX118" s="113"/>
      <c r="AY118" s="113"/>
      <c r="AZ118" s="113">
        <v>86</v>
      </c>
      <c r="BA118" s="113">
        <v>93</v>
      </c>
      <c r="BB118" s="113">
        <f t="shared" si="226"/>
        <v>7</v>
      </c>
      <c r="BC118" s="113">
        <v>34.4</v>
      </c>
      <c r="BD118" s="119">
        <v>0.90500000000000003</v>
      </c>
      <c r="BE118" s="113"/>
      <c r="BF118" s="115">
        <v>0.95</v>
      </c>
      <c r="BG118" s="113">
        <v>5.48</v>
      </c>
      <c r="BH118" s="113"/>
      <c r="BI118" s="115">
        <v>0.86</v>
      </c>
      <c r="BJ118" s="113">
        <v>3.13</v>
      </c>
      <c r="BK118" s="124">
        <f>(BL118*100)/(100+68)</f>
        <v>1.25</v>
      </c>
      <c r="BL118" s="113">
        <v>2.1</v>
      </c>
      <c r="BM118" s="115">
        <v>0.68</v>
      </c>
      <c r="BN118" s="29">
        <f t="shared" si="92"/>
        <v>67.2</v>
      </c>
      <c r="BO118" s="29"/>
      <c r="BP118" s="29"/>
      <c r="BQ118" s="29"/>
      <c r="BR118" s="29"/>
      <c r="BS118" s="29" t="s">
        <v>24</v>
      </c>
      <c r="BT118" s="113">
        <v>1</v>
      </c>
      <c r="BU118" s="113">
        <v>1</v>
      </c>
      <c r="BV118" s="29" t="s">
        <v>314</v>
      </c>
      <c r="BW118" s="37"/>
      <c r="BX118" s="29"/>
      <c r="BY118" s="29" t="s">
        <v>1461</v>
      </c>
      <c r="BZ118" s="29" t="s">
        <v>0</v>
      </c>
      <c r="CA118" s="20" t="s">
        <v>1462</v>
      </c>
      <c r="CB118" s="20" t="s">
        <v>299</v>
      </c>
      <c r="CC118" s="20" t="s">
        <v>300</v>
      </c>
    </row>
    <row r="119" spans="1:81" ht="57">
      <c r="A119" s="120">
        <v>2021</v>
      </c>
      <c r="B119" s="113" t="s">
        <v>367</v>
      </c>
      <c r="C119" s="113" t="s">
        <v>731</v>
      </c>
      <c r="D119" s="113"/>
      <c r="E119" s="113" t="s">
        <v>1375</v>
      </c>
      <c r="F119" s="113" t="s">
        <v>732</v>
      </c>
      <c r="G119" s="113" t="s">
        <v>1380</v>
      </c>
      <c r="H119" s="113" t="s">
        <v>809</v>
      </c>
      <c r="I119" s="113" t="s">
        <v>809</v>
      </c>
      <c r="J119" s="29" t="s">
        <v>2080</v>
      </c>
      <c r="K119" s="113" t="s">
        <v>23</v>
      </c>
      <c r="L119" s="113"/>
      <c r="M119" s="113" t="s">
        <v>2081</v>
      </c>
      <c r="N119" s="113" t="s">
        <v>11965</v>
      </c>
      <c r="O119" s="113" t="s">
        <v>739</v>
      </c>
      <c r="P119" s="113">
        <v>30</v>
      </c>
      <c r="Q119" s="29"/>
      <c r="R119" s="29"/>
      <c r="S119" s="29" t="s">
        <v>1395</v>
      </c>
      <c r="T119" s="122" t="s">
        <v>2082</v>
      </c>
      <c r="U119" s="113" t="s">
        <v>2</v>
      </c>
      <c r="V119" s="122" t="s">
        <v>2083</v>
      </c>
      <c r="W119" s="113" t="s">
        <v>2</v>
      </c>
      <c r="X119" s="113">
        <v>51</v>
      </c>
      <c r="Y119" s="113">
        <v>76</v>
      </c>
      <c r="Z119" s="113">
        <f t="shared" si="214"/>
        <v>25</v>
      </c>
      <c r="AA119" s="115">
        <f t="shared" si="215"/>
        <v>0.49019607843137253</v>
      </c>
      <c r="AB119" s="113">
        <v>87</v>
      </c>
      <c r="AC119" s="113">
        <v>100</v>
      </c>
      <c r="AD119" s="113">
        <f t="shared" si="216"/>
        <v>13</v>
      </c>
      <c r="AE119" s="115">
        <f t="shared" si="217"/>
        <v>0.14942528735632185</v>
      </c>
      <c r="AF119" s="113">
        <v>95</v>
      </c>
      <c r="AG119" s="113">
        <v>100</v>
      </c>
      <c r="AH119" s="113">
        <f t="shared" si="218"/>
        <v>5</v>
      </c>
      <c r="AI119" s="115">
        <f t="shared" si="219"/>
        <v>5.2631578947368418E-2</v>
      </c>
      <c r="AJ119" s="113">
        <v>71</v>
      </c>
      <c r="AK119" s="113">
        <v>77</v>
      </c>
      <c r="AL119" s="113">
        <f t="shared" si="220"/>
        <v>6</v>
      </c>
      <c r="AM119" s="115">
        <f t="shared" si="221"/>
        <v>8.4507042253521125E-2</v>
      </c>
      <c r="AN119" s="113">
        <v>83</v>
      </c>
      <c r="AO119" s="113">
        <v>88</v>
      </c>
      <c r="AP119" s="113">
        <f t="shared" si="222"/>
        <v>5</v>
      </c>
      <c r="AQ119" s="115">
        <f t="shared" si="223"/>
        <v>6.0240963855421686E-2</v>
      </c>
      <c r="AR119" s="113">
        <v>77</v>
      </c>
      <c r="AS119" s="113">
        <v>91</v>
      </c>
      <c r="AT119" s="113">
        <f t="shared" si="224"/>
        <v>14</v>
      </c>
      <c r="AU119" s="115">
        <f t="shared" si="225"/>
        <v>0.18181818181818182</v>
      </c>
      <c r="AV119" s="113"/>
      <c r="AW119" s="113"/>
      <c r="AX119" s="113"/>
      <c r="AY119" s="113"/>
      <c r="AZ119" s="113">
        <v>80</v>
      </c>
      <c r="BA119" s="113">
        <v>83</v>
      </c>
      <c r="BB119" s="113">
        <f t="shared" si="226"/>
        <v>3</v>
      </c>
      <c r="BC119" s="113">
        <v>39.9</v>
      </c>
      <c r="BD119" s="119">
        <v>0.91900000000000004</v>
      </c>
      <c r="BE119" s="113"/>
      <c r="BF119" s="115">
        <v>0.96</v>
      </c>
      <c r="BG119" s="113">
        <v>6.69</v>
      </c>
      <c r="BH119" s="113"/>
      <c r="BI119" s="115">
        <v>0.87</v>
      </c>
      <c r="BJ119" s="113">
        <v>3.29</v>
      </c>
      <c r="BK119" s="113">
        <v>2.2999999999999998</v>
      </c>
      <c r="BL119" s="113">
        <v>3.2</v>
      </c>
      <c r="BM119" s="115">
        <v>0.4</v>
      </c>
      <c r="BN119" s="29">
        <f t="shared" si="92"/>
        <v>96</v>
      </c>
      <c r="BO119" s="29"/>
      <c r="BP119" s="29"/>
      <c r="BQ119" s="29"/>
      <c r="BR119" s="29"/>
      <c r="BS119" s="29" t="s">
        <v>24</v>
      </c>
      <c r="BT119" s="113">
        <v>3</v>
      </c>
      <c r="BU119" s="113">
        <v>3</v>
      </c>
      <c r="BV119" s="29" t="s">
        <v>314</v>
      </c>
      <c r="BW119" s="37"/>
      <c r="BX119" s="29"/>
      <c r="BY119" s="29" t="s">
        <v>1461</v>
      </c>
      <c r="BZ119" s="29" t="s">
        <v>0</v>
      </c>
      <c r="CA119" s="20" t="s">
        <v>1462</v>
      </c>
      <c r="CB119" s="20" t="s">
        <v>299</v>
      </c>
      <c r="CC119" s="20" t="s">
        <v>300</v>
      </c>
    </row>
    <row r="120" spans="1:81" ht="14.25">
      <c r="A120" s="120">
        <v>2021</v>
      </c>
      <c r="B120" s="113"/>
      <c r="C120" s="113"/>
      <c r="D120" s="113"/>
      <c r="E120" s="113"/>
      <c r="F120" s="113"/>
      <c r="G120" s="113"/>
      <c r="H120" s="113" t="s">
        <v>2084</v>
      </c>
      <c r="I120" s="113" t="s">
        <v>2085</v>
      </c>
      <c r="J120" s="29" t="s">
        <v>2086</v>
      </c>
      <c r="K120" s="113" t="s">
        <v>2087</v>
      </c>
      <c r="L120" s="113"/>
      <c r="M120" s="113"/>
      <c r="N120" s="113"/>
      <c r="O120" s="113" t="s">
        <v>739</v>
      </c>
      <c r="P120" s="113"/>
      <c r="Q120" s="29"/>
      <c r="R120" s="29"/>
      <c r="S120" s="29" t="s">
        <v>2088</v>
      </c>
      <c r="T120" s="29"/>
      <c r="U120" s="113"/>
      <c r="V120" s="29"/>
      <c r="W120" s="113"/>
      <c r="X120" s="113">
        <v>18</v>
      </c>
      <c r="Y120" s="113">
        <v>29</v>
      </c>
      <c r="Z120" s="113">
        <f t="shared" si="214"/>
        <v>11</v>
      </c>
      <c r="AA120" s="115">
        <f t="shared" si="215"/>
        <v>0.61111111111111116</v>
      </c>
      <c r="AB120" s="113">
        <v>33</v>
      </c>
      <c r="AC120" s="113">
        <v>48</v>
      </c>
      <c r="AD120" s="113">
        <f t="shared" si="216"/>
        <v>15</v>
      </c>
      <c r="AE120" s="115">
        <f t="shared" si="217"/>
        <v>0.45454545454545453</v>
      </c>
      <c r="AF120" s="113">
        <v>65</v>
      </c>
      <c r="AG120" s="113">
        <v>74</v>
      </c>
      <c r="AH120" s="113">
        <f t="shared" si="218"/>
        <v>9</v>
      </c>
      <c r="AI120" s="115">
        <f t="shared" si="219"/>
        <v>0.13846153846153847</v>
      </c>
      <c r="AJ120" s="128">
        <v>42</v>
      </c>
      <c r="AK120" s="129">
        <v>56</v>
      </c>
      <c r="AL120" s="113">
        <f t="shared" si="220"/>
        <v>14</v>
      </c>
      <c r="AM120" s="115">
        <f t="shared" si="221"/>
        <v>0.33333333333333331</v>
      </c>
      <c r="AN120" s="113"/>
      <c r="AO120" s="113"/>
      <c r="AP120" s="113"/>
      <c r="AQ120" s="115"/>
      <c r="AR120" s="113">
        <v>60</v>
      </c>
      <c r="AS120" s="113">
        <v>71</v>
      </c>
      <c r="AT120" s="113">
        <f t="shared" si="224"/>
        <v>11</v>
      </c>
      <c r="AU120" s="115">
        <f t="shared" si="225"/>
        <v>0.18333333333333332</v>
      </c>
      <c r="AV120" s="113"/>
      <c r="AW120" s="113"/>
      <c r="AX120" s="113"/>
      <c r="AY120" s="113"/>
      <c r="AZ120" s="113"/>
      <c r="BA120" s="113"/>
      <c r="BB120" s="113"/>
      <c r="BC120" s="113">
        <v>0</v>
      </c>
      <c r="BD120" s="119">
        <v>0</v>
      </c>
      <c r="BE120" s="113"/>
      <c r="BF120" s="115">
        <v>0.93</v>
      </c>
      <c r="BG120" s="113">
        <v>4.93</v>
      </c>
      <c r="BH120" s="113"/>
      <c r="BI120" s="115">
        <v>0.86</v>
      </c>
      <c r="BJ120" s="113">
        <v>2.76</v>
      </c>
      <c r="BK120" s="113"/>
      <c r="BL120" s="113"/>
      <c r="BM120" s="115"/>
      <c r="BN120" s="29"/>
      <c r="BO120" s="29"/>
      <c r="BP120" s="29"/>
      <c r="BQ120" s="29"/>
      <c r="BR120" s="29"/>
      <c r="BS120" s="29" t="s">
        <v>24</v>
      </c>
      <c r="BT120" s="113">
        <v>1</v>
      </c>
      <c r="BU120" s="113">
        <v>1</v>
      </c>
      <c r="BV120" s="29" t="s">
        <v>2087</v>
      </c>
      <c r="BW120" s="37"/>
      <c r="BX120" s="29"/>
      <c r="BY120" s="29" t="s">
        <v>1569</v>
      </c>
      <c r="BZ120" s="29" t="s">
        <v>1570</v>
      </c>
      <c r="CA120" s="20" t="s">
        <v>1571</v>
      </c>
      <c r="CB120" s="20" t="s">
        <v>299</v>
      </c>
      <c r="CC120" s="20" t="s">
        <v>300</v>
      </c>
    </row>
    <row r="121" spans="1:81" ht="42.75">
      <c r="A121" s="120">
        <v>2021</v>
      </c>
      <c r="B121" s="113" t="s">
        <v>283</v>
      </c>
      <c r="C121" s="113" t="s">
        <v>761</v>
      </c>
      <c r="D121" s="113"/>
      <c r="E121" s="113" t="s">
        <v>1388</v>
      </c>
      <c r="F121" s="113" t="s">
        <v>791</v>
      </c>
      <c r="G121" s="113" t="s">
        <v>1397</v>
      </c>
      <c r="H121" s="113" t="s">
        <v>1572</v>
      </c>
      <c r="I121" s="113" t="s">
        <v>1572</v>
      </c>
      <c r="J121" s="29" t="s">
        <v>2089</v>
      </c>
      <c r="K121" s="113" t="s">
        <v>23</v>
      </c>
      <c r="L121" s="113"/>
      <c r="M121" s="113" t="s">
        <v>2090</v>
      </c>
      <c r="N121" s="113" t="s">
        <v>12006</v>
      </c>
      <c r="O121" s="113" t="s">
        <v>739</v>
      </c>
      <c r="P121" s="113">
        <v>38</v>
      </c>
      <c r="Q121" s="29"/>
      <c r="R121" s="29"/>
      <c r="S121" s="29" t="s">
        <v>2091</v>
      </c>
      <c r="T121" s="29"/>
      <c r="U121" s="113"/>
      <c r="V121" s="122" t="s">
        <v>2047</v>
      </c>
      <c r="W121" s="113" t="s">
        <v>2</v>
      </c>
      <c r="X121" s="113"/>
      <c r="Y121" s="113"/>
      <c r="Z121" s="113"/>
      <c r="AA121" s="115"/>
      <c r="AB121" s="113"/>
      <c r="AC121" s="113"/>
      <c r="AD121" s="113"/>
      <c r="AE121" s="115"/>
      <c r="AF121" s="113"/>
      <c r="AG121" s="113"/>
      <c r="AH121" s="113"/>
      <c r="AI121" s="115"/>
      <c r="AJ121" s="113"/>
      <c r="AK121" s="113"/>
      <c r="AL121" s="113"/>
      <c r="AM121" s="115"/>
      <c r="AN121" s="113"/>
      <c r="AO121" s="113"/>
      <c r="AP121" s="113"/>
      <c r="AQ121" s="115"/>
      <c r="AR121" s="113"/>
      <c r="AS121" s="113"/>
      <c r="AT121" s="113"/>
      <c r="AU121" s="115"/>
      <c r="AV121" s="113"/>
      <c r="AW121" s="113"/>
      <c r="AX121" s="113"/>
      <c r="AY121" s="113"/>
      <c r="AZ121" s="113"/>
      <c r="BA121" s="113"/>
      <c r="BB121" s="113"/>
      <c r="BC121" s="113">
        <v>37.799999999999997</v>
      </c>
      <c r="BD121" s="119">
        <v>0.91600000000000004</v>
      </c>
      <c r="BE121" s="113"/>
      <c r="BF121" s="115">
        <v>0.96</v>
      </c>
      <c r="BG121" s="113">
        <v>5.76</v>
      </c>
      <c r="BH121" s="113"/>
      <c r="BI121" s="115">
        <v>0.87</v>
      </c>
      <c r="BJ121" s="113">
        <v>3.67</v>
      </c>
      <c r="BK121" s="113">
        <v>1.4</v>
      </c>
      <c r="BL121" s="113">
        <v>2.2000000000000002</v>
      </c>
      <c r="BM121" s="115">
        <v>0.57999999999999996</v>
      </c>
      <c r="BN121" s="29">
        <f t="shared" ref="BN121:BN145" si="227">P121*BL121</f>
        <v>83.600000000000009</v>
      </c>
      <c r="BO121" s="29"/>
      <c r="BP121" s="29"/>
      <c r="BQ121" s="29"/>
      <c r="BR121" s="29"/>
      <c r="BS121" s="29" t="s">
        <v>25</v>
      </c>
      <c r="BT121" s="113">
        <v>1</v>
      </c>
      <c r="BU121" s="113">
        <v>1</v>
      </c>
      <c r="BV121" s="29" t="s">
        <v>1610</v>
      </c>
      <c r="BW121" s="37"/>
      <c r="BX121" s="29"/>
      <c r="BY121" s="29" t="s">
        <v>1455</v>
      </c>
      <c r="BZ121" s="29" t="s">
        <v>1455</v>
      </c>
      <c r="CA121" s="29" t="s">
        <v>1455</v>
      </c>
      <c r="CB121" s="20" t="s">
        <v>1455</v>
      </c>
      <c r="CC121" s="20" t="s">
        <v>300</v>
      </c>
    </row>
    <row r="122" spans="1:81" ht="42.75">
      <c r="A122" s="120">
        <v>2021</v>
      </c>
      <c r="B122" s="113" t="s">
        <v>853</v>
      </c>
      <c r="C122" s="113" t="s">
        <v>1006</v>
      </c>
      <c r="D122" s="113"/>
      <c r="E122" s="113" t="s">
        <v>1430</v>
      </c>
      <c r="F122" s="113" t="s">
        <v>1319</v>
      </c>
      <c r="G122" s="113" t="s">
        <v>1319</v>
      </c>
      <c r="H122" s="113" t="s">
        <v>1877</v>
      </c>
      <c r="I122" s="113" t="s">
        <v>1877</v>
      </c>
      <c r="J122" s="29" t="s">
        <v>2092</v>
      </c>
      <c r="K122" s="113" t="s">
        <v>23</v>
      </c>
      <c r="L122" s="113"/>
      <c r="M122" s="113" t="s">
        <v>2093</v>
      </c>
      <c r="N122" s="113" t="s">
        <v>11969</v>
      </c>
      <c r="O122" s="113" t="s">
        <v>1385</v>
      </c>
      <c r="P122" s="113">
        <v>43</v>
      </c>
      <c r="Q122" s="29"/>
      <c r="R122" s="29"/>
      <c r="S122" s="29" t="s">
        <v>2094</v>
      </c>
      <c r="T122" s="125" t="s">
        <v>2095</v>
      </c>
      <c r="U122" s="29" t="s">
        <v>8</v>
      </c>
      <c r="V122" s="125" t="s">
        <v>2096</v>
      </c>
      <c r="W122" s="29" t="s">
        <v>2</v>
      </c>
      <c r="X122" s="113">
        <v>58</v>
      </c>
      <c r="Y122" s="113">
        <v>74</v>
      </c>
      <c r="Z122" s="113">
        <f t="shared" ref="Z122:Z134" si="228">Y122-X122</f>
        <v>16</v>
      </c>
      <c r="AA122" s="115">
        <f t="shared" ref="AA122:AA134" si="229">(Y122-X122)/X122</f>
        <v>0.27586206896551724</v>
      </c>
      <c r="AB122" s="113">
        <v>94</v>
      </c>
      <c r="AC122" s="113">
        <v>100</v>
      </c>
      <c r="AD122" s="113">
        <f t="shared" ref="AD122:AD134" si="230">AC122-AB122</f>
        <v>6</v>
      </c>
      <c r="AE122" s="115">
        <f t="shared" ref="AE122:AE134" si="231">(AC122-AB122)/AB122</f>
        <v>6.3829787234042548E-2</v>
      </c>
      <c r="AF122" s="113">
        <v>95</v>
      </c>
      <c r="AG122" s="113">
        <v>100</v>
      </c>
      <c r="AH122" s="113">
        <f t="shared" ref="AH122:AH129" si="232">AG122-AF122</f>
        <v>5</v>
      </c>
      <c r="AI122" s="115">
        <f t="shared" ref="AI122:AI129" si="233">(AG122-AF122)/AF122</f>
        <v>5.2631578947368418E-2</v>
      </c>
      <c r="AJ122" s="113">
        <v>40</v>
      </c>
      <c r="AK122" s="113">
        <v>48</v>
      </c>
      <c r="AL122" s="113">
        <f t="shared" ref="AL122:AL134" si="234">AK122-AJ122</f>
        <v>8</v>
      </c>
      <c r="AM122" s="115">
        <f t="shared" ref="AM122:AM134" si="235">(AK122-AJ122)/AJ122</f>
        <v>0.2</v>
      </c>
      <c r="AN122" s="113">
        <v>91</v>
      </c>
      <c r="AO122" s="113">
        <v>91</v>
      </c>
      <c r="AP122" s="113">
        <f t="shared" ref="AP122:AP134" si="236">AO122-AN122</f>
        <v>0</v>
      </c>
      <c r="AQ122" s="115">
        <f t="shared" ref="AQ122:AQ134" si="237">(AO122-AN122)/AN122</f>
        <v>0</v>
      </c>
      <c r="AR122" s="113">
        <v>82</v>
      </c>
      <c r="AS122" s="113">
        <v>84</v>
      </c>
      <c r="AT122" s="113">
        <f t="shared" ref="AT122:AT134" si="238">AS122-AR122</f>
        <v>2</v>
      </c>
      <c r="AU122" s="115">
        <f t="shared" ref="AU122:AU134" si="239">(AS122-AR122)/AR122</f>
        <v>2.4390243902439025E-2</v>
      </c>
      <c r="AV122" s="113"/>
      <c r="AW122" s="113"/>
      <c r="AX122" s="113"/>
      <c r="AY122" s="113"/>
      <c r="AZ122" s="113">
        <v>86</v>
      </c>
      <c r="BA122" s="113">
        <v>86</v>
      </c>
      <c r="BB122" s="113">
        <f t="shared" ref="BB122:BB134" si="240">BA122-AZ122</f>
        <v>0</v>
      </c>
      <c r="BC122" s="113">
        <v>37.9</v>
      </c>
      <c r="BD122" s="119">
        <v>0.91200000000000003</v>
      </c>
      <c r="BE122" s="113"/>
      <c r="BF122" s="115">
        <v>0.95</v>
      </c>
      <c r="BG122" s="113">
        <v>6.31</v>
      </c>
      <c r="BH122" s="113"/>
      <c r="BI122" s="115">
        <v>0.87</v>
      </c>
      <c r="BJ122" s="113">
        <v>3.18</v>
      </c>
      <c r="BK122" s="124">
        <f>(BL122*100)/(100+51)</f>
        <v>1.3907284768211921</v>
      </c>
      <c r="BL122" s="113">
        <v>2.1</v>
      </c>
      <c r="BM122" s="115">
        <v>0.51</v>
      </c>
      <c r="BN122" s="29">
        <f t="shared" si="227"/>
        <v>90.3</v>
      </c>
      <c r="BO122" s="29"/>
      <c r="BP122" s="29"/>
      <c r="BQ122" s="29"/>
      <c r="BR122" s="29"/>
      <c r="BS122" s="29" t="s">
        <v>28</v>
      </c>
      <c r="BT122" s="113">
        <v>1</v>
      </c>
      <c r="BU122" s="113">
        <v>1</v>
      </c>
      <c r="BV122" s="29" t="s">
        <v>314</v>
      </c>
      <c r="BW122" s="37"/>
      <c r="BX122" s="29"/>
      <c r="BY122" s="29" t="s">
        <v>1461</v>
      </c>
      <c r="BZ122" s="29" t="s">
        <v>0</v>
      </c>
      <c r="CA122" s="20" t="s">
        <v>1462</v>
      </c>
      <c r="CB122" s="20" t="s">
        <v>299</v>
      </c>
      <c r="CC122" s="20" t="s">
        <v>300</v>
      </c>
    </row>
    <row r="123" spans="1:81" ht="57">
      <c r="A123" s="120">
        <v>2021</v>
      </c>
      <c r="B123" s="113" t="s">
        <v>853</v>
      </c>
      <c r="C123" s="113" t="s">
        <v>1006</v>
      </c>
      <c r="D123" s="113"/>
      <c r="E123" s="113" t="s">
        <v>1430</v>
      </c>
      <c r="F123" s="113" t="s">
        <v>1319</v>
      </c>
      <c r="G123" s="113" t="s">
        <v>1319</v>
      </c>
      <c r="H123" s="113" t="s">
        <v>1888</v>
      </c>
      <c r="I123" s="113" t="s">
        <v>1888</v>
      </c>
      <c r="J123" s="29" t="s">
        <v>2097</v>
      </c>
      <c r="K123" s="113" t="s">
        <v>23</v>
      </c>
      <c r="L123" s="113"/>
      <c r="M123" s="113" t="s">
        <v>2098</v>
      </c>
      <c r="N123" s="113" t="s">
        <v>11969</v>
      </c>
      <c r="O123" s="113" t="s">
        <v>1385</v>
      </c>
      <c r="P123" s="113">
        <v>44</v>
      </c>
      <c r="Q123" s="29"/>
      <c r="R123" s="29"/>
      <c r="S123" s="29" t="s">
        <v>2099</v>
      </c>
      <c r="T123" s="125" t="s">
        <v>2100</v>
      </c>
      <c r="U123" s="113" t="s">
        <v>2</v>
      </c>
      <c r="V123" s="122" t="s">
        <v>2101</v>
      </c>
      <c r="W123" s="113" t="s">
        <v>2</v>
      </c>
      <c r="X123" s="113">
        <v>58</v>
      </c>
      <c r="Y123" s="113">
        <v>70</v>
      </c>
      <c r="Z123" s="113">
        <f t="shared" si="228"/>
        <v>12</v>
      </c>
      <c r="AA123" s="115">
        <f t="shared" si="229"/>
        <v>0.20689655172413793</v>
      </c>
      <c r="AB123" s="113">
        <v>99</v>
      </c>
      <c r="AC123" s="113">
        <v>100</v>
      </c>
      <c r="AD123" s="113">
        <f t="shared" si="230"/>
        <v>1</v>
      </c>
      <c r="AE123" s="115">
        <f t="shared" si="231"/>
        <v>1.0101010101010102E-2</v>
      </c>
      <c r="AF123" s="113">
        <v>99</v>
      </c>
      <c r="AG123" s="113">
        <v>100</v>
      </c>
      <c r="AH123" s="113">
        <f t="shared" si="232"/>
        <v>1</v>
      </c>
      <c r="AI123" s="115">
        <f t="shared" si="233"/>
        <v>1.0101010101010102E-2</v>
      </c>
      <c r="AJ123" s="113">
        <v>13</v>
      </c>
      <c r="AK123" s="113">
        <v>44</v>
      </c>
      <c r="AL123" s="113">
        <f t="shared" si="234"/>
        <v>31</v>
      </c>
      <c r="AM123" s="115">
        <f t="shared" si="235"/>
        <v>2.3846153846153846</v>
      </c>
      <c r="AN123" s="113">
        <v>91</v>
      </c>
      <c r="AO123" s="113">
        <v>94</v>
      </c>
      <c r="AP123" s="113">
        <f t="shared" si="236"/>
        <v>3</v>
      </c>
      <c r="AQ123" s="115">
        <f t="shared" si="237"/>
        <v>3.2967032967032968E-2</v>
      </c>
      <c r="AR123" s="113">
        <v>86</v>
      </c>
      <c r="AS123" s="113">
        <v>90</v>
      </c>
      <c r="AT123" s="113">
        <f t="shared" si="238"/>
        <v>4</v>
      </c>
      <c r="AU123" s="115">
        <f t="shared" si="239"/>
        <v>4.6511627906976744E-2</v>
      </c>
      <c r="AV123" s="113"/>
      <c r="AW123" s="113"/>
      <c r="AX123" s="113"/>
      <c r="AY123" s="113"/>
      <c r="AZ123" s="113">
        <v>86</v>
      </c>
      <c r="BA123" s="113">
        <v>89</v>
      </c>
      <c r="BB123" s="113">
        <f t="shared" si="240"/>
        <v>3</v>
      </c>
      <c r="BC123" s="113">
        <v>34.5</v>
      </c>
      <c r="BD123" s="119">
        <v>0.92200000000000004</v>
      </c>
      <c r="BE123" s="113"/>
      <c r="BF123" s="115">
        <v>0.96</v>
      </c>
      <c r="BG123" s="113">
        <v>5.53</v>
      </c>
      <c r="BH123" s="113"/>
      <c r="BI123" s="115">
        <v>0.88</v>
      </c>
      <c r="BJ123" s="113">
        <v>3.11</v>
      </c>
      <c r="BK123" s="124">
        <f>(BL123*100)/(100+71)</f>
        <v>1.1695906432748537</v>
      </c>
      <c r="BL123" s="113">
        <v>2</v>
      </c>
      <c r="BM123" s="115">
        <v>0.71</v>
      </c>
      <c r="BN123" s="29">
        <f t="shared" si="227"/>
        <v>88</v>
      </c>
      <c r="BO123" s="29"/>
      <c r="BP123" s="29"/>
      <c r="BQ123" s="29"/>
      <c r="BR123" s="29"/>
      <c r="BS123" s="29" t="s">
        <v>28</v>
      </c>
      <c r="BT123" s="113">
        <v>1</v>
      </c>
      <c r="BU123" s="113">
        <v>1</v>
      </c>
      <c r="BV123" s="29" t="s">
        <v>314</v>
      </c>
      <c r="BW123" s="37"/>
      <c r="BX123" s="29"/>
      <c r="BY123" s="29" t="s">
        <v>1461</v>
      </c>
      <c r="BZ123" s="29" t="s">
        <v>0</v>
      </c>
      <c r="CA123" s="20" t="s">
        <v>1462</v>
      </c>
      <c r="CB123" s="20" t="s">
        <v>299</v>
      </c>
      <c r="CC123" s="20" t="s">
        <v>300</v>
      </c>
    </row>
    <row r="124" spans="1:81" ht="42.75">
      <c r="A124" s="120">
        <v>2021</v>
      </c>
      <c r="B124" s="29" t="s">
        <v>367</v>
      </c>
      <c r="C124" s="29" t="s">
        <v>735</v>
      </c>
      <c r="D124" s="29"/>
      <c r="E124" s="29" t="s">
        <v>813</v>
      </c>
      <c r="F124" s="29" t="s">
        <v>732</v>
      </c>
      <c r="G124" s="29" t="s">
        <v>2102</v>
      </c>
      <c r="H124" s="29" t="s">
        <v>2103</v>
      </c>
      <c r="I124" s="29" t="s">
        <v>2103</v>
      </c>
      <c r="J124" s="29" t="s">
        <v>2104</v>
      </c>
      <c r="K124" s="29" t="s">
        <v>23</v>
      </c>
      <c r="L124" s="29"/>
      <c r="M124" s="29" t="s">
        <v>2105</v>
      </c>
      <c r="N124" s="29" t="s">
        <v>11975</v>
      </c>
      <c r="O124" s="29" t="s">
        <v>739</v>
      </c>
      <c r="P124" s="113">
        <v>16</v>
      </c>
      <c r="Q124" s="29"/>
      <c r="R124" s="29"/>
      <c r="S124" s="29" t="s">
        <v>2106</v>
      </c>
      <c r="T124" s="122" t="s">
        <v>2107</v>
      </c>
      <c r="U124" s="29" t="s">
        <v>8</v>
      </c>
      <c r="V124" s="125" t="s">
        <v>2108</v>
      </c>
      <c r="W124" s="29" t="s">
        <v>2</v>
      </c>
      <c r="X124" s="113">
        <v>5</v>
      </c>
      <c r="Y124" s="113">
        <v>23</v>
      </c>
      <c r="Z124" s="113">
        <f t="shared" si="228"/>
        <v>18</v>
      </c>
      <c r="AA124" s="115">
        <f t="shared" si="229"/>
        <v>3.6</v>
      </c>
      <c r="AB124" s="113">
        <v>15</v>
      </c>
      <c r="AC124" s="113">
        <v>33</v>
      </c>
      <c r="AD124" s="113">
        <f t="shared" si="230"/>
        <v>18</v>
      </c>
      <c r="AE124" s="115">
        <f t="shared" si="231"/>
        <v>1.2</v>
      </c>
      <c r="AF124" s="113">
        <v>89</v>
      </c>
      <c r="AG124" s="113">
        <v>93</v>
      </c>
      <c r="AH124" s="113">
        <f t="shared" si="232"/>
        <v>4</v>
      </c>
      <c r="AI124" s="115">
        <f t="shared" si="233"/>
        <v>4.49438202247191E-2</v>
      </c>
      <c r="AJ124" s="113">
        <v>57</v>
      </c>
      <c r="AK124" s="113">
        <v>72</v>
      </c>
      <c r="AL124" s="113">
        <f t="shared" si="234"/>
        <v>15</v>
      </c>
      <c r="AM124" s="115">
        <f t="shared" si="235"/>
        <v>0.26315789473684209</v>
      </c>
      <c r="AN124" s="113">
        <v>81</v>
      </c>
      <c r="AO124" s="113">
        <v>89</v>
      </c>
      <c r="AP124" s="113">
        <f t="shared" si="236"/>
        <v>8</v>
      </c>
      <c r="AQ124" s="115">
        <f t="shared" si="237"/>
        <v>9.8765432098765427E-2</v>
      </c>
      <c r="AR124" s="113">
        <v>80</v>
      </c>
      <c r="AS124" s="113">
        <v>88</v>
      </c>
      <c r="AT124" s="113">
        <f t="shared" si="238"/>
        <v>8</v>
      </c>
      <c r="AU124" s="115">
        <f t="shared" si="239"/>
        <v>0.1</v>
      </c>
      <c r="AV124" s="113"/>
      <c r="AW124" s="113"/>
      <c r="AX124" s="113"/>
      <c r="AY124" s="113"/>
      <c r="AZ124" s="113">
        <v>77</v>
      </c>
      <c r="BA124" s="113">
        <v>85</v>
      </c>
      <c r="BB124" s="113">
        <f t="shared" si="240"/>
        <v>8</v>
      </c>
      <c r="BC124" s="113">
        <v>36.5</v>
      </c>
      <c r="BD124" s="119">
        <v>0.90400000000000003</v>
      </c>
      <c r="BE124" s="113">
        <v>1.56</v>
      </c>
      <c r="BF124" s="115">
        <v>0.94</v>
      </c>
      <c r="BG124" s="113">
        <v>6.13</v>
      </c>
      <c r="BH124" s="113">
        <v>1.91</v>
      </c>
      <c r="BI124" s="115">
        <v>0.86</v>
      </c>
      <c r="BJ124" s="113">
        <v>2.99</v>
      </c>
      <c r="BK124" s="124">
        <f>(BL124*100)/(100+129)</f>
        <v>0.92139737991266379</v>
      </c>
      <c r="BL124" s="113">
        <v>2.11</v>
      </c>
      <c r="BM124" s="115">
        <v>1.29</v>
      </c>
      <c r="BN124" s="29">
        <f t="shared" si="227"/>
        <v>33.76</v>
      </c>
      <c r="BO124" s="29"/>
      <c r="BP124" s="29"/>
      <c r="BQ124" s="29"/>
      <c r="BR124" s="29"/>
      <c r="BS124" s="29" t="s">
        <v>25</v>
      </c>
      <c r="BT124" s="113">
        <v>1</v>
      </c>
      <c r="BU124" s="113">
        <v>1</v>
      </c>
      <c r="BV124" s="29" t="s">
        <v>314</v>
      </c>
      <c r="BW124" s="37"/>
      <c r="BX124" s="29"/>
      <c r="BY124" s="29" t="s">
        <v>1461</v>
      </c>
      <c r="BZ124" s="29" t="s">
        <v>2109</v>
      </c>
      <c r="CA124" s="29" t="s">
        <v>2110</v>
      </c>
      <c r="CB124" s="20" t="s">
        <v>299</v>
      </c>
      <c r="CC124" s="20" t="s">
        <v>300</v>
      </c>
    </row>
    <row r="125" spans="1:81" ht="42.75">
      <c r="A125" s="120">
        <v>2021</v>
      </c>
      <c r="B125" s="29" t="s">
        <v>301</v>
      </c>
      <c r="C125" s="29" t="s">
        <v>881</v>
      </c>
      <c r="D125" s="29"/>
      <c r="E125" s="29" t="s">
        <v>1442</v>
      </c>
      <c r="F125" s="29" t="s">
        <v>417</v>
      </c>
      <c r="G125" s="29" t="s">
        <v>1052</v>
      </c>
      <c r="H125" s="29" t="s">
        <v>2111</v>
      </c>
      <c r="I125" s="29" t="s">
        <v>2111</v>
      </c>
      <c r="J125" s="29" t="s">
        <v>2112</v>
      </c>
      <c r="K125" s="29" t="s">
        <v>23</v>
      </c>
      <c r="L125" s="29"/>
      <c r="M125" s="29" t="s">
        <v>2113</v>
      </c>
      <c r="N125" s="29" t="s">
        <v>1359</v>
      </c>
      <c r="O125" s="29" t="s">
        <v>739</v>
      </c>
      <c r="P125" s="113">
        <v>15</v>
      </c>
      <c r="Q125" s="29"/>
      <c r="R125" s="29"/>
      <c r="S125" s="29" t="s">
        <v>2114</v>
      </c>
      <c r="T125" s="122" t="s">
        <v>2115</v>
      </c>
      <c r="U125" s="113" t="s">
        <v>2</v>
      </c>
      <c r="V125" s="125" t="s">
        <v>2116</v>
      </c>
      <c r="W125" s="29" t="s">
        <v>2</v>
      </c>
      <c r="X125" s="113">
        <v>51</v>
      </c>
      <c r="Y125" s="113">
        <v>78</v>
      </c>
      <c r="Z125" s="113">
        <f t="shared" si="228"/>
        <v>27</v>
      </c>
      <c r="AA125" s="115">
        <f t="shared" si="229"/>
        <v>0.52941176470588236</v>
      </c>
      <c r="AB125" s="113">
        <v>75</v>
      </c>
      <c r="AC125" s="113">
        <v>96</v>
      </c>
      <c r="AD125" s="113">
        <f t="shared" si="230"/>
        <v>21</v>
      </c>
      <c r="AE125" s="115">
        <f t="shared" si="231"/>
        <v>0.28000000000000003</v>
      </c>
      <c r="AF125" s="113">
        <v>100</v>
      </c>
      <c r="AG125" s="113">
        <v>100</v>
      </c>
      <c r="AH125" s="113">
        <f t="shared" si="232"/>
        <v>0</v>
      </c>
      <c r="AI125" s="115">
        <f t="shared" si="233"/>
        <v>0</v>
      </c>
      <c r="AJ125" s="113">
        <v>67</v>
      </c>
      <c r="AK125" s="113">
        <v>72</v>
      </c>
      <c r="AL125" s="113">
        <f t="shared" si="234"/>
        <v>5</v>
      </c>
      <c r="AM125" s="115">
        <f t="shared" si="235"/>
        <v>7.4626865671641784E-2</v>
      </c>
      <c r="AN125" s="113">
        <v>83</v>
      </c>
      <c r="AO125" s="113">
        <v>91</v>
      </c>
      <c r="AP125" s="113">
        <f t="shared" si="236"/>
        <v>8</v>
      </c>
      <c r="AQ125" s="115">
        <f t="shared" si="237"/>
        <v>9.6385542168674704E-2</v>
      </c>
      <c r="AR125" s="113">
        <v>74</v>
      </c>
      <c r="AS125" s="113">
        <v>90</v>
      </c>
      <c r="AT125" s="113">
        <f t="shared" si="238"/>
        <v>16</v>
      </c>
      <c r="AU125" s="115">
        <f t="shared" si="239"/>
        <v>0.21621621621621623</v>
      </c>
      <c r="AV125" s="113"/>
      <c r="AW125" s="113"/>
      <c r="AX125" s="113"/>
      <c r="AY125" s="113"/>
      <c r="AZ125" s="113">
        <v>78</v>
      </c>
      <c r="BA125" s="113">
        <v>90</v>
      </c>
      <c r="BB125" s="113">
        <f t="shared" si="240"/>
        <v>12</v>
      </c>
      <c r="BC125" s="113">
        <v>35.5</v>
      </c>
      <c r="BD125" s="119">
        <v>0.91700000000000004</v>
      </c>
      <c r="BE125" s="113">
        <v>0.57999999999999996</v>
      </c>
      <c r="BF125" s="115">
        <v>0.96</v>
      </c>
      <c r="BG125" s="113">
        <v>5.7</v>
      </c>
      <c r="BH125" s="113">
        <v>1.7</v>
      </c>
      <c r="BI125" s="115">
        <v>0.88</v>
      </c>
      <c r="BJ125" s="113">
        <v>3.18</v>
      </c>
      <c r="BK125" s="124">
        <f>(BL125*100)/(100+67)</f>
        <v>1.8802395209580838</v>
      </c>
      <c r="BL125" s="113">
        <v>3.14</v>
      </c>
      <c r="BM125" s="115">
        <v>0.67</v>
      </c>
      <c r="BN125" s="29">
        <f t="shared" si="227"/>
        <v>47.1</v>
      </c>
      <c r="BO125" s="29"/>
      <c r="BP125" s="29"/>
      <c r="BQ125" s="29"/>
      <c r="BR125" s="29"/>
      <c r="BS125" s="29" t="s">
        <v>25</v>
      </c>
      <c r="BT125" s="113">
        <v>1</v>
      </c>
      <c r="BU125" s="113">
        <v>3</v>
      </c>
      <c r="BV125" s="29" t="s">
        <v>1517</v>
      </c>
      <c r="BW125" s="37"/>
      <c r="BX125" s="29"/>
      <c r="BY125" s="29" t="s">
        <v>1461</v>
      </c>
      <c r="BZ125" s="29" t="s">
        <v>2117</v>
      </c>
      <c r="CA125" s="20" t="s">
        <v>2118</v>
      </c>
      <c r="CB125" s="20" t="s">
        <v>299</v>
      </c>
      <c r="CC125" s="20" t="s">
        <v>300</v>
      </c>
    </row>
    <row r="126" spans="1:81" ht="42.75">
      <c r="A126" s="120">
        <v>2022</v>
      </c>
      <c r="B126" s="29" t="s">
        <v>853</v>
      </c>
      <c r="C126" s="29" t="s">
        <v>1006</v>
      </c>
      <c r="D126" s="29"/>
      <c r="E126" s="29" t="s">
        <v>1430</v>
      </c>
      <c r="F126" s="29" t="s">
        <v>1319</v>
      </c>
      <c r="G126" s="29" t="s">
        <v>2119</v>
      </c>
      <c r="H126" s="29" t="s">
        <v>2120</v>
      </c>
      <c r="I126" s="29" t="s">
        <v>2120</v>
      </c>
      <c r="J126" s="29" t="s">
        <v>2121</v>
      </c>
      <c r="K126" s="29" t="s">
        <v>23</v>
      </c>
      <c r="L126" s="30"/>
      <c r="M126" s="30" t="s">
        <v>2122</v>
      </c>
      <c r="N126" s="31" t="s">
        <v>11969</v>
      </c>
      <c r="O126" s="29" t="s">
        <v>2123</v>
      </c>
      <c r="P126" s="113">
        <v>84</v>
      </c>
      <c r="Q126" s="29"/>
      <c r="R126" s="29"/>
      <c r="S126" s="29" t="s">
        <v>2124</v>
      </c>
      <c r="T126" s="122" t="s">
        <v>2125</v>
      </c>
      <c r="U126" s="29" t="s">
        <v>8</v>
      </c>
      <c r="V126" s="125" t="s">
        <v>2126</v>
      </c>
      <c r="W126" s="29" t="s">
        <v>2</v>
      </c>
      <c r="X126" s="113">
        <v>59</v>
      </c>
      <c r="Y126" s="113">
        <v>74</v>
      </c>
      <c r="Z126" s="113">
        <f t="shared" si="228"/>
        <v>15</v>
      </c>
      <c r="AA126" s="115">
        <f t="shared" si="229"/>
        <v>0.25423728813559321</v>
      </c>
      <c r="AB126" s="113">
        <v>99</v>
      </c>
      <c r="AC126" s="113">
        <v>99</v>
      </c>
      <c r="AD126" s="113">
        <f t="shared" si="230"/>
        <v>0</v>
      </c>
      <c r="AE126" s="115">
        <f t="shared" si="231"/>
        <v>0</v>
      </c>
      <c r="AF126" s="113">
        <v>99</v>
      </c>
      <c r="AG126" s="113">
        <v>100</v>
      </c>
      <c r="AH126" s="113">
        <f t="shared" si="232"/>
        <v>1</v>
      </c>
      <c r="AI126" s="115">
        <f t="shared" si="233"/>
        <v>1.0101010101010102E-2</v>
      </c>
      <c r="AJ126" s="113">
        <v>61</v>
      </c>
      <c r="AK126" s="113">
        <v>75</v>
      </c>
      <c r="AL126" s="113">
        <f t="shared" si="234"/>
        <v>14</v>
      </c>
      <c r="AM126" s="115">
        <f t="shared" si="235"/>
        <v>0.22950819672131148</v>
      </c>
      <c r="AN126" s="113">
        <v>83</v>
      </c>
      <c r="AO126" s="113">
        <v>95</v>
      </c>
      <c r="AP126" s="113">
        <f t="shared" si="236"/>
        <v>12</v>
      </c>
      <c r="AQ126" s="115">
        <f t="shared" si="237"/>
        <v>0.14457831325301204</v>
      </c>
      <c r="AR126" s="113">
        <v>84</v>
      </c>
      <c r="AS126" s="113">
        <v>93</v>
      </c>
      <c r="AT126" s="113">
        <f t="shared" si="238"/>
        <v>9</v>
      </c>
      <c r="AU126" s="115">
        <f t="shared" si="239"/>
        <v>0.10714285714285714</v>
      </c>
      <c r="AV126" s="113"/>
      <c r="AW126" s="113"/>
      <c r="AX126" s="113"/>
      <c r="AY126" s="113"/>
      <c r="AZ126" s="113">
        <v>83</v>
      </c>
      <c r="BA126" s="113">
        <v>90</v>
      </c>
      <c r="BB126" s="113">
        <f t="shared" si="240"/>
        <v>7</v>
      </c>
      <c r="BC126" s="113">
        <v>32</v>
      </c>
      <c r="BD126" s="119">
        <v>0.90100000000000002</v>
      </c>
      <c r="BE126" s="113">
        <v>1.81</v>
      </c>
      <c r="BF126" s="115">
        <v>0.94</v>
      </c>
      <c r="BG126" s="113">
        <v>5.15</v>
      </c>
      <c r="BH126" s="113">
        <v>1.73</v>
      </c>
      <c r="BI126" s="115">
        <v>0.86</v>
      </c>
      <c r="BJ126" s="113">
        <v>2.85</v>
      </c>
      <c r="BK126" s="124">
        <f>(BL126*100)/(100+86)</f>
        <v>1.1827956989247312</v>
      </c>
      <c r="BL126" s="113">
        <v>2.2000000000000002</v>
      </c>
      <c r="BM126" s="115">
        <v>0.86</v>
      </c>
      <c r="BN126" s="29">
        <f t="shared" si="227"/>
        <v>184.8</v>
      </c>
      <c r="BO126" s="29"/>
      <c r="BP126" s="29"/>
      <c r="BQ126" s="29"/>
      <c r="BR126" s="29"/>
      <c r="BS126" s="29" t="s">
        <v>24</v>
      </c>
      <c r="BT126" s="113">
        <v>1</v>
      </c>
      <c r="BU126" s="113">
        <v>1</v>
      </c>
      <c r="BV126" s="29" t="s">
        <v>314</v>
      </c>
      <c r="BW126" s="37"/>
      <c r="BX126" s="29"/>
      <c r="BY126" s="29" t="s">
        <v>1461</v>
      </c>
      <c r="BZ126" s="29" t="s">
        <v>2127</v>
      </c>
      <c r="CA126" s="20" t="s">
        <v>2128</v>
      </c>
      <c r="CB126" s="20" t="s">
        <v>299</v>
      </c>
      <c r="CC126" s="20" t="s">
        <v>300</v>
      </c>
    </row>
    <row r="127" spans="1:81" ht="57">
      <c r="A127" s="120">
        <v>2022</v>
      </c>
      <c r="B127" s="29" t="s">
        <v>283</v>
      </c>
      <c r="C127" s="29" t="s">
        <v>1228</v>
      </c>
      <c r="D127" s="29"/>
      <c r="E127" s="29" t="s">
        <v>1388</v>
      </c>
      <c r="F127" s="29" t="s">
        <v>791</v>
      </c>
      <c r="G127" s="29" t="s">
        <v>1397</v>
      </c>
      <c r="H127" s="29" t="s">
        <v>1572</v>
      </c>
      <c r="I127" s="29" t="s">
        <v>1572</v>
      </c>
      <c r="J127" s="29" t="s">
        <v>2129</v>
      </c>
      <c r="K127" s="29" t="s">
        <v>23</v>
      </c>
      <c r="L127" s="29"/>
      <c r="M127" s="21" t="s">
        <v>2130</v>
      </c>
      <c r="N127" s="29" t="s">
        <v>12006</v>
      </c>
      <c r="O127" s="29" t="s">
        <v>799</v>
      </c>
      <c r="P127" s="113">
        <v>39</v>
      </c>
      <c r="Q127" s="29"/>
      <c r="R127" s="29"/>
      <c r="S127" s="29" t="s">
        <v>2131</v>
      </c>
      <c r="T127" s="126" t="s">
        <v>2132</v>
      </c>
      <c r="U127" s="29" t="s">
        <v>8</v>
      </c>
      <c r="V127" s="126" t="s">
        <v>2133</v>
      </c>
      <c r="W127" s="29" t="s">
        <v>2</v>
      </c>
      <c r="X127" s="113">
        <v>40</v>
      </c>
      <c r="Y127" s="113">
        <v>76</v>
      </c>
      <c r="Z127" s="113">
        <f t="shared" si="228"/>
        <v>36</v>
      </c>
      <c r="AA127" s="115">
        <f t="shared" si="229"/>
        <v>0.9</v>
      </c>
      <c r="AB127" s="113">
        <v>59</v>
      </c>
      <c r="AC127" s="113">
        <v>86</v>
      </c>
      <c r="AD127" s="113">
        <f t="shared" si="230"/>
        <v>27</v>
      </c>
      <c r="AE127" s="115">
        <f t="shared" si="231"/>
        <v>0.4576271186440678</v>
      </c>
      <c r="AF127" s="113">
        <v>96</v>
      </c>
      <c r="AG127" s="113">
        <v>99</v>
      </c>
      <c r="AH127" s="113">
        <f t="shared" si="232"/>
        <v>3</v>
      </c>
      <c r="AI127" s="115">
        <f t="shared" si="233"/>
        <v>3.125E-2</v>
      </c>
      <c r="AJ127" s="113">
        <v>65</v>
      </c>
      <c r="AK127" s="113">
        <v>70</v>
      </c>
      <c r="AL127" s="113">
        <f t="shared" si="234"/>
        <v>5</v>
      </c>
      <c r="AM127" s="115">
        <f t="shared" si="235"/>
        <v>7.6923076923076927E-2</v>
      </c>
      <c r="AN127" s="113">
        <v>93</v>
      </c>
      <c r="AO127" s="113">
        <v>96</v>
      </c>
      <c r="AP127" s="113">
        <f t="shared" si="236"/>
        <v>3</v>
      </c>
      <c r="AQ127" s="115">
        <f t="shared" si="237"/>
        <v>3.2258064516129031E-2</v>
      </c>
      <c r="AR127" s="113">
        <v>91</v>
      </c>
      <c r="AS127" s="113">
        <v>91</v>
      </c>
      <c r="AT127" s="113">
        <f t="shared" si="238"/>
        <v>0</v>
      </c>
      <c r="AU127" s="115">
        <f t="shared" si="239"/>
        <v>0</v>
      </c>
      <c r="AV127" s="113"/>
      <c r="AW127" s="113"/>
      <c r="AX127" s="113"/>
      <c r="AY127" s="113"/>
      <c r="AZ127" s="113">
        <v>84</v>
      </c>
      <c r="BA127" s="113">
        <v>91</v>
      </c>
      <c r="BB127" s="113">
        <f t="shared" si="240"/>
        <v>7</v>
      </c>
      <c r="BC127" s="113">
        <v>36.4</v>
      </c>
      <c r="BD127" s="113">
        <v>91.6</v>
      </c>
      <c r="BE127" s="113">
        <v>0.72</v>
      </c>
      <c r="BF127" s="115">
        <v>0.95</v>
      </c>
      <c r="BG127" s="113">
        <v>5.59</v>
      </c>
      <c r="BH127" s="113">
        <v>1.26</v>
      </c>
      <c r="BI127" s="115">
        <v>0.88</v>
      </c>
      <c r="BJ127" s="113">
        <v>3.31</v>
      </c>
      <c r="BK127" s="124">
        <f>(BL127*100)/(100+60)</f>
        <v>1.5375000000000001</v>
      </c>
      <c r="BL127" s="113">
        <v>2.46</v>
      </c>
      <c r="BM127" s="115">
        <v>0.6</v>
      </c>
      <c r="BN127" s="29">
        <f t="shared" si="227"/>
        <v>95.94</v>
      </c>
      <c r="BO127" s="29"/>
      <c r="BP127" s="29"/>
      <c r="BQ127" s="29"/>
      <c r="BR127" s="29"/>
      <c r="BS127" s="29" t="s">
        <v>25</v>
      </c>
      <c r="BT127" s="113">
        <v>1</v>
      </c>
      <c r="BU127" s="113">
        <v>1</v>
      </c>
      <c r="BV127" s="29" t="s">
        <v>1517</v>
      </c>
      <c r="BW127" s="37"/>
      <c r="BX127" s="29"/>
      <c r="BY127" s="29" t="s">
        <v>1461</v>
      </c>
      <c r="BZ127" s="29" t="s">
        <v>2134</v>
      </c>
      <c r="CA127" s="20" t="s">
        <v>2135</v>
      </c>
      <c r="CB127" s="20" t="s">
        <v>299</v>
      </c>
      <c r="CC127" s="20" t="s">
        <v>300</v>
      </c>
    </row>
    <row r="128" spans="1:81" ht="57">
      <c r="A128" s="120">
        <v>2022</v>
      </c>
      <c r="B128" s="29" t="s">
        <v>301</v>
      </c>
      <c r="C128" s="29" t="s">
        <v>878</v>
      </c>
      <c r="D128" s="113" t="s">
        <v>430</v>
      </c>
      <c r="E128" s="29" t="s">
        <v>1995</v>
      </c>
      <c r="F128" s="29" t="s">
        <v>334</v>
      </c>
      <c r="G128" s="29" t="s">
        <v>2136</v>
      </c>
      <c r="H128" s="29" t="s">
        <v>1997</v>
      </c>
      <c r="I128" s="29" t="s">
        <v>1997</v>
      </c>
      <c r="J128" s="29" t="s">
        <v>2137</v>
      </c>
      <c r="K128" s="29" t="s">
        <v>23</v>
      </c>
      <c r="L128" s="29"/>
      <c r="M128" s="29" t="s">
        <v>2138</v>
      </c>
      <c r="N128" s="29" t="s">
        <v>310</v>
      </c>
      <c r="O128" s="29" t="s">
        <v>799</v>
      </c>
      <c r="P128" s="113">
        <v>60</v>
      </c>
      <c r="Q128" s="29"/>
      <c r="R128" s="29"/>
      <c r="S128" s="29" t="s">
        <v>2139</v>
      </c>
      <c r="T128" s="125" t="s">
        <v>2140</v>
      </c>
      <c r="U128" s="29" t="s">
        <v>8</v>
      </c>
      <c r="V128" s="125" t="s">
        <v>2141</v>
      </c>
      <c r="W128" s="22" t="s">
        <v>2</v>
      </c>
      <c r="X128" s="113">
        <v>89</v>
      </c>
      <c r="Y128" s="113">
        <v>91</v>
      </c>
      <c r="Z128" s="113">
        <f t="shared" si="228"/>
        <v>2</v>
      </c>
      <c r="AA128" s="115">
        <f t="shared" si="229"/>
        <v>2.247191011235955E-2</v>
      </c>
      <c r="AB128" s="113">
        <v>99</v>
      </c>
      <c r="AC128" s="113">
        <v>100</v>
      </c>
      <c r="AD128" s="113">
        <f t="shared" si="230"/>
        <v>1</v>
      </c>
      <c r="AE128" s="115">
        <f t="shared" si="231"/>
        <v>1.0101010101010102E-2</v>
      </c>
      <c r="AF128" s="113">
        <v>99</v>
      </c>
      <c r="AG128" s="113">
        <v>100</v>
      </c>
      <c r="AH128" s="113">
        <f t="shared" si="232"/>
        <v>1</v>
      </c>
      <c r="AI128" s="115">
        <f t="shared" si="233"/>
        <v>1.0101010101010102E-2</v>
      </c>
      <c r="AJ128" s="113">
        <v>33</v>
      </c>
      <c r="AK128" s="113">
        <v>59</v>
      </c>
      <c r="AL128" s="113">
        <f t="shared" si="234"/>
        <v>26</v>
      </c>
      <c r="AM128" s="115">
        <f t="shared" si="235"/>
        <v>0.78787878787878785</v>
      </c>
      <c r="AN128" s="113">
        <v>90</v>
      </c>
      <c r="AO128" s="113">
        <v>93</v>
      </c>
      <c r="AP128" s="113">
        <f t="shared" si="236"/>
        <v>3</v>
      </c>
      <c r="AQ128" s="115">
        <f t="shared" si="237"/>
        <v>3.3333333333333333E-2</v>
      </c>
      <c r="AR128" s="113">
        <v>82</v>
      </c>
      <c r="AS128" s="113">
        <v>84</v>
      </c>
      <c r="AT128" s="113">
        <f t="shared" si="238"/>
        <v>2</v>
      </c>
      <c r="AU128" s="115">
        <f t="shared" si="239"/>
        <v>2.4390243902439025E-2</v>
      </c>
      <c r="AV128" s="113"/>
      <c r="AW128" s="113"/>
      <c r="AX128" s="113"/>
      <c r="AY128" s="113"/>
      <c r="AZ128" s="113">
        <v>80</v>
      </c>
      <c r="BA128" s="113">
        <v>85</v>
      </c>
      <c r="BB128" s="113">
        <f t="shared" si="240"/>
        <v>5</v>
      </c>
      <c r="BC128" s="113">
        <v>37.299999999999997</v>
      </c>
      <c r="BD128" s="119">
        <v>0.92500000000000004</v>
      </c>
      <c r="BE128" s="113">
        <v>0.5</v>
      </c>
      <c r="BF128" s="115">
        <v>0.96</v>
      </c>
      <c r="BG128" s="113">
        <v>6.09</v>
      </c>
      <c r="BH128" s="113">
        <v>2.17</v>
      </c>
      <c r="BI128" s="115">
        <v>0.89</v>
      </c>
      <c r="BJ128" s="113">
        <v>3.24</v>
      </c>
      <c r="BK128" s="124">
        <f>(BL128*100)/(100+38)</f>
        <v>2.347826086956522</v>
      </c>
      <c r="BL128" s="113">
        <v>3.24</v>
      </c>
      <c r="BM128" s="115">
        <v>0.38</v>
      </c>
      <c r="BN128" s="29">
        <f t="shared" si="227"/>
        <v>194.4</v>
      </c>
      <c r="BO128" s="29"/>
      <c r="BP128" s="29"/>
      <c r="BQ128" s="29"/>
      <c r="BR128" s="29"/>
      <c r="BS128" s="29" t="s">
        <v>28</v>
      </c>
      <c r="BT128" s="113">
        <v>1</v>
      </c>
      <c r="BU128" s="113">
        <v>3</v>
      </c>
      <c r="BV128" s="29" t="s">
        <v>1610</v>
      </c>
      <c r="BW128" s="37"/>
      <c r="BX128" s="29"/>
      <c r="BY128" s="29" t="s">
        <v>1461</v>
      </c>
      <c r="BZ128" s="29" t="s">
        <v>2142</v>
      </c>
      <c r="CA128" s="20" t="s">
        <v>2143</v>
      </c>
      <c r="CB128" s="20" t="s">
        <v>299</v>
      </c>
      <c r="CC128" s="20" t="s">
        <v>300</v>
      </c>
    </row>
    <row r="129" spans="1:81" ht="57">
      <c r="A129" s="120">
        <v>2022</v>
      </c>
      <c r="B129" s="29" t="s">
        <v>301</v>
      </c>
      <c r="C129" s="29" t="s">
        <v>650</v>
      </c>
      <c r="D129" s="113" t="s">
        <v>430</v>
      </c>
      <c r="E129" s="29" t="s">
        <v>651</v>
      </c>
      <c r="F129" s="29" t="s">
        <v>334</v>
      </c>
      <c r="G129" s="29" t="s">
        <v>1450</v>
      </c>
      <c r="H129" s="29" t="s">
        <v>1451</v>
      </c>
      <c r="I129" s="29" t="s">
        <v>1451</v>
      </c>
      <c r="J129" s="29" t="s">
        <v>2144</v>
      </c>
      <c r="K129" s="29" t="s">
        <v>23</v>
      </c>
      <c r="L129" s="29"/>
      <c r="M129" s="29" t="s">
        <v>2145</v>
      </c>
      <c r="N129" s="29" t="s">
        <v>1089</v>
      </c>
      <c r="O129" s="29" t="s">
        <v>799</v>
      </c>
      <c r="P129" s="113">
        <v>45</v>
      </c>
      <c r="Q129" s="29"/>
      <c r="R129" s="29"/>
      <c r="S129" s="29" t="s">
        <v>2146</v>
      </c>
      <c r="T129" s="122" t="s">
        <v>2147</v>
      </c>
      <c r="U129" s="113" t="s">
        <v>2</v>
      </c>
      <c r="V129" s="126" t="s">
        <v>2148</v>
      </c>
      <c r="W129" s="29" t="s">
        <v>2</v>
      </c>
      <c r="X129" s="113">
        <v>91</v>
      </c>
      <c r="Y129" s="113">
        <v>92</v>
      </c>
      <c r="Z129" s="113">
        <f t="shared" si="228"/>
        <v>1</v>
      </c>
      <c r="AA129" s="115">
        <f t="shared" si="229"/>
        <v>1.098901098901099E-2</v>
      </c>
      <c r="AB129" s="113">
        <v>99</v>
      </c>
      <c r="AC129" s="113">
        <v>100</v>
      </c>
      <c r="AD129" s="113">
        <f t="shared" si="230"/>
        <v>1</v>
      </c>
      <c r="AE129" s="115">
        <f t="shared" si="231"/>
        <v>1.0101010101010102E-2</v>
      </c>
      <c r="AF129" s="113">
        <v>100</v>
      </c>
      <c r="AG129" s="113">
        <v>100</v>
      </c>
      <c r="AH129" s="113">
        <f t="shared" si="232"/>
        <v>0</v>
      </c>
      <c r="AI129" s="115">
        <f t="shared" si="233"/>
        <v>0</v>
      </c>
      <c r="AJ129" s="113">
        <v>78</v>
      </c>
      <c r="AK129" s="113">
        <v>89</v>
      </c>
      <c r="AL129" s="113">
        <f t="shared" si="234"/>
        <v>11</v>
      </c>
      <c r="AM129" s="115">
        <f t="shared" si="235"/>
        <v>0.14102564102564102</v>
      </c>
      <c r="AN129" s="113">
        <v>91</v>
      </c>
      <c r="AO129" s="113">
        <v>97</v>
      </c>
      <c r="AP129" s="113">
        <f t="shared" si="236"/>
        <v>6</v>
      </c>
      <c r="AQ129" s="115">
        <f t="shared" si="237"/>
        <v>6.5934065934065936E-2</v>
      </c>
      <c r="AR129" s="113">
        <v>89</v>
      </c>
      <c r="AS129" s="113">
        <v>91</v>
      </c>
      <c r="AT129" s="113">
        <f t="shared" si="238"/>
        <v>2</v>
      </c>
      <c r="AU129" s="115">
        <f t="shared" si="239"/>
        <v>2.247191011235955E-2</v>
      </c>
      <c r="AV129" s="113"/>
      <c r="AW129" s="113"/>
      <c r="AX129" s="113"/>
      <c r="AY129" s="113"/>
      <c r="AZ129" s="113">
        <v>88</v>
      </c>
      <c r="BA129" s="113">
        <v>95</v>
      </c>
      <c r="BB129" s="113">
        <f t="shared" si="240"/>
        <v>7</v>
      </c>
      <c r="BC129" s="113">
        <v>37.9</v>
      </c>
      <c r="BD129" s="119">
        <v>0.91700000000000004</v>
      </c>
      <c r="BE129" s="113">
        <v>0.42</v>
      </c>
      <c r="BF129" s="115">
        <v>0.95</v>
      </c>
      <c r="BG129" s="113">
        <v>6.17</v>
      </c>
      <c r="BH129" s="113">
        <v>1.63</v>
      </c>
      <c r="BI129" s="115">
        <v>0.88</v>
      </c>
      <c r="BJ129" s="113">
        <v>3.3</v>
      </c>
      <c r="BK129" s="124">
        <f>(BL129*100)/(100+70)</f>
        <v>1.4882352941176469</v>
      </c>
      <c r="BL129" s="113">
        <v>2.5299999999999998</v>
      </c>
      <c r="BM129" s="115">
        <v>0.7</v>
      </c>
      <c r="BN129" s="29">
        <f t="shared" si="227"/>
        <v>113.85</v>
      </c>
      <c r="BO129" s="29"/>
      <c r="BP129" s="29"/>
      <c r="BQ129" s="29"/>
      <c r="BR129" s="29"/>
      <c r="BS129" s="29" t="s">
        <v>25</v>
      </c>
      <c r="BT129" s="113">
        <v>2</v>
      </c>
      <c r="BU129" s="113">
        <v>2</v>
      </c>
      <c r="BV129" s="29" t="s">
        <v>314</v>
      </c>
      <c r="BW129" s="37"/>
      <c r="BX129" s="29"/>
      <c r="BY129" s="29" t="s">
        <v>1461</v>
      </c>
      <c r="BZ129" s="29" t="s">
        <v>2149</v>
      </c>
      <c r="CA129" s="20" t="s">
        <v>2150</v>
      </c>
      <c r="CB129" s="20" t="s">
        <v>299</v>
      </c>
      <c r="CC129" s="20" t="s">
        <v>300</v>
      </c>
    </row>
    <row r="130" spans="1:81" ht="42.75">
      <c r="A130" s="120">
        <v>2022</v>
      </c>
      <c r="B130" s="29" t="s">
        <v>301</v>
      </c>
      <c r="C130" s="29" t="s">
        <v>650</v>
      </c>
      <c r="D130" s="113" t="s">
        <v>430</v>
      </c>
      <c r="E130" s="29" t="s">
        <v>651</v>
      </c>
      <c r="F130" s="29" t="s">
        <v>334</v>
      </c>
      <c r="G130" s="29" t="s">
        <v>2151</v>
      </c>
      <c r="H130" s="29" t="s">
        <v>2152</v>
      </c>
      <c r="I130" s="29" t="s">
        <v>2152</v>
      </c>
      <c r="J130" s="29" t="s">
        <v>2153</v>
      </c>
      <c r="K130" s="29" t="s">
        <v>23</v>
      </c>
      <c r="L130" s="29"/>
      <c r="M130" s="29" t="s">
        <v>2154</v>
      </c>
      <c r="N130" s="29" t="s">
        <v>1089</v>
      </c>
      <c r="O130" s="29" t="s">
        <v>799</v>
      </c>
      <c r="P130" s="113">
        <v>48</v>
      </c>
      <c r="Q130" s="29"/>
      <c r="R130" s="29"/>
      <c r="S130" s="29" t="s">
        <v>2146</v>
      </c>
      <c r="T130" s="122" t="s">
        <v>2155</v>
      </c>
      <c r="U130" s="113" t="s">
        <v>2</v>
      </c>
      <c r="V130" s="125" t="s">
        <v>2156</v>
      </c>
      <c r="W130" s="29" t="s">
        <v>2</v>
      </c>
      <c r="X130" s="113">
        <v>11</v>
      </c>
      <c r="Y130" s="113">
        <v>27</v>
      </c>
      <c r="Z130" s="113">
        <f t="shared" si="228"/>
        <v>16</v>
      </c>
      <c r="AA130" s="115">
        <f t="shared" si="229"/>
        <v>1.4545454545454546</v>
      </c>
      <c r="AB130" s="113">
        <v>11</v>
      </c>
      <c r="AC130" s="113">
        <v>27</v>
      </c>
      <c r="AD130" s="113">
        <f t="shared" si="230"/>
        <v>16</v>
      </c>
      <c r="AE130" s="115">
        <f t="shared" si="231"/>
        <v>1.4545454545454546</v>
      </c>
      <c r="AF130" s="113"/>
      <c r="AG130" s="113"/>
      <c r="AH130" s="113"/>
      <c r="AI130" s="115"/>
      <c r="AJ130" s="113">
        <v>37</v>
      </c>
      <c r="AK130" s="113">
        <v>48</v>
      </c>
      <c r="AL130" s="113">
        <f t="shared" si="234"/>
        <v>11</v>
      </c>
      <c r="AM130" s="115">
        <f t="shared" si="235"/>
        <v>0.29729729729729731</v>
      </c>
      <c r="AN130" s="113">
        <v>92</v>
      </c>
      <c r="AO130" s="113">
        <v>95</v>
      </c>
      <c r="AP130" s="113">
        <f t="shared" si="236"/>
        <v>3</v>
      </c>
      <c r="AQ130" s="115">
        <f t="shared" si="237"/>
        <v>3.2608695652173912E-2</v>
      </c>
      <c r="AR130" s="113">
        <v>91</v>
      </c>
      <c r="AS130" s="113">
        <v>92</v>
      </c>
      <c r="AT130" s="113">
        <f t="shared" si="238"/>
        <v>1</v>
      </c>
      <c r="AU130" s="115">
        <f t="shared" si="239"/>
        <v>1.098901098901099E-2</v>
      </c>
      <c r="AV130" s="113"/>
      <c r="AW130" s="113"/>
      <c r="AX130" s="113"/>
      <c r="AY130" s="113"/>
      <c r="AZ130" s="113">
        <v>89</v>
      </c>
      <c r="BA130" s="113">
        <v>92</v>
      </c>
      <c r="BB130" s="113">
        <f t="shared" si="240"/>
        <v>3</v>
      </c>
      <c r="BC130" s="113">
        <v>38</v>
      </c>
      <c r="BD130" s="119">
        <v>0.91100000000000003</v>
      </c>
      <c r="BE130" s="113">
        <v>0.85</v>
      </c>
      <c r="BF130" s="115">
        <v>0.95</v>
      </c>
      <c r="BG130" s="113">
        <v>6.02</v>
      </c>
      <c r="BH130" s="113">
        <v>2.39</v>
      </c>
      <c r="BI130" s="115">
        <v>0.88</v>
      </c>
      <c r="BJ130" s="113">
        <v>3.27</v>
      </c>
      <c r="BK130" s="124">
        <f>(BL130*100)/(100+69)</f>
        <v>1.4792899408284024</v>
      </c>
      <c r="BL130" s="113">
        <v>2.5</v>
      </c>
      <c r="BM130" s="115">
        <v>0.69</v>
      </c>
      <c r="BN130" s="29">
        <f t="shared" si="227"/>
        <v>120</v>
      </c>
      <c r="BO130" s="29"/>
      <c r="BP130" s="29"/>
      <c r="BQ130" s="29"/>
      <c r="BR130" s="29"/>
      <c r="BS130" s="29" t="s">
        <v>25</v>
      </c>
      <c r="BT130" s="113">
        <v>1</v>
      </c>
      <c r="BU130" s="113">
        <v>2</v>
      </c>
      <c r="BV130" s="29" t="s">
        <v>314</v>
      </c>
      <c r="BW130" s="37"/>
      <c r="BX130" s="29"/>
      <c r="BY130" s="29" t="s">
        <v>1461</v>
      </c>
      <c r="BZ130" s="29" t="s">
        <v>2149</v>
      </c>
      <c r="CA130" s="20" t="s">
        <v>2150</v>
      </c>
      <c r="CB130" s="20" t="s">
        <v>299</v>
      </c>
      <c r="CC130" s="20" t="s">
        <v>300</v>
      </c>
    </row>
    <row r="131" spans="1:81" ht="57">
      <c r="A131" s="120">
        <v>2022</v>
      </c>
      <c r="B131" s="29" t="s">
        <v>301</v>
      </c>
      <c r="C131" s="29" t="s">
        <v>650</v>
      </c>
      <c r="D131" s="113" t="s">
        <v>430</v>
      </c>
      <c r="E131" s="29" t="s">
        <v>651</v>
      </c>
      <c r="F131" s="29" t="s">
        <v>334</v>
      </c>
      <c r="G131" s="29" t="s">
        <v>904</v>
      </c>
      <c r="H131" s="29" t="s">
        <v>1989</v>
      </c>
      <c r="I131" s="29" t="s">
        <v>1989</v>
      </c>
      <c r="J131" s="29" t="s">
        <v>2157</v>
      </c>
      <c r="K131" s="29" t="s">
        <v>23</v>
      </c>
      <c r="L131" s="29"/>
      <c r="M131" s="29" t="s">
        <v>2158</v>
      </c>
      <c r="N131" s="29" t="s">
        <v>1089</v>
      </c>
      <c r="O131" s="29" t="s">
        <v>799</v>
      </c>
      <c r="P131" s="113">
        <v>45</v>
      </c>
      <c r="Q131" s="29"/>
      <c r="R131" s="29"/>
      <c r="S131" s="29" t="s">
        <v>2159</v>
      </c>
      <c r="T131" s="122" t="s">
        <v>2160</v>
      </c>
      <c r="U131" s="29" t="s">
        <v>8</v>
      </c>
      <c r="V131" s="125" t="s">
        <v>2161</v>
      </c>
      <c r="W131" s="29" t="s">
        <v>8</v>
      </c>
      <c r="X131" s="113">
        <v>48</v>
      </c>
      <c r="Y131" s="113">
        <v>64</v>
      </c>
      <c r="Z131" s="113">
        <f t="shared" si="228"/>
        <v>16</v>
      </c>
      <c r="AA131" s="115">
        <f t="shared" si="229"/>
        <v>0.33333333333333331</v>
      </c>
      <c r="AB131" s="113">
        <v>89</v>
      </c>
      <c r="AC131" s="113">
        <v>95</v>
      </c>
      <c r="AD131" s="113">
        <f t="shared" si="230"/>
        <v>6</v>
      </c>
      <c r="AE131" s="115">
        <f t="shared" si="231"/>
        <v>6.741573033707865E-2</v>
      </c>
      <c r="AF131" s="113">
        <v>99</v>
      </c>
      <c r="AG131" s="113">
        <v>100</v>
      </c>
      <c r="AH131" s="113">
        <f t="shared" ref="AH131:AH134" si="241">AG131-AF131</f>
        <v>1</v>
      </c>
      <c r="AI131" s="115">
        <f t="shared" ref="AI131:AI134" si="242">(AG131-AF131)/AF131</f>
        <v>1.0101010101010102E-2</v>
      </c>
      <c r="AJ131" s="113">
        <v>18</v>
      </c>
      <c r="AK131" s="113">
        <v>36</v>
      </c>
      <c r="AL131" s="113">
        <f t="shared" si="234"/>
        <v>18</v>
      </c>
      <c r="AM131" s="115">
        <f t="shared" si="235"/>
        <v>1</v>
      </c>
      <c r="AN131" s="113">
        <v>88</v>
      </c>
      <c r="AO131" s="113">
        <v>96</v>
      </c>
      <c r="AP131" s="113">
        <f t="shared" si="236"/>
        <v>8</v>
      </c>
      <c r="AQ131" s="115">
        <f t="shared" si="237"/>
        <v>9.0909090909090912E-2</v>
      </c>
      <c r="AR131" s="113">
        <v>88</v>
      </c>
      <c r="AS131" s="113">
        <v>88</v>
      </c>
      <c r="AT131" s="113">
        <f t="shared" si="238"/>
        <v>0</v>
      </c>
      <c r="AU131" s="115">
        <f t="shared" si="239"/>
        <v>0</v>
      </c>
      <c r="AV131" s="113"/>
      <c r="AW131" s="113"/>
      <c r="AX131" s="113"/>
      <c r="AY131" s="113"/>
      <c r="AZ131" s="113">
        <v>88</v>
      </c>
      <c r="BA131" s="113">
        <v>89</v>
      </c>
      <c r="BB131" s="113">
        <f t="shared" si="240"/>
        <v>1</v>
      </c>
      <c r="BC131" s="113">
        <v>34.700000000000003</v>
      </c>
      <c r="BD131" s="119">
        <v>0.91600000000000004</v>
      </c>
      <c r="BE131" s="113">
        <v>1.59</v>
      </c>
      <c r="BF131" s="115">
        <v>0.95</v>
      </c>
      <c r="BG131" s="113">
        <v>5.28</v>
      </c>
      <c r="BH131" s="113">
        <v>1.86</v>
      </c>
      <c r="BI131" s="115">
        <v>0.88</v>
      </c>
      <c r="BJ131" s="113">
        <v>3.4</v>
      </c>
      <c r="BK131" s="124">
        <f>(BL131*100)/(100+70)</f>
        <v>1.611764705882353</v>
      </c>
      <c r="BL131" s="113">
        <v>2.74</v>
      </c>
      <c r="BM131" s="115">
        <v>0.7</v>
      </c>
      <c r="BN131" s="29">
        <f t="shared" si="227"/>
        <v>123.30000000000001</v>
      </c>
      <c r="BO131" s="29"/>
      <c r="BP131" s="29"/>
      <c r="BQ131" s="29"/>
      <c r="BR131" s="29"/>
      <c r="BS131" s="29" t="s">
        <v>24</v>
      </c>
      <c r="BT131" s="113">
        <v>1</v>
      </c>
      <c r="BU131" s="113">
        <v>2</v>
      </c>
      <c r="BV131" s="29" t="s">
        <v>314</v>
      </c>
      <c r="BW131" s="37"/>
      <c r="BX131" s="29"/>
      <c r="BY131" s="29" t="s">
        <v>1461</v>
      </c>
      <c r="BZ131" s="29" t="s">
        <v>2162</v>
      </c>
      <c r="CA131" s="29" t="s">
        <v>2163</v>
      </c>
      <c r="CB131" s="20" t="s">
        <v>299</v>
      </c>
      <c r="CC131" s="20" t="s">
        <v>300</v>
      </c>
    </row>
    <row r="132" spans="1:81" ht="42.75">
      <c r="A132" s="120">
        <v>2022</v>
      </c>
      <c r="B132" s="29" t="s">
        <v>301</v>
      </c>
      <c r="C132" s="29" t="s">
        <v>650</v>
      </c>
      <c r="D132" s="113" t="s">
        <v>430</v>
      </c>
      <c r="E132" s="29" t="s">
        <v>651</v>
      </c>
      <c r="F132" s="29" t="s">
        <v>334</v>
      </c>
      <c r="G132" s="29" t="s">
        <v>891</v>
      </c>
      <c r="H132" s="29" t="s">
        <v>1169</v>
      </c>
      <c r="I132" s="29" t="s">
        <v>1169</v>
      </c>
      <c r="J132" s="29" t="s">
        <v>2164</v>
      </c>
      <c r="K132" s="29" t="s">
        <v>23</v>
      </c>
      <c r="L132" s="29"/>
      <c r="M132" s="29" t="s">
        <v>2165</v>
      </c>
      <c r="N132" s="29" t="s">
        <v>1089</v>
      </c>
      <c r="O132" s="29" t="s">
        <v>799</v>
      </c>
      <c r="P132" s="113">
        <v>45</v>
      </c>
      <c r="Q132" s="29"/>
      <c r="R132" s="29"/>
      <c r="S132" s="29" t="s">
        <v>2166</v>
      </c>
      <c r="T132" s="122" t="s">
        <v>2167</v>
      </c>
      <c r="U132" s="113" t="s">
        <v>2</v>
      </c>
      <c r="V132" s="125" t="s">
        <v>2168</v>
      </c>
      <c r="W132" s="29" t="s">
        <v>2</v>
      </c>
      <c r="X132" s="113">
        <v>82</v>
      </c>
      <c r="Y132" s="113">
        <v>94</v>
      </c>
      <c r="Z132" s="113">
        <f t="shared" si="228"/>
        <v>12</v>
      </c>
      <c r="AA132" s="115">
        <f t="shared" si="229"/>
        <v>0.14634146341463414</v>
      </c>
      <c r="AB132" s="113">
        <v>97</v>
      </c>
      <c r="AC132" s="113">
        <v>99</v>
      </c>
      <c r="AD132" s="113">
        <f t="shared" si="230"/>
        <v>2</v>
      </c>
      <c r="AE132" s="115">
        <f t="shared" si="231"/>
        <v>2.0618556701030927E-2</v>
      </c>
      <c r="AF132" s="113">
        <v>97</v>
      </c>
      <c r="AG132" s="113">
        <v>99</v>
      </c>
      <c r="AH132" s="113">
        <f t="shared" si="241"/>
        <v>2</v>
      </c>
      <c r="AI132" s="115">
        <f t="shared" si="242"/>
        <v>2.0618556701030927E-2</v>
      </c>
      <c r="AJ132" s="113">
        <v>75</v>
      </c>
      <c r="AK132" s="113">
        <v>81</v>
      </c>
      <c r="AL132" s="113">
        <f t="shared" si="234"/>
        <v>6</v>
      </c>
      <c r="AM132" s="115">
        <f t="shared" si="235"/>
        <v>0.08</v>
      </c>
      <c r="AN132" s="113">
        <v>92</v>
      </c>
      <c r="AO132" s="113">
        <v>96</v>
      </c>
      <c r="AP132" s="113">
        <f t="shared" si="236"/>
        <v>4</v>
      </c>
      <c r="AQ132" s="115">
        <f t="shared" si="237"/>
        <v>4.3478260869565216E-2</v>
      </c>
      <c r="AR132" s="113">
        <v>80</v>
      </c>
      <c r="AS132" s="113">
        <v>89</v>
      </c>
      <c r="AT132" s="113">
        <f t="shared" si="238"/>
        <v>9</v>
      </c>
      <c r="AU132" s="115">
        <f t="shared" si="239"/>
        <v>0.1125</v>
      </c>
      <c r="AV132" s="113"/>
      <c r="AW132" s="113"/>
      <c r="AX132" s="113"/>
      <c r="AY132" s="113"/>
      <c r="AZ132" s="113">
        <v>87</v>
      </c>
      <c r="BA132" s="113">
        <v>90</v>
      </c>
      <c r="BB132" s="113">
        <f t="shared" si="240"/>
        <v>3</v>
      </c>
      <c r="BC132" s="113">
        <v>35</v>
      </c>
      <c r="BD132" s="119">
        <v>0.91700000000000004</v>
      </c>
      <c r="BE132" s="113">
        <v>1.55</v>
      </c>
      <c r="BF132" s="115">
        <v>0.96</v>
      </c>
      <c r="BG132" s="113">
        <v>5.43</v>
      </c>
      <c r="BH132" s="113">
        <v>1.92</v>
      </c>
      <c r="BI132" s="115">
        <v>0.88</v>
      </c>
      <c r="BJ132" s="113">
        <v>3.32</v>
      </c>
      <c r="BK132" s="124">
        <f>(BL132*100)/(100+73)</f>
        <v>1.6127167630057804</v>
      </c>
      <c r="BL132" s="113">
        <v>2.79</v>
      </c>
      <c r="BM132" s="115">
        <v>0.73</v>
      </c>
      <c r="BN132" s="29">
        <f t="shared" si="227"/>
        <v>125.55</v>
      </c>
      <c r="BO132" s="29"/>
      <c r="BP132" s="29"/>
      <c r="BQ132" s="29"/>
      <c r="BR132" s="29"/>
      <c r="BS132" s="29" t="s">
        <v>25</v>
      </c>
      <c r="BT132" s="113">
        <v>1</v>
      </c>
      <c r="BU132" s="113">
        <v>2</v>
      </c>
      <c r="BV132" s="29" t="s">
        <v>314</v>
      </c>
      <c r="BW132" s="37"/>
      <c r="BX132" s="29"/>
      <c r="BY132" s="29" t="s">
        <v>1461</v>
      </c>
      <c r="BZ132" s="29" t="s">
        <v>2169</v>
      </c>
      <c r="CA132" s="29" t="s">
        <v>2170</v>
      </c>
      <c r="CB132" s="20" t="s">
        <v>299</v>
      </c>
      <c r="CC132" s="20" t="s">
        <v>300</v>
      </c>
    </row>
    <row r="133" spans="1:81" ht="42.75">
      <c r="A133" s="120">
        <v>2022</v>
      </c>
      <c r="B133" s="29" t="s">
        <v>283</v>
      </c>
      <c r="C133" s="29" t="s">
        <v>761</v>
      </c>
      <c r="D133" s="29"/>
      <c r="E133" s="29" t="s">
        <v>1388</v>
      </c>
      <c r="F133" s="29" t="s">
        <v>791</v>
      </c>
      <c r="G133" s="29" t="s">
        <v>1596</v>
      </c>
      <c r="H133" s="29" t="s">
        <v>793</v>
      </c>
      <c r="I133" s="29" t="s">
        <v>793</v>
      </c>
      <c r="J133" s="29" t="s">
        <v>2171</v>
      </c>
      <c r="K133" s="29" t="s">
        <v>22</v>
      </c>
      <c r="L133" s="29"/>
      <c r="M133" s="29" t="s">
        <v>2172</v>
      </c>
      <c r="N133" s="29" t="s">
        <v>11961</v>
      </c>
      <c r="O133" s="29" t="s">
        <v>1385</v>
      </c>
      <c r="P133" s="113">
        <v>40</v>
      </c>
      <c r="Q133" s="29"/>
      <c r="R133" s="29"/>
      <c r="S133" s="29" t="s">
        <v>2173</v>
      </c>
      <c r="T133" s="122" t="s">
        <v>2174</v>
      </c>
      <c r="U133" s="29" t="s">
        <v>8</v>
      </c>
      <c r="V133" s="126" t="s">
        <v>2175</v>
      </c>
      <c r="W133" s="116" t="s">
        <v>2</v>
      </c>
      <c r="X133" s="113">
        <v>5</v>
      </c>
      <c r="Y133" s="113">
        <v>58</v>
      </c>
      <c r="Z133" s="113">
        <f t="shared" si="228"/>
        <v>53</v>
      </c>
      <c r="AA133" s="115">
        <f t="shared" si="229"/>
        <v>10.6</v>
      </c>
      <c r="AB133" s="113">
        <v>29</v>
      </c>
      <c r="AC133" s="113">
        <v>81</v>
      </c>
      <c r="AD133" s="113">
        <f t="shared" si="230"/>
        <v>52</v>
      </c>
      <c r="AE133" s="115">
        <f t="shared" si="231"/>
        <v>1.7931034482758621</v>
      </c>
      <c r="AF133" s="113">
        <v>73</v>
      </c>
      <c r="AG133" s="113">
        <v>89</v>
      </c>
      <c r="AH133" s="113">
        <f t="shared" si="241"/>
        <v>16</v>
      </c>
      <c r="AI133" s="115">
        <f t="shared" si="242"/>
        <v>0.21917808219178081</v>
      </c>
      <c r="AJ133" s="113">
        <v>42</v>
      </c>
      <c r="AK133" s="113">
        <v>57</v>
      </c>
      <c r="AL133" s="113">
        <f t="shared" si="234"/>
        <v>15</v>
      </c>
      <c r="AM133" s="115">
        <f t="shared" si="235"/>
        <v>0.35714285714285715</v>
      </c>
      <c r="AN133" s="113">
        <v>72</v>
      </c>
      <c r="AO133" s="113">
        <v>88</v>
      </c>
      <c r="AP133" s="113">
        <f t="shared" si="236"/>
        <v>16</v>
      </c>
      <c r="AQ133" s="115">
        <f t="shared" si="237"/>
        <v>0.22222222222222221</v>
      </c>
      <c r="AR133" s="113">
        <v>72</v>
      </c>
      <c r="AS133" s="113">
        <v>82</v>
      </c>
      <c r="AT133" s="113">
        <f t="shared" si="238"/>
        <v>10</v>
      </c>
      <c r="AU133" s="115">
        <f t="shared" si="239"/>
        <v>0.1388888888888889</v>
      </c>
      <c r="AV133" s="113"/>
      <c r="AW133" s="113"/>
      <c r="AX133" s="113"/>
      <c r="AY133" s="113"/>
      <c r="AZ133" s="113">
        <v>71</v>
      </c>
      <c r="BA133" s="113">
        <v>78</v>
      </c>
      <c r="BB133" s="113">
        <f t="shared" si="240"/>
        <v>7</v>
      </c>
      <c r="BC133" s="113">
        <v>36.799999999999997</v>
      </c>
      <c r="BD133" s="119">
        <v>0.91600000000000004</v>
      </c>
      <c r="BE133" s="113">
        <v>0.61</v>
      </c>
      <c r="BF133" s="115">
        <v>0.95</v>
      </c>
      <c r="BG133" s="113">
        <v>5.65</v>
      </c>
      <c r="BH133" s="113">
        <v>1.5</v>
      </c>
      <c r="BI133" s="115">
        <v>0.88</v>
      </c>
      <c r="BJ133" s="113">
        <v>3.56</v>
      </c>
      <c r="BK133" s="124">
        <f>(BL133*100)/(100+89)</f>
        <v>1.0476190476190477</v>
      </c>
      <c r="BL133" s="113">
        <v>1.98</v>
      </c>
      <c r="BM133" s="115">
        <v>0.89</v>
      </c>
      <c r="BN133" s="29">
        <f t="shared" si="227"/>
        <v>79.2</v>
      </c>
      <c r="BO133" s="29"/>
      <c r="BP133" s="29"/>
      <c r="BQ133" s="29"/>
      <c r="BR133" s="29"/>
      <c r="BS133" s="29" t="s">
        <v>24</v>
      </c>
      <c r="BT133" s="113">
        <v>1</v>
      </c>
      <c r="BU133" s="113">
        <v>1</v>
      </c>
      <c r="BV133" s="29" t="s">
        <v>314</v>
      </c>
      <c r="BW133" s="37"/>
      <c r="BX133" s="29"/>
      <c r="BY133" s="29" t="s">
        <v>1461</v>
      </c>
      <c r="BZ133" s="29" t="s">
        <v>2176</v>
      </c>
      <c r="CA133" s="29" t="s">
        <v>2177</v>
      </c>
      <c r="CB133" s="20" t="s">
        <v>299</v>
      </c>
      <c r="CC133" s="20" t="s">
        <v>300</v>
      </c>
    </row>
    <row r="134" spans="1:81" ht="57">
      <c r="A134" s="120">
        <v>2022</v>
      </c>
      <c r="B134" s="29" t="s">
        <v>283</v>
      </c>
      <c r="C134" s="29" t="s">
        <v>761</v>
      </c>
      <c r="D134" s="29"/>
      <c r="E134" s="29" t="s">
        <v>1388</v>
      </c>
      <c r="F134" s="29" t="s">
        <v>791</v>
      </c>
      <c r="G134" s="29" t="s">
        <v>1596</v>
      </c>
      <c r="H134" s="29" t="s">
        <v>793</v>
      </c>
      <c r="I134" s="29" t="s">
        <v>793</v>
      </c>
      <c r="J134" s="29" t="s">
        <v>2178</v>
      </c>
      <c r="K134" s="29" t="s">
        <v>22</v>
      </c>
      <c r="L134" s="29"/>
      <c r="M134" s="29" t="s">
        <v>2179</v>
      </c>
      <c r="N134" s="29" t="s">
        <v>11961</v>
      </c>
      <c r="O134" s="29" t="s">
        <v>1385</v>
      </c>
      <c r="P134" s="113">
        <v>40</v>
      </c>
      <c r="Q134" s="29"/>
      <c r="R134" s="29"/>
      <c r="S134" s="29" t="s">
        <v>2173</v>
      </c>
      <c r="T134" s="122" t="s">
        <v>2180</v>
      </c>
      <c r="U134" s="29" t="s">
        <v>8</v>
      </c>
      <c r="V134" s="122" t="s">
        <v>2181</v>
      </c>
      <c r="W134" s="116" t="s">
        <v>2</v>
      </c>
      <c r="X134" s="113">
        <v>5</v>
      </c>
      <c r="Y134" s="113">
        <v>64</v>
      </c>
      <c r="Z134" s="113">
        <f t="shared" si="228"/>
        <v>59</v>
      </c>
      <c r="AA134" s="115">
        <f t="shared" si="229"/>
        <v>11.8</v>
      </c>
      <c r="AB134" s="113">
        <v>29</v>
      </c>
      <c r="AC134" s="113">
        <v>80</v>
      </c>
      <c r="AD134" s="113">
        <f t="shared" si="230"/>
        <v>51</v>
      </c>
      <c r="AE134" s="115">
        <f t="shared" si="231"/>
        <v>1.7586206896551724</v>
      </c>
      <c r="AF134" s="113">
        <v>73</v>
      </c>
      <c r="AG134" s="113">
        <v>92</v>
      </c>
      <c r="AH134" s="113">
        <f t="shared" si="241"/>
        <v>19</v>
      </c>
      <c r="AI134" s="115">
        <f t="shared" si="242"/>
        <v>0.26027397260273971</v>
      </c>
      <c r="AJ134" s="113">
        <v>42</v>
      </c>
      <c r="AK134" s="113">
        <v>71</v>
      </c>
      <c r="AL134" s="113">
        <f t="shared" si="234"/>
        <v>29</v>
      </c>
      <c r="AM134" s="115">
        <f t="shared" si="235"/>
        <v>0.69047619047619047</v>
      </c>
      <c r="AN134" s="113">
        <v>72</v>
      </c>
      <c r="AO134" s="113">
        <v>85</v>
      </c>
      <c r="AP134" s="113">
        <f t="shared" si="236"/>
        <v>13</v>
      </c>
      <c r="AQ134" s="115">
        <f t="shared" si="237"/>
        <v>0.18055555555555555</v>
      </c>
      <c r="AR134" s="113">
        <v>72</v>
      </c>
      <c r="AS134" s="113">
        <v>80</v>
      </c>
      <c r="AT134" s="113">
        <f t="shared" si="238"/>
        <v>8</v>
      </c>
      <c r="AU134" s="115">
        <f t="shared" si="239"/>
        <v>0.1111111111111111</v>
      </c>
      <c r="AV134" s="113"/>
      <c r="AW134" s="113"/>
      <c r="AX134" s="113"/>
      <c r="AY134" s="113"/>
      <c r="AZ134" s="113">
        <v>71</v>
      </c>
      <c r="BA134" s="113">
        <v>81</v>
      </c>
      <c r="BB134" s="113">
        <f t="shared" si="240"/>
        <v>10</v>
      </c>
      <c r="BC134" s="113">
        <v>32.700000000000003</v>
      </c>
      <c r="BD134" s="119">
        <v>0.90200000000000002</v>
      </c>
      <c r="BE134" s="113">
        <v>0.89</v>
      </c>
      <c r="BF134" s="115">
        <v>0.93</v>
      </c>
      <c r="BG134" s="113">
        <v>5.25</v>
      </c>
      <c r="BH134" s="113">
        <v>1.63</v>
      </c>
      <c r="BI134" s="115">
        <v>0.87</v>
      </c>
      <c r="BJ134" s="113">
        <v>2.94</v>
      </c>
      <c r="BK134" s="124">
        <f>(BL134*100)/(100+140)</f>
        <v>0.54166666666666663</v>
      </c>
      <c r="BL134" s="113">
        <v>1.3</v>
      </c>
      <c r="BM134" s="115">
        <v>1.4</v>
      </c>
      <c r="BN134" s="29">
        <f t="shared" si="227"/>
        <v>52</v>
      </c>
      <c r="BO134" s="29"/>
      <c r="BP134" s="29"/>
      <c r="BQ134" s="29"/>
      <c r="BR134" s="29"/>
      <c r="BS134" s="29" t="s">
        <v>24</v>
      </c>
      <c r="BT134" s="113">
        <v>1</v>
      </c>
      <c r="BU134" s="113">
        <v>1</v>
      </c>
      <c r="BV134" s="29" t="s">
        <v>314</v>
      </c>
      <c r="BW134" s="37"/>
      <c r="BX134" s="29"/>
      <c r="BY134" s="29" t="s">
        <v>1461</v>
      </c>
      <c r="BZ134" s="29" t="s">
        <v>2176</v>
      </c>
      <c r="CA134" s="29" t="s">
        <v>2177</v>
      </c>
      <c r="CB134" s="20" t="s">
        <v>299</v>
      </c>
      <c r="CC134" s="20" t="s">
        <v>300</v>
      </c>
    </row>
    <row r="135" spans="1:81" ht="57">
      <c r="A135" s="120">
        <v>2022</v>
      </c>
      <c r="B135" s="29" t="s">
        <v>367</v>
      </c>
      <c r="C135" s="29" t="s">
        <v>731</v>
      </c>
      <c r="D135" s="29"/>
      <c r="E135" s="29" t="s">
        <v>1375</v>
      </c>
      <c r="F135" s="29" t="s">
        <v>732</v>
      </c>
      <c r="G135" s="29" t="s">
        <v>1380</v>
      </c>
      <c r="H135" s="29" t="s">
        <v>809</v>
      </c>
      <c r="I135" s="29" t="s">
        <v>809</v>
      </c>
      <c r="J135" s="29" t="s">
        <v>2182</v>
      </c>
      <c r="K135" s="29" t="s">
        <v>23</v>
      </c>
      <c r="L135" s="29"/>
      <c r="M135" s="29" t="s">
        <v>2183</v>
      </c>
      <c r="N135" s="29" t="s">
        <v>11965</v>
      </c>
      <c r="O135" s="29" t="s">
        <v>799</v>
      </c>
      <c r="P135" s="113">
        <v>12</v>
      </c>
      <c r="Q135" s="29"/>
      <c r="R135" s="29"/>
      <c r="S135" s="29" t="s">
        <v>1395</v>
      </c>
      <c r="T135" s="122" t="s">
        <v>2082</v>
      </c>
      <c r="U135" s="113" t="s">
        <v>2</v>
      </c>
      <c r="V135" s="122" t="s">
        <v>2184</v>
      </c>
      <c r="W135" s="29" t="s">
        <v>2</v>
      </c>
      <c r="X135" s="113"/>
      <c r="Y135" s="113"/>
      <c r="Z135" s="113"/>
      <c r="AA135" s="115"/>
      <c r="AB135" s="113"/>
      <c r="AC135" s="113"/>
      <c r="AD135" s="113"/>
      <c r="AE135" s="115"/>
      <c r="AF135" s="113"/>
      <c r="AG135" s="113"/>
      <c r="AH135" s="113"/>
      <c r="AI135" s="115"/>
      <c r="AJ135" s="113"/>
      <c r="AK135" s="113"/>
      <c r="AL135" s="113"/>
      <c r="AM135" s="115"/>
      <c r="AN135" s="113"/>
      <c r="AO135" s="113"/>
      <c r="AP135" s="113"/>
      <c r="AQ135" s="115"/>
      <c r="AR135" s="113"/>
      <c r="AS135" s="113"/>
      <c r="AT135" s="113"/>
      <c r="AU135" s="115"/>
      <c r="AV135" s="113"/>
      <c r="AW135" s="113"/>
      <c r="AX135" s="113"/>
      <c r="AY135" s="113"/>
      <c r="AZ135" s="113"/>
      <c r="BA135" s="113"/>
      <c r="BB135" s="113"/>
      <c r="BC135" s="113">
        <v>38.700000000000003</v>
      </c>
      <c r="BD135" s="119">
        <v>0.90700000000000003</v>
      </c>
      <c r="BE135" s="113">
        <v>1.32</v>
      </c>
      <c r="BF135" s="115">
        <v>0.94</v>
      </c>
      <c r="BG135" s="113">
        <v>6.47</v>
      </c>
      <c r="BH135" s="113">
        <v>2.21</v>
      </c>
      <c r="BI135" s="115">
        <v>0.87</v>
      </c>
      <c r="BJ135" s="113">
        <v>3.19</v>
      </c>
      <c r="BK135" s="124">
        <f>(BL135*100)/(100+37)</f>
        <v>2.4014598540145986</v>
      </c>
      <c r="BL135" s="113">
        <v>3.29</v>
      </c>
      <c r="BM135" s="115">
        <v>0.37</v>
      </c>
      <c r="BN135" s="29">
        <f t="shared" si="227"/>
        <v>39.480000000000004</v>
      </c>
      <c r="BO135" s="29"/>
      <c r="BP135" s="29"/>
      <c r="BQ135" s="29"/>
      <c r="BR135" s="29"/>
      <c r="BS135" s="29" t="s">
        <v>25</v>
      </c>
      <c r="BT135" s="113">
        <v>3</v>
      </c>
      <c r="BU135" s="113">
        <v>3</v>
      </c>
      <c r="BV135" s="29" t="s">
        <v>314</v>
      </c>
      <c r="BW135" s="37"/>
      <c r="BX135" s="29"/>
      <c r="BY135" s="29" t="s">
        <v>1455</v>
      </c>
      <c r="BZ135" s="29" t="s">
        <v>1455</v>
      </c>
      <c r="CA135" s="20" t="s">
        <v>1455</v>
      </c>
      <c r="CB135" s="20" t="s">
        <v>1455</v>
      </c>
      <c r="CC135" s="20" t="s">
        <v>300</v>
      </c>
    </row>
    <row r="136" spans="1:81" ht="42.75">
      <c r="A136" s="120">
        <v>2022</v>
      </c>
      <c r="B136" s="29" t="s">
        <v>853</v>
      </c>
      <c r="C136" s="29" t="s">
        <v>1006</v>
      </c>
      <c r="D136" s="29"/>
      <c r="E136" s="29" t="s">
        <v>1430</v>
      </c>
      <c r="F136" s="29" t="s">
        <v>2185</v>
      </c>
      <c r="G136" s="29" t="s">
        <v>2186</v>
      </c>
      <c r="H136" s="29" t="s">
        <v>2187</v>
      </c>
      <c r="I136" s="29" t="s">
        <v>2187</v>
      </c>
      <c r="J136" s="29" t="s">
        <v>2188</v>
      </c>
      <c r="K136" s="29" t="s">
        <v>23</v>
      </c>
      <c r="L136" s="29"/>
      <c r="M136" s="29" t="s">
        <v>2189</v>
      </c>
      <c r="N136" s="29" t="s">
        <v>11962</v>
      </c>
      <c r="O136" s="29" t="s">
        <v>739</v>
      </c>
      <c r="P136" s="113">
        <v>10</v>
      </c>
      <c r="Q136" s="29"/>
      <c r="R136" s="29"/>
      <c r="S136" s="29" t="s">
        <v>2190</v>
      </c>
      <c r="T136" s="29"/>
      <c r="U136" s="29"/>
      <c r="V136" s="122" t="s">
        <v>2191</v>
      </c>
      <c r="W136" s="29" t="s">
        <v>8</v>
      </c>
      <c r="X136" s="113"/>
      <c r="Y136" s="113"/>
      <c r="Z136" s="113"/>
      <c r="AA136" s="115"/>
      <c r="AB136" s="113"/>
      <c r="AC136" s="113"/>
      <c r="AD136" s="113"/>
      <c r="AE136" s="115"/>
      <c r="AF136" s="113"/>
      <c r="AG136" s="113"/>
      <c r="AH136" s="113"/>
      <c r="AI136" s="115"/>
      <c r="AJ136" s="113"/>
      <c r="AK136" s="113"/>
      <c r="AL136" s="113"/>
      <c r="AM136" s="115"/>
      <c r="AN136" s="113"/>
      <c r="AO136" s="113"/>
      <c r="AP136" s="113"/>
      <c r="AQ136" s="115"/>
      <c r="AR136" s="113"/>
      <c r="AS136" s="113"/>
      <c r="AT136" s="113"/>
      <c r="AU136" s="115"/>
      <c r="AV136" s="113"/>
      <c r="AW136" s="113"/>
      <c r="AX136" s="113"/>
      <c r="AY136" s="113"/>
      <c r="AZ136" s="113"/>
      <c r="BA136" s="113"/>
      <c r="BB136" s="113"/>
      <c r="BC136" s="113">
        <v>57.2</v>
      </c>
      <c r="BD136" s="119">
        <v>0.92600000000000005</v>
      </c>
      <c r="BE136" s="113">
        <v>3.2</v>
      </c>
      <c r="BF136" s="115">
        <v>0.96</v>
      </c>
      <c r="BG136" s="113">
        <v>11.11</v>
      </c>
      <c r="BH136" s="113">
        <v>1.74</v>
      </c>
      <c r="BI136" s="115">
        <v>0.89</v>
      </c>
      <c r="BJ136" s="113">
        <v>3.19</v>
      </c>
      <c r="BK136" s="124">
        <f>(BL136*100)/(100+100)</f>
        <v>0.44</v>
      </c>
      <c r="BL136" s="113">
        <v>0.88</v>
      </c>
      <c r="BM136" s="115">
        <v>1</v>
      </c>
      <c r="BN136" s="29">
        <f t="shared" si="227"/>
        <v>8.8000000000000007</v>
      </c>
      <c r="BO136" s="29"/>
      <c r="BP136" s="29"/>
      <c r="BQ136" s="29"/>
      <c r="BR136" s="29"/>
      <c r="BS136" s="29" t="s">
        <v>26</v>
      </c>
      <c r="BT136" s="113">
        <v>1</v>
      </c>
      <c r="BU136" s="113">
        <v>1</v>
      </c>
      <c r="BV136" s="29" t="s">
        <v>314</v>
      </c>
      <c r="BW136" s="37"/>
      <c r="BX136" s="29"/>
      <c r="BY136" s="29" t="s">
        <v>1455</v>
      </c>
      <c r="BZ136" s="29" t="s">
        <v>1455</v>
      </c>
      <c r="CA136" s="20" t="s">
        <v>1455</v>
      </c>
      <c r="CB136" s="20" t="s">
        <v>1455</v>
      </c>
      <c r="CC136" s="20" t="s">
        <v>300</v>
      </c>
    </row>
    <row r="137" spans="1:81" ht="57">
      <c r="A137" s="120">
        <v>2022</v>
      </c>
      <c r="B137" s="29" t="s">
        <v>367</v>
      </c>
      <c r="C137" s="29" t="s">
        <v>731</v>
      </c>
      <c r="D137" s="29"/>
      <c r="E137" s="29" t="s">
        <v>1375</v>
      </c>
      <c r="F137" s="29" t="s">
        <v>732</v>
      </c>
      <c r="G137" s="29" t="s">
        <v>804</v>
      </c>
      <c r="H137" s="29" t="s">
        <v>805</v>
      </c>
      <c r="I137" s="29" t="s">
        <v>805</v>
      </c>
      <c r="J137" s="29" t="s">
        <v>2192</v>
      </c>
      <c r="K137" s="29" t="s">
        <v>23</v>
      </c>
      <c r="L137" s="29"/>
      <c r="M137" s="29" t="s">
        <v>2193</v>
      </c>
      <c r="N137" s="29" t="s">
        <v>11964</v>
      </c>
      <c r="O137" s="29" t="s">
        <v>799</v>
      </c>
      <c r="P137" s="113">
        <v>14</v>
      </c>
      <c r="Q137" s="29"/>
      <c r="R137" s="29"/>
      <c r="S137" s="29" t="s">
        <v>2194</v>
      </c>
      <c r="T137" s="122" t="s">
        <v>2195</v>
      </c>
      <c r="U137" s="29" t="s">
        <v>5</v>
      </c>
      <c r="V137" s="122" t="s">
        <v>2196</v>
      </c>
      <c r="W137" s="29" t="s">
        <v>2</v>
      </c>
      <c r="X137" s="113"/>
      <c r="Y137" s="113"/>
      <c r="Z137" s="113"/>
      <c r="AA137" s="115"/>
      <c r="AB137" s="113"/>
      <c r="AC137" s="113"/>
      <c r="AD137" s="113"/>
      <c r="AE137" s="115"/>
      <c r="AF137" s="113"/>
      <c r="AG137" s="113"/>
      <c r="AH137" s="113"/>
      <c r="AI137" s="115"/>
      <c r="AJ137" s="113"/>
      <c r="AK137" s="113"/>
      <c r="AL137" s="113"/>
      <c r="AM137" s="115"/>
      <c r="AN137" s="113"/>
      <c r="AO137" s="113"/>
      <c r="AP137" s="113"/>
      <c r="AQ137" s="115"/>
      <c r="AR137" s="113"/>
      <c r="AS137" s="113"/>
      <c r="AT137" s="113"/>
      <c r="AU137" s="115"/>
      <c r="AV137" s="113"/>
      <c r="AW137" s="113"/>
      <c r="AX137" s="113"/>
      <c r="AY137" s="113"/>
      <c r="AZ137" s="113"/>
      <c r="BA137" s="113"/>
      <c r="BB137" s="113"/>
      <c r="BC137" s="113">
        <v>34.6</v>
      </c>
      <c r="BD137" s="119">
        <v>0.89400000000000002</v>
      </c>
      <c r="BE137" s="113">
        <v>1.69</v>
      </c>
      <c r="BF137" s="115">
        <v>0.93</v>
      </c>
      <c r="BG137" s="113">
        <v>5.5</v>
      </c>
      <c r="BH137" s="113">
        <v>1.76</v>
      </c>
      <c r="BI137" s="115">
        <v>0.86</v>
      </c>
      <c r="BJ137" s="113">
        <v>3.16</v>
      </c>
      <c r="BK137" s="124">
        <f>(BL137*100)/(100+31)</f>
        <v>1.633587786259542</v>
      </c>
      <c r="BL137" s="113">
        <v>2.14</v>
      </c>
      <c r="BM137" s="115">
        <v>0.31</v>
      </c>
      <c r="BN137" s="29">
        <f t="shared" si="227"/>
        <v>29.96</v>
      </c>
      <c r="BO137" s="29"/>
      <c r="BP137" s="29"/>
      <c r="BQ137" s="29"/>
      <c r="BR137" s="29"/>
      <c r="BS137" s="29" t="s">
        <v>24</v>
      </c>
      <c r="BT137" s="113">
        <v>1</v>
      </c>
      <c r="BU137" s="113">
        <v>1</v>
      </c>
      <c r="BV137" s="29" t="s">
        <v>314</v>
      </c>
      <c r="BW137" s="37"/>
      <c r="BX137" s="29"/>
      <c r="BY137" s="29" t="s">
        <v>1455</v>
      </c>
      <c r="BZ137" s="29" t="s">
        <v>1455</v>
      </c>
      <c r="CA137" s="20" t="s">
        <v>1455</v>
      </c>
      <c r="CB137" s="20" t="s">
        <v>1455</v>
      </c>
      <c r="CC137" s="20" t="s">
        <v>300</v>
      </c>
    </row>
    <row r="138" spans="1:81" ht="42.75">
      <c r="A138" s="120">
        <v>2022</v>
      </c>
      <c r="B138" s="29" t="s">
        <v>853</v>
      </c>
      <c r="C138" s="29" t="s">
        <v>1006</v>
      </c>
      <c r="D138" s="29"/>
      <c r="E138" s="29" t="s">
        <v>1430</v>
      </c>
      <c r="F138" s="29" t="s">
        <v>1319</v>
      </c>
      <c r="G138" s="29" t="s">
        <v>2197</v>
      </c>
      <c r="H138" s="29" t="s">
        <v>1888</v>
      </c>
      <c r="I138" s="29" t="s">
        <v>1888</v>
      </c>
      <c r="J138" s="29" t="s">
        <v>2198</v>
      </c>
      <c r="K138" s="29" t="s">
        <v>23</v>
      </c>
      <c r="L138" s="29"/>
      <c r="M138" s="29" t="s">
        <v>2199</v>
      </c>
      <c r="N138" s="29" t="s">
        <v>11969</v>
      </c>
      <c r="O138" s="29" t="s">
        <v>799</v>
      </c>
      <c r="P138" s="113">
        <v>13</v>
      </c>
      <c r="Q138" s="29"/>
      <c r="R138" s="29"/>
      <c r="S138" s="29" t="s">
        <v>2200</v>
      </c>
      <c r="T138" s="29"/>
      <c r="U138" s="29"/>
      <c r="V138" s="122" t="s">
        <v>2201</v>
      </c>
      <c r="W138" s="29" t="s">
        <v>2</v>
      </c>
      <c r="X138" s="113"/>
      <c r="Y138" s="113"/>
      <c r="Z138" s="113"/>
      <c r="AA138" s="115"/>
      <c r="AB138" s="113"/>
      <c r="AC138" s="113"/>
      <c r="AD138" s="113"/>
      <c r="AE138" s="115"/>
      <c r="AF138" s="113"/>
      <c r="AG138" s="113"/>
      <c r="AH138" s="113"/>
      <c r="AI138" s="115"/>
      <c r="AJ138" s="113"/>
      <c r="AK138" s="113"/>
      <c r="AL138" s="113"/>
      <c r="AM138" s="115"/>
      <c r="AN138" s="113"/>
      <c r="AO138" s="113"/>
      <c r="AP138" s="113"/>
      <c r="AQ138" s="115"/>
      <c r="AR138" s="113"/>
      <c r="AS138" s="113"/>
      <c r="AT138" s="113"/>
      <c r="AU138" s="115"/>
      <c r="AV138" s="113"/>
      <c r="AW138" s="113"/>
      <c r="AX138" s="113"/>
      <c r="AY138" s="113"/>
      <c r="AZ138" s="113"/>
      <c r="BA138" s="113"/>
      <c r="BB138" s="113"/>
      <c r="BC138" s="113">
        <v>34.700000000000003</v>
      </c>
      <c r="BD138" s="119">
        <v>0.89700000000000002</v>
      </c>
      <c r="BE138" s="113">
        <v>1.45</v>
      </c>
      <c r="BF138" s="115">
        <v>0.93</v>
      </c>
      <c r="BG138" s="113">
        <v>5.43</v>
      </c>
      <c r="BH138" s="113">
        <v>1.86</v>
      </c>
      <c r="BI138" s="115">
        <v>0.86</v>
      </c>
      <c r="BJ138" s="113">
        <v>3.24</v>
      </c>
      <c r="BK138" s="124">
        <f>(BL138*100)/(100+47)</f>
        <v>1.4625850340136055</v>
      </c>
      <c r="BL138" s="113">
        <v>2.15</v>
      </c>
      <c r="BM138" s="115">
        <v>0.47</v>
      </c>
      <c r="BN138" s="29">
        <f t="shared" si="227"/>
        <v>27.95</v>
      </c>
      <c r="BO138" s="29"/>
      <c r="BP138" s="29"/>
      <c r="BQ138" s="29"/>
      <c r="BR138" s="29"/>
      <c r="BS138" s="29" t="s">
        <v>28</v>
      </c>
      <c r="BT138" s="113">
        <v>1</v>
      </c>
      <c r="BU138" s="113">
        <v>1</v>
      </c>
      <c r="BV138" s="29" t="s">
        <v>314</v>
      </c>
      <c r="BW138" s="37"/>
      <c r="BX138" s="29"/>
      <c r="BY138" s="29" t="s">
        <v>1455</v>
      </c>
      <c r="BZ138" s="29" t="s">
        <v>1455</v>
      </c>
      <c r="CA138" s="20" t="s">
        <v>1455</v>
      </c>
      <c r="CB138" s="20" t="s">
        <v>1455</v>
      </c>
      <c r="CC138" s="20" t="s">
        <v>300</v>
      </c>
    </row>
    <row r="139" spans="1:81" ht="42.75">
      <c r="A139" s="120">
        <v>2022</v>
      </c>
      <c r="B139" s="29" t="s">
        <v>853</v>
      </c>
      <c r="C139" s="29" t="s">
        <v>1006</v>
      </c>
      <c r="D139" s="29"/>
      <c r="E139" s="29" t="s">
        <v>1430</v>
      </c>
      <c r="F139" s="29" t="s">
        <v>1310</v>
      </c>
      <c r="G139" s="29" t="s">
        <v>1310</v>
      </c>
      <c r="H139" s="29" t="s">
        <v>1311</v>
      </c>
      <c r="I139" s="29" t="s">
        <v>1311</v>
      </c>
      <c r="J139" s="29" t="s">
        <v>2065</v>
      </c>
      <c r="K139" s="29" t="s">
        <v>23</v>
      </c>
      <c r="L139" s="29"/>
      <c r="M139" s="29" t="s">
        <v>2202</v>
      </c>
      <c r="N139" s="29" t="s">
        <v>11969</v>
      </c>
      <c r="O139" s="29" t="s">
        <v>799</v>
      </c>
      <c r="P139" s="113">
        <v>25</v>
      </c>
      <c r="Q139" s="29"/>
      <c r="R139" s="29"/>
      <c r="S139" s="29" t="s">
        <v>2203</v>
      </c>
      <c r="T139" s="29"/>
      <c r="U139" s="29"/>
      <c r="V139" s="122" t="s">
        <v>2204</v>
      </c>
      <c r="W139" s="29" t="s">
        <v>2</v>
      </c>
      <c r="X139" s="113"/>
      <c r="Y139" s="113"/>
      <c r="Z139" s="113"/>
      <c r="AA139" s="115"/>
      <c r="AB139" s="113"/>
      <c r="AC139" s="113"/>
      <c r="AD139" s="113"/>
      <c r="AE139" s="115"/>
      <c r="AF139" s="113"/>
      <c r="AG139" s="113"/>
      <c r="AH139" s="113"/>
      <c r="AI139" s="115"/>
      <c r="AJ139" s="113"/>
      <c r="AK139" s="113"/>
      <c r="AL139" s="113"/>
      <c r="AM139" s="115"/>
      <c r="AN139" s="113"/>
      <c r="AO139" s="113"/>
      <c r="AP139" s="113"/>
      <c r="AQ139" s="115"/>
      <c r="AR139" s="113"/>
      <c r="AS139" s="113"/>
      <c r="AT139" s="113"/>
      <c r="AU139" s="115"/>
      <c r="AV139" s="113"/>
      <c r="AW139" s="113"/>
      <c r="AX139" s="113"/>
      <c r="AY139" s="113"/>
      <c r="AZ139" s="113"/>
      <c r="BA139" s="113"/>
      <c r="BB139" s="113"/>
      <c r="BC139" s="113">
        <v>33.299999999999997</v>
      </c>
      <c r="BD139" s="119">
        <v>0.91300000000000003</v>
      </c>
      <c r="BE139" s="113">
        <v>0.44</v>
      </c>
      <c r="BF139" s="115">
        <v>0.95</v>
      </c>
      <c r="BG139" s="113">
        <v>5.22</v>
      </c>
      <c r="BH139" s="113">
        <v>2</v>
      </c>
      <c r="BI139" s="115">
        <v>0.87</v>
      </c>
      <c r="BJ139" s="113">
        <v>3.11</v>
      </c>
      <c r="BK139" s="124">
        <f>(BL139*100)/(100+56)</f>
        <v>1.1282051282051282</v>
      </c>
      <c r="BL139" s="113">
        <v>1.76</v>
      </c>
      <c r="BM139" s="115">
        <v>0.56000000000000005</v>
      </c>
      <c r="BN139" s="29">
        <f t="shared" si="227"/>
        <v>44</v>
      </c>
      <c r="BO139" s="29"/>
      <c r="BP139" s="29"/>
      <c r="BQ139" s="29"/>
      <c r="BR139" s="29"/>
      <c r="BS139" s="29" t="s">
        <v>28</v>
      </c>
      <c r="BT139" s="113">
        <v>3</v>
      </c>
      <c r="BU139" s="113">
        <v>3</v>
      </c>
      <c r="BV139" s="29" t="s">
        <v>314</v>
      </c>
      <c r="BW139" s="37"/>
      <c r="BX139" s="29"/>
      <c r="BY139" s="29" t="s">
        <v>1455</v>
      </c>
      <c r="BZ139" s="29" t="s">
        <v>1455</v>
      </c>
      <c r="CA139" s="20" t="s">
        <v>1455</v>
      </c>
      <c r="CB139" s="20" t="s">
        <v>1455</v>
      </c>
      <c r="CC139" s="20" t="s">
        <v>300</v>
      </c>
    </row>
    <row r="140" spans="1:81" ht="57">
      <c r="A140" s="120">
        <v>2022</v>
      </c>
      <c r="B140" s="29" t="s">
        <v>367</v>
      </c>
      <c r="C140" s="29" t="s">
        <v>731</v>
      </c>
      <c r="D140" s="29"/>
      <c r="E140" s="29" t="s">
        <v>1375</v>
      </c>
      <c r="F140" s="29" t="s">
        <v>732</v>
      </c>
      <c r="G140" s="29" t="s">
        <v>733</v>
      </c>
      <c r="H140" s="29" t="s">
        <v>734</v>
      </c>
      <c r="I140" s="29" t="s">
        <v>734</v>
      </c>
      <c r="J140" s="29" t="s">
        <v>2205</v>
      </c>
      <c r="K140" s="29" t="s">
        <v>23</v>
      </c>
      <c r="L140" s="29"/>
      <c r="M140" s="29" t="s">
        <v>2206</v>
      </c>
      <c r="N140" s="29" t="s">
        <v>11964</v>
      </c>
      <c r="O140" s="29" t="s">
        <v>1487</v>
      </c>
      <c r="P140" s="113">
        <v>58</v>
      </c>
      <c r="Q140" s="29"/>
      <c r="R140" s="29"/>
      <c r="S140" s="29" t="s">
        <v>2207</v>
      </c>
      <c r="T140" s="122" t="s">
        <v>2208</v>
      </c>
      <c r="U140" s="29" t="s">
        <v>8</v>
      </c>
      <c r="V140" s="122" t="s">
        <v>2209</v>
      </c>
      <c r="W140" s="29" t="s">
        <v>5</v>
      </c>
      <c r="X140" s="113">
        <v>75</v>
      </c>
      <c r="Y140" s="113">
        <v>80</v>
      </c>
      <c r="Z140" s="113">
        <f t="shared" ref="Z140:Z143" si="243">Y140-X140</f>
        <v>5</v>
      </c>
      <c r="AA140" s="115">
        <f t="shared" ref="AA140:AA143" si="244">(Y140-X140)/X140</f>
        <v>6.6666666666666666E-2</v>
      </c>
      <c r="AB140" s="113">
        <v>88</v>
      </c>
      <c r="AC140" s="113">
        <v>96</v>
      </c>
      <c r="AD140" s="113">
        <f t="shared" ref="AD140:AD143" si="245">AC140-AB140</f>
        <v>8</v>
      </c>
      <c r="AE140" s="115">
        <f t="shared" ref="AE140:AE143" si="246">(AC140-AB140)/AB140</f>
        <v>9.0909090909090912E-2</v>
      </c>
      <c r="AF140" s="113">
        <v>97</v>
      </c>
      <c r="AG140" s="113">
        <v>100</v>
      </c>
      <c r="AH140" s="113">
        <f t="shared" ref="AH140:AH143" si="247">AG140-AF140</f>
        <v>3</v>
      </c>
      <c r="AI140" s="115">
        <f t="shared" ref="AI140:AI143" si="248">(AG140-AF140)/AF140</f>
        <v>3.0927835051546393E-2</v>
      </c>
      <c r="AJ140" s="113">
        <v>52</v>
      </c>
      <c r="AK140" s="113">
        <v>78</v>
      </c>
      <c r="AL140" s="113">
        <f t="shared" ref="AL140:AL143" si="249">AK140-AJ140</f>
        <v>26</v>
      </c>
      <c r="AM140" s="115">
        <f t="shared" ref="AM140:AM143" si="250">(AK140-AJ140)/AJ140</f>
        <v>0.5</v>
      </c>
      <c r="AN140" s="113">
        <v>93</v>
      </c>
      <c r="AO140" s="113">
        <v>97</v>
      </c>
      <c r="AP140" s="113">
        <f t="shared" ref="AP140:AP143" si="251">AO140-AN140</f>
        <v>4</v>
      </c>
      <c r="AQ140" s="115">
        <f t="shared" ref="AQ140:AQ143" si="252">(AO140-AN140)/AN140</f>
        <v>4.3010752688172046E-2</v>
      </c>
      <c r="AR140" s="113">
        <v>89</v>
      </c>
      <c r="AS140" s="113">
        <v>95</v>
      </c>
      <c r="AT140" s="113">
        <f t="shared" ref="AT140:AT143" si="253">AS140-AR140</f>
        <v>6</v>
      </c>
      <c r="AU140" s="115">
        <f t="shared" ref="AU140:AU143" si="254">(AS140-AR140)/AR140</f>
        <v>6.741573033707865E-2</v>
      </c>
      <c r="AV140" s="113"/>
      <c r="AW140" s="113"/>
      <c r="AX140" s="113"/>
      <c r="AY140" s="113"/>
      <c r="AZ140" s="113">
        <v>89</v>
      </c>
      <c r="BA140" s="113">
        <v>91</v>
      </c>
      <c r="BB140" s="113">
        <f t="shared" ref="BB140:BB143" si="255">BA140-AZ140</f>
        <v>2</v>
      </c>
      <c r="BC140" s="113">
        <v>45.4</v>
      </c>
      <c r="BD140" s="119">
        <v>0.92200000000000004</v>
      </c>
      <c r="BE140" s="113">
        <v>1.37</v>
      </c>
      <c r="BF140" s="115">
        <v>0.96</v>
      </c>
      <c r="BG140" s="113">
        <v>7.91</v>
      </c>
      <c r="BH140" s="113">
        <v>1.97</v>
      </c>
      <c r="BI140" s="115">
        <v>0.88</v>
      </c>
      <c r="BJ140" s="113">
        <v>3.43</v>
      </c>
      <c r="BK140" s="124">
        <f>(BL140*100)/(100+33)</f>
        <v>1.5864661654135339</v>
      </c>
      <c r="BL140" s="113">
        <v>2.11</v>
      </c>
      <c r="BM140" s="115">
        <v>0.33</v>
      </c>
      <c r="BN140" s="29">
        <f t="shared" si="227"/>
        <v>122.38</v>
      </c>
      <c r="BO140" s="29"/>
      <c r="BP140" s="29"/>
      <c r="BQ140" s="29"/>
      <c r="BR140" s="29"/>
      <c r="BS140" s="29" t="s">
        <v>24</v>
      </c>
      <c r="BT140" s="113">
        <v>3</v>
      </c>
      <c r="BU140" s="113">
        <v>3</v>
      </c>
      <c r="BV140" s="29" t="s">
        <v>314</v>
      </c>
      <c r="BW140" s="37"/>
      <c r="BX140" s="29"/>
      <c r="BY140" s="29" t="s">
        <v>1461</v>
      </c>
      <c r="BZ140" s="29" t="s">
        <v>2210</v>
      </c>
      <c r="CA140" s="29" t="s">
        <v>2211</v>
      </c>
      <c r="CB140" s="20" t="s">
        <v>299</v>
      </c>
      <c r="CC140" s="20" t="s">
        <v>300</v>
      </c>
    </row>
    <row r="141" spans="1:81" ht="42.75">
      <c r="A141" s="120">
        <v>2022</v>
      </c>
      <c r="B141" s="29" t="s">
        <v>853</v>
      </c>
      <c r="C141" s="29" t="s">
        <v>854</v>
      </c>
      <c r="D141" s="29"/>
      <c r="E141" s="29" t="s">
        <v>1797</v>
      </c>
      <c r="F141" s="29" t="s">
        <v>855</v>
      </c>
      <c r="G141" s="29" t="s">
        <v>855</v>
      </c>
      <c r="H141" s="29" t="s">
        <v>856</v>
      </c>
      <c r="I141" s="29" t="s">
        <v>856</v>
      </c>
      <c r="J141" s="29" t="s">
        <v>2212</v>
      </c>
      <c r="K141" s="29" t="s">
        <v>23</v>
      </c>
      <c r="L141" s="29"/>
      <c r="M141" s="29" t="s">
        <v>2213</v>
      </c>
      <c r="N141" s="29" t="s">
        <v>11976</v>
      </c>
      <c r="O141" s="29" t="s">
        <v>393</v>
      </c>
      <c r="P141" s="113">
        <v>12</v>
      </c>
      <c r="Q141" s="29"/>
      <c r="R141" s="29"/>
      <c r="S141" s="29" t="s">
        <v>2207</v>
      </c>
      <c r="T141" s="122" t="s">
        <v>2214</v>
      </c>
      <c r="U141" s="113" t="s">
        <v>2</v>
      </c>
      <c r="V141" s="122" t="s">
        <v>2215</v>
      </c>
      <c r="W141" s="29" t="s">
        <v>2</v>
      </c>
      <c r="X141" s="113">
        <v>64</v>
      </c>
      <c r="Y141" s="113">
        <v>78</v>
      </c>
      <c r="Z141" s="113">
        <f t="shared" si="243"/>
        <v>14</v>
      </c>
      <c r="AA141" s="115">
        <f t="shared" si="244"/>
        <v>0.21875</v>
      </c>
      <c r="AB141" s="113">
        <v>97</v>
      </c>
      <c r="AC141" s="113">
        <v>99</v>
      </c>
      <c r="AD141" s="113">
        <f t="shared" si="245"/>
        <v>2</v>
      </c>
      <c r="AE141" s="115">
        <f t="shared" si="246"/>
        <v>2.0618556701030927E-2</v>
      </c>
      <c r="AF141" s="113">
        <v>97</v>
      </c>
      <c r="AG141" s="113">
        <v>100</v>
      </c>
      <c r="AH141" s="113">
        <f t="shared" si="247"/>
        <v>3</v>
      </c>
      <c r="AI141" s="115">
        <f t="shared" si="248"/>
        <v>3.0927835051546393E-2</v>
      </c>
      <c r="AJ141" s="113">
        <v>51</v>
      </c>
      <c r="AK141" s="113">
        <v>57</v>
      </c>
      <c r="AL141" s="113">
        <f t="shared" si="249"/>
        <v>6</v>
      </c>
      <c r="AM141" s="115">
        <f t="shared" si="250"/>
        <v>0.11764705882352941</v>
      </c>
      <c r="AN141" s="113">
        <v>81</v>
      </c>
      <c r="AO141" s="113">
        <v>82</v>
      </c>
      <c r="AP141" s="113">
        <f t="shared" si="251"/>
        <v>1</v>
      </c>
      <c r="AQ141" s="115">
        <f t="shared" si="252"/>
        <v>1.2345679012345678E-2</v>
      </c>
      <c r="AR141" s="113">
        <v>69</v>
      </c>
      <c r="AS141" s="113">
        <v>79</v>
      </c>
      <c r="AT141" s="113">
        <f t="shared" si="253"/>
        <v>10</v>
      </c>
      <c r="AU141" s="115">
        <f t="shared" si="254"/>
        <v>0.14492753623188406</v>
      </c>
      <c r="AV141" s="113"/>
      <c r="AW141" s="113"/>
      <c r="AX141" s="113"/>
      <c r="AY141" s="113"/>
      <c r="AZ141" s="113">
        <v>81</v>
      </c>
      <c r="BA141" s="113">
        <v>81</v>
      </c>
      <c r="BB141" s="113">
        <f t="shared" si="255"/>
        <v>0</v>
      </c>
      <c r="BC141" s="113">
        <v>34.700000000000003</v>
      </c>
      <c r="BD141" s="119">
        <v>0.90900000000000003</v>
      </c>
      <c r="BE141" s="113">
        <v>0.62</v>
      </c>
      <c r="BF141" s="115">
        <v>0.94</v>
      </c>
      <c r="BG141" s="113">
        <v>5.39</v>
      </c>
      <c r="BH141" s="113">
        <v>1.82</v>
      </c>
      <c r="BI141" s="115">
        <v>0.87</v>
      </c>
      <c r="BJ141" s="113">
        <v>3.28</v>
      </c>
      <c r="BK141" s="124">
        <f>(BL141*100)/(100+31)</f>
        <v>2.0916030534351147</v>
      </c>
      <c r="BL141" s="113">
        <v>2.74</v>
      </c>
      <c r="BM141" s="115">
        <v>0.31</v>
      </c>
      <c r="BN141" s="29">
        <f t="shared" si="227"/>
        <v>32.880000000000003</v>
      </c>
      <c r="BO141" s="29"/>
      <c r="BP141" s="29"/>
      <c r="BQ141" s="29"/>
      <c r="BR141" s="29"/>
      <c r="BS141" s="29" t="s">
        <v>24</v>
      </c>
      <c r="BT141" s="113">
        <v>1</v>
      </c>
      <c r="BU141" s="113">
        <v>3</v>
      </c>
      <c r="BV141" s="29" t="s">
        <v>314</v>
      </c>
      <c r="BW141" s="37"/>
      <c r="BX141" s="29"/>
      <c r="BY141" s="29" t="s">
        <v>1461</v>
      </c>
      <c r="BZ141" s="29" t="s">
        <v>2216</v>
      </c>
      <c r="CA141" s="29" t="s">
        <v>2217</v>
      </c>
      <c r="CB141" s="20" t="s">
        <v>299</v>
      </c>
      <c r="CC141" s="20" t="s">
        <v>300</v>
      </c>
    </row>
    <row r="142" spans="1:81" ht="57">
      <c r="A142" s="120">
        <v>2022</v>
      </c>
      <c r="B142" s="29" t="s">
        <v>828</v>
      </c>
      <c r="C142" s="29" t="s">
        <v>829</v>
      </c>
      <c r="D142" s="29"/>
      <c r="E142" s="29" t="s">
        <v>1113</v>
      </c>
      <c r="F142" s="29" t="s">
        <v>1222</v>
      </c>
      <c r="G142" s="29" t="s">
        <v>2218</v>
      </c>
      <c r="H142" s="29" t="s">
        <v>2219</v>
      </c>
      <c r="I142" s="29" t="s">
        <v>2219</v>
      </c>
      <c r="J142" s="52" t="s">
        <v>2220</v>
      </c>
      <c r="K142" s="29" t="s">
        <v>23</v>
      </c>
      <c r="L142" s="29"/>
      <c r="M142" s="29" t="s">
        <v>2221</v>
      </c>
      <c r="N142" s="29" t="s">
        <v>2041</v>
      </c>
      <c r="O142" s="29" t="s">
        <v>393</v>
      </c>
      <c r="P142" s="113">
        <v>20</v>
      </c>
      <c r="Q142" s="29"/>
      <c r="R142" s="29"/>
      <c r="S142" s="29" t="s">
        <v>2222</v>
      </c>
      <c r="T142" s="122" t="s">
        <v>2223</v>
      </c>
      <c r="U142" s="113" t="s">
        <v>2</v>
      </c>
      <c r="V142" s="122" t="s">
        <v>2224</v>
      </c>
      <c r="W142" s="29" t="s">
        <v>2</v>
      </c>
      <c r="X142" s="113">
        <v>27</v>
      </c>
      <c r="Y142" s="113">
        <v>49</v>
      </c>
      <c r="Z142" s="113">
        <f t="shared" si="243"/>
        <v>22</v>
      </c>
      <c r="AA142" s="115">
        <f t="shared" si="244"/>
        <v>0.81481481481481477</v>
      </c>
      <c r="AB142" s="113">
        <v>49</v>
      </c>
      <c r="AC142" s="113">
        <v>80</v>
      </c>
      <c r="AD142" s="113">
        <f t="shared" si="245"/>
        <v>31</v>
      </c>
      <c r="AE142" s="115">
        <f t="shared" si="246"/>
        <v>0.63265306122448983</v>
      </c>
      <c r="AF142" s="113">
        <v>75</v>
      </c>
      <c r="AG142" s="113">
        <v>92</v>
      </c>
      <c r="AH142" s="113">
        <f t="shared" si="247"/>
        <v>17</v>
      </c>
      <c r="AI142" s="115">
        <f t="shared" si="248"/>
        <v>0.22666666666666666</v>
      </c>
      <c r="AJ142" s="113">
        <v>55</v>
      </c>
      <c r="AK142" s="113">
        <v>64</v>
      </c>
      <c r="AL142" s="113">
        <f t="shared" si="249"/>
        <v>9</v>
      </c>
      <c r="AM142" s="115">
        <f t="shared" si="250"/>
        <v>0.16363636363636364</v>
      </c>
      <c r="AN142" s="113">
        <v>69</v>
      </c>
      <c r="AO142" s="113">
        <v>80</v>
      </c>
      <c r="AP142" s="113">
        <f t="shared" si="251"/>
        <v>11</v>
      </c>
      <c r="AQ142" s="115">
        <f t="shared" si="252"/>
        <v>0.15942028985507245</v>
      </c>
      <c r="AR142" s="113">
        <v>69</v>
      </c>
      <c r="AS142" s="113">
        <v>85</v>
      </c>
      <c r="AT142" s="113">
        <f t="shared" si="253"/>
        <v>16</v>
      </c>
      <c r="AU142" s="115">
        <f t="shared" si="254"/>
        <v>0.2318840579710145</v>
      </c>
      <c r="AV142" s="113"/>
      <c r="AW142" s="113"/>
      <c r="AX142" s="113"/>
      <c r="AY142" s="113"/>
      <c r="AZ142" s="113">
        <v>67</v>
      </c>
      <c r="BA142" s="113">
        <v>77</v>
      </c>
      <c r="BB142" s="113">
        <f t="shared" si="255"/>
        <v>10</v>
      </c>
      <c r="BC142" s="113">
        <v>33.700000000000003</v>
      </c>
      <c r="BD142" s="119">
        <v>0.90700000000000003</v>
      </c>
      <c r="BE142" s="113">
        <v>0.76</v>
      </c>
      <c r="BF142" s="115">
        <v>0.95</v>
      </c>
      <c r="BG142" s="113">
        <v>5.1100000000000003</v>
      </c>
      <c r="BH142" s="113">
        <v>1.9</v>
      </c>
      <c r="BI142" s="115">
        <v>0.87</v>
      </c>
      <c r="BJ142" s="113">
        <v>3.32</v>
      </c>
      <c r="BK142" s="124">
        <f>(BL142*100)/(100+152)</f>
        <v>1.253968253968254</v>
      </c>
      <c r="BL142" s="113">
        <v>3.16</v>
      </c>
      <c r="BM142" s="115">
        <v>1.52</v>
      </c>
      <c r="BN142" s="29">
        <f t="shared" si="227"/>
        <v>63.2</v>
      </c>
      <c r="BO142" s="29"/>
      <c r="BP142" s="29"/>
      <c r="BQ142" s="29"/>
      <c r="BR142" s="29"/>
      <c r="BS142" s="29" t="s">
        <v>27</v>
      </c>
      <c r="BT142" s="113">
        <v>2</v>
      </c>
      <c r="BU142" s="113">
        <v>4</v>
      </c>
      <c r="BV142" s="29" t="s">
        <v>314</v>
      </c>
      <c r="BW142" s="37"/>
      <c r="BX142" s="29"/>
      <c r="BY142" s="29" t="s">
        <v>1461</v>
      </c>
      <c r="BZ142" s="29" t="s">
        <v>2225</v>
      </c>
      <c r="CA142" s="20" t="s">
        <v>2226</v>
      </c>
      <c r="CB142" s="20" t="s">
        <v>299</v>
      </c>
      <c r="CC142" s="20" t="s">
        <v>300</v>
      </c>
    </row>
    <row r="143" spans="1:81" ht="57">
      <c r="A143" s="120">
        <v>2022</v>
      </c>
      <c r="B143" s="29" t="s">
        <v>367</v>
      </c>
      <c r="C143" s="29" t="s">
        <v>731</v>
      </c>
      <c r="D143" s="29"/>
      <c r="E143" s="29" t="s">
        <v>1375</v>
      </c>
      <c r="F143" s="29" t="s">
        <v>732</v>
      </c>
      <c r="G143" s="29" t="s">
        <v>804</v>
      </c>
      <c r="H143" s="29" t="s">
        <v>805</v>
      </c>
      <c r="I143" s="29" t="s">
        <v>805</v>
      </c>
      <c r="J143" s="29" t="s">
        <v>2227</v>
      </c>
      <c r="K143" s="29" t="s">
        <v>23</v>
      </c>
      <c r="L143" s="29"/>
      <c r="M143" s="29" t="s">
        <v>2228</v>
      </c>
      <c r="N143" s="29" t="s">
        <v>11964</v>
      </c>
      <c r="O143" s="29" t="s">
        <v>1487</v>
      </c>
      <c r="P143" s="113">
        <v>34</v>
      </c>
      <c r="Q143" s="29"/>
      <c r="R143" s="29"/>
      <c r="S143" s="29" t="s">
        <v>2229</v>
      </c>
      <c r="T143" s="122" t="s">
        <v>2195</v>
      </c>
      <c r="U143" s="113" t="s">
        <v>8</v>
      </c>
      <c r="V143" s="126" t="s">
        <v>2196</v>
      </c>
      <c r="W143" s="29" t="s">
        <v>2</v>
      </c>
      <c r="X143" s="113">
        <v>64</v>
      </c>
      <c r="Y143" s="113">
        <v>77</v>
      </c>
      <c r="Z143" s="113">
        <f t="shared" si="243"/>
        <v>13</v>
      </c>
      <c r="AA143" s="115">
        <f t="shared" si="244"/>
        <v>0.203125</v>
      </c>
      <c r="AB143" s="113">
        <v>85</v>
      </c>
      <c r="AC143" s="113">
        <v>88</v>
      </c>
      <c r="AD143" s="113">
        <f t="shared" si="245"/>
        <v>3</v>
      </c>
      <c r="AE143" s="115">
        <f t="shared" si="246"/>
        <v>3.5294117647058823E-2</v>
      </c>
      <c r="AF143" s="113">
        <v>100</v>
      </c>
      <c r="AG143" s="113">
        <v>100</v>
      </c>
      <c r="AH143" s="113">
        <f t="shared" si="247"/>
        <v>0</v>
      </c>
      <c r="AI143" s="115">
        <f t="shared" si="248"/>
        <v>0</v>
      </c>
      <c r="AJ143" s="113">
        <v>47</v>
      </c>
      <c r="AK143" s="113">
        <v>65</v>
      </c>
      <c r="AL143" s="113">
        <f t="shared" si="249"/>
        <v>18</v>
      </c>
      <c r="AM143" s="115">
        <f t="shared" si="250"/>
        <v>0.38297872340425532</v>
      </c>
      <c r="AN143" s="113">
        <v>91</v>
      </c>
      <c r="AO143" s="113">
        <v>96</v>
      </c>
      <c r="AP143" s="113">
        <f t="shared" si="251"/>
        <v>5</v>
      </c>
      <c r="AQ143" s="115">
        <f t="shared" si="252"/>
        <v>5.4945054945054944E-2</v>
      </c>
      <c r="AR143" s="113">
        <v>88</v>
      </c>
      <c r="AS143" s="113">
        <v>95</v>
      </c>
      <c r="AT143" s="113">
        <f t="shared" si="253"/>
        <v>7</v>
      </c>
      <c r="AU143" s="115">
        <f t="shared" si="254"/>
        <v>7.9545454545454544E-2</v>
      </c>
      <c r="AV143" s="113"/>
      <c r="AW143" s="113"/>
      <c r="AX143" s="113"/>
      <c r="AY143" s="113"/>
      <c r="AZ143" s="113">
        <v>88</v>
      </c>
      <c r="BA143" s="113">
        <v>92</v>
      </c>
      <c r="BB143" s="113">
        <f t="shared" si="255"/>
        <v>4</v>
      </c>
      <c r="BC143" s="113">
        <v>34.6</v>
      </c>
      <c r="BD143" s="119">
        <v>0.89400000000000002</v>
      </c>
      <c r="BE143" s="113">
        <v>1.49</v>
      </c>
      <c r="BF143" s="115">
        <v>0.93</v>
      </c>
      <c r="BG143" s="113">
        <v>5.5</v>
      </c>
      <c r="BH143" s="113">
        <v>1.76</v>
      </c>
      <c r="BI143" s="115">
        <v>0.86</v>
      </c>
      <c r="BJ143" s="113">
        <v>3.16</v>
      </c>
      <c r="BK143" s="124">
        <f>(BL143*100)/(100+34)</f>
        <v>1.6716417910447763</v>
      </c>
      <c r="BL143" s="113">
        <v>2.2400000000000002</v>
      </c>
      <c r="BM143" s="115">
        <v>0.34</v>
      </c>
      <c r="BN143" s="29">
        <f t="shared" si="227"/>
        <v>76.160000000000011</v>
      </c>
      <c r="BO143" s="29"/>
      <c r="BP143" s="29"/>
      <c r="BQ143" s="29"/>
      <c r="BR143" s="29"/>
      <c r="BS143" s="29" t="s">
        <v>25</v>
      </c>
      <c r="BT143" s="113">
        <v>1</v>
      </c>
      <c r="BU143" s="113">
        <v>1</v>
      </c>
      <c r="BV143" s="29" t="s">
        <v>314</v>
      </c>
      <c r="BW143" s="37"/>
      <c r="BX143" s="29"/>
      <c r="BY143" s="29" t="s">
        <v>1461</v>
      </c>
      <c r="BZ143" s="29" t="s">
        <v>2230</v>
      </c>
      <c r="CA143" s="29" t="s">
        <v>2231</v>
      </c>
      <c r="CB143" s="20" t="s">
        <v>2232</v>
      </c>
      <c r="CC143" s="20" t="s">
        <v>300</v>
      </c>
    </row>
    <row r="144" spans="1:81" ht="42.75">
      <c r="A144" s="120">
        <v>2022</v>
      </c>
      <c r="B144" s="29" t="s">
        <v>367</v>
      </c>
      <c r="C144" s="29" t="s">
        <v>731</v>
      </c>
      <c r="D144" s="29"/>
      <c r="E144" s="29" t="s">
        <v>1375</v>
      </c>
      <c r="F144" s="29" t="s">
        <v>732</v>
      </c>
      <c r="G144" s="29" t="s">
        <v>1380</v>
      </c>
      <c r="H144" s="29" t="s">
        <v>809</v>
      </c>
      <c r="I144" s="29" t="s">
        <v>809</v>
      </c>
      <c r="J144" s="29" t="s">
        <v>2182</v>
      </c>
      <c r="K144" s="29" t="s">
        <v>23</v>
      </c>
      <c r="L144" s="29"/>
      <c r="M144" s="29" t="s">
        <v>2233</v>
      </c>
      <c r="N144" s="29" t="s">
        <v>11965</v>
      </c>
      <c r="O144" s="29" t="s">
        <v>393</v>
      </c>
      <c r="P144" s="113">
        <v>12</v>
      </c>
      <c r="Q144" s="29"/>
      <c r="R144" s="29"/>
      <c r="S144" s="29" t="s">
        <v>1395</v>
      </c>
      <c r="T144" s="122" t="s">
        <v>2234</v>
      </c>
      <c r="U144" s="113" t="s">
        <v>2</v>
      </c>
      <c r="V144" s="122" t="s">
        <v>2235</v>
      </c>
      <c r="W144" s="29" t="s">
        <v>2</v>
      </c>
      <c r="X144" s="113"/>
      <c r="Y144" s="113"/>
      <c r="Z144" s="113"/>
      <c r="AA144" s="115"/>
      <c r="AB144" s="113"/>
      <c r="AC144" s="113"/>
      <c r="AD144" s="113"/>
      <c r="AE144" s="115"/>
      <c r="AF144" s="113"/>
      <c r="AG144" s="113"/>
      <c r="AH144" s="113"/>
      <c r="AI144" s="115"/>
      <c r="AJ144" s="113"/>
      <c r="AK144" s="113"/>
      <c r="AL144" s="113"/>
      <c r="AM144" s="115"/>
      <c r="AN144" s="113"/>
      <c r="AO144" s="113"/>
      <c r="AP144" s="113"/>
      <c r="AQ144" s="115"/>
      <c r="AR144" s="113"/>
      <c r="AS144" s="113"/>
      <c r="AT144" s="113"/>
      <c r="AU144" s="115"/>
      <c r="AV144" s="113"/>
      <c r="AW144" s="113"/>
      <c r="AX144" s="113"/>
      <c r="AY144" s="113"/>
      <c r="AZ144" s="113"/>
      <c r="BA144" s="113"/>
      <c r="BB144" s="113"/>
      <c r="BC144" s="113">
        <v>44.4</v>
      </c>
      <c r="BD144" s="119">
        <v>0.92200000000000004</v>
      </c>
      <c r="BE144" s="113">
        <v>1.25</v>
      </c>
      <c r="BF144" s="115">
        <v>0.96</v>
      </c>
      <c r="BG144" s="113">
        <v>7.72</v>
      </c>
      <c r="BH144" s="113">
        <v>1.96</v>
      </c>
      <c r="BI144" s="115">
        <v>0.89</v>
      </c>
      <c r="BJ144" s="113">
        <v>3.38</v>
      </c>
      <c r="BK144" s="124">
        <f>(BL144*100)/(100+30)</f>
        <v>2.453846153846154</v>
      </c>
      <c r="BL144" s="113">
        <v>3.19</v>
      </c>
      <c r="BM144" s="115">
        <v>0.3</v>
      </c>
      <c r="BN144" s="29">
        <f t="shared" si="227"/>
        <v>38.28</v>
      </c>
      <c r="BO144" s="29"/>
      <c r="BP144" s="29"/>
      <c r="BQ144" s="29"/>
      <c r="BR144" s="29"/>
      <c r="BS144" s="29" t="s">
        <v>25</v>
      </c>
      <c r="BT144" s="113">
        <v>3</v>
      </c>
      <c r="BU144" s="113">
        <v>3</v>
      </c>
      <c r="BV144" s="29" t="s">
        <v>314</v>
      </c>
      <c r="BW144" s="37"/>
      <c r="BX144" s="29"/>
      <c r="BY144" s="29" t="s">
        <v>1455</v>
      </c>
      <c r="BZ144" s="20" t="s">
        <v>1455</v>
      </c>
      <c r="CA144" s="20" t="s">
        <v>1455</v>
      </c>
      <c r="CB144" s="20" t="s">
        <v>1455</v>
      </c>
      <c r="CC144" s="20" t="s">
        <v>300</v>
      </c>
    </row>
    <row r="145" spans="1:81" ht="42.75">
      <c r="A145" s="120">
        <v>2022</v>
      </c>
      <c r="B145" s="29" t="s">
        <v>367</v>
      </c>
      <c r="C145" s="29" t="s">
        <v>794</v>
      </c>
      <c r="D145" s="29"/>
      <c r="E145" s="29" t="s">
        <v>1086</v>
      </c>
      <c r="F145" s="29" t="s">
        <v>1245</v>
      </c>
      <c r="G145" s="29" t="s">
        <v>768</v>
      </c>
      <c r="H145" s="29" t="s">
        <v>1247</v>
      </c>
      <c r="I145" s="29" t="s">
        <v>1247</v>
      </c>
      <c r="J145" s="29" t="s">
        <v>2236</v>
      </c>
      <c r="K145" s="29" t="s">
        <v>23</v>
      </c>
      <c r="L145" s="29"/>
      <c r="M145" s="29" t="s">
        <v>2237</v>
      </c>
      <c r="N145" s="29" t="s">
        <v>11959</v>
      </c>
      <c r="O145" s="29" t="s">
        <v>393</v>
      </c>
      <c r="P145" s="113">
        <v>14</v>
      </c>
      <c r="Q145" s="29"/>
      <c r="R145" s="29"/>
      <c r="S145" s="29" t="s">
        <v>2207</v>
      </c>
      <c r="T145" s="29"/>
      <c r="U145" s="29"/>
      <c r="V145" s="122" t="s">
        <v>2238</v>
      </c>
      <c r="W145" s="29" t="s">
        <v>2</v>
      </c>
      <c r="X145" s="113"/>
      <c r="Y145" s="113"/>
      <c r="Z145" s="113"/>
      <c r="AA145" s="115"/>
      <c r="AB145" s="113"/>
      <c r="AC145" s="113"/>
      <c r="AD145" s="113"/>
      <c r="AE145" s="115"/>
      <c r="AF145" s="113"/>
      <c r="AG145" s="113"/>
      <c r="AH145" s="113"/>
      <c r="AI145" s="115"/>
      <c r="AJ145" s="113"/>
      <c r="AK145" s="113"/>
      <c r="AL145" s="113"/>
      <c r="AM145" s="115"/>
      <c r="AN145" s="113"/>
      <c r="AO145" s="113"/>
      <c r="AP145" s="113"/>
      <c r="AQ145" s="115"/>
      <c r="AR145" s="113"/>
      <c r="AS145" s="113"/>
      <c r="AT145" s="113"/>
      <c r="AU145" s="115"/>
      <c r="AV145" s="113"/>
      <c r="AW145" s="113"/>
      <c r="AX145" s="113"/>
      <c r="AY145" s="113"/>
      <c r="AZ145" s="113"/>
      <c r="BA145" s="113"/>
      <c r="BB145" s="113"/>
      <c r="BC145" s="113">
        <v>41</v>
      </c>
      <c r="BD145" s="119">
        <v>0.91700000000000004</v>
      </c>
      <c r="BE145" s="113">
        <v>2.12</v>
      </c>
      <c r="BF145" s="115">
        <v>0.95</v>
      </c>
      <c r="BG145" s="113">
        <v>6.75</v>
      </c>
      <c r="BH145" s="113">
        <v>2.02</v>
      </c>
      <c r="BI145" s="115">
        <v>0.88</v>
      </c>
      <c r="BJ145" s="113">
        <v>3.51</v>
      </c>
      <c r="BK145" s="124">
        <f>(BL145*100)/(100+43)</f>
        <v>1.8321678321678321</v>
      </c>
      <c r="BL145" s="113">
        <v>2.62</v>
      </c>
      <c r="BM145" s="115">
        <v>0.43</v>
      </c>
      <c r="BN145" s="29">
        <f t="shared" si="227"/>
        <v>36.68</v>
      </c>
      <c r="BO145" s="29"/>
      <c r="BP145" s="29"/>
      <c r="BQ145" s="29"/>
      <c r="BR145" s="29"/>
      <c r="BS145" s="29" t="s">
        <v>25</v>
      </c>
      <c r="BT145" s="113">
        <v>1</v>
      </c>
      <c r="BU145" s="113">
        <v>2</v>
      </c>
      <c r="BV145" s="29" t="s">
        <v>314</v>
      </c>
      <c r="BW145" s="37"/>
      <c r="BX145" s="29"/>
      <c r="BY145" s="29" t="s">
        <v>1455</v>
      </c>
      <c r="BZ145" s="20" t="s">
        <v>1455</v>
      </c>
      <c r="CA145" s="20" t="s">
        <v>1455</v>
      </c>
      <c r="CB145" s="20" t="s">
        <v>1455</v>
      </c>
      <c r="CC145" s="20" t="s">
        <v>300</v>
      </c>
    </row>
    <row r="146" spans="1:81" ht="42.75">
      <c r="A146" s="120">
        <v>2022</v>
      </c>
      <c r="B146" s="29"/>
      <c r="C146" s="29"/>
      <c r="D146" s="29"/>
      <c r="E146" s="29"/>
      <c r="F146" s="29"/>
      <c r="G146" s="29"/>
      <c r="H146" s="130" t="s">
        <v>2239</v>
      </c>
      <c r="I146" s="131" t="s">
        <v>2239</v>
      </c>
      <c r="J146" s="29" t="s">
        <v>2240</v>
      </c>
      <c r="K146" s="29" t="s">
        <v>2087</v>
      </c>
      <c r="L146" s="29"/>
      <c r="M146" s="29"/>
      <c r="N146" s="29" t="s">
        <v>6070</v>
      </c>
      <c r="O146" s="29" t="s">
        <v>1438</v>
      </c>
      <c r="P146" s="113"/>
      <c r="Q146" s="29"/>
      <c r="R146" s="29"/>
      <c r="S146" s="29" t="s">
        <v>2088</v>
      </c>
      <c r="T146" s="29"/>
      <c r="U146" s="29"/>
      <c r="V146" s="122" t="s">
        <v>2241</v>
      </c>
      <c r="W146" s="29" t="s">
        <v>8</v>
      </c>
      <c r="X146" s="113">
        <v>9</v>
      </c>
      <c r="Y146" s="113">
        <v>16</v>
      </c>
      <c r="Z146" s="113">
        <f t="shared" ref="Z146:Z151" si="256">Y146-X146</f>
        <v>7</v>
      </c>
      <c r="AA146" s="115">
        <f t="shared" ref="AA146:AA151" si="257">(Y146-X146)/X146</f>
        <v>0.77777777777777779</v>
      </c>
      <c r="AB146" s="113">
        <v>16</v>
      </c>
      <c r="AC146" s="113">
        <v>22</v>
      </c>
      <c r="AD146" s="113">
        <f t="shared" ref="AD146:AD151" si="258">AC146-AB146</f>
        <v>6</v>
      </c>
      <c r="AE146" s="115">
        <f t="shared" ref="AE146:AE151" si="259">(AC146-AB146)/AB146</f>
        <v>0.375</v>
      </c>
      <c r="AF146" s="113"/>
      <c r="AG146" s="113"/>
      <c r="AH146" s="113"/>
      <c r="AI146" s="115"/>
      <c r="AJ146" s="113">
        <v>31</v>
      </c>
      <c r="AK146" s="113">
        <v>39</v>
      </c>
      <c r="AL146" s="113">
        <f t="shared" ref="AL146:AL151" si="260">AK146-AJ146</f>
        <v>8</v>
      </c>
      <c r="AM146" s="115">
        <f t="shared" ref="AM146:AM151" si="261">(AK146-AJ146)/AJ146</f>
        <v>0.25806451612903225</v>
      </c>
      <c r="AN146" s="113"/>
      <c r="AO146" s="113"/>
      <c r="AP146" s="113"/>
      <c r="AQ146" s="115"/>
      <c r="AR146" s="113">
        <v>77</v>
      </c>
      <c r="AS146" s="113">
        <v>92</v>
      </c>
      <c r="AT146" s="113">
        <f t="shared" ref="AT146:AT151" si="262">AS146-AR146</f>
        <v>15</v>
      </c>
      <c r="AU146" s="115">
        <f t="shared" ref="AU146:AU151" si="263">(AS146-AR146)/AR146</f>
        <v>0.19480519480519481</v>
      </c>
      <c r="AV146" s="113"/>
      <c r="AW146" s="113"/>
      <c r="AX146" s="113"/>
      <c r="AY146" s="113"/>
      <c r="AZ146" s="113"/>
      <c r="BA146" s="113"/>
      <c r="BB146" s="113"/>
      <c r="BC146" s="113">
        <v>0</v>
      </c>
      <c r="BD146" s="119">
        <v>0</v>
      </c>
      <c r="BE146" s="113"/>
      <c r="BF146" s="115">
        <v>0.94</v>
      </c>
      <c r="BG146" s="113">
        <v>5.37</v>
      </c>
      <c r="BH146" s="113"/>
      <c r="BI146" s="115">
        <v>0.87</v>
      </c>
      <c r="BJ146" s="113">
        <v>3.42</v>
      </c>
      <c r="BK146" s="124"/>
      <c r="BL146" s="113"/>
      <c r="BM146" s="115"/>
      <c r="BN146" s="29"/>
      <c r="BO146" s="29"/>
      <c r="BP146" s="29"/>
      <c r="BQ146" s="29"/>
      <c r="BR146" s="29"/>
      <c r="BS146" s="29" t="s">
        <v>25</v>
      </c>
      <c r="BT146" s="113">
        <v>1</v>
      </c>
      <c r="BU146" s="113">
        <v>2</v>
      </c>
      <c r="BV146" s="29" t="s">
        <v>2242</v>
      </c>
      <c r="BW146" s="37"/>
      <c r="BX146" s="29"/>
      <c r="BY146" s="29" t="s">
        <v>1569</v>
      </c>
      <c r="BZ146" s="29" t="s">
        <v>1570</v>
      </c>
      <c r="CA146" s="20" t="s">
        <v>1571</v>
      </c>
      <c r="CB146" s="20" t="s">
        <v>299</v>
      </c>
      <c r="CC146" s="20" t="s">
        <v>300</v>
      </c>
    </row>
    <row r="147" spans="1:81" ht="57">
      <c r="A147" s="120">
        <v>2022</v>
      </c>
      <c r="B147" s="29" t="s">
        <v>283</v>
      </c>
      <c r="C147" s="29" t="s">
        <v>787</v>
      </c>
      <c r="D147" s="29"/>
      <c r="E147" s="29" t="s">
        <v>2243</v>
      </c>
      <c r="F147" s="29" t="s">
        <v>1215</v>
      </c>
      <c r="G147" s="29" t="s">
        <v>2244</v>
      </c>
      <c r="H147" s="29" t="s">
        <v>2245</v>
      </c>
      <c r="I147" s="29" t="s">
        <v>2245</v>
      </c>
      <c r="J147" s="29" t="s">
        <v>2246</v>
      </c>
      <c r="K147" s="29" t="s">
        <v>23</v>
      </c>
      <c r="L147" s="29"/>
      <c r="M147" s="29" t="s">
        <v>2247</v>
      </c>
      <c r="N147" s="29" t="s">
        <v>11977</v>
      </c>
      <c r="O147" s="29" t="s">
        <v>1438</v>
      </c>
      <c r="P147" s="113">
        <v>48</v>
      </c>
      <c r="Q147" s="29"/>
      <c r="R147" s="29"/>
      <c r="S147" s="29" t="s">
        <v>2248</v>
      </c>
      <c r="T147" s="122" t="s">
        <v>2249</v>
      </c>
      <c r="U147" s="113" t="s">
        <v>8</v>
      </c>
      <c r="V147" s="122" t="s">
        <v>2250</v>
      </c>
      <c r="W147" s="29" t="s">
        <v>2</v>
      </c>
      <c r="X147" s="113">
        <v>39</v>
      </c>
      <c r="Y147" s="113">
        <v>44</v>
      </c>
      <c r="Z147" s="113">
        <f t="shared" si="256"/>
        <v>5</v>
      </c>
      <c r="AA147" s="115">
        <f t="shared" si="257"/>
        <v>0.12820512820512819</v>
      </c>
      <c r="AB147" s="113">
        <v>46</v>
      </c>
      <c r="AC147" s="113">
        <v>53</v>
      </c>
      <c r="AD147" s="113">
        <f t="shared" si="258"/>
        <v>7</v>
      </c>
      <c r="AE147" s="115">
        <f t="shared" si="259"/>
        <v>0.15217391304347827</v>
      </c>
      <c r="AF147" s="113">
        <v>61</v>
      </c>
      <c r="AG147" s="113">
        <v>75</v>
      </c>
      <c r="AH147" s="113">
        <f t="shared" ref="AH147:AH151" si="264">AG147-AF147</f>
        <v>14</v>
      </c>
      <c r="AI147" s="115">
        <f t="shared" ref="AI147:AI151" si="265">(AG147-AF147)/AF147</f>
        <v>0.22950819672131148</v>
      </c>
      <c r="AJ147" s="113">
        <v>18</v>
      </c>
      <c r="AK147" s="113">
        <v>36</v>
      </c>
      <c r="AL147" s="113">
        <f t="shared" si="260"/>
        <v>18</v>
      </c>
      <c r="AM147" s="115">
        <f t="shared" si="261"/>
        <v>1</v>
      </c>
      <c r="AN147" s="113">
        <v>40</v>
      </c>
      <c r="AO147" s="113">
        <v>65</v>
      </c>
      <c r="AP147" s="113">
        <f t="shared" ref="AP147:AP151" si="266">AO147-AN147</f>
        <v>25</v>
      </c>
      <c r="AQ147" s="115">
        <f t="shared" ref="AQ147:AQ151" si="267">(AO147-AN147)/AN147</f>
        <v>0.625</v>
      </c>
      <c r="AR147" s="113">
        <v>47</v>
      </c>
      <c r="AS147" s="113">
        <v>68</v>
      </c>
      <c r="AT147" s="113">
        <f t="shared" si="262"/>
        <v>21</v>
      </c>
      <c r="AU147" s="115">
        <f t="shared" si="263"/>
        <v>0.44680851063829785</v>
      </c>
      <c r="AV147" s="113"/>
      <c r="AW147" s="113"/>
      <c r="AX147" s="113"/>
      <c r="AY147" s="113"/>
      <c r="AZ147" s="113">
        <v>40</v>
      </c>
      <c r="BA147" s="113">
        <v>64</v>
      </c>
      <c r="BB147" s="113">
        <f t="shared" ref="BB147:BB148" si="268">BA147-AZ147</f>
        <v>24</v>
      </c>
      <c r="BC147" s="113">
        <v>33.5</v>
      </c>
      <c r="BD147" s="119">
        <v>0.91800000000000004</v>
      </c>
      <c r="BE147" s="113">
        <v>1.1200000000000001</v>
      </c>
      <c r="BF147" s="115">
        <v>0.96</v>
      </c>
      <c r="BG147" s="113">
        <v>5.14</v>
      </c>
      <c r="BH147" s="113">
        <v>1.67</v>
      </c>
      <c r="BI147" s="115">
        <v>0.87</v>
      </c>
      <c r="BJ147" s="113">
        <v>3.24</v>
      </c>
      <c r="BK147" s="124">
        <f>(BL147*100)/(100+98)</f>
        <v>1.303030303030303</v>
      </c>
      <c r="BL147" s="113">
        <v>2.58</v>
      </c>
      <c r="BM147" s="115">
        <v>0.98</v>
      </c>
      <c r="BN147" s="29">
        <f t="shared" ref="BN147:BN220" si="269">P147*BL147</f>
        <v>123.84</v>
      </c>
      <c r="BO147" s="29"/>
      <c r="BP147" s="29"/>
      <c r="BQ147" s="29"/>
      <c r="BR147" s="29"/>
      <c r="BS147" s="29" t="s">
        <v>27</v>
      </c>
      <c r="BT147" s="113">
        <v>1</v>
      </c>
      <c r="BU147" s="113">
        <v>4</v>
      </c>
      <c r="BV147" s="29" t="s">
        <v>314</v>
      </c>
      <c r="BW147" s="37"/>
      <c r="BX147" s="29"/>
      <c r="BY147" s="29" t="s">
        <v>1461</v>
      </c>
      <c r="BZ147" s="29" t="s">
        <v>2251</v>
      </c>
      <c r="CA147" s="29" t="s">
        <v>2252</v>
      </c>
      <c r="CB147" s="20" t="s">
        <v>299</v>
      </c>
      <c r="CC147" s="20" t="s">
        <v>300</v>
      </c>
    </row>
    <row r="148" spans="1:81" ht="42.75">
      <c r="A148" s="120">
        <v>2022</v>
      </c>
      <c r="B148" s="29" t="s">
        <v>367</v>
      </c>
      <c r="C148" s="29" t="s">
        <v>731</v>
      </c>
      <c r="D148" s="29"/>
      <c r="E148" s="29" t="s">
        <v>1375</v>
      </c>
      <c r="F148" s="29" t="s">
        <v>1215</v>
      </c>
      <c r="G148" s="29" t="s">
        <v>1417</v>
      </c>
      <c r="H148" s="29" t="s">
        <v>1257</v>
      </c>
      <c r="I148" s="29" t="s">
        <v>1257</v>
      </c>
      <c r="J148" s="29" t="s">
        <v>2253</v>
      </c>
      <c r="K148" s="29" t="s">
        <v>23</v>
      </c>
      <c r="L148" s="29"/>
      <c r="M148" s="29" t="s">
        <v>2254</v>
      </c>
      <c r="N148" s="29" t="s">
        <v>11978</v>
      </c>
      <c r="O148" s="29" t="s">
        <v>1438</v>
      </c>
      <c r="P148" s="113">
        <v>39</v>
      </c>
      <c r="Q148" s="29"/>
      <c r="R148" s="29"/>
      <c r="S148" s="29" t="s">
        <v>2255</v>
      </c>
      <c r="T148" s="126" t="s">
        <v>2256</v>
      </c>
      <c r="U148" s="113" t="s">
        <v>2</v>
      </c>
      <c r="V148" s="126" t="s">
        <v>2257</v>
      </c>
      <c r="W148" s="29" t="s">
        <v>2</v>
      </c>
      <c r="X148" s="113">
        <v>50</v>
      </c>
      <c r="Y148" s="113">
        <v>55</v>
      </c>
      <c r="Z148" s="113">
        <f t="shared" si="256"/>
        <v>5</v>
      </c>
      <c r="AA148" s="115">
        <f t="shared" si="257"/>
        <v>0.1</v>
      </c>
      <c r="AB148" s="113">
        <v>96</v>
      </c>
      <c r="AC148" s="113">
        <v>97</v>
      </c>
      <c r="AD148" s="113">
        <f t="shared" si="258"/>
        <v>1</v>
      </c>
      <c r="AE148" s="115">
        <f t="shared" si="259"/>
        <v>1.0416666666666666E-2</v>
      </c>
      <c r="AF148" s="113">
        <v>99</v>
      </c>
      <c r="AG148" s="113">
        <v>100</v>
      </c>
      <c r="AH148" s="113">
        <f t="shared" si="264"/>
        <v>1</v>
      </c>
      <c r="AI148" s="115">
        <f t="shared" si="265"/>
        <v>1.0101010101010102E-2</v>
      </c>
      <c r="AJ148" s="113">
        <v>50</v>
      </c>
      <c r="AK148" s="113">
        <v>55</v>
      </c>
      <c r="AL148" s="113">
        <f t="shared" si="260"/>
        <v>5</v>
      </c>
      <c r="AM148" s="115">
        <f t="shared" si="261"/>
        <v>0.1</v>
      </c>
      <c r="AN148" s="113">
        <v>76</v>
      </c>
      <c r="AO148" s="113">
        <v>89</v>
      </c>
      <c r="AP148" s="113">
        <f t="shared" si="266"/>
        <v>13</v>
      </c>
      <c r="AQ148" s="115">
        <f t="shared" si="267"/>
        <v>0.17105263157894737</v>
      </c>
      <c r="AR148" s="113">
        <v>84</v>
      </c>
      <c r="AS148" s="113">
        <v>88</v>
      </c>
      <c r="AT148" s="113">
        <f t="shared" si="262"/>
        <v>4</v>
      </c>
      <c r="AU148" s="115">
        <f t="shared" si="263"/>
        <v>4.7619047619047616E-2</v>
      </c>
      <c r="AV148" s="113"/>
      <c r="AW148" s="113"/>
      <c r="AX148" s="113"/>
      <c r="AY148" s="113"/>
      <c r="AZ148" s="113">
        <v>78</v>
      </c>
      <c r="BA148" s="113">
        <v>82</v>
      </c>
      <c r="BB148" s="113">
        <f t="shared" si="268"/>
        <v>4</v>
      </c>
      <c r="BC148" s="113">
        <v>36</v>
      </c>
      <c r="BD148" s="119">
        <v>0.92300000000000004</v>
      </c>
      <c r="BE148" s="113">
        <v>0.81</v>
      </c>
      <c r="BF148" s="115">
        <v>0.97</v>
      </c>
      <c r="BG148" s="113">
        <v>5.75</v>
      </c>
      <c r="BH148" s="113">
        <v>1.62</v>
      </c>
      <c r="BI148" s="115">
        <v>0.88</v>
      </c>
      <c r="BJ148" s="113">
        <v>3.26</v>
      </c>
      <c r="BK148" s="124">
        <f>(BL148*100)/(100+76)</f>
        <v>1.4204545454545454</v>
      </c>
      <c r="BL148" s="113">
        <v>2.5</v>
      </c>
      <c r="BM148" s="115">
        <v>0.76</v>
      </c>
      <c r="BN148" s="29">
        <f t="shared" si="269"/>
        <v>97.5</v>
      </c>
      <c r="BO148" s="29"/>
      <c r="BP148" s="29"/>
      <c r="BQ148" s="29"/>
      <c r="BR148" s="29"/>
      <c r="BS148" s="29" t="s">
        <v>25</v>
      </c>
      <c r="BT148" s="113">
        <v>1</v>
      </c>
      <c r="BU148" s="113">
        <v>3</v>
      </c>
      <c r="BV148" s="29" t="s">
        <v>314</v>
      </c>
      <c r="BW148" s="37"/>
      <c r="BX148" s="29"/>
      <c r="BY148" s="29" t="s">
        <v>1461</v>
      </c>
      <c r="BZ148" s="29" t="s">
        <v>2258</v>
      </c>
      <c r="CA148" s="29" t="s">
        <v>2259</v>
      </c>
      <c r="CB148" s="20" t="s">
        <v>299</v>
      </c>
      <c r="CC148" s="20" t="s">
        <v>300</v>
      </c>
    </row>
    <row r="149" spans="1:81" ht="42.75">
      <c r="A149" s="120">
        <v>2022</v>
      </c>
      <c r="B149" s="29" t="s">
        <v>367</v>
      </c>
      <c r="C149" s="29" t="s">
        <v>800</v>
      </c>
      <c r="D149" s="113" t="s">
        <v>801</v>
      </c>
      <c r="E149" s="29" t="s">
        <v>801</v>
      </c>
      <c r="F149" s="29" t="s">
        <v>334</v>
      </c>
      <c r="G149" s="29" t="s">
        <v>2260</v>
      </c>
      <c r="H149" s="29" t="s">
        <v>977</v>
      </c>
      <c r="I149" s="29" t="s">
        <v>977</v>
      </c>
      <c r="J149" s="29" t="s">
        <v>2261</v>
      </c>
      <c r="K149" s="29" t="s">
        <v>23</v>
      </c>
      <c r="L149" s="29"/>
      <c r="M149" s="29" t="s">
        <v>2262</v>
      </c>
      <c r="N149" s="29" t="s">
        <v>1089</v>
      </c>
      <c r="O149" s="29" t="s">
        <v>411</v>
      </c>
      <c r="P149" s="113">
        <v>43</v>
      </c>
      <c r="Q149" s="29"/>
      <c r="R149" s="29"/>
      <c r="S149" s="29" t="s">
        <v>2263</v>
      </c>
      <c r="T149" s="122" t="s">
        <v>2264</v>
      </c>
      <c r="U149" s="113" t="s">
        <v>2</v>
      </c>
      <c r="V149" s="122" t="s">
        <v>2265</v>
      </c>
      <c r="W149" s="29" t="s">
        <v>2</v>
      </c>
      <c r="X149" s="113">
        <v>18</v>
      </c>
      <c r="Y149" s="113">
        <v>30</v>
      </c>
      <c r="Z149" s="113">
        <f t="shared" si="256"/>
        <v>12</v>
      </c>
      <c r="AA149" s="115">
        <f t="shared" si="257"/>
        <v>0.66666666666666663</v>
      </c>
      <c r="AB149" s="113">
        <v>52</v>
      </c>
      <c r="AC149" s="113">
        <v>52</v>
      </c>
      <c r="AD149" s="113">
        <f t="shared" si="258"/>
        <v>0</v>
      </c>
      <c r="AE149" s="115">
        <f t="shared" si="259"/>
        <v>0</v>
      </c>
      <c r="AF149" s="113">
        <v>100</v>
      </c>
      <c r="AG149" s="113">
        <v>100</v>
      </c>
      <c r="AH149" s="113">
        <f t="shared" si="264"/>
        <v>0</v>
      </c>
      <c r="AI149" s="115">
        <f t="shared" si="265"/>
        <v>0</v>
      </c>
      <c r="AJ149" s="113">
        <v>18</v>
      </c>
      <c r="AK149" s="113">
        <v>31</v>
      </c>
      <c r="AL149" s="113">
        <f t="shared" si="260"/>
        <v>13</v>
      </c>
      <c r="AM149" s="115">
        <f t="shared" si="261"/>
        <v>0.72222222222222221</v>
      </c>
      <c r="AN149" s="113">
        <v>97</v>
      </c>
      <c r="AO149" s="113">
        <v>100</v>
      </c>
      <c r="AP149" s="113">
        <f t="shared" si="266"/>
        <v>3</v>
      </c>
      <c r="AQ149" s="115">
        <f t="shared" si="267"/>
        <v>3.0927835051546393E-2</v>
      </c>
      <c r="AR149" s="113">
        <v>97</v>
      </c>
      <c r="AS149" s="113">
        <v>97</v>
      </c>
      <c r="AT149" s="113">
        <f t="shared" si="262"/>
        <v>0</v>
      </c>
      <c r="AU149" s="115">
        <f t="shared" si="263"/>
        <v>0</v>
      </c>
      <c r="AV149" s="113"/>
      <c r="AW149" s="113"/>
      <c r="AX149" s="113"/>
      <c r="AY149" s="113"/>
      <c r="AZ149" s="113"/>
      <c r="BA149" s="113"/>
      <c r="BB149" s="113"/>
      <c r="BC149" s="113">
        <v>34.200000000000003</v>
      </c>
      <c r="BD149" s="119">
        <v>0.91900000000000004</v>
      </c>
      <c r="BE149" s="113"/>
      <c r="BF149" s="115">
        <v>0.96</v>
      </c>
      <c r="BG149" s="113">
        <v>5.21</v>
      </c>
      <c r="BH149" s="113">
        <v>1.61</v>
      </c>
      <c r="BI149" s="115">
        <v>0.88</v>
      </c>
      <c r="BJ149" s="113">
        <v>3.33</v>
      </c>
      <c r="BK149" s="124">
        <f>(BL149*100)/(100+70)</f>
        <v>1.4529411764705884</v>
      </c>
      <c r="BL149" s="113">
        <v>2.4700000000000002</v>
      </c>
      <c r="BM149" s="115">
        <v>0.7</v>
      </c>
      <c r="BN149" s="29">
        <f t="shared" si="269"/>
        <v>106.21000000000001</v>
      </c>
      <c r="BO149" s="29"/>
      <c r="BP149" s="29"/>
      <c r="BQ149" s="29"/>
      <c r="BR149" s="29"/>
      <c r="BS149" s="29" t="s">
        <v>24</v>
      </c>
      <c r="BT149" s="113">
        <v>1</v>
      </c>
      <c r="BU149" s="113">
        <v>2</v>
      </c>
      <c r="BV149" s="29" t="s">
        <v>1517</v>
      </c>
      <c r="BW149" s="37"/>
      <c r="BX149" s="29"/>
      <c r="BY149" s="29" t="s">
        <v>1461</v>
      </c>
      <c r="BZ149" s="29" t="s">
        <v>2266</v>
      </c>
      <c r="CA149" s="29" t="s">
        <v>2267</v>
      </c>
      <c r="CB149" s="20" t="s">
        <v>299</v>
      </c>
      <c r="CC149" s="20" t="s">
        <v>300</v>
      </c>
    </row>
    <row r="150" spans="1:81" ht="42.75">
      <c r="A150" s="120">
        <v>2022</v>
      </c>
      <c r="B150" s="29" t="s">
        <v>301</v>
      </c>
      <c r="C150" s="29" t="s">
        <v>881</v>
      </c>
      <c r="D150" s="113" t="s">
        <v>333</v>
      </c>
      <c r="E150" s="29" t="s">
        <v>2268</v>
      </c>
      <c r="F150" s="29" t="s">
        <v>334</v>
      </c>
      <c r="G150" s="29" t="s">
        <v>2269</v>
      </c>
      <c r="H150" s="29" t="s">
        <v>2270</v>
      </c>
      <c r="I150" s="29" t="s">
        <v>2270</v>
      </c>
      <c r="J150" s="29" t="s">
        <v>2271</v>
      </c>
      <c r="K150" s="29" t="s">
        <v>23</v>
      </c>
      <c r="L150" s="29"/>
      <c r="M150" s="29" t="s">
        <v>2272</v>
      </c>
      <c r="N150" s="29" t="s">
        <v>310</v>
      </c>
      <c r="O150" s="29" t="s">
        <v>411</v>
      </c>
      <c r="P150" s="113">
        <v>101</v>
      </c>
      <c r="Q150" s="29"/>
      <c r="R150" s="29"/>
      <c r="S150" s="29" t="s">
        <v>2273</v>
      </c>
      <c r="T150" s="122" t="s">
        <v>2274</v>
      </c>
      <c r="U150" s="113" t="s">
        <v>8</v>
      </c>
      <c r="V150" s="126" t="s">
        <v>2275</v>
      </c>
      <c r="W150" s="29" t="s">
        <v>2</v>
      </c>
      <c r="X150" s="113">
        <v>18</v>
      </c>
      <c r="Y150" s="113">
        <v>34</v>
      </c>
      <c r="Z150" s="113">
        <f t="shared" si="256"/>
        <v>16</v>
      </c>
      <c r="AA150" s="115">
        <f t="shared" si="257"/>
        <v>0.88888888888888884</v>
      </c>
      <c r="AB150" s="113">
        <v>68</v>
      </c>
      <c r="AC150" s="113">
        <v>68</v>
      </c>
      <c r="AD150" s="113">
        <f t="shared" si="258"/>
        <v>0</v>
      </c>
      <c r="AE150" s="115">
        <f t="shared" si="259"/>
        <v>0</v>
      </c>
      <c r="AF150" s="113">
        <v>91</v>
      </c>
      <c r="AG150" s="113">
        <v>97</v>
      </c>
      <c r="AH150" s="113">
        <f t="shared" si="264"/>
        <v>6</v>
      </c>
      <c r="AI150" s="115">
        <f t="shared" si="265"/>
        <v>6.5934065934065936E-2</v>
      </c>
      <c r="AJ150" s="113">
        <v>62</v>
      </c>
      <c r="AK150" s="113">
        <v>77</v>
      </c>
      <c r="AL150" s="113">
        <f t="shared" si="260"/>
        <v>15</v>
      </c>
      <c r="AM150" s="115">
        <f t="shared" si="261"/>
        <v>0.24193548387096775</v>
      </c>
      <c r="AN150" s="113">
        <v>64</v>
      </c>
      <c r="AO150" s="113">
        <v>81</v>
      </c>
      <c r="AP150" s="113">
        <f t="shared" si="266"/>
        <v>17</v>
      </c>
      <c r="AQ150" s="115">
        <f t="shared" si="267"/>
        <v>0.265625</v>
      </c>
      <c r="AR150" s="113">
        <v>59</v>
      </c>
      <c r="AS150" s="113">
        <v>75</v>
      </c>
      <c r="AT150" s="113">
        <f t="shared" si="262"/>
        <v>16</v>
      </c>
      <c r="AU150" s="115">
        <f t="shared" si="263"/>
        <v>0.2711864406779661</v>
      </c>
      <c r="AV150" s="113"/>
      <c r="AW150" s="113"/>
      <c r="AX150" s="113"/>
      <c r="AY150" s="113"/>
      <c r="AZ150" s="113"/>
      <c r="BA150" s="113"/>
      <c r="BB150" s="113"/>
      <c r="BC150" s="113">
        <v>34.200000000000003</v>
      </c>
      <c r="BD150" s="119">
        <v>0.91500000000000004</v>
      </c>
      <c r="BE150" s="113">
        <v>1.39</v>
      </c>
      <c r="BF150" s="115">
        <v>0.95</v>
      </c>
      <c r="BG150" s="113">
        <v>5.41</v>
      </c>
      <c r="BH150" s="113">
        <v>1.77</v>
      </c>
      <c r="BI150" s="115">
        <v>0.88</v>
      </c>
      <c r="BJ150" s="113">
        <v>3.15</v>
      </c>
      <c r="BK150" s="124">
        <f>(BL150*100)/(100+62)</f>
        <v>1.462962962962963</v>
      </c>
      <c r="BL150" s="113">
        <v>2.37</v>
      </c>
      <c r="BM150" s="115">
        <v>0.62</v>
      </c>
      <c r="BN150" s="29">
        <f t="shared" si="269"/>
        <v>239.37</v>
      </c>
      <c r="BO150" s="29"/>
      <c r="BP150" s="29"/>
      <c r="BQ150" s="29"/>
      <c r="BR150" s="29"/>
      <c r="BS150" s="29" t="s">
        <v>28</v>
      </c>
      <c r="BT150" s="113">
        <v>1</v>
      </c>
      <c r="BU150" s="113">
        <v>2</v>
      </c>
      <c r="BV150" s="29" t="s">
        <v>314</v>
      </c>
      <c r="BW150" s="37"/>
      <c r="BX150" s="29"/>
      <c r="BY150" s="29" t="s">
        <v>1461</v>
      </c>
      <c r="BZ150" s="29" t="s">
        <v>2276</v>
      </c>
      <c r="CA150" s="29" t="s">
        <v>2277</v>
      </c>
      <c r="CB150" s="20" t="s">
        <v>299</v>
      </c>
      <c r="CC150" s="20" t="s">
        <v>300</v>
      </c>
    </row>
    <row r="151" spans="1:81" ht="57">
      <c r="A151" s="120">
        <v>2022</v>
      </c>
      <c r="B151" s="29" t="s">
        <v>301</v>
      </c>
      <c r="C151" s="29" t="s">
        <v>881</v>
      </c>
      <c r="D151" s="113" t="s">
        <v>333</v>
      </c>
      <c r="E151" s="29" t="s">
        <v>1442</v>
      </c>
      <c r="F151" s="29" t="s">
        <v>334</v>
      </c>
      <c r="G151" s="29" t="s">
        <v>2278</v>
      </c>
      <c r="H151" s="29" t="s">
        <v>2279</v>
      </c>
      <c r="I151" s="29" t="s">
        <v>2279</v>
      </c>
      <c r="J151" s="29" t="s">
        <v>2280</v>
      </c>
      <c r="K151" s="29" t="s">
        <v>23</v>
      </c>
      <c r="L151" s="29"/>
      <c r="M151" s="29" t="s">
        <v>2281</v>
      </c>
      <c r="N151" s="29" t="s">
        <v>310</v>
      </c>
      <c r="O151" s="29" t="s">
        <v>411</v>
      </c>
      <c r="P151" s="113">
        <v>54</v>
      </c>
      <c r="Q151" s="29"/>
      <c r="R151" s="29"/>
      <c r="S151" s="29" t="s">
        <v>2282</v>
      </c>
      <c r="T151" s="122" t="s">
        <v>2283</v>
      </c>
      <c r="U151" s="113" t="s">
        <v>8</v>
      </c>
      <c r="V151" s="126" t="s">
        <v>2284</v>
      </c>
      <c r="W151" s="29" t="s">
        <v>2</v>
      </c>
      <c r="X151" s="113">
        <v>15</v>
      </c>
      <c r="Y151" s="113">
        <v>34</v>
      </c>
      <c r="Z151" s="113">
        <f t="shared" si="256"/>
        <v>19</v>
      </c>
      <c r="AA151" s="115">
        <f t="shared" si="257"/>
        <v>1.2666666666666666</v>
      </c>
      <c r="AB151" s="113">
        <v>45</v>
      </c>
      <c r="AC151" s="113">
        <v>72</v>
      </c>
      <c r="AD151" s="113">
        <f t="shared" si="258"/>
        <v>27</v>
      </c>
      <c r="AE151" s="115">
        <f t="shared" si="259"/>
        <v>0.6</v>
      </c>
      <c r="AF151" s="113">
        <v>78</v>
      </c>
      <c r="AG151" s="113">
        <v>89</v>
      </c>
      <c r="AH151" s="113">
        <f t="shared" si="264"/>
        <v>11</v>
      </c>
      <c r="AI151" s="115">
        <f t="shared" si="265"/>
        <v>0.14102564102564102</v>
      </c>
      <c r="AJ151" s="113">
        <v>42</v>
      </c>
      <c r="AK151" s="113">
        <v>66</v>
      </c>
      <c r="AL151" s="113">
        <f t="shared" si="260"/>
        <v>24</v>
      </c>
      <c r="AM151" s="115">
        <f t="shared" si="261"/>
        <v>0.5714285714285714</v>
      </c>
      <c r="AN151" s="113">
        <v>65</v>
      </c>
      <c r="AO151" s="113">
        <v>77</v>
      </c>
      <c r="AP151" s="113">
        <f t="shared" si="266"/>
        <v>12</v>
      </c>
      <c r="AQ151" s="115">
        <f t="shared" si="267"/>
        <v>0.18461538461538463</v>
      </c>
      <c r="AR151" s="113">
        <v>60</v>
      </c>
      <c r="AS151" s="113">
        <v>72</v>
      </c>
      <c r="AT151" s="113">
        <f t="shared" si="262"/>
        <v>12</v>
      </c>
      <c r="AU151" s="115">
        <f t="shared" si="263"/>
        <v>0.2</v>
      </c>
      <c r="AV151" s="113"/>
      <c r="AW151" s="113"/>
      <c r="AX151" s="113"/>
      <c r="AY151" s="113"/>
      <c r="AZ151" s="113"/>
      <c r="BA151" s="113"/>
      <c r="BB151" s="113"/>
      <c r="BC151" s="113">
        <v>34.9</v>
      </c>
      <c r="BD151" s="119">
        <v>0.91700000000000004</v>
      </c>
      <c r="BE151" s="113">
        <v>0.5</v>
      </c>
      <c r="BF151" s="115">
        <v>0.96</v>
      </c>
      <c r="BG151" s="113">
        <v>5.32</v>
      </c>
      <c r="BH151" s="113">
        <v>1.69</v>
      </c>
      <c r="BI151" s="115">
        <v>0.88</v>
      </c>
      <c r="BJ151" s="113">
        <v>3.39</v>
      </c>
      <c r="BK151" s="124">
        <f>(BL151*100)/(100+34)</f>
        <v>1.8283582089552242</v>
      </c>
      <c r="BL151" s="113">
        <v>2.4500000000000002</v>
      </c>
      <c r="BM151" s="115">
        <v>0.34</v>
      </c>
      <c r="BN151" s="29">
        <f t="shared" si="269"/>
        <v>132.30000000000001</v>
      </c>
      <c r="BO151" s="29"/>
      <c r="BP151" s="29"/>
      <c r="BQ151" s="29"/>
      <c r="BR151" s="29"/>
      <c r="BS151" s="29" t="s">
        <v>26</v>
      </c>
      <c r="BT151" s="113">
        <v>1</v>
      </c>
      <c r="BU151" s="113">
        <v>2</v>
      </c>
      <c r="BV151" s="29" t="s">
        <v>314</v>
      </c>
      <c r="BW151" s="37"/>
      <c r="BX151" s="29"/>
      <c r="BY151" s="29" t="s">
        <v>1461</v>
      </c>
      <c r="BZ151" s="29" t="s">
        <v>2285</v>
      </c>
      <c r="CA151" s="29" t="s">
        <v>2286</v>
      </c>
      <c r="CB151" s="20" t="s">
        <v>299</v>
      </c>
      <c r="CC151" s="20" t="s">
        <v>300</v>
      </c>
    </row>
    <row r="152" spans="1:81" ht="42.75">
      <c r="A152" s="120">
        <v>2022</v>
      </c>
      <c r="B152" s="29" t="s">
        <v>367</v>
      </c>
      <c r="C152" s="29" t="s">
        <v>1739</v>
      </c>
      <c r="D152" s="29"/>
      <c r="E152" s="29" t="s">
        <v>1740</v>
      </c>
      <c r="F152" s="29" t="s">
        <v>2287</v>
      </c>
      <c r="G152" s="29" t="s">
        <v>2288</v>
      </c>
      <c r="H152" s="29" t="s">
        <v>2289</v>
      </c>
      <c r="I152" s="29" t="s">
        <v>2289</v>
      </c>
      <c r="J152" s="29" t="s">
        <v>2290</v>
      </c>
      <c r="K152" s="29" t="s">
        <v>23</v>
      </c>
      <c r="L152" s="29"/>
      <c r="M152" s="29" t="s">
        <v>2291</v>
      </c>
      <c r="N152" s="29" t="s">
        <v>11967</v>
      </c>
      <c r="O152" s="29" t="s">
        <v>411</v>
      </c>
      <c r="P152" s="113">
        <v>12</v>
      </c>
      <c r="Q152" s="29"/>
      <c r="R152" s="29"/>
      <c r="S152" s="29" t="s">
        <v>2292</v>
      </c>
      <c r="T152" s="29"/>
      <c r="U152" s="29"/>
      <c r="V152" s="122" t="s">
        <v>2293</v>
      </c>
      <c r="W152" s="29" t="s">
        <v>2</v>
      </c>
      <c r="X152" s="113"/>
      <c r="Y152" s="113"/>
      <c r="Z152" s="113"/>
      <c r="AA152" s="115"/>
      <c r="AB152" s="113"/>
      <c r="AC152" s="113"/>
      <c r="AD152" s="113"/>
      <c r="AE152" s="115"/>
      <c r="AF152" s="113"/>
      <c r="AG152" s="113"/>
      <c r="AH152" s="113"/>
      <c r="AI152" s="115"/>
      <c r="AJ152" s="113"/>
      <c r="AK152" s="113"/>
      <c r="AL152" s="113"/>
      <c r="AM152" s="115"/>
      <c r="AN152" s="113"/>
      <c r="AO152" s="113"/>
      <c r="AP152" s="113"/>
      <c r="AQ152" s="115"/>
      <c r="AR152" s="113"/>
      <c r="AS152" s="113"/>
      <c r="AT152" s="113"/>
      <c r="AU152" s="115"/>
      <c r="AV152" s="113"/>
      <c r="AW152" s="113"/>
      <c r="AX152" s="113"/>
      <c r="AY152" s="113"/>
      <c r="AZ152" s="113"/>
      <c r="BA152" s="113"/>
      <c r="BB152" s="113"/>
      <c r="BC152" s="113">
        <v>36.1</v>
      </c>
      <c r="BD152" s="119">
        <v>0.91600000000000004</v>
      </c>
      <c r="BE152" s="113">
        <v>1.51</v>
      </c>
      <c r="BF152" s="115">
        <v>0.95</v>
      </c>
      <c r="BG152" s="113">
        <v>5.82</v>
      </c>
      <c r="BH152" s="113">
        <v>1.55</v>
      </c>
      <c r="BI152" s="115">
        <v>0.88</v>
      </c>
      <c r="BJ152" s="113">
        <v>3.2</v>
      </c>
      <c r="BK152" s="124">
        <f>(BL152*100)/(100+24)</f>
        <v>1.6048387096774193</v>
      </c>
      <c r="BL152" s="113">
        <v>1.99</v>
      </c>
      <c r="BM152" s="115">
        <v>0.24</v>
      </c>
      <c r="BN152" s="29">
        <f t="shared" si="269"/>
        <v>23.88</v>
      </c>
      <c r="BO152" s="29"/>
      <c r="BP152" s="29"/>
      <c r="BQ152" s="29"/>
      <c r="BR152" s="29"/>
      <c r="BS152" s="29" t="s">
        <v>25</v>
      </c>
      <c r="BT152" s="113">
        <v>1</v>
      </c>
      <c r="BU152" s="113">
        <v>2</v>
      </c>
      <c r="BV152" s="29" t="s">
        <v>314</v>
      </c>
      <c r="BW152" s="37"/>
      <c r="BX152" s="29"/>
      <c r="BY152" s="29" t="s">
        <v>1455</v>
      </c>
      <c r="BZ152" s="29" t="s">
        <v>1455</v>
      </c>
      <c r="CA152" s="29" t="s">
        <v>1455</v>
      </c>
      <c r="CB152" s="29" t="s">
        <v>1455</v>
      </c>
      <c r="CC152" s="20" t="s">
        <v>300</v>
      </c>
    </row>
    <row r="153" spans="1:81" ht="42.75">
      <c r="A153" s="120">
        <v>2022</v>
      </c>
      <c r="B153" s="29" t="s">
        <v>367</v>
      </c>
      <c r="C153" s="29" t="s">
        <v>731</v>
      </c>
      <c r="D153" s="29"/>
      <c r="E153" s="29" t="s">
        <v>1375</v>
      </c>
      <c r="F153" s="29" t="s">
        <v>732</v>
      </c>
      <c r="G153" s="29" t="s">
        <v>1380</v>
      </c>
      <c r="H153" s="29" t="s">
        <v>809</v>
      </c>
      <c r="I153" s="29" t="s">
        <v>809</v>
      </c>
      <c r="J153" s="29" t="s">
        <v>2182</v>
      </c>
      <c r="K153" s="29" t="s">
        <v>23</v>
      </c>
      <c r="L153" s="29"/>
      <c r="M153" s="29" t="s">
        <v>2294</v>
      </c>
      <c r="N153" s="29" t="s">
        <v>11979</v>
      </c>
      <c r="O153" s="29" t="s">
        <v>411</v>
      </c>
      <c r="P153" s="113">
        <v>11</v>
      </c>
      <c r="Q153" s="29"/>
      <c r="R153" s="29"/>
      <c r="S153" s="29" t="s">
        <v>2295</v>
      </c>
      <c r="T153" s="122" t="s">
        <v>2234</v>
      </c>
      <c r="U153" s="29" t="s">
        <v>2</v>
      </c>
      <c r="V153" s="122" t="s">
        <v>2296</v>
      </c>
      <c r="W153" s="29" t="s">
        <v>2</v>
      </c>
      <c r="X153" s="113"/>
      <c r="Y153" s="113"/>
      <c r="Z153" s="113"/>
      <c r="AA153" s="115"/>
      <c r="AB153" s="113"/>
      <c r="AC153" s="113"/>
      <c r="AD153" s="113"/>
      <c r="AE153" s="115"/>
      <c r="AF153" s="113"/>
      <c r="AG153" s="113"/>
      <c r="AH153" s="113"/>
      <c r="AI153" s="115"/>
      <c r="AJ153" s="113"/>
      <c r="AK153" s="113"/>
      <c r="AL153" s="113"/>
      <c r="AM153" s="115"/>
      <c r="AN153" s="113"/>
      <c r="AO153" s="113"/>
      <c r="AP153" s="113"/>
      <c r="AQ153" s="115"/>
      <c r="AR153" s="113"/>
      <c r="AS153" s="113"/>
      <c r="AT153" s="113"/>
      <c r="AU153" s="115"/>
      <c r="AV153" s="113"/>
      <c r="AW153" s="113"/>
      <c r="AX153" s="113"/>
      <c r="AY153" s="113"/>
      <c r="AZ153" s="113"/>
      <c r="BA153" s="113"/>
      <c r="BB153" s="113"/>
      <c r="BC153" s="113">
        <v>37</v>
      </c>
      <c r="BD153" s="119">
        <v>0.92400000000000004</v>
      </c>
      <c r="BE153" s="113">
        <v>1.1100000000000001</v>
      </c>
      <c r="BF153" s="115">
        <v>0.96</v>
      </c>
      <c r="BG153" s="113">
        <v>5.94</v>
      </c>
      <c r="BH153" s="113">
        <v>1.54</v>
      </c>
      <c r="BI153" s="115">
        <v>0.89</v>
      </c>
      <c r="BJ153" s="113">
        <v>3.32</v>
      </c>
      <c r="BK153" s="124">
        <f>(BL153*100)/(100+59)</f>
        <v>2.1572327044025159</v>
      </c>
      <c r="BL153" s="113">
        <v>3.43</v>
      </c>
      <c r="BM153" s="115">
        <v>0.59</v>
      </c>
      <c r="BN153" s="29">
        <f t="shared" si="269"/>
        <v>37.730000000000004</v>
      </c>
      <c r="BO153" s="29"/>
      <c r="BP153" s="29"/>
      <c r="BQ153" s="29"/>
      <c r="BR153" s="29"/>
      <c r="BS153" s="29" t="s">
        <v>25</v>
      </c>
      <c r="BT153" s="113">
        <v>3</v>
      </c>
      <c r="BU153" s="113">
        <v>3</v>
      </c>
      <c r="BV153" s="29" t="s">
        <v>314</v>
      </c>
      <c r="BW153" s="37"/>
      <c r="BX153" s="29"/>
      <c r="BY153" s="29" t="s">
        <v>1455</v>
      </c>
      <c r="BZ153" s="29" t="s">
        <v>1455</v>
      </c>
      <c r="CA153" s="29" t="s">
        <v>1455</v>
      </c>
      <c r="CB153" s="20" t="s">
        <v>1455</v>
      </c>
      <c r="CC153" s="20" t="s">
        <v>300</v>
      </c>
    </row>
    <row r="154" spans="1:81" ht="57">
      <c r="A154" s="120">
        <v>2022</v>
      </c>
      <c r="B154" s="29" t="s">
        <v>367</v>
      </c>
      <c r="C154" s="29" t="s">
        <v>731</v>
      </c>
      <c r="D154" s="29"/>
      <c r="E154" s="29" t="s">
        <v>1375</v>
      </c>
      <c r="F154" s="29" t="s">
        <v>732</v>
      </c>
      <c r="G154" s="29" t="s">
        <v>804</v>
      </c>
      <c r="H154" s="29" t="s">
        <v>805</v>
      </c>
      <c r="I154" s="29" t="s">
        <v>805</v>
      </c>
      <c r="J154" s="29" t="s">
        <v>2227</v>
      </c>
      <c r="K154" s="29" t="s">
        <v>23</v>
      </c>
      <c r="L154" s="29"/>
      <c r="M154" s="29" t="s">
        <v>2297</v>
      </c>
      <c r="N154" s="29" t="s">
        <v>11964</v>
      </c>
      <c r="O154" s="29" t="s">
        <v>411</v>
      </c>
      <c r="P154" s="113">
        <v>12</v>
      </c>
      <c r="Q154" s="29"/>
      <c r="R154" s="29"/>
      <c r="S154" s="29" t="s">
        <v>2298</v>
      </c>
      <c r="T154" s="122" t="s">
        <v>2195</v>
      </c>
      <c r="U154" s="29" t="s">
        <v>5</v>
      </c>
      <c r="V154" s="122" t="s">
        <v>2299</v>
      </c>
      <c r="W154" s="29" t="s">
        <v>2</v>
      </c>
      <c r="X154" s="113"/>
      <c r="Y154" s="113"/>
      <c r="Z154" s="113"/>
      <c r="AA154" s="115"/>
      <c r="AB154" s="113"/>
      <c r="AC154" s="113"/>
      <c r="AD154" s="113"/>
      <c r="AE154" s="115"/>
      <c r="AF154" s="113"/>
      <c r="AG154" s="113"/>
      <c r="AH154" s="113"/>
      <c r="AI154" s="115"/>
      <c r="AJ154" s="113"/>
      <c r="AK154" s="113"/>
      <c r="AL154" s="113"/>
      <c r="AM154" s="115"/>
      <c r="AN154" s="113"/>
      <c r="AO154" s="113"/>
      <c r="AP154" s="113"/>
      <c r="AQ154" s="115"/>
      <c r="AR154" s="113"/>
      <c r="AS154" s="113"/>
      <c r="AT154" s="113"/>
      <c r="AU154" s="115"/>
      <c r="AV154" s="113"/>
      <c r="AW154" s="113"/>
      <c r="AX154" s="113"/>
      <c r="AY154" s="113"/>
      <c r="AZ154" s="113"/>
      <c r="BA154" s="113"/>
      <c r="BB154" s="113"/>
      <c r="BC154" s="113">
        <v>32</v>
      </c>
      <c r="BD154" s="115">
        <v>0.86</v>
      </c>
      <c r="BE154" s="113"/>
      <c r="BF154" s="115">
        <v>0.94</v>
      </c>
      <c r="BG154" s="113">
        <v>5.34</v>
      </c>
      <c r="BH154" s="113">
        <v>1.91</v>
      </c>
      <c r="BI154" s="115">
        <v>0.78</v>
      </c>
      <c r="BJ154" s="113">
        <v>2.66</v>
      </c>
      <c r="BK154" s="124">
        <f>(BL154*100)/(100+41)</f>
        <v>1.4042553191489362</v>
      </c>
      <c r="BL154" s="113">
        <v>1.98</v>
      </c>
      <c r="BM154" s="115">
        <v>0.41</v>
      </c>
      <c r="BN154" s="29">
        <f t="shared" si="269"/>
        <v>23.759999999999998</v>
      </c>
      <c r="BO154" s="29"/>
      <c r="BP154" s="29"/>
      <c r="BQ154" s="29"/>
      <c r="BR154" s="29"/>
      <c r="BS154" s="29" t="s">
        <v>25</v>
      </c>
      <c r="BT154" s="113">
        <v>1</v>
      </c>
      <c r="BU154" s="113">
        <v>1</v>
      </c>
      <c r="BV154" s="29" t="s">
        <v>314</v>
      </c>
      <c r="BW154" s="37"/>
      <c r="BX154" s="29"/>
      <c r="BY154" s="29" t="s">
        <v>1455</v>
      </c>
      <c r="BZ154" s="29" t="s">
        <v>1455</v>
      </c>
      <c r="CA154" s="29" t="s">
        <v>1455</v>
      </c>
      <c r="CB154" s="20" t="s">
        <v>1455</v>
      </c>
      <c r="CC154" s="20" t="s">
        <v>300</v>
      </c>
    </row>
    <row r="155" spans="1:81" ht="42.75">
      <c r="A155" s="120">
        <v>2022</v>
      </c>
      <c r="B155" s="29" t="s">
        <v>283</v>
      </c>
      <c r="C155" s="29" t="s">
        <v>726</v>
      </c>
      <c r="D155" s="29"/>
      <c r="E155" s="29" t="s">
        <v>775</v>
      </c>
      <c r="F155" s="29" t="s">
        <v>791</v>
      </c>
      <c r="G155" s="29" t="s">
        <v>2300</v>
      </c>
      <c r="H155" s="29" t="s">
        <v>2301</v>
      </c>
      <c r="I155" s="29" t="s">
        <v>2301</v>
      </c>
      <c r="J155" s="29" t="s">
        <v>2302</v>
      </c>
      <c r="K155" s="29" t="s">
        <v>23</v>
      </c>
      <c r="L155" s="29"/>
      <c r="M155" s="29" t="s">
        <v>2303</v>
      </c>
      <c r="N155" s="29" t="s">
        <v>11961</v>
      </c>
      <c r="O155" s="29" t="s">
        <v>411</v>
      </c>
      <c r="P155" s="113">
        <v>13</v>
      </c>
      <c r="Q155" s="29"/>
      <c r="R155" s="29"/>
      <c r="S155" s="29" t="s">
        <v>2304</v>
      </c>
      <c r="T155" s="29"/>
      <c r="U155" s="29"/>
      <c r="V155" s="122" t="s">
        <v>2305</v>
      </c>
      <c r="W155" s="29" t="s">
        <v>2</v>
      </c>
      <c r="X155" s="113"/>
      <c r="Y155" s="113"/>
      <c r="Z155" s="113"/>
      <c r="AA155" s="115"/>
      <c r="AB155" s="113"/>
      <c r="AC155" s="113"/>
      <c r="AD155" s="113"/>
      <c r="AE155" s="115"/>
      <c r="AF155" s="113"/>
      <c r="AG155" s="113"/>
      <c r="AH155" s="113"/>
      <c r="AI155" s="115"/>
      <c r="AJ155" s="113"/>
      <c r="AK155" s="113"/>
      <c r="AL155" s="113"/>
      <c r="AM155" s="115"/>
      <c r="AN155" s="113"/>
      <c r="AO155" s="113"/>
      <c r="AP155" s="113"/>
      <c r="AQ155" s="115"/>
      <c r="AR155" s="113"/>
      <c r="AS155" s="113"/>
      <c r="AT155" s="113"/>
      <c r="AU155" s="115"/>
      <c r="AV155" s="113"/>
      <c r="AW155" s="113"/>
      <c r="AX155" s="113"/>
      <c r="AY155" s="113"/>
      <c r="AZ155" s="113"/>
      <c r="BA155" s="113"/>
      <c r="BB155" s="113"/>
      <c r="BC155" s="113">
        <v>35.9</v>
      </c>
      <c r="BD155" s="119">
        <v>0.92100000000000004</v>
      </c>
      <c r="BE155" s="113">
        <v>0.95</v>
      </c>
      <c r="BF155" s="115">
        <v>0.96</v>
      </c>
      <c r="BG155" s="113">
        <v>5.57</v>
      </c>
      <c r="BH155" s="113">
        <v>1.68</v>
      </c>
      <c r="BI155" s="115">
        <v>0.88</v>
      </c>
      <c r="BJ155" s="113">
        <v>3.4</v>
      </c>
      <c r="BK155" s="124">
        <f>(BL155*100)/(100+29)</f>
        <v>1.6201550387596899</v>
      </c>
      <c r="BL155" s="113">
        <v>2.09</v>
      </c>
      <c r="BM155" s="115">
        <v>0.28999999999999998</v>
      </c>
      <c r="BN155" s="29">
        <f t="shared" si="269"/>
        <v>27.169999999999998</v>
      </c>
      <c r="BO155" s="29"/>
      <c r="BP155" s="29"/>
      <c r="BQ155" s="29"/>
      <c r="BR155" s="29"/>
      <c r="BS155" s="29" t="s">
        <v>25</v>
      </c>
      <c r="BT155" s="113">
        <v>3</v>
      </c>
      <c r="BU155" s="113">
        <v>4</v>
      </c>
      <c r="BV155" s="29" t="s">
        <v>314</v>
      </c>
      <c r="BW155" s="37"/>
      <c r="BX155" s="29"/>
      <c r="BY155" s="29" t="s">
        <v>1455</v>
      </c>
      <c r="BZ155" s="29" t="s">
        <v>1455</v>
      </c>
      <c r="CA155" s="29" t="s">
        <v>1455</v>
      </c>
      <c r="CB155" s="20" t="s">
        <v>1455</v>
      </c>
      <c r="CC155" s="20" t="s">
        <v>300</v>
      </c>
    </row>
    <row r="156" spans="1:81" ht="42.75">
      <c r="A156" s="120">
        <v>2022</v>
      </c>
      <c r="B156" s="29" t="s">
        <v>853</v>
      </c>
      <c r="C156" s="29" t="s">
        <v>1006</v>
      </c>
      <c r="D156" s="29"/>
      <c r="E156" s="29" t="s">
        <v>1436</v>
      </c>
      <c r="F156" s="35" t="s">
        <v>2306</v>
      </c>
      <c r="G156" s="35" t="s">
        <v>2306</v>
      </c>
      <c r="H156" s="29" t="s">
        <v>2307</v>
      </c>
      <c r="I156" s="29" t="s">
        <v>2307</v>
      </c>
      <c r="J156" s="29" t="s">
        <v>2308</v>
      </c>
      <c r="K156" s="29" t="s">
        <v>23</v>
      </c>
      <c r="L156" s="29"/>
      <c r="M156" s="29" t="s">
        <v>2309</v>
      </c>
      <c r="N156" s="29" t="s">
        <v>11980</v>
      </c>
      <c r="O156" s="29" t="s">
        <v>411</v>
      </c>
      <c r="P156" s="113">
        <v>116</v>
      </c>
      <c r="Q156" s="29"/>
      <c r="R156" s="29"/>
      <c r="S156" s="29" t="s">
        <v>2310</v>
      </c>
      <c r="T156" s="122" t="s">
        <v>2311</v>
      </c>
      <c r="U156" s="29" t="s">
        <v>2</v>
      </c>
      <c r="V156" s="122" t="s">
        <v>2312</v>
      </c>
      <c r="W156" s="29" t="s">
        <v>2</v>
      </c>
      <c r="X156" s="113">
        <v>8</v>
      </c>
      <c r="Y156" s="113">
        <v>28</v>
      </c>
      <c r="Z156" s="113">
        <f t="shared" ref="Z156:Z166" si="270">Y156-X156</f>
        <v>20</v>
      </c>
      <c r="AA156" s="115">
        <f t="shared" ref="AA156:AA166" si="271">(Y156-X156)/X156</f>
        <v>2.5</v>
      </c>
      <c r="AB156" s="113">
        <v>76</v>
      </c>
      <c r="AC156" s="113">
        <v>88</v>
      </c>
      <c r="AD156" s="113">
        <f t="shared" ref="AD156:AD166" si="272">AC156-AB156</f>
        <v>12</v>
      </c>
      <c r="AE156" s="115">
        <f t="shared" ref="AE156:AE166" si="273">(AC156-AB156)/AB156</f>
        <v>0.15789473684210525</v>
      </c>
      <c r="AF156" s="113">
        <v>90</v>
      </c>
      <c r="AG156" s="113">
        <v>94</v>
      </c>
      <c r="AH156" s="113">
        <f t="shared" ref="AH156:AH163" si="274">AG156-AF156</f>
        <v>4</v>
      </c>
      <c r="AI156" s="115">
        <f t="shared" ref="AI156:AI163" si="275">(AG156-AF156)/AF156</f>
        <v>4.4444444444444446E-2</v>
      </c>
      <c r="AJ156" s="113">
        <v>28</v>
      </c>
      <c r="AK156" s="113">
        <v>38</v>
      </c>
      <c r="AL156" s="113">
        <f t="shared" ref="AL156:AL166" si="276">AK156-AJ156</f>
        <v>10</v>
      </c>
      <c r="AM156" s="115">
        <f t="shared" ref="AM156:AM166" si="277">(AK156-AJ156)/AJ156</f>
        <v>0.35714285714285715</v>
      </c>
      <c r="AN156" s="113">
        <v>74</v>
      </c>
      <c r="AO156" s="113">
        <v>78</v>
      </c>
      <c r="AP156" s="113">
        <f t="shared" ref="AP156:AP166" si="278">AO156-AN156</f>
        <v>4</v>
      </c>
      <c r="AQ156" s="115">
        <f t="shared" ref="AQ156:AQ166" si="279">(AO156-AN156)/AN156</f>
        <v>5.4054054054054057E-2</v>
      </c>
      <c r="AR156" s="113">
        <v>71</v>
      </c>
      <c r="AS156" s="113">
        <v>77</v>
      </c>
      <c r="AT156" s="113">
        <f t="shared" ref="AT156:AT166" si="280">AS156-AR156</f>
        <v>6</v>
      </c>
      <c r="AU156" s="115">
        <f t="shared" ref="AU156:AU166" si="281">(AS156-AR156)/AR156</f>
        <v>8.4507042253521125E-2</v>
      </c>
      <c r="AV156" s="113"/>
      <c r="AW156" s="113"/>
      <c r="AX156" s="113"/>
      <c r="AY156" s="113"/>
      <c r="AZ156" s="113"/>
      <c r="BA156" s="113"/>
      <c r="BB156" s="113"/>
      <c r="BC156" s="113">
        <v>35.700000000000003</v>
      </c>
      <c r="BD156" s="119">
        <v>0.91200000000000003</v>
      </c>
      <c r="BE156" s="113">
        <v>0.79</v>
      </c>
      <c r="BF156" s="115">
        <v>0.94</v>
      </c>
      <c r="BG156" s="113">
        <v>5.63</v>
      </c>
      <c r="BH156" s="113">
        <v>1.62</v>
      </c>
      <c r="BI156" s="115">
        <v>0.88</v>
      </c>
      <c r="BJ156" s="113">
        <v>3.29</v>
      </c>
      <c r="BK156" s="124">
        <f>(BL156*100)/(100+33)</f>
        <v>1.2932330827067668</v>
      </c>
      <c r="BL156" s="113">
        <v>1.72</v>
      </c>
      <c r="BM156" s="115">
        <v>0.33</v>
      </c>
      <c r="BN156" s="29">
        <f t="shared" si="269"/>
        <v>199.52</v>
      </c>
      <c r="BO156" s="29"/>
      <c r="BP156" s="29"/>
      <c r="BQ156" s="29"/>
      <c r="BR156" s="29"/>
      <c r="BS156" s="29" t="s">
        <v>28</v>
      </c>
      <c r="BT156" s="113">
        <v>2</v>
      </c>
      <c r="BU156" s="113">
        <v>2</v>
      </c>
      <c r="BV156" s="29" t="s">
        <v>314</v>
      </c>
      <c r="BW156" s="37"/>
      <c r="BX156" s="29"/>
      <c r="BY156" s="29" t="s">
        <v>1461</v>
      </c>
      <c r="BZ156" s="29" t="s">
        <v>2313</v>
      </c>
      <c r="CA156" s="29" t="s">
        <v>2314</v>
      </c>
      <c r="CB156" s="20" t="s">
        <v>299</v>
      </c>
      <c r="CC156" s="20" t="s">
        <v>300</v>
      </c>
    </row>
    <row r="157" spans="1:81" ht="42.75">
      <c r="A157" s="120">
        <v>2022</v>
      </c>
      <c r="B157" s="29" t="s">
        <v>367</v>
      </c>
      <c r="C157" s="29" t="s">
        <v>978</v>
      </c>
      <c r="D157" s="29"/>
      <c r="E157" s="29" t="s">
        <v>1248</v>
      </c>
      <c r="F157" s="29" t="s">
        <v>1094</v>
      </c>
      <c r="G157" s="29" t="s">
        <v>2315</v>
      </c>
      <c r="H157" s="29" t="s">
        <v>2316</v>
      </c>
      <c r="I157" s="29" t="s">
        <v>2316</v>
      </c>
      <c r="J157" s="29" t="s">
        <v>2317</v>
      </c>
      <c r="K157" s="29" t="s">
        <v>23</v>
      </c>
      <c r="L157" s="29"/>
      <c r="M157" s="29" t="s">
        <v>2318</v>
      </c>
      <c r="N157" s="29" t="s">
        <v>2319</v>
      </c>
      <c r="O157" s="29" t="s">
        <v>411</v>
      </c>
      <c r="P157" s="113">
        <v>20</v>
      </c>
      <c r="Q157" s="29"/>
      <c r="R157" s="29"/>
      <c r="S157" s="29" t="s">
        <v>2320</v>
      </c>
      <c r="T157" s="122" t="s">
        <v>2321</v>
      </c>
      <c r="U157" s="29" t="s">
        <v>2</v>
      </c>
      <c r="V157" s="122" t="s">
        <v>2322</v>
      </c>
      <c r="W157" s="29" t="s">
        <v>2</v>
      </c>
      <c r="X157" s="113">
        <v>33</v>
      </c>
      <c r="Y157" s="113">
        <v>49</v>
      </c>
      <c r="Z157" s="113">
        <f t="shared" si="270"/>
        <v>16</v>
      </c>
      <c r="AA157" s="115">
        <f t="shared" si="271"/>
        <v>0.48484848484848486</v>
      </c>
      <c r="AB157" s="113">
        <v>64</v>
      </c>
      <c r="AC157" s="113">
        <v>78</v>
      </c>
      <c r="AD157" s="113">
        <f t="shared" si="272"/>
        <v>14</v>
      </c>
      <c r="AE157" s="115">
        <f t="shared" si="273"/>
        <v>0.21875</v>
      </c>
      <c r="AF157" s="113">
        <v>92</v>
      </c>
      <c r="AG157" s="113">
        <v>95</v>
      </c>
      <c r="AH157" s="113">
        <f t="shared" si="274"/>
        <v>3</v>
      </c>
      <c r="AI157" s="115">
        <f t="shared" si="275"/>
        <v>3.2608695652173912E-2</v>
      </c>
      <c r="AJ157" s="113">
        <v>47</v>
      </c>
      <c r="AK157" s="113">
        <v>57</v>
      </c>
      <c r="AL157" s="113">
        <f t="shared" si="276"/>
        <v>10</v>
      </c>
      <c r="AM157" s="115">
        <f t="shared" si="277"/>
        <v>0.21276595744680851</v>
      </c>
      <c r="AN157" s="113">
        <v>83</v>
      </c>
      <c r="AO157" s="113">
        <v>88</v>
      </c>
      <c r="AP157" s="113">
        <f t="shared" si="278"/>
        <v>5</v>
      </c>
      <c r="AQ157" s="115">
        <f t="shared" si="279"/>
        <v>6.0240963855421686E-2</v>
      </c>
      <c r="AR157" s="113">
        <v>77</v>
      </c>
      <c r="AS157" s="113">
        <v>87</v>
      </c>
      <c r="AT157" s="113">
        <f t="shared" si="280"/>
        <v>10</v>
      </c>
      <c r="AU157" s="115">
        <f t="shared" si="281"/>
        <v>0.12987012987012986</v>
      </c>
      <c r="AV157" s="113"/>
      <c r="AW157" s="113"/>
      <c r="AX157" s="113"/>
      <c r="AY157" s="113"/>
      <c r="AZ157" s="113"/>
      <c r="BA157" s="113"/>
      <c r="BB157" s="113"/>
      <c r="BC157" s="113">
        <v>35.1</v>
      </c>
      <c r="BD157" s="119">
        <v>0.92100000000000004</v>
      </c>
      <c r="BE157" s="113">
        <v>0.6</v>
      </c>
      <c r="BF157" s="115">
        <v>0.96</v>
      </c>
      <c r="BG157" s="113">
        <v>5.48</v>
      </c>
      <c r="BH157" s="113">
        <v>2.08</v>
      </c>
      <c r="BI157" s="115">
        <v>0.88</v>
      </c>
      <c r="BJ157" s="113">
        <v>3.3</v>
      </c>
      <c r="BK157" s="124">
        <f>(BL157*100)/(100+18)</f>
        <v>2.4152542372881354</v>
      </c>
      <c r="BL157" s="113">
        <v>2.85</v>
      </c>
      <c r="BM157" s="115">
        <v>0.18</v>
      </c>
      <c r="BN157" s="29">
        <f t="shared" si="269"/>
        <v>57</v>
      </c>
      <c r="BO157" s="29"/>
      <c r="BP157" s="29"/>
      <c r="BQ157" s="29"/>
      <c r="BR157" s="29"/>
      <c r="BS157" s="29" t="s">
        <v>25</v>
      </c>
      <c r="BT157" s="113">
        <v>1</v>
      </c>
      <c r="BU157" s="113">
        <v>4</v>
      </c>
      <c r="BV157" s="29" t="s">
        <v>314</v>
      </c>
      <c r="BW157" s="37"/>
      <c r="BX157" s="29"/>
      <c r="BY157" s="29" t="s">
        <v>1461</v>
      </c>
      <c r="BZ157" s="29" t="s">
        <v>2323</v>
      </c>
      <c r="CA157" s="20" t="s">
        <v>2324</v>
      </c>
      <c r="CB157" s="20" t="s">
        <v>299</v>
      </c>
      <c r="CC157" s="20" t="s">
        <v>300</v>
      </c>
    </row>
    <row r="158" spans="1:81" ht="42.75">
      <c r="A158" s="120">
        <v>2022</v>
      </c>
      <c r="B158" s="29" t="s">
        <v>853</v>
      </c>
      <c r="C158" s="29" t="s">
        <v>1006</v>
      </c>
      <c r="D158" s="29"/>
      <c r="E158" s="29" t="s">
        <v>1430</v>
      </c>
      <c r="F158" s="29" t="s">
        <v>1310</v>
      </c>
      <c r="G158" s="29" t="s">
        <v>1310</v>
      </c>
      <c r="H158" s="29" t="s">
        <v>1311</v>
      </c>
      <c r="I158" s="29" t="s">
        <v>1311</v>
      </c>
      <c r="J158" s="29" t="s">
        <v>2325</v>
      </c>
      <c r="K158" s="29" t="s">
        <v>23</v>
      </c>
      <c r="L158" s="29"/>
      <c r="M158" s="29" t="s">
        <v>2326</v>
      </c>
      <c r="N158" s="29" t="s">
        <v>11981</v>
      </c>
      <c r="O158" s="29" t="s">
        <v>774</v>
      </c>
      <c r="P158" s="113">
        <v>38</v>
      </c>
      <c r="Q158" s="29"/>
      <c r="R158" s="29"/>
      <c r="S158" s="29" t="s">
        <v>2327</v>
      </c>
      <c r="T158" s="122" t="s">
        <v>2328</v>
      </c>
      <c r="U158" s="29" t="s">
        <v>8</v>
      </c>
      <c r="V158" s="122" t="s">
        <v>2329</v>
      </c>
      <c r="W158" s="29" t="s">
        <v>2</v>
      </c>
      <c r="X158" s="113">
        <v>39</v>
      </c>
      <c r="Y158" s="113">
        <v>63</v>
      </c>
      <c r="Z158" s="113">
        <f t="shared" si="270"/>
        <v>24</v>
      </c>
      <c r="AA158" s="115">
        <f t="shared" si="271"/>
        <v>0.61538461538461542</v>
      </c>
      <c r="AB158" s="113">
        <v>83</v>
      </c>
      <c r="AC158" s="113">
        <v>91</v>
      </c>
      <c r="AD158" s="113">
        <f t="shared" si="272"/>
        <v>8</v>
      </c>
      <c r="AE158" s="115">
        <f t="shared" si="273"/>
        <v>9.6385542168674704E-2</v>
      </c>
      <c r="AF158" s="113">
        <v>39</v>
      </c>
      <c r="AG158" s="113">
        <v>63</v>
      </c>
      <c r="AH158" s="113">
        <f t="shared" si="274"/>
        <v>24</v>
      </c>
      <c r="AI158" s="115">
        <f t="shared" si="275"/>
        <v>0.61538461538461542</v>
      </c>
      <c r="AJ158" s="113">
        <v>26</v>
      </c>
      <c r="AK158" s="113">
        <v>44</v>
      </c>
      <c r="AL158" s="113">
        <f t="shared" si="276"/>
        <v>18</v>
      </c>
      <c r="AM158" s="115">
        <f t="shared" si="277"/>
        <v>0.69230769230769229</v>
      </c>
      <c r="AN158" s="113">
        <v>92</v>
      </c>
      <c r="AO158" s="113">
        <v>95</v>
      </c>
      <c r="AP158" s="113">
        <f t="shared" si="278"/>
        <v>3</v>
      </c>
      <c r="AQ158" s="115">
        <f t="shared" si="279"/>
        <v>3.2608695652173912E-2</v>
      </c>
      <c r="AR158" s="113">
        <v>86</v>
      </c>
      <c r="AS158" s="113">
        <v>89</v>
      </c>
      <c r="AT158" s="113">
        <f t="shared" si="280"/>
        <v>3</v>
      </c>
      <c r="AU158" s="115">
        <f t="shared" si="281"/>
        <v>3.4883720930232558E-2</v>
      </c>
      <c r="AV158" s="113"/>
      <c r="AW158" s="113"/>
      <c r="AX158" s="113"/>
      <c r="AY158" s="113"/>
      <c r="AZ158" s="113"/>
      <c r="BA158" s="113"/>
      <c r="BB158" s="113"/>
      <c r="BC158" s="113">
        <v>40</v>
      </c>
      <c r="BD158" s="119">
        <v>0.91900000000000004</v>
      </c>
      <c r="BE158" s="113">
        <v>0.97</v>
      </c>
      <c r="BF158" s="115">
        <v>0.96</v>
      </c>
      <c r="BG158" s="113">
        <v>5.5</v>
      </c>
      <c r="BH158" s="113">
        <v>3.46</v>
      </c>
      <c r="BI158" s="115">
        <v>0.88</v>
      </c>
      <c r="BJ158" s="113">
        <v>4.5</v>
      </c>
      <c r="BK158" s="124">
        <f>(BL158*100)/(100+28)</f>
        <v>0.9609375</v>
      </c>
      <c r="BL158" s="113">
        <v>1.23</v>
      </c>
      <c r="BM158" s="115">
        <v>0.28000000000000003</v>
      </c>
      <c r="BN158" s="29">
        <f t="shared" si="269"/>
        <v>46.74</v>
      </c>
      <c r="BO158" s="29"/>
      <c r="BP158" s="29"/>
      <c r="BQ158" s="29"/>
      <c r="BR158" s="29"/>
      <c r="BS158" s="29" t="s">
        <v>28</v>
      </c>
      <c r="BT158" s="113">
        <v>3</v>
      </c>
      <c r="BU158" s="113">
        <v>3</v>
      </c>
      <c r="BV158" s="29" t="s">
        <v>314</v>
      </c>
      <c r="BW158" s="37"/>
      <c r="BX158" s="29"/>
      <c r="BY158" s="29" t="s">
        <v>1461</v>
      </c>
      <c r="BZ158" s="29" t="s">
        <v>2330</v>
      </c>
      <c r="CA158" s="20" t="s">
        <v>2331</v>
      </c>
      <c r="CB158" s="20" t="s">
        <v>299</v>
      </c>
      <c r="CC158" s="20" t="s">
        <v>300</v>
      </c>
    </row>
    <row r="159" spans="1:81" ht="42.75">
      <c r="A159" s="112">
        <v>2022</v>
      </c>
      <c r="B159" s="29" t="s">
        <v>367</v>
      </c>
      <c r="C159" s="29" t="s">
        <v>819</v>
      </c>
      <c r="D159" s="29"/>
      <c r="E159" s="29" t="s">
        <v>1685</v>
      </c>
      <c r="F159" s="29" t="s">
        <v>825</v>
      </c>
      <c r="G159" s="29" t="s">
        <v>826</v>
      </c>
      <c r="H159" s="29" t="s">
        <v>827</v>
      </c>
      <c r="I159" s="29" t="s">
        <v>827</v>
      </c>
      <c r="J159" s="29" t="s">
        <v>2332</v>
      </c>
      <c r="K159" s="29" t="s">
        <v>23</v>
      </c>
      <c r="L159" s="29"/>
      <c r="M159" s="29" t="s">
        <v>2333</v>
      </c>
      <c r="N159" s="29" t="s">
        <v>2334</v>
      </c>
      <c r="O159" s="29" t="s">
        <v>774</v>
      </c>
      <c r="P159" s="113">
        <v>51</v>
      </c>
      <c r="Q159" s="29"/>
      <c r="R159" s="29"/>
      <c r="S159" s="29" t="s">
        <v>2335</v>
      </c>
      <c r="T159" s="122" t="s">
        <v>2336</v>
      </c>
      <c r="U159" s="29" t="s">
        <v>2</v>
      </c>
      <c r="V159" s="122" t="s">
        <v>2337</v>
      </c>
      <c r="W159" s="29" t="s">
        <v>2</v>
      </c>
      <c r="X159" s="113">
        <v>15</v>
      </c>
      <c r="Y159" s="113">
        <v>38</v>
      </c>
      <c r="Z159" s="113">
        <f t="shared" si="270"/>
        <v>23</v>
      </c>
      <c r="AA159" s="115">
        <f t="shared" si="271"/>
        <v>1.5333333333333334</v>
      </c>
      <c r="AB159" s="113">
        <v>86</v>
      </c>
      <c r="AC159" s="113">
        <v>89</v>
      </c>
      <c r="AD159" s="113">
        <f t="shared" si="272"/>
        <v>3</v>
      </c>
      <c r="AE159" s="115">
        <f t="shared" si="273"/>
        <v>3.4883720930232558E-2</v>
      </c>
      <c r="AF159" s="113">
        <v>92</v>
      </c>
      <c r="AG159" s="113">
        <v>100</v>
      </c>
      <c r="AH159" s="113">
        <f t="shared" si="274"/>
        <v>8</v>
      </c>
      <c r="AI159" s="115">
        <f t="shared" si="275"/>
        <v>8.6956521739130432E-2</v>
      </c>
      <c r="AJ159" s="113">
        <v>21</v>
      </c>
      <c r="AK159" s="113">
        <v>36</v>
      </c>
      <c r="AL159" s="113">
        <f t="shared" si="276"/>
        <v>15</v>
      </c>
      <c r="AM159" s="115">
        <f t="shared" si="277"/>
        <v>0.7142857142857143</v>
      </c>
      <c r="AN159" s="113">
        <v>76</v>
      </c>
      <c r="AO159" s="113">
        <v>89</v>
      </c>
      <c r="AP159" s="113">
        <f t="shared" si="278"/>
        <v>13</v>
      </c>
      <c r="AQ159" s="115">
        <f t="shared" si="279"/>
        <v>0.17105263157894737</v>
      </c>
      <c r="AR159" s="113">
        <v>72</v>
      </c>
      <c r="AS159" s="113">
        <v>84</v>
      </c>
      <c r="AT159" s="113">
        <f t="shared" si="280"/>
        <v>12</v>
      </c>
      <c r="AU159" s="115">
        <f t="shared" si="281"/>
        <v>0.16666666666666666</v>
      </c>
      <c r="AV159" s="113"/>
      <c r="AW159" s="113"/>
      <c r="AX159" s="113"/>
      <c r="AY159" s="113"/>
      <c r="AZ159" s="113"/>
      <c r="BA159" s="113"/>
      <c r="BB159" s="113"/>
      <c r="BC159" s="113">
        <v>34</v>
      </c>
      <c r="BD159" s="119">
        <v>0.90100000000000002</v>
      </c>
      <c r="BE159" s="113">
        <v>0.83</v>
      </c>
      <c r="BF159" s="115">
        <v>0.94</v>
      </c>
      <c r="BG159" s="113">
        <v>5.22</v>
      </c>
      <c r="BH159" s="113">
        <v>1.8</v>
      </c>
      <c r="BI159" s="115">
        <v>0.86</v>
      </c>
      <c r="BJ159" s="113">
        <v>3.29</v>
      </c>
      <c r="BK159" s="124">
        <f>(BL159*100)/(100+73)</f>
        <v>1.9826589595375723</v>
      </c>
      <c r="BL159" s="113">
        <v>3.43</v>
      </c>
      <c r="BM159" s="115">
        <v>0.73</v>
      </c>
      <c r="BN159" s="29">
        <f t="shared" si="269"/>
        <v>174.93</v>
      </c>
      <c r="BO159" s="29"/>
      <c r="BP159" s="29"/>
      <c r="BQ159" s="29"/>
      <c r="BR159" s="29"/>
      <c r="BS159" s="29" t="s">
        <v>25</v>
      </c>
      <c r="BT159" s="113">
        <v>1</v>
      </c>
      <c r="BU159" s="113">
        <v>1</v>
      </c>
      <c r="BV159" s="29" t="s">
        <v>314</v>
      </c>
      <c r="BW159" s="37"/>
      <c r="BX159" s="29"/>
      <c r="BY159" s="29" t="s">
        <v>1461</v>
      </c>
      <c r="BZ159" s="29" t="s">
        <v>2338</v>
      </c>
      <c r="CA159" s="29" t="s">
        <v>2339</v>
      </c>
      <c r="CB159" s="20" t="s">
        <v>299</v>
      </c>
      <c r="CC159" s="20" t="s">
        <v>300</v>
      </c>
    </row>
    <row r="160" spans="1:81" ht="42.75">
      <c r="A160" s="120">
        <v>2022</v>
      </c>
      <c r="B160" s="29" t="s">
        <v>367</v>
      </c>
      <c r="C160" s="29" t="s">
        <v>2340</v>
      </c>
      <c r="D160" s="29"/>
      <c r="E160" s="29" t="s">
        <v>2341</v>
      </c>
      <c r="F160" s="29" t="s">
        <v>2342</v>
      </c>
      <c r="G160" s="29" t="s">
        <v>2343</v>
      </c>
      <c r="H160" s="29" t="s">
        <v>2344</v>
      </c>
      <c r="I160" s="29" t="s">
        <v>2344</v>
      </c>
      <c r="J160" s="29" t="s">
        <v>2345</v>
      </c>
      <c r="K160" s="29" t="s">
        <v>23</v>
      </c>
      <c r="L160" s="29"/>
      <c r="M160" s="29" t="s">
        <v>2346</v>
      </c>
      <c r="N160" s="29" t="s">
        <v>2334</v>
      </c>
      <c r="O160" s="29" t="s">
        <v>774</v>
      </c>
      <c r="P160" s="113">
        <v>16</v>
      </c>
      <c r="Q160" s="29"/>
      <c r="R160" s="29"/>
      <c r="S160" s="29" t="s">
        <v>2347</v>
      </c>
      <c r="T160" s="122" t="s">
        <v>2348</v>
      </c>
      <c r="U160" s="29" t="s">
        <v>8</v>
      </c>
      <c r="V160" s="122" t="s">
        <v>2349</v>
      </c>
      <c r="W160" s="29" t="s">
        <v>2</v>
      </c>
      <c r="X160" s="113">
        <v>31</v>
      </c>
      <c r="Y160" s="113">
        <v>62</v>
      </c>
      <c r="Z160" s="113">
        <f t="shared" si="270"/>
        <v>31</v>
      </c>
      <c r="AA160" s="115">
        <f t="shared" si="271"/>
        <v>1</v>
      </c>
      <c r="AB160" s="113">
        <v>55</v>
      </c>
      <c r="AC160" s="113">
        <v>82</v>
      </c>
      <c r="AD160" s="113">
        <f t="shared" si="272"/>
        <v>27</v>
      </c>
      <c r="AE160" s="115">
        <f t="shared" si="273"/>
        <v>0.49090909090909091</v>
      </c>
      <c r="AF160" s="113">
        <v>94</v>
      </c>
      <c r="AG160" s="113">
        <v>99</v>
      </c>
      <c r="AH160" s="113">
        <f t="shared" si="274"/>
        <v>5</v>
      </c>
      <c r="AI160" s="115">
        <f t="shared" si="275"/>
        <v>5.3191489361702128E-2</v>
      </c>
      <c r="AJ160" s="113">
        <v>54</v>
      </c>
      <c r="AK160" s="113">
        <v>75</v>
      </c>
      <c r="AL160" s="113">
        <f t="shared" si="276"/>
        <v>21</v>
      </c>
      <c r="AM160" s="115">
        <f t="shared" si="277"/>
        <v>0.3888888888888889</v>
      </c>
      <c r="AN160" s="113">
        <v>87</v>
      </c>
      <c r="AO160" s="113">
        <v>92</v>
      </c>
      <c r="AP160" s="113">
        <f t="shared" si="278"/>
        <v>5</v>
      </c>
      <c r="AQ160" s="115">
        <f t="shared" si="279"/>
        <v>5.7471264367816091E-2</v>
      </c>
      <c r="AR160" s="113">
        <v>89</v>
      </c>
      <c r="AS160" s="113">
        <v>92</v>
      </c>
      <c r="AT160" s="113">
        <f t="shared" si="280"/>
        <v>3</v>
      </c>
      <c r="AU160" s="115">
        <f t="shared" si="281"/>
        <v>3.3707865168539325E-2</v>
      </c>
      <c r="AV160" s="113"/>
      <c r="AW160" s="113"/>
      <c r="AX160" s="113"/>
      <c r="AY160" s="113"/>
      <c r="AZ160" s="113"/>
      <c r="BA160" s="113"/>
      <c r="BB160" s="113"/>
      <c r="BC160" s="113">
        <v>33.299999999999997</v>
      </c>
      <c r="BD160" s="119">
        <v>0.875</v>
      </c>
      <c r="BE160" s="113">
        <v>0.89</v>
      </c>
      <c r="BF160" s="115">
        <v>0.92</v>
      </c>
      <c r="BG160" s="113">
        <v>5.08</v>
      </c>
      <c r="BH160" s="113">
        <v>1.08</v>
      </c>
      <c r="BI160" s="115">
        <v>0.83</v>
      </c>
      <c r="BJ160" s="113">
        <v>3.42</v>
      </c>
      <c r="BK160" s="124">
        <f>(BL160*100)/(100+95)</f>
        <v>1.276923076923077</v>
      </c>
      <c r="BL160" s="113">
        <v>2.4900000000000002</v>
      </c>
      <c r="BM160" s="115">
        <v>0.95</v>
      </c>
      <c r="BN160" s="29">
        <f t="shared" si="269"/>
        <v>39.840000000000003</v>
      </c>
      <c r="BO160" s="29"/>
      <c r="BP160" s="29"/>
      <c r="BQ160" s="29"/>
      <c r="BR160" s="29"/>
      <c r="BS160" s="29" t="s">
        <v>24</v>
      </c>
      <c r="BT160" s="113">
        <v>1</v>
      </c>
      <c r="BU160" s="113">
        <v>1</v>
      </c>
      <c r="BV160" s="29" t="s">
        <v>314</v>
      </c>
      <c r="BW160" s="37"/>
      <c r="BX160" s="29"/>
      <c r="BY160" s="29" t="s">
        <v>1461</v>
      </c>
      <c r="BZ160" s="29" t="s">
        <v>2350</v>
      </c>
      <c r="CA160" s="29" t="s">
        <v>2351</v>
      </c>
      <c r="CB160" s="20" t="s">
        <v>299</v>
      </c>
      <c r="CC160" s="20" t="s">
        <v>300</v>
      </c>
    </row>
    <row r="161" spans="1:81" ht="57">
      <c r="A161" s="120">
        <v>2022</v>
      </c>
      <c r="B161" s="29" t="s">
        <v>367</v>
      </c>
      <c r="C161" s="29" t="s">
        <v>794</v>
      </c>
      <c r="D161" s="29"/>
      <c r="E161" s="29" t="s">
        <v>1382</v>
      </c>
      <c r="F161" s="29" t="s">
        <v>822</v>
      </c>
      <c r="G161" s="29" t="s">
        <v>1381</v>
      </c>
      <c r="H161" s="29" t="s">
        <v>1383</v>
      </c>
      <c r="I161" s="29" t="s">
        <v>1383</v>
      </c>
      <c r="J161" s="29" t="s">
        <v>1763</v>
      </c>
      <c r="K161" s="29" t="s">
        <v>23</v>
      </c>
      <c r="L161" s="29"/>
      <c r="M161" s="29" t="s">
        <v>2352</v>
      </c>
      <c r="N161" s="29" t="s">
        <v>1299</v>
      </c>
      <c r="O161" s="29" t="s">
        <v>774</v>
      </c>
      <c r="P161" s="113">
        <v>40</v>
      </c>
      <c r="Q161" s="29"/>
      <c r="R161" s="29"/>
      <c r="S161" s="29" t="s">
        <v>2353</v>
      </c>
      <c r="T161" s="122" t="s">
        <v>2354</v>
      </c>
      <c r="U161" s="29" t="s">
        <v>2</v>
      </c>
      <c r="V161" s="122" t="s">
        <v>2355</v>
      </c>
      <c r="W161" s="29" t="s">
        <v>2</v>
      </c>
      <c r="X161" s="113">
        <v>5</v>
      </c>
      <c r="Y161" s="113">
        <v>20</v>
      </c>
      <c r="Z161" s="113">
        <f t="shared" si="270"/>
        <v>15</v>
      </c>
      <c r="AA161" s="115">
        <f t="shared" si="271"/>
        <v>3</v>
      </c>
      <c r="AB161" s="113">
        <v>83</v>
      </c>
      <c r="AC161" s="113">
        <v>87</v>
      </c>
      <c r="AD161" s="113">
        <f t="shared" si="272"/>
        <v>4</v>
      </c>
      <c r="AE161" s="115">
        <f t="shared" si="273"/>
        <v>4.8192771084337352E-2</v>
      </c>
      <c r="AF161" s="113">
        <v>93</v>
      </c>
      <c r="AG161" s="113">
        <v>95</v>
      </c>
      <c r="AH161" s="113">
        <f t="shared" si="274"/>
        <v>2</v>
      </c>
      <c r="AI161" s="115">
        <f t="shared" si="275"/>
        <v>2.1505376344086023E-2</v>
      </c>
      <c r="AJ161" s="113">
        <v>39</v>
      </c>
      <c r="AK161" s="113">
        <v>59</v>
      </c>
      <c r="AL161" s="113">
        <f t="shared" si="276"/>
        <v>20</v>
      </c>
      <c r="AM161" s="115">
        <f t="shared" si="277"/>
        <v>0.51282051282051277</v>
      </c>
      <c r="AN161" s="113">
        <v>83</v>
      </c>
      <c r="AO161" s="113">
        <v>83</v>
      </c>
      <c r="AP161" s="113">
        <f t="shared" si="278"/>
        <v>0</v>
      </c>
      <c r="AQ161" s="115">
        <f t="shared" si="279"/>
        <v>0</v>
      </c>
      <c r="AR161" s="113">
        <v>75</v>
      </c>
      <c r="AS161" s="113">
        <v>80</v>
      </c>
      <c r="AT161" s="113">
        <f t="shared" si="280"/>
        <v>5</v>
      </c>
      <c r="AU161" s="115">
        <f t="shared" si="281"/>
        <v>6.6666666666666666E-2</v>
      </c>
      <c r="AV161" s="113"/>
      <c r="AW161" s="113"/>
      <c r="AX161" s="113"/>
      <c r="AY161" s="113"/>
      <c r="AZ161" s="113"/>
      <c r="BA161" s="113"/>
      <c r="BB161" s="113"/>
      <c r="BC161" s="113">
        <v>50.8</v>
      </c>
      <c r="BD161" s="119">
        <v>0.90600000000000003</v>
      </c>
      <c r="BE161" s="113">
        <v>1.25</v>
      </c>
      <c r="BF161" s="115">
        <v>0.94</v>
      </c>
      <c r="BG161" s="113">
        <v>5.85</v>
      </c>
      <c r="BH161" s="113">
        <v>1.68</v>
      </c>
      <c r="BI161" s="115">
        <v>0.87</v>
      </c>
      <c r="BJ161" s="113">
        <v>3.21</v>
      </c>
      <c r="BK161" s="124">
        <f>(BL161*100)/(100+26)</f>
        <v>2.4523809523809526</v>
      </c>
      <c r="BL161" s="113">
        <v>3.09</v>
      </c>
      <c r="BM161" s="115">
        <v>0.26</v>
      </c>
      <c r="BN161" s="29">
        <f t="shared" si="269"/>
        <v>123.6</v>
      </c>
      <c r="BO161" s="29"/>
      <c r="BP161" s="29"/>
      <c r="BQ161" s="29"/>
      <c r="BR161" s="29"/>
      <c r="BS161" s="29" t="s">
        <v>25</v>
      </c>
      <c r="BT161" s="113">
        <v>1</v>
      </c>
      <c r="BU161" s="113">
        <v>1</v>
      </c>
      <c r="BV161" s="29" t="s">
        <v>314</v>
      </c>
      <c r="BW161" s="37"/>
      <c r="BX161" s="29"/>
      <c r="BY161" s="29" t="s">
        <v>1461</v>
      </c>
      <c r="BZ161" s="29" t="s">
        <v>2356</v>
      </c>
      <c r="CA161" s="29" t="s">
        <v>2357</v>
      </c>
      <c r="CB161" s="20" t="s">
        <v>299</v>
      </c>
      <c r="CC161" s="20" t="s">
        <v>300</v>
      </c>
    </row>
    <row r="162" spans="1:81" ht="57">
      <c r="A162" s="120">
        <v>2022</v>
      </c>
      <c r="B162" s="29" t="s">
        <v>367</v>
      </c>
      <c r="C162" s="29" t="s">
        <v>794</v>
      </c>
      <c r="D162" s="29"/>
      <c r="E162" s="29" t="s">
        <v>1414</v>
      </c>
      <c r="F162" s="29" t="s">
        <v>732</v>
      </c>
      <c r="G162" s="29" t="s">
        <v>1416</v>
      </c>
      <c r="H162" s="29" t="s">
        <v>1376</v>
      </c>
      <c r="I162" s="29" t="s">
        <v>1376</v>
      </c>
      <c r="J162" s="29" t="s">
        <v>2358</v>
      </c>
      <c r="K162" s="29" t="s">
        <v>23</v>
      </c>
      <c r="L162" s="29"/>
      <c r="M162" s="29" t="s">
        <v>2359</v>
      </c>
      <c r="N162" s="29" t="s">
        <v>1377</v>
      </c>
      <c r="O162" s="29" t="s">
        <v>774</v>
      </c>
      <c r="P162" s="113">
        <v>29</v>
      </c>
      <c r="Q162" s="29"/>
      <c r="R162" s="29"/>
      <c r="S162" s="29" t="s">
        <v>2360</v>
      </c>
      <c r="T162" s="122" t="s">
        <v>2361</v>
      </c>
      <c r="U162" s="29" t="s">
        <v>2</v>
      </c>
      <c r="V162" s="122" t="s">
        <v>2362</v>
      </c>
      <c r="W162" s="29" t="s">
        <v>2</v>
      </c>
      <c r="X162" s="113">
        <v>32</v>
      </c>
      <c r="Y162" s="113">
        <v>54</v>
      </c>
      <c r="Z162" s="113">
        <f t="shared" si="270"/>
        <v>22</v>
      </c>
      <c r="AA162" s="115">
        <f t="shared" si="271"/>
        <v>0.6875</v>
      </c>
      <c r="AB162" s="113">
        <v>86</v>
      </c>
      <c r="AC162" s="113">
        <v>96</v>
      </c>
      <c r="AD162" s="113">
        <f t="shared" si="272"/>
        <v>10</v>
      </c>
      <c r="AE162" s="115">
        <f t="shared" si="273"/>
        <v>0.11627906976744186</v>
      </c>
      <c r="AF162" s="113">
        <v>97</v>
      </c>
      <c r="AG162" s="113">
        <v>100</v>
      </c>
      <c r="AH162" s="113">
        <f t="shared" si="274"/>
        <v>3</v>
      </c>
      <c r="AI162" s="115">
        <f t="shared" si="275"/>
        <v>3.0927835051546393E-2</v>
      </c>
      <c r="AJ162" s="113">
        <v>50</v>
      </c>
      <c r="AK162" s="113">
        <v>63</v>
      </c>
      <c r="AL162" s="113">
        <f t="shared" si="276"/>
        <v>13</v>
      </c>
      <c r="AM162" s="115">
        <f t="shared" si="277"/>
        <v>0.26</v>
      </c>
      <c r="AN162" s="113">
        <v>89</v>
      </c>
      <c r="AO162" s="113">
        <v>90</v>
      </c>
      <c r="AP162" s="113">
        <f t="shared" si="278"/>
        <v>1</v>
      </c>
      <c r="AQ162" s="115">
        <f t="shared" si="279"/>
        <v>1.1235955056179775E-2</v>
      </c>
      <c r="AR162" s="113">
        <v>86</v>
      </c>
      <c r="AS162" s="113">
        <v>87</v>
      </c>
      <c r="AT162" s="113">
        <f t="shared" si="280"/>
        <v>1</v>
      </c>
      <c r="AU162" s="115">
        <f t="shared" si="281"/>
        <v>1.1627906976744186E-2</v>
      </c>
      <c r="AV162" s="113"/>
      <c r="AW162" s="113"/>
      <c r="AX162" s="113"/>
      <c r="AY162" s="113"/>
      <c r="AZ162" s="113"/>
      <c r="BA162" s="113"/>
      <c r="BB162" s="113"/>
      <c r="BC162" s="113">
        <v>33.200000000000003</v>
      </c>
      <c r="BD162" s="115">
        <v>0.9</v>
      </c>
      <c r="BE162" s="113">
        <v>0.69</v>
      </c>
      <c r="BF162" s="115">
        <v>0.93</v>
      </c>
      <c r="BG162" s="113">
        <v>5.15</v>
      </c>
      <c r="BH162" s="113">
        <v>1.47</v>
      </c>
      <c r="BI162" s="115">
        <v>0.87</v>
      </c>
      <c r="BJ162" s="113">
        <v>3.13</v>
      </c>
      <c r="BK162" s="124">
        <f>(BL162*100)/(100+51)</f>
        <v>3.3178807947019866</v>
      </c>
      <c r="BL162" s="113">
        <v>5.01</v>
      </c>
      <c r="BM162" s="115">
        <v>0.51</v>
      </c>
      <c r="BN162" s="29">
        <f t="shared" si="269"/>
        <v>145.29</v>
      </c>
      <c r="BO162" s="29"/>
      <c r="BP162" s="29"/>
      <c r="BQ162" s="29"/>
      <c r="BR162" s="29"/>
      <c r="BS162" s="29" t="s">
        <v>25</v>
      </c>
      <c r="BT162" s="113">
        <v>4</v>
      </c>
      <c r="BU162" s="113">
        <v>4</v>
      </c>
      <c r="BV162" s="29" t="s">
        <v>314</v>
      </c>
      <c r="BW162" s="37"/>
      <c r="BX162" s="29"/>
      <c r="BY162" s="29" t="s">
        <v>1461</v>
      </c>
      <c r="BZ162" s="29" t="s">
        <v>2363</v>
      </c>
      <c r="CA162" s="20" t="s">
        <v>2364</v>
      </c>
      <c r="CB162" s="20" t="s">
        <v>299</v>
      </c>
      <c r="CC162" s="20" t="s">
        <v>300</v>
      </c>
    </row>
    <row r="163" spans="1:81" ht="42.75">
      <c r="A163" s="120">
        <v>2022</v>
      </c>
      <c r="B163" s="29" t="s">
        <v>283</v>
      </c>
      <c r="C163" s="29" t="s">
        <v>776</v>
      </c>
      <c r="D163" s="29"/>
      <c r="E163" s="29" t="s">
        <v>2365</v>
      </c>
      <c r="F163" s="29" t="s">
        <v>969</v>
      </c>
      <c r="G163" s="29" t="s">
        <v>2366</v>
      </c>
      <c r="H163" s="29" t="s">
        <v>2367</v>
      </c>
      <c r="I163" s="29" t="s">
        <v>2367</v>
      </c>
      <c r="J163" s="29" t="s">
        <v>2368</v>
      </c>
      <c r="K163" s="29" t="s">
        <v>23</v>
      </c>
      <c r="L163" s="29"/>
      <c r="M163" s="29" t="s">
        <v>2369</v>
      </c>
      <c r="N163" s="29" t="s">
        <v>11982</v>
      </c>
      <c r="O163" s="29" t="s">
        <v>411</v>
      </c>
      <c r="P163" s="113">
        <v>20</v>
      </c>
      <c r="Q163" s="29"/>
      <c r="R163" s="29"/>
      <c r="S163" s="29" t="s">
        <v>2370</v>
      </c>
      <c r="T163" s="122" t="s">
        <v>2371</v>
      </c>
      <c r="U163" s="29" t="s">
        <v>8</v>
      </c>
      <c r="V163" s="122" t="s">
        <v>2372</v>
      </c>
      <c r="W163" s="29" t="s">
        <v>2</v>
      </c>
      <c r="X163" s="113">
        <v>14</v>
      </c>
      <c r="Y163" s="113">
        <v>35</v>
      </c>
      <c r="Z163" s="113">
        <f t="shared" si="270"/>
        <v>21</v>
      </c>
      <c r="AA163" s="115">
        <f t="shared" si="271"/>
        <v>1.5</v>
      </c>
      <c r="AB163" s="113">
        <v>39</v>
      </c>
      <c r="AC163" s="113">
        <v>74</v>
      </c>
      <c r="AD163" s="113">
        <f t="shared" si="272"/>
        <v>35</v>
      </c>
      <c r="AE163" s="115">
        <f t="shared" si="273"/>
        <v>0.89743589743589747</v>
      </c>
      <c r="AF163" s="113">
        <v>77</v>
      </c>
      <c r="AG163" s="113">
        <v>91</v>
      </c>
      <c r="AH163" s="113">
        <f t="shared" si="274"/>
        <v>14</v>
      </c>
      <c r="AI163" s="115">
        <f t="shared" si="275"/>
        <v>0.18181818181818182</v>
      </c>
      <c r="AJ163" s="113">
        <v>38</v>
      </c>
      <c r="AK163" s="113">
        <v>68</v>
      </c>
      <c r="AL163" s="113">
        <f t="shared" si="276"/>
        <v>30</v>
      </c>
      <c r="AM163" s="115">
        <f t="shared" si="277"/>
        <v>0.78947368421052633</v>
      </c>
      <c r="AN163" s="113">
        <v>58</v>
      </c>
      <c r="AO163" s="113">
        <v>81</v>
      </c>
      <c r="AP163" s="113">
        <f t="shared" si="278"/>
        <v>23</v>
      </c>
      <c r="AQ163" s="115">
        <f t="shared" si="279"/>
        <v>0.39655172413793105</v>
      </c>
      <c r="AR163" s="113">
        <v>60</v>
      </c>
      <c r="AS163" s="113">
        <v>84</v>
      </c>
      <c r="AT163" s="113">
        <f t="shared" si="280"/>
        <v>24</v>
      </c>
      <c r="AU163" s="115">
        <f t="shared" si="281"/>
        <v>0.4</v>
      </c>
      <c r="AV163" s="113"/>
      <c r="AW163" s="113"/>
      <c r="AX163" s="113"/>
      <c r="AY163" s="113"/>
      <c r="AZ163" s="113"/>
      <c r="BA163" s="113"/>
      <c r="BB163" s="113"/>
      <c r="BC163" s="113">
        <v>35.6</v>
      </c>
      <c r="BD163" s="119">
        <v>0.91900000000000004</v>
      </c>
      <c r="BE163" s="113">
        <v>0.68</v>
      </c>
      <c r="BF163" s="115">
        <v>0.96</v>
      </c>
      <c r="BG163" s="113">
        <v>5.61</v>
      </c>
      <c r="BH163" s="113">
        <v>1.82</v>
      </c>
      <c r="BI163" s="115">
        <v>0.88</v>
      </c>
      <c r="BJ163" s="113">
        <v>3.29</v>
      </c>
      <c r="BK163" s="124">
        <f>(BL163*100)/(100+36)</f>
        <v>1.0441176470588236</v>
      </c>
      <c r="BL163" s="113">
        <v>1.42</v>
      </c>
      <c r="BM163" s="115">
        <v>0.36</v>
      </c>
      <c r="BN163" s="29">
        <f t="shared" si="269"/>
        <v>28.4</v>
      </c>
      <c r="BO163" s="29"/>
      <c r="BP163" s="29"/>
      <c r="BQ163" s="29"/>
      <c r="BR163" s="29"/>
      <c r="BS163" s="29" t="s">
        <v>28</v>
      </c>
      <c r="BT163" s="113">
        <v>1</v>
      </c>
      <c r="BU163" s="113">
        <v>2</v>
      </c>
      <c r="BV163" s="29" t="s">
        <v>314</v>
      </c>
      <c r="BW163" s="37"/>
      <c r="BX163" s="29"/>
      <c r="BY163" s="29" t="s">
        <v>1461</v>
      </c>
      <c r="BZ163" s="29" t="s">
        <v>2373</v>
      </c>
      <c r="CA163" s="29" t="s">
        <v>2374</v>
      </c>
      <c r="CB163" s="20" t="s">
        <v>299</v>
      </c>
      <c r="CC163" s="20" t="s">
        <v>300</v>
      </c>
    </row>
    <row r="164" spans="1:81" ht="42.75">
      <c r="A164" s="120">
        <v>2022</v>
      </c>
      <c r="B164" s="29" t="s">
        <v>853</v>
      </c>
      <c r="C164" s="29" t="s">
        <v>854</v>
      </c>
      <c r="D164" s="29"/>
      <c r="E164" s="29" t="s">
        <v>1797</v>
      </c>
      <c r="F164" s="29" t="s">
        <v>855</v>
      </c>
      <c r="G164" s="29" t="s">
        <v>855</v>
      </c>
      <c r="H164" s="29" t="s">
        <v>2375</v>
      </c>
      <c r="I164" s="29" t="s">
        <v>2375</v>
      </c>
      <c r="J164" s="29" t="s">
        <v>2376</v>
      </c>
      <c r="K164" s="29" t="s">
        <v>23</v>
      </c>
      <c r="L164" s="29"/>
      <c r="M164" s="29" t="s">
        <v>2377</v>
      </c>
      <c r="N164" s="29" t="s">
        <v>11976</v>
      </c>
      <c r="O164" s="29" t="s">
        <v>774</v>
      </c>
      <c r="P164" s="113">
        <v>22</v>
      </c>
      <c r="Q164" s="29"/>
      <c r="R164" s="29"/>
      <c r="S164" s="29" t="s">
        <v>2378</v>
      </c>
      <c r="T164" s="29"/>
      <c r="U164" s="29"/>
      <c r="V164" s="122" t="s">
        <v>2379</v>
      </c>
      <c r="W164" s="29" t="s">
        <v>2</v>
      </c>
      <c r="X164" s="113">
        <v>41</v>
      </c>
      <c r="Y164" s="113">
        <v>63</v>
      </c>
      <c r="Z164" s="113">
        <f t="shared" si="270"/>
        <v>22</v>
      </c>
      <c r="AA164" s="115">
        <f t="shared" si="271"/>
        <v>0.53658536585365857</v>
      </c>
      <c r="AB164" s="113">
        <v>91</v>
      </c>
      <c r="AC164" s="113">
        <v>100</v>
      </c>
      <c r="AD164" s="113">
        <f t="shared" si="272"/>
        <v>9</v>
      </c>
      <c r="AE164" s="115">
        <f t="shared" si="273"/>
        <v>9.8901098901098897E-2</v>
      </c>
      <c r="AF164" s="113"/>
      <c r="AG164" s="113"/>
      <c r="AH164" s="113"/>
      <c r="AI164" s="115"/>
      <c r="AJ164" s="113">
        <v>44</v>
      </c>
      <c r="AK164" s="113">
        <v>63</v>
      </c>
      <c r="AL164" s="113">
        <f t="shared" si="276"/>
        <v>19</v>
      </c>
      <c r="AM164" s="115">
        <f t="shared" si="277"/>
        <v>0.43181818181818182</v>
      </c>
      <c r="AN164" s="113">
        <v>66</v>
      </c>
      <c r="AO164" s="113">
        <v>77</v>
      </c>
      <c r="AP164" s="113">
        <f t="shared" si="278"/>
        <v>11</v>
      </c>
      <c r="AQ164" s="115">
        <f t="shared" si="279"/>
        <v>0.16666666666666666</v>
      </c>
      <c r="AR164" s="113">
        <v>62</v>
      </c>
      <c r="AS164" s="113">
        <v>72</v>
      </c>
      <c r="AT164" s="113">
        <f t="shared" si="280"/>
        <v>10</v>
      </c>
      <c r="AU164" s="115">
        <f t="shared" si="281"/>
        <v>0.16129032258064516</v>
      </c>
      <c r="AV164" s="113"/>
      <c r="AW164" s="113"/>
      <c r="AX164" s="113"/>
      <c r="AY164" s="113"/>
      <c r="AZ164" s="113"/>
      <c r="BA164" s="113"/>
      <c r="BB164" s="113"/>
      <c r="BC164" s="113">
        <v>0</v>
      </c>
      <c r="BD164" s="119">
        <v>0</v>
      </c>
      <c r="BE164" s="113">
        <v>0.65</v>
      </c>
      <c r="BF164" s="115">
        <v>0.94</v>
      </c>
      <c r="BG164" s="113">
        <v>5.1100000000000003</v>
      </c>
      <c r="BH164" s="113">
        <v>1.81</v>
      </c>
      <c r="BI164" s="115">
        <v>0.87</v>
      </c>
      <c r="BJ164" s="113">
        <v>3.22</v>
      </c>
      <c r="BK164" s="124">
        <f>(BL164*100)/(100+40)</f>
        <v>1.4285714285714286</v>
      </c>
      <c r="BL164" s="113">
        <v>2</v>
      </c>
      <c r="BM164" s="115">
        <v>0.4</v>
      </c>
      <c r="BN164" s="29">
        <f t="shared" si="269"/>
        <v>44</v>
      </c>
      <c r="BO164" s="29"/>
      <c r="BP164" s="29"/>
      <c r="BQ164" s="29"/>
      <c r="BR164" s="29"/>
      <c r="BS164" s="29" t="s">
        <v>27</v>
      </c>
      <c r="BT164" s="113">
        <v>1</v>
      </c>
      <c r="BU164" s="113">
        <v>4</v>
      </c>
      <c r="BV164" s="29" t="s">
        <v>314</v>
      </c>
      <c r="BW164" s="37"/>
      <c r="BX164" s="29"/>
      <c r="BY164" s="29" t="s">
        <v>1569</v>
      </c>
      <c r="BZ164" s="29" t="s">
        <v>2380</v>
      </c>
      <c r="CA164" s="29" t="s">
        <v>2381</v>
      </c>
      <c r="CB164" s="20" t="s">
        <v>299</v>
      </c>
      <c r="CC164" s="20" t="s">
        <v>300</v>
      </c>
    </row>
    <row r="165" spans="1:81" ht="57">
      <c r="A165" s="120">
        <v>2022</v>
      </c>
      <c r="B165" s="29" t="s">
        <v>367</v>
      </c>
      <c r="C165" s="29" t="s">
        <v>731</v>
      </c>
      <c r="D165" s="29"/>
      <c r="E165" s="29" t="s">
        <v>1375</v>
      </c>
      <c r="F165" s="29" t="s">
        <v>732</v>
      </c>
      <c r="G165" s="29" t="s">
        <v>733</v>
      </c>
      <c r="H165" s="29" t="s">
        <v>734</v>
      </c>
      <c r="I165" s="29" t="s">
        <v>734</v>
      </c>
      <c r="J165" s="29" t="s">
        <v>2382</v>
      </c>
      <c r="K165" s="29" t="s">
        <v>23</v>
      </c>
      <c r="L165" s="29"/>
      <c r="M165" s="29" t="s">
        <v>2383</v>
      </c>
      <c r="N165" s="29" t="s">
        <v>11964</v>
      </c>
      <c r="O165" s="29" t="s">
        <v>774</v>
      </c>
      <c r="P165" s="113">
        <v>64</v>
      </c>
      <c r="Q165" s="29"/>
      <c r="R165" s="29"/>
      <c r="S165" s="29" t="s">
        <v>2207</v>
      </c>
      <c r="T165" s="125" t="s">
        <v>2384</v>
      </c>
      <c r="U165" s="22" t="s">
        <v>2</v>
      </c>
      <c r="V165" s="125" t="s">
        <v>2385</v>
      </c>
      <c r="W165" s="22" t="s">
        <v>2</v>
      </c>
      <c r="X165" s="113">
        <v>67</v>
      </c>
      <c r="Y165" s="113">
        <v>70</v>
      </c>
      <c r="Z165" s="113">
        <f t="shared" si="270"/>
        <v>3</v>
      </c>
      <c r="AA165" s="115">
        <f t="shared" si="271"/>
        <v>4.4776119402985072E-2</v>
      </c>
      <c r="AB165" s="113">
        <v>95</v>
      </c>
      <c r="AC165" s="113">
        <v>99</v>
      </c>
      <c r="AD165" s="113">
        <f t="shared" si="272"/>
        <v>4</v>
      </c>
      <c r="AE165" s="115">
        <f t="shared" si="273"/>
        <v>4.2105263157894736E-2</v>
      </c>
      <c r="AF165" s="113"/>
      <c r="AG165" s="113"/>
      <c r="AH165" s="113"/>
      <c r="AI165" s="115"/>
      <c r="AJ165" s="113">
        <v>30</v>
      </c>
      <c r="AK165" s="113">
        <v>38</v>
      </c>
      <c r="AL165" s="113">
        <f t="shared" si="276"/>
        <v>8</v>
      </c>
      <c r="AM165" s="115">
        <f t="shared" si="277"/>
        <v>0.26666666666666666</v>
      </c>
      <c r="AN165" s="113">
        <v>75</v>
      </c>
      <c r="AO165" s="113">
        <v>78</v>
      </c>
      <c r="AP165" s="113">
        <f t="shared" si="278"/>
        <v>3</v>
      </c>
      <c r="AQ165" s="115">
        <f t="shared" si="279"/>
        <v>0.04</v>
      </c>
      <c r="AR165" s="113">
        <v>76</v>
      </c>
      <c r="AS165" s="113">
        <v>77</v>
      </c>
      <c r="AT165" s="113">
        <f t="shared" si="280"/>
        <v>1</v>
      </c>
      <c r="AU165" s="115">
        <f t="shared" si="281"/>
        <v>1.3157894736842105E-2</v>
      </c>
      <c r="AV165" s="113"/>
      <c r="AW165" s="113"/>
      <c r="AX165" s="113"/>
      <c r="AY165" s="113"/>
      <c r="AZ165" s="113"/>
      <c r="BA165" s="113"/>
      <c r="BB165" s="113"/>
      <c r="BC165" s="113">
        <v>48.7</v>
      </c>
      <c r="BD165" s="119">
        <v>0.90300000000000002</v>
      </c>
      <c r="BE165" s="113">
        <v>1.08</v>
      </c>
      <c r="BF165" s="115">
        <v>0.94</v>
      </c>
      <c r="BG165" s="113">
        <v>6.09</v>
      </c>
      <c r="BH165" s="113">
        <v>1.6</v>
      </c>
      <c r="BI165" s="115">
        <v>0.87</v>
      </c>
      <c r="BJ165" s="113">
        <v>3.29</v>
      </c>
      <c r="BK165" s="124">
        <f>(BL165*100)/(100+29)</f>
        <v>1.4108527131782946</v>
      </c>
      <c r="BL165" s="113">
        <v>1.82</v>
      </c>
      <c r="BM165" s="115">
        <v>0.28999999999999998</v>
      </c>
      <c r="BN165" s="29">
        <f t="shared" si="269"/>
        <v>116.48</v>
      </c>
      <c r="BO165" s="29"/>
      <c r="BP165" s="29"/>
      <c r="BQ165" s="29"/>
      <c r="BR165" s="29"/>
      <c r="BS165" s="29" t="s">
        <v>24</v>
      </c>
      <c r="BT165" s="113">
        <v>1</v>
      </c>
      <c r="BU165" s="113">
        <v>5</v>
      </c>
      <c r="BV165" s="29" t="s">
        <v>314</v>
      </c>
      <c r="BW165" s="37"/>
      <c r="BX165" s="29"/>
      <c r="BY165" s="29" t="s">
        <v>1461</v>
      </c>
      <c r="BZ165" s="29" t="s">
        <v>2210</v>
      </c>
      <c r="CA165" s="20" t="s">
        <v>2211</v>
      </c>
      <c r="CB165" s="20" t="s">
        <v>299</v>
      </c>
      <c r="CC165" s="20" t="s">
        <v>300</v>
      </c>
    </row>
    <row r="166" spans="1:81" ht="42.75">
      <c r="A166" s="120">
        <v>2022</v>
      </c>
      <c r="B166" s="29" t="s">
        <v>853</v>
      </c>
      <c r="C166" s="29" t="s">
        <v>1006</v>
      </c>
      <c r="D166" s="29"/>
      <c r="E166" s="29" t="s">
        <v>1436</v>
      </c>
      <c r="F166" s="29" t="s">
        <v>2386</v>
      </c>
      <c r="G166" s="29" t="s">
        <v>2387</v>
      </c>
      <c r="H166" s="29" t="s">
        <v>2388</v>
      </c>
      <c r="I166" s="29" t="s">
        <v>2388</v>
      </c>
      <c r="J166" s="29" t="s">
        <v>2389</v>
      </c>
      <c r="K166" s="29" t="s">
        <v>23</v>
      </c>
      <c r="L166" s="29"/>
      <c r="M166" s="29" t="s">
        <v>2390</v>
      </c>
      <c r="N166" s="29" t="s">
        <v>2391</v>
      </c>
      <c r="O166" s="29" t="s">
        <v>774</v>
      </c>
      <c r="P166" s="113">
        <v>51</v>
      </c>
      <c r="Q166" s="29"/>
      <c r="R166" s="29"/>
      <c r="S166" s="29" t="s">
        <v>2392</v>
      </c>
      <c r="T166" s="122" t="s">
        <v>2393</v>
      </c>
      <c r="U166" s="29" t="s">
        <v>2</v>
      </c>
      <c r="V166" s="122" t="s">
        <v>2394</v>
      </c>
      <c r="W166" s="29" t="s">
        <v>2</v>
      </c>
      <c r="X166" s="113">
        <v>27</v>
      </c>
      <c r="Y166" s="113">
        <v>57</v>
      </c>
      <c r="Z166" s="113">
        <f t="shared" si="270"/>
        <v>30</v>
      </c>
      <c r="AA166" s="115">
        <f t="shared" si="271"/>
        <v>1.1111111111111112</v>
      </c>
      <c r="AB166" s="113">
        <v>59</v>
      </c>
      <c r="AC166" s="113">
        <v>83</v>
      </c>
      <c r="AD166" s="113">
        <f t="shared" si="272"/>
        <v>24</v>
      </c>
      <c r="AE166" s="115">
        <f t="shared" si="273"/>
        <v>0.40677966101694918</v>
      </c>
      <c r="AF166" s="113">
        <v>73</v>
      </c>
      <c r="AG166" s="113">
        <v>90</v>
      </c>
      <c r="AH166" s="113">
        <f>AG166-AF166</f>
        <v>17</v>
      </c>
      <c r="AI166" s="115">
        <f>(AG166-AF166)/AF166</f>
        <v>0.23287671232876711</v>
      </c>
      <c r="AJ166" s="113">
        <v>11</v>
      </c>
      <c r="AK166" s="113">
        <v>33</v>
      </c>
      <c r="AL166" s="113">
        <f t="shared" si="276"/>
        <v>22</v>
      </c>
      <c r="AM166" s="115">
        <f t="shared" si="277"/>
        <v>2</v>
      </c>
      <c r="AN166" s="113">
        <v>50</v>
      </c>
      <c r="AO166" s="113">
        <v>67</v>
      </c>
      <c r="AP166" s="113">
        <f t="shared" si="278"/>
        <v>17</v>
      </c>
      <c r="AQ166" s="115">
        <f t="shared" si="279"/>
        <v>0.34</v>
      </c>
      <c r="AR166" s="113">
        <v>51</v>
      </c>
      <c r="AS166" s="113">
        <v>71</v>
      </c>
      <c r="AT166" s="113">
        <f t="shared" si="280"/>
        <v>20</v>
      </c>
      <c r="AU166" s="115">
        <f t="shared" si="281"/>
        <v>0.39215686274509803</v>
      </c>
      <c r="AV166" s="113"/>
      <c r="AW166" s="113"/>
      <c r="AX166" s="113"/>
      <c r="AY166" s="113"/>
      <c r="AZ166" s="113"/>
      <c r="BA166" s="113"/>
      <c r="BB166" s="113"/>
      <c r="BC166" s="113">
        <v>46.7</v>
      </c>
      <c r="BD166" s="119">
        <v>0.91700000000000004</v>
      </c>
      <c r="BE166" s="113">
        <v>0.76</v>
      </c>
      <c r="BF166" s="115">
        <v>0.95</v>
      </c>
      <c r="BG166" s="113">
        <v>5.84</v>
      </c>
      <c r="BH166" s="113">
        <v>2.71</v>
      </c>
      <c r="BI166" s="115">
        <v>0.88</v>
      </c>
      <c r="BJ166" s="113">
        <v>5.69</v>
      </c>
      <c r="BK166" s="124">
        <f>(BL166*100)/(100+40)</f>
        <v>1.4285714285714286</v>
      </c>
      <c r="BL166" s="113">
        <v>2</v>
      </c>
      <c r="BM166" s="115">
        <v>0.4</v>
      </c>
      <c r="BN166" s="29">
        <f t="shared" si="269"/>
        <v>102</v>
      </c>
      <c r="BO166" s="29"/>
      <c r="BP166" s="29"/>
      <c r="BQ166" s="29"/>
      <c r="BR166" s="29"/>
      <c r="BS166" s="29" t="s">
        <v>25</v>
      </c>
      <c r="BT166" s="113">
        <v>3</v>
      </c>
      <c r="BU166" s="113">
        <v>3</v>
      </c>
      <c r="BV166" s="29" t="s">
        <v>314</v>
      </c>
      <c r="BW166" s="37"/>
      <c r="BX166" s="29"/>
      <c r="BY166" s="29" t="s">
        <v>1461</v>
      </c>
      <c r="BZ166" s="29" t="s">
        <v>2395</v>
      </c>
      <c r="CA166" s="20" t="s">
        <v>2396</v>
      </c>
      <c r="CB166" s="20" t="s">
        <v>299</v>
      </c>
      <c r="CC166" s="20" t="s">
        <v>300</v>
      </c>
    </row>
    <row r="167" spans="1:81" ht="42.75">
      <c r="A167" s="120">
        <v>2022</v>
      </c>
      <c r="B167" s="29" t="s">
        <v>853</v>
      </c>
      <c r="C167" s="29" t="s">
        <v>1006</v>
      </c>
      <c r="D167" s="29"/>
      <c r="E167" s="29" t="s">
        <v>1430</v>
      </c>
      <c r="F167" s="29" t="s">
        <v>1866</v>
      </c>
      <c r="G167" s="29" t="s">
        <v>1866</v>
      </c>
      <c r="H167" s="29" t="s">
        <v>1867</v>
      </c>
      <c r="I167" s="29" t="s">
        <v>1867</v>
      </c>
      <c r="J167" s="29" t="s">
        <v>2397</v>
      </c>
      <c r="K167" s="29" t="s">
        <v>23</v>
      </c>
      <c r="L167" s="29"/>
      <c r="M167" s="29" t="s">
        <v>2398</v>
      </c>
      <c r="N167" s="29" t="s">
        <v>11973</v>
      </c>
      <c r="O167" s="29" t="s">
        <v>774</v>
      </c>
      <c r="P167" s="113">
        <v>10</v>
      </c>
      <c r="Q167" s="29"/>
      <c r="R167" s="29"/>
      <c r="S167" s="29" t="s">
        <v>2399</v>
      </c>
      <c r="T167" s="29"/>
      <c r="U167" s="29"/>
      <c r="V167" s="122" t="s">
        <v>2400</v>
      </c>
      <c r="W167" s="29" t="s">
        <v>2</v>
      </c>
      <c r="X167" s="113"/>
      <c r="Y167" s="113"/>
      <c r="Z167" s="113"/>
      <c r="AA167" s="115"/>
      <c r="AB167" s="113"/>
      <c r="AC167" s="113"/>
      <c r="AD167" s="113"/>
      <c r="AE167" s="115"/>
      <c r="AF167" s="113"/>
      <c r="AG167" s="113"/>
      <c r="AH167" s="113"/>
      <c r="AI167" s="115"/>
      <c r="AJ167" s="113"/>
      <c r="AK167" s="113"/>
      <c r="AL167" s="113"/>
      <c r="AM167" s="115"/>
      <c r="AN167" s="113"/>
      <c r="AO167" s="113"/>
      <c r="AP167" s="113"/>
      <c r="AQ167" s="115"/>
      <c r="AR167" s="113"/>
      <c r="AS167" s="113"/>
      <c r="AT167" s="113"/>
      <c r="AU167" s="115"/>
      <c r="AV167" s="113"/>
      <c r="AW167" s="113"/>
      <c r="AX167" s="113"/>
      <c r="AY167" s="113"/>
      <c r="AZ167" s="113"/>
      <c r="BA167" s="113"/>
      <c r="BB167" s="113"/>
      <c r="BC167" s="113">
        <v>48.9</v>
      </c>
      <c r="BD167" s="119">
        <v>0.91600000000000004</v>
      </c>
      <c r="BE167" s="113">
        <v>0.54</v>
      </c>
      <c r="BF167" s="115">
        <v>0.95</v>
      </c>
      <c r="BG167" s="113">
        <v>5.45</v>
      </c>
      <c r="BH167" s="113">
        <v>1.59</v>
      </c>
      <c r="BI167" s="115">
        <v>0.88</v>
      </c>
      <c r="BJ167" s="113">
        <v>3.28</v>
      </c>
      <c r="BK167" s="124">
        <f>(BL167*100)/(100+34)</f>
        <v>1.9179104477611941</v>
      </c>
      <c r="BL167" s="113">
        <v>2.57</v>
      </c>
      <c r="BM167" s="115">
        <v>0.34</v>
      </c>
      <c r="BN167" s="29">
        <f t="shared" si="269"/>
        <v>25.7</v>
      </c>
      <c r="BO167" s="29"/>
      <c r="BP167" s="29"/>
      <c r="BQ167" s="29"/>
      <c r="BR167" s="29"/>
      <c r="BS167" s="29" t="s">
        <v>26</v>
      </c>
      <c r="BT167" s="113">
        <v>1</v>
      </c>
      <c r="BU167" s="113">
        <v>4</v>
      </c>
      <c r="BV167" s="29" t="s">
        <v>314</v>
      </c>
      <c r="BW167" s="37"/>
      <c r="BX167" s="29"/>
      <c r="BY167" s="29" t="s">
        <v>1455</v>
      </c>
      <c r="BZ167" s="29" t="s">
        <v>1455</v>
      </c>
      <c r="CA167" s="29" t="s">
        <v>1455</v>
      </c>
      <c r="CB167" s="20" t="s">
        <v>1455</v>
      </c>
      <c r="CC167" s="20" t="s">
        <v>300</v>
      </c>
    </row>
    <row r="168" spans="1:81" ht="42.75">
      <c r="A168" s="120">
        <v>2022</v>
      </c>
      <c r="B168" s="29" t="s">
        <v>283</v>
      </c>
      <c r="C168" s="29" t="s">
        <v>2401</v>
      </c>
      <c r="D168" s="29"/>
      <c r="E168" s="29" t="s">
        <v>2401</v>
      </c>
      <c r="F168" s="29" t="s">
        <v>2402</v>
      </c>
      <c r="G168" s="29" t="s">
        <v>2403</v>
      </c>
      <c r="H168" s="29" t="s">
        <v>2404</v>
      </c>
      <c r="I168" s="29" t="s">
        <v>2404</v>
      </c>
      <c r="J168" s="29" t="s">
        <v>2405</v>
      </c>
      <c r="K168" s="29" t="s">
        <v>23</v>
      </c>
      <c r="L168" s="29"/>
      <c r="M168" s="29" t="s">
        <v>2406</v>
      </c>
      <c r="N168" s="29" t="s">
        <v>11983</v>
      </c>
      <c r="O168" s="29" t="s">
        <v>774</v>
      </c>
      <c r="P168" s="113">
        <v>10</v>
      </c>
      <c r="Q168" s="29"/>
      <c r="R168" s="29"/>
      <c r="S168" s="29" t="s">
        <v>2407</v>
      </c>
      <c r="T168" s="29"/>
      <c r="U168" s="29"/>
      <c r="V168" s="122" t="s">
        <v>2408</v>
      </c>
      <c r="W168" s="29" t="s">
        <v>2</v>
      </c>
      <c r="X168" s="113"/>
      <c r="Y168" s="113"/>
      <c r="Z168" s="113"/>
      <c r="AA168" s="115"/>
      <c r="AB168" s="113"/>
      <c r="AC168" s="113"/>
      <c r="AD168" s="113"/>
      <c r="AE168" s="115"/>
      <c r="AF168" s="113"/>
      <c r="AG168" s="113"/>
      <c r="AH168" s="113"/>
      <c r="AI168" s="115"/>
      <c r="AJ168" s="113"/>
      <c r="AK168" s="113"/>
      <c r="AL168" s="113"/>
      <c r="AM168" s="115"/>
      <c r="AN168" s="113"/>
      <c r="AO168" s="113"/>
      <c r="AP168" s="113"/>
      <c r="AQ168" s="115"/>
      <c r="AR168" s="113"/>
      <c r="AS168" s="113"/>
      <c r="AT168" s="113"/>
      <c r="AU168" s="115"/>
      <c r="AV168" s="113"/>
      <c r="AW168" s="113"/>
      <c r="AX168" s="113"/>
      <c r="AY168" s="113"/>
      <c r="AZ168" s="113"/>
      <c r="BA168" s="113"/>
      <c r="BB168" s="113"/>
      <c r="BC168" s="113">
        <v>43.2</v>
      </c>
      <c r="BD168" s="119">
        <v>0.82199999999999995</v>
      </c>
      <c r="BE168" s="113">
        <v>0.54</v>
      </c>
      <c r="BF168" s="115">
        <v>0.95</v>
      </c>
      <c r="BG168" s="113">
        <v>5.28</v>
      </c>
      <c r="BH168" s="113">
        <v>1.77</v>
      </c>
      <c r="BI168" s="115">
        <v>0.88</v>
      </c>
      <c r="BJ168" s="113">
        <v>3.27</v>
      </c>
      <c r="BK168" s="124">
        <f>(BL168*100)/(100+20)</f>
        <v>1.8999999999999997</v>
      </c>
      <c r="BL168" s="113">
        <v>2.2799999999999998</v>
      </c>
      <c r="BM168" s="115">
        <v>0.2</v>
      </c>
      <c r="BN168" s="29">
        <f t="shared" si="269"/>
        <v>22.799999999999997</v>
      </c>
      <c r="BO168" s="29"/>
      <c r="BP168" s="29"/>
      <c r="BQ168" s="29"/>
      <c r="BR168" s="29"/>
      <c r="BS168" s="29" t="s">
        <v>25</v>
      </c>
      <c r="BT168" s="113">
        <v>1</v>
      </c>
      <c r="BU168" s="113">
        <v>1</v>
      </c>
      <c r="BV168" s="29" t="s">
        <v>1517</v>
      </c>
      <c r="BW168" s="37"/>
      <c r="BX168" s="29"/>
      <c r="BY168" s="29" t="s">
        <v>1455</v>
      </c>
      <c r="BZ168" s="29" t="s">
        <v>1455</v>
      </c>
      <c r="CA168" s="29" t="s">
        <v>1455</v>
      </c>
      <c r="CB168" s="20" t="s">
        <v>1455</v>
      </c>
      <c r="CC168" s="20" t="s">
        <v>300</v>
      </c>
    </row>
    <row r="169" spans="1:81" ht="57">
      <c r="A169" s="120">
        <v>2022</v>
      </c>
      <c r="B169" s="29" t="s">
        <v>367</v>
      </c>
      <c r="C169" s="29" t="s">
        <v>368</v>
      </c>
      <c r="D169" s="29"/>
      <c r="E169" s="29" t="s">
        <v>369</v>
      </c>
      <c r="F169" s="29" t="s">
        <v>370</v>
      </c>
      <c r="G169" s="29" t="s">
        <v>371</v>
      </c>
      <c r="H169" s="29" t="s">
        <v>372</v>
      </c>
      <c r="I169" s="29" t="s">
        <v>372</v>
      </c>
      <c r="J169" s="29" t="s">
        <v>2409</v>
      </c>
      <c r="K169" s="29" t="s">
        <v>23</v>
      </c>
      <c r="L169" s="29"/>
      <c r="M169" s="29" t="s">
        <v>2410</v>
      </c>
      <c r="N169" s="29" t="s">
        <v>12013</v>
      </c>
      <c r="O169" s="114" t="s">
        <v>630</v>
      </c>
      <c r="P169" s="113">
        <v>32</v>
      </c>
      <c r="Q169" s="29"/>
      <c r="R169" s="29"/>
      <c r="S169" s="29" t="s">
        <v>2411</v>
      </c>
      <c r="T169" s="122" t="s">
        <v>2412</v>
      </c>
      <c r="U169" s="29" t="s">
        <v>2</v>
      </c>
      <c r="V169" s="122" t="s">
        <v>2413</v>
      </c>
      <c r="W169" s="29" t="s">
        <v>2</v>
      </c>
      <c r="X169" s="113">
        <v>18</v>
      </c>
      <c r="Y169" s="113">
        <v>37</v>
      </c>
      <c r="Z169" s="113">
        <f t="shared" ref="Z169:Z173" si="282">Y169-X169</f>
        <v>19</v>
      </c>
      <c r="AA169" s="115">
        <f t="shared" ref="AA169:AA173" si="283">(Y169-X169)/X169</f>
        <v>1.0555555555555556</v>
      </c>
      <c r="AB169" s="113">
        <v>51</v>
      </c>
      <c r="AC169" s="113">
        <v>66</v>
      </c>
      <c r="AD169" s="113">
        <f t="shared" ref="AD169:AD173" si="284">AC169-AB169</f>
        <v>15</v>
      </c>
      <c r="AE169" s="115">
        <f t="shared" ref="AE169:AE173" si="285">(AC169-AB169)/AB169</f>
        <v>0.29411764705882354</v>
      </c>
      <c r="AF169" s="113">
        <v>93</v>
      </c>
      <c r="AG169" s="113">
        <v>93</v>
      </c>
      <c r="AH169" s="113">
        <f t="shared" ref="AH169:AH173" si="286">AG169-AF169</f>
        <v>0</v>
      </c>
      <c r="AI169" s="115">
        <f t="shared" ref="AI169:AI173" si="287">(AG169-AF169)/AF169</f>
        <v>0</v>
      </c>
      <c r="AJ169" s="113">
        <v>36</v>
      </c>
      <c r="AK169" s="113">
        <v>48</v>
      </c>
      <c r="AL169" s="113">
        <f t="shared" ref="AL169:AL173" si="288">AK169-AJ169</f>
        <v>12</v>
      </c>
      <c r="AM169" s="115">
        <f t="shared" ref="AM169:AM173" si="289">(AK169-AJ169)/AJ169</f>
        <v>0.33333333333333331</v>
      </c>
      <c r="AN169" s="113">
        <v>81</v>
      </c>
      <c r="AO169" s="113">
        <v>81</v>
      </c>
      <c r="AP169" s="113">
        <f t="shared" ref="AP169:AP173" si="290">AO169-AN169</f>
        <v>0</v>
      </c>
      <c r="AQ169" s="115">
        <f t="shared" ref="AQ169:AQ173" si="291">(AO169-AN169)/AN169</f>
        <v>0</v>
      </c>
      <c r="AR169" s="113">
        <v>77</v>
      </c>
      <c r="AS169" s="113">
        <v>78</v>
      </c>
      <c r="AT169" s="113">
        <f t="shared" ref="AT169:AT173" si="292">AS169-AR169</f>
        <v>1</v>
      </c>
      <c r="AU169" s="115">
        <f t="shared" ref="AU169:AU173" si="293">(AS169-AR169)/AR169</f>
        <v>1.2987012987012988E-2</v>
      </c>
      <c r="AV169" s="113"/>
      <c r="AW169" s="113"/>
      <c r="AX169" s="113"/>
      <c r="AY169" s="113"/>
      <c r="AZ169" s="113"/>
      <c r="BA169" s="113"/>
      <c r="BB169" s="113"/>
      <c r="BC169" s="113">
        <v>33.5</v>
      </c>
      <c r="BD169" s="119">
        <v>0.91100000000000003</v>
      </c>
      <c r="BE169" s="113">
        <v>0.8</v>
      </c>
      <c r="BF169" s="115">
        <v>0.94</v>
      </c>
      <c r="BG169" s="113">
        <v>5.32</v>
      </c>
      <c r="BH169" s="113">
        <v>2.13</v>
      </c>
      <c r="BI169" s="115">
        <v>0.88</v>
      </c>
      <c r="BJ169" s="113">
        <v>3.06</v>
      </c>
      <c r="BK169" s="124">
        <f>(BL169*100)/(100+42)</f>
        <v>2.6901408450704225</v>
      </c>
      <c r="BL169" s="113">
        <v>3.82</v>
      </c>
      <c r="BM169" s="115">
        <v>0.42</v>
      </c>
      <c r="BN169" s="29">
        <f t="shared" si="269"/>
        <v>122.24</v>
      </c>
      <c r="BO169" s="29"/>
      <c r="BP169" s="29"/>
      <c r="BQ169" s="29"/>
      <c r="BR169" s="29"/>
      <c r="BS169" s="29" t="s">
        <v>25</v>
      </c>
      <c r="BT169" s="113">
        <v>1</v>
      </c>
      <c r="BU169" s="113">
        <v>2</v>
      </c>
      <c r="BV169" s="29" t="s">
        <v>314</v>
      </c>
      <c r="BW169" s="37"/>
      <c r="BX169" s="29"/>
      <c r="BY169" s="29" t="s">
        <v>1461</v>
      </c>
      <c r="BZ169" s="29" t="s">
        <v>2414</v>
      </c>
      <c r="CA169" s="29" t="s">
        <v>2415</v>
      </c>
      <c r="CB169" s="20" t="s">
        <v>299</v>
      </c>
      <c r="CC169" s="20" t="s">
        <v>300</v>
      </c>
    </row>
    <row r="170" spans="1:81" ht="42.75">
      <c r="A170" s="120">
        <v>2022</v>
      </c>
      <c r="B170" s="29" t="s">
        <v>744</v>
      </c>
      <c r="C170" s="29" t="s">
        <v>936</v>
      </c>
      <c r="D170" s="29"/>
      <c r="E170" s="29" t="s">
        <v>937</v>
      </c>
      <c r="F170" s="29" t="s">
        <v>2416</v>
      </c>
      <c r="G170" s="29" t="s">
        <v>2417</v>
      </c>
      <c r="H170" s="29" t="s">
        <v>2418</v>
      </c>
      <c r="I170" s="29" t="s">
        <v>2418</v>
      </c>
      <c r="J170" s="29" t="s">
        <v>2419</v>
      </c>
      <c r="K170" s="29" t="s">
        <v>23</v>
      </c>
      <c r="L170" s="29"/>
      <c r="M170" s="29" t="s">
        <v>2420</v>
      </c>
      <c r="N170" s="116" t="s">
        <v>12014</v>
      </c>
      <c r="O170" s="114" t="s">
        <v>630</v>
      </c>
      <c r="P170" s="113">
        <v>19</v>
      </c>
      <c r="Q170" s="29"/>
      <c r="R170" s="29"/>
      <c r="S170" s="29" t="s">
        <v>2421</v>
      </c>
      <c r="T170" s="122" t="s">
        <v>2422</v>
      </c>
      <c r="U170" s="29" t="s">
        <v>2</v>
      </c>
      <c r="V170" s="122" t="s">
        <v>2423</v>
      </c>
      <c r="W170" s="29" t="s">
        <v>2</v>
      </c>
      <c r="X170" s="113">
        <v>37</v>
      </c>
      <c r="Y170" s="113">
        <v>46</v>
      </c>
      <c r="Z170" s="113">
        <f t="shared" si="282"/>
        <v>9</v>
      </c>
      <c r="AA170" s="115">
        <f t="shared" si="283"/>
        <v>0.24324324324324326</v>
      </c>
      <c r="AB170" s="113">
        <v>75</v>
      </c>
      <c r="AC170" s="113">
        <v>99</v>
      </c>
      <c r="AD170" s="113">
        <f t="shared" si="284"/>
        <v>24</v>
      </c>
      <c r="AE170" s="115">
        <f t="shared" si="285"/>
        <v>0.32</v>
      </c>
      <c r="AF170" s="113">
        <v>98</v>
      </c>
      <c r="AG170" s="113">
        <v>100</v>
      </c>
      <c r="AH170" s="113">
        <f t="shared" si="286"/>
        <v>2</v>
      </c>
      <c r="AI170" s="115">
        <f t="shared" si="287"/>
        <v>2.0408163265306121E-2</v>
      </c>
      <c r="AJ170" s="113">
        <v>42</v>
      </c>
      <c r="AK170" s="113">
        <v>62</v>
      </c>
      <c r="AL170" s="113">
        <f t="shared" si="288"/>
        <v>20</v>
      </c>
      <c r="AM170" s="115">
        <f t="shared" si="289"/>
        <v>0.47619047619047616</v>
      </c>
      <c r="AN170" s="113">
        <v>77</v>
      </c>
      <c r="AO170" s="113">
        <v>85</v>
      </c>
      <c r="AP170" s="113">
        <f t="shared" si="290"/>
        <v>8</v>
      </c>
      <c r="AQ170" s="115">
        <f t="shared" si="291"/>
        <v>0.1038961038961039</v>
      </c>
      <c r="AR170" s="113">
        <v>79</v>
      </c>
      <c r="AS170" s="113">
        <v>82</v>
      </c>
      <c r="AT170" s="113">
        <f t="shared" si="292"/>
        <v>3</v>
      </c>
      <c r="AU170" s="115">
        <f t="shared" si="293"/>
        <v>3.7974683544303799E-2</v>
      </c>
      <c r="AV170" s="113"/>
      <c r="AW170" s="113"/>
      <c r="AX170" s="113"/>
      <c r="AY170" s="113"/>
      <c r="AZ170" s="113"/>
      <c r="BA170" s="113"/>
      <c r="BB170" s="113"/>
      <c r="BC170" s="113"/>
      <c r="BD170" s="113"/>
      <c r="BE170" s="113">
        <v>0.72</v>
      </c>
      <c r="BF170" s="115">
        <v>0.95</v>
      </c>
      <c r="BG170" s="113">
        <v>5.31</v>
      </c>
      <c r="BH170" s="113">
        <v>2.0499999999999998</v>
      </c>
      <c r="BI170" s="115">
        <v>0.87</v>
      </c>
      <c r="BJ170" s="113">
        <v>3.12</v>
      </c>
      <c r="BK170" s="132">
        <f>(BL170*100)/(100+20)</f>
        <v>5.875</v>
      </c>
      <c r="BL170" s="113">
        <v>7.05</v>
      </c>
      <c r="BM170" s="115">
        <v>0.2</v>
      </c>
      <c r="BN170" s="29">
        <f t="shared" si="269"/>
        <v>133.94999999999999</v>
      </c>
      <c r="BO170" s="29"/>
      <c r="BP170" s="29"/>
      <c r="BQ170" s="29"/>
      <c r="BR170" s="29"/>
      <c r="BS170" s="29" t="s">
        <v>24</v>
      </c>
      <c r="BT170" s="113">
        <v>1</v>
      </c>
      <c r="BU170" s="113">
        <v>3</v>
      </c>
      <c r="BV170" s="29" t="s">
        <v>314</v>
      </c>
      <c r="BW170" s="37"/>
      <c r="BX170" s="29"/>
      <c r="BY170" s="29" t="s">
        <v>1461</v>
      </c>
      <c r="BZ170" s="29" t="s">
        <v>2424</v>
      </c>
      <c r="CA170" s="20" t="s">
        <v>2425</v>
      </c>
      <c r="CB170" s="20" t="s">
        <v>299</v>
      </c>
      <c r="CC170" s="20" t="s">
        <v>300</v>
      </c>
    </row>
    <row r="171" spans="1:81" ht="42.75">
      <c r="A171" s="120">
        <v>2022</v>
      </c>
      <c r="B171" s="29" t="s">
        <v>828</v>
      </c>
      <c r="C171" s="29" t="s">
        <v>835</v>
      </c>
      <c r="D171" s="113" t="s">
        <v>830</v>
      </c>
      <c r="E171" s="29" t="s">
        <v>2426</v>
      </c>
      <c r="F171" s="29" t="s">
        <v>334</v>
      </c>
      <c r="G171" s="29" t="s">
        <v>836</v>
      </c>
      <c r="H171" s="29" t="s">
        <v>2427</v>
      </c>
      <c r="I171" s="29" t="s">
        <v>2427</v>
      </c>
      <c r="J171" s="29" t="s">
        <v>2428</v>
      </c>
      <c r="K171" s="29" t="s">
        <v>23</v>
      </c>
      <c r="L171" s="29"/>
      <c r="M171" s="29" t="s">
        <v>836</v>
      </c>
      <c r="N171" s="116" t="s">
        <v>1089</v>
      </c>
      <c r="O171" s="29" t="s">
        <v>311</v>
      </c>
      <c r="P171" s="113">
        <v>58</v>
      </c>
      <c r="Q171" s="29"/>
      <c r="R171" s="29"/>
      <c r="S171" s="29" t="s">
        <v>2429</v>
      </c>
      <c r="T171" s="122" t="s">
        <v>2430</v>
      </c>
      <c r="U171" s="29" t="s">
        <v>2</v>
      </c>
      <c r="V171" s="122" t="s">
        <v>2431</v>
      </c>
      <c r="W171" s="29" t="s">
        <v>2</v>
      </c>
      <c r="X171" s="113">
        <v>51</v>
      </c>
      <c r="Y171" s="113">
        <v>71</v>
      </c>
      <c r="Z171" s="113">
        <f t="shared" si="282"/>
        <v>20</v>
      </c>
      <c r="AA171" s="115">
        <f t="shared" si="283"/>
        <v>0.39215686274509803</v>
      </c>
      <c r="AB171" s="113">
        <v>94</v>
      </c>
      <c r="AC171" s="113">
        <v>96</v>
      </c>
      <c r="AD171" s="113">
        <f t="shared" si="284"/>
        <v>2</v>
      </c>
      <c r="AE171" s="115">
        <f t="shared" si="285"/>
        <v>2.1276595744680851E-2</v>
      </c>
      <c r="AF171" s="113">
        <v>96</v>
      </c>
      <c r="AG171" s="113">
        <v>100</v>
      </c>
      <c r="AH171" s="113">
        <f t="shared" si="286"/>
        <v>4</v>
      </c>
      <c r="AI171" s="115">
        <f t="shared" si="287"/>
        <v>4.1666666666666664E-2</v>
      </c>
      <c r="AJ171" s="113">
        <v>36</v>
      </c>
      <c r="AK171" s="113">
        <v>55</v>
      </c>
      <c r="AL171" s="113">
        <f t="shared" si="288"/>
        <v>19</v>
      </c>
      <c r="AM171" s="115">
        <f t="shared" si="289"/>
        <v>0.52777777777777779</v>
      </c>
      <c r="AN171" s="113">
        <v>92</v>
      </c>
      <c r="AO171" s="113">
        <v>94</v>
      </c>
      <c r="AP171" s="113">
        <f t="shared" si="290"/>
        <v>2</v>
      </c>
      <c r="AQ171" s="115">
        <f t="shared" si="291"/>
        <v>2.1739130434782608E-2</v>
      </c>
      <c r="AR171" s="113">
        <v>88</v>
      </c>
      <c r="AS171" s="113">
        <v>92</v>
      </c>
      <c r="AT171" s="113">
        <f t="shared" si="292"/>
        <v>4</v>
      </c>
      <c r="AU171" s="115">
        <f t="shared" si="293"/>
        <v>4.5454545454545456E-2</v>
      </c>
      <c r="AV171" s="113"/>
      <c r="AW171" s="113"/>
      <c r="AX171" s="113"/>
      <c r="AY171" s="113"/>
      <c r="AZ171" s="113"/>
      <c r="BA171" s="113"/>
      <c r="BB171" s="113"/>
      <c r="BC171" s="113"/>
      <c r="BD171" s="113"/>
      <c r="BE171" s="113">
        <v>0.88</v>
      </c>
      <c r="BF171" s="115">
        <v>0.94</v>
      </c>
      <c r="BG171" s="113">
        <v>5.18</v>
      </c>
      <c r="BH171" s="113">
        <v>3.3</v>
      </c>
      <c r="BI171" s="115">
        <v>0.87</v>
      </c>
      <c r="BJ171" s="113">
        <v>4.42</v>
      </c>
      <c r="BK171" s="132">
        <f>(BL171*100)/(100+40)</f>
        <v>2.1642857142857141</v>
      </c>
      <c r="BL171" s="113">
        <v>3.03</v>
      </c>
      <c r="BM171" s="115">
        <v>0.4</v>
      </c>
      <c r="BN171" s="29">
        <f t="shared" si="269"/>
        <v>175.73999999999998</v>
      </c>
      <c r="BO171" s="29"/>
      <c r="BP171" s="29"/>
      <c r="BQ171" s="29"/>
      <c r="BR171" s="29"/>
      <c r="BS171" s="29" t="s">
        <v>24</v>
      </c>
      <c r="BT171" s="113">
        <v>1</v>
      </c>
      <c r="BU171" s="113">
        <v>5</v>
      </c>
      <c r="BV171" s="29" t="s">
        <v>314</v>
      </c>
      <c r="BW171" s="37"/>
      <c r="BX171" s="29"/>
      <c r="BY171" s="29" t="s">
        <v>1461</v>
      </c>
      <c r="BZ171" s="29" t="s">
        <v>2432</v>
      </c>
      <c r="CA171" s="29" t="s">
        <v>2433</v>
      </c>
      <c r="CB171" s="20" t="s">
        <v>299</v>
      </c>
      <c r="CC171" s="20" t="s">
        <v>300</v>
      </c>
    </row>
    <row r="172" spans="1:81" ht="42.75">
      <c r="A172" s="120">
        <v>2022</v>
      </c>
      <c r="B172" s="116" t="s">
        <v>301</v>
      </c>
      <c r="C172" s="116" t="s">
        <v>878</v>
      </c>
      <c r="D172" s="113" t="s">
        <v>430</v>
      </c>
      <c r="E172" s="116" t="s">
        <v>1995</v>
      </c>
      <c r="F172" s="116" t="s">
        <v>334</v>
      </c>
      <c r="G172" s="116" t="s">
        <v>1996</v>
      </c>
      <c r="H172" s="116" t="s">
        <v>1997</v>
      </c>
      <c r="I172" s="116" t="s">
        <v>1997</v>
      </c>
      <c r="J172" s="116" t="s">
        <v>2434</v>
      </c>
      <c r="K172" s="116" t="s">
        <v>23</v>
      </c>
      <c r="L172" s="116"/>
      <c r="M172" s="116" t="s">
        <v>2435</v>
      </c>
      <c r="N172" s="116" t="s">
        <v>310</v>
      </c>
      <c r="O172" s="114" t="s">
        <v>630</v>
      </c>
      <c r="P172" s="114">
        <v>40</v>
      </c>
      <c r="Q172" s="116"/>
      <c r="R172" s="116"/>
      <c r="S172" s="116" t="s">
        <v>2436</v>
      </c>
      <c r="T172" s="116"/>
      <c r="U172" s="116"/>
      <c r="V172" s="133" t="s">
        <v>2437</v>
      </c>
      <c r="W172" s="116" t="s">
        <v>2</v>
      </c>
      <c r="X172" s="114">
        <v>63</v>
      </c>
      <c r="Y172" s="114">
        <v>77</v>
      </c>
      <c r="Z172" s="113">
        <f t="shared" si="282"/>
        <v>14</v>
      </c>
      <c r="AA172" s="115">
        <f t="shared" si="283"/>
        <v>0.22222222222222221</v>
      </c>
      <c r="AB172" s="114">
        <v>92</v>
      </c>
      <c r="AC172" s="114">
        <v>99</v>
      </c>
      <c r="AD172" s="113">
        <f t="shared" si="284"/>
        <v>7</v>
      </c>
      <c r="AE172" s="115">
        <f t="shared" si="285"/>
        <v>7.6086956521739135E-2</v>
      </c>
      <c r="AF172" s="114">
        <v>95</v>
      </c>
      <c r="AG172" s="114">
        <v>100</v>
      </c>
      <c r="AH172" s="113">
        <f t="shared" si="286"/>
        <v>5</v>
      </c>
      <c r="AI172" s="115">
        <f t="shared" si="287"/>
        <v>5.2631578947368418E-2</v>
      </c>
      <c r="AJ172" s="114">
        <v>71</v>
      </c>
      <c r="AK172" s="114">
        <v>88</v>
      </c>
      <c r="AL172" s="113">
        <f t="shared" si="288"/>
        <v>17</v>
      </c>
      <c r="AM172" s="115">
        <f t="shared" si="289"/>
        <v>0.23943661971830985</v>
      </c>
      <c r="AN172" s="114">
        <v>84</v>
      </c>
      <c r="AO172" s="114">
        <v>91</v>
      </c>
      <c r="AP172" s="113">
        <f t="shared" si="290"/>
        <v>7</v>
      </c>
      <c r="AQ172" s="115">
        <f t="shared" si="291"/>
        <v>8.3333333333333329E-2</v>
      </c>
      <c r="AR172" s="114">
        <v>79</v>
      </c>
      <c r="AS172" s="114">
        <v>85</v>
      </c>
      <c r="AT172" s="113">
        <f t="shared" si="292"/>
        <v>6</v>
      </c>
      <c r="AU172" s="115">
        <f t="shared" si="293"/>
        <v>7.5949367088607597E-2</v>
      </c>
      <c r="AV172" s="114"/>
      <c r="AW172" s="114"/>
      <c r="AX172" s="114"/>
      <c r="AY172" s="114"/>
      <c r="AZ172" s="114"/>
      <c r="BA172" s="114"/>
      <c r="BB172" s="113"/>
      <c r="BC172" s="114"/>
      <c r="BD172" s="114"/>
      <c r="BE172" s="113">
        <v>0.66</v>
      </c>
      <c r="BF172" s="117">
        <v>0.96</v>
      </c>
      <c r="BG172" s="114">
        <v>5.14</v>
      </c>
      <c r="BH172" s="113"/>
      <c r="BI172" s="115"/>
      <c r="BJ172" s="113"/>
      <c r="BK172" s="132">
        <f>(BL172*100)/(100+30)</f>
        <v>2.1538461538461537</v>
      </c>
      <c r="BL172" s="114">
        <v>2.8</v>
      </c>
      <c r="BM172" s="117">
        <v>0.3</v>
      </c>
      <c r="BN172" s="29">
        <f t="shared" si="269"/>
        <v>112</v>
      </c>
      <c r="BO172" s="116"/>
      <c r="BP172" s="116"/>
      <c r="BQ172" s="116"/>
      <c r="BR172" s="116"/>
      <c r="BS172" s="116" t="s">
        <v>25</v>
      </c>
      <c r="BT172" s="114">
        <v>3</v>
      </c>
      <c r="BU172" s="114"/>
      <c r="BV172" s="29" t="s">
        <v>2438</v>
      </c>
      <c r="BW172" s="37"/>
      <c r="BX172" s="29" t="s">
        <v>2439</v>
      </c>
      <c r="BY172" s="29" t="s">
        <v>1569</v>
      </c>
      <c r="BZ172" s="29" t="s">
        <v>2440</v>
      </c>
      <c r="CA172" s="20" t="s">
        <v>2441</v>
      </c>
      <c r="CB172" s="20" t="s">
        <v>299</v>
      </c>
      <c r="CC172" s="20" t="s">
        <v>300</v>
      </c>
    </row>
    <row r="173" spans="1:81" ht="42.75">
      <c r="A173" s="120">
        <v>2022</v>
      </c>
      <c r="B173" s="116" t="s">
        <v>828</v>
      </c>
      <c r="C173" s="116" t="s">
        <v>987</v>
      </c>
      <c r="D173" s="113" t="s">
        <v>830</v>
      </c>
      <c r="E173" s="116" t="s">
        <v>1122</v>
      </c>
      <c r="F173" s="116" t="s">
        <v>831</v>
      </c>
      <c r="G173" s="116" t="s">
        <v>1123</v>
      </c>
      <c r="H173" s="116" t="s">
        <v>1124</v>
      </c>
      <c r="I173" s="116" t="s">
        <v>1124</v>
      </c>
      <c r="J173" s="116" t="s">
        <v>2442</v>
      </c>
      <c r="K173" s="116" t="s">
        <v>23</v>
      </c>
      <c r="L173" s="116"/>
      <c r="M173" s="116" t="s">
        <v>2443</v>
      </c>
      <c r="N173" s="116" t="s">
        <v>1089</v>
      </c>
      <c r="O173" s="116" t="s">
        <v>311</v>
      </c>
      <c r="P173" s="114">
        <v>31</v>
      </c>
      <c r="Q173" s="116"/>
      <c r="R173" s="116"/>
      <c r="S173" s="116" t="s">
        <v>2444</v>
      </c>
      <c r="T173" s="133" t="s">
        <v>2445</v>
      </c>
      <c r="U173" s="116" t="s">
        <v>2</v>
      </c>
      <c r="V173" s="133" t="s">
        <v>2446</v>
      </c>
      <c r="W173" s="116" t="s">
        <v>2</v>
      </c>
      <c r="X173" s="114">
        <v>42</v>
      </c>
      <c r="Y173" s="114">
        <v>64</v>
      </c>
      <c r="Z173" s="113">
        <f t="shared" si="282"/>
        <v>22</v>
      </c>
      <c r="AA173" s="115">
        <f t="shared" si="283"/>
        <v>0.52380952380952384</v>
      </c>
      <c r="AB173" s="114">
        <v>76</v>
      </c>
      <c r="AC173" s="114">
        <v>98</v>
      </c>
      <c r="AD173" s="113">
        <f t="shared" si="284"/>
        <v>22</v>
      </c>
      <c r="AE173" s="115">
        <f t="shared" si="285"/>
        <v>0.28947368421052633</v>
      </c>
      <c r="AF173" s="114">
        <v>97</v>
      </c>
      <c r="AG173" s="114">
        <v>100</v>
      </c>
      <c r="AH173" s="113">
        <f t="shared" si="286"/>
        <v>3</v>
      </c>
      <c r="AI173" s="115">
        <f t="shared" si="287"/>
        <v>3.0927835051546393E-2</v>
      </c>
      <c r="AJ173" s="114">
        <v>24</v>
      </c>
      <c r="AK173" s="114">
        <v>45</v>
      </c>
      <c r="AL173" s="113">
        <f t="shared" si="288"/>
        <v>21</v>
      </c>
      <c r="AM173" s="115">
        <f t="shared" si="289"/>
        <v>0.875</v>
      </c>
      <c r="AN173" s="114">
        <v>91</v>
      </c>
      <c r="AO173" s="114">
        <v>92</v>
      </c>
      <c r="AP173" s="113">
        <f t="shared" si="290"/>
        <v>1</v>
      </c>
      <c r="AQ173" s="115">
        <f t="shared" si="291"/>
        <v>1.098901098901099E-2</v>
      </c>
      <c r="AR173" s="114">
        <v>89</v>
      </c>
      <c r="AS173" s="114">
        <v>93</v>
      </c>
      <c r="AT173" s="113">
        <f t="shared" si="292"/>
        <v>4</v>
      </c>
      <c r="AU173" s="115">
        <f t="shared" si="293"/>
        <v>4.49438202247191E-2</v>
      </c>
      <c r="AV173" s="114"/>
      <c r="AW173" s="114"/>
      <c r="AX173" s="114"/>
      <c r="AY173" s="114"/>
      <c r="AZ173" s="114"/>
      <c r="BA173" s="114"/>
      <c r="BB173" s="113"/>
      <c r="BC173" s="114"/>
      <c r="BD173" s="114"/>
      <c r="BE173" s="113">
        <v>0.75</v>
      </c>
      <c r="BF173" s="117">
        <v>0.95</v>
      </c>
      <c r="BG173" s="114">
        <v>5.35</v>
      </c>
      <c r="BH173" s="113">
        <v>1.91</v>
      </c>
      <c r="BI173" s="117">
        <v>0.88</v>
      </c>
      <c r="BJ173" s="114">
        <v>3.26</v>
      </c>
      <c r="BK173" s="132">
        <f>(BL173*100)/(100+43)</f>
        <v>2.6853146853146854</v>
      </c>
      <c r="BL173" s="114">
        <v>3.84</v>
      </c>
      <c r="BM173" s="117">
        <v>0.43</v>
      </c>
      <c r="BN173" s="29">
        <f t="shared" si="269"/>
        <v>119.03999999999999</v>
      </c>
      <c r="BO173" s="116"/>
      <c r="BP173" s="116"/>
      <c r="BQ173" s="116"/>
      <c r="BR173" s="116"/>
      <c r="BS173" s="29" t="s">
        <v>25</v>
      </c>
      <c r="BT173" s="114">
        <v>1</v>
      </c>
      <c r="BU173" s="114">
        <v>2</v>
      </c>
      <c r="BV173" s="29" t="s">
        <v>314</v>
      </c>
      <c r="BW173" s="37"/>
      <c r="BX173" s="29"/>
      <c r="BY173" s="29" t="s">
        <v>1461</v>
      </c>
      <c r="BZ173" s="29" t="s">
        <v>2447</v>
      </c>
      <c r="CA173" s="29" t="s">
        <v>2448</v>
      </c>
      <c r="CB173" s="20" t="s">
        <v>299</v>
      </c>
      <c r="CC173" s="20" t="s">
        <v>300</v>
      </c>
    </row>
    <row r="174" spans="1:81" ht="57">
      <c r="A174" s="120">
        <v>2022</v>
      </c>
      <c r="B174" s="29" t="s">
        <v>367</v>
      </c>
      <c r="C174" s="29" t="s">
        <v>731</v>
      </c>
      <c r="D174" s="29"/>
      <c r="E174" s="29" t="s">
        <v>1375</v>
      </c>
      <c r="F174" s="29" t="s">
        <v>732</v>
      </c>
      <c r="G174" s="29" t="s">
        <v>733</v>
      </c>
      <c r="H174" s="29" t="s">
        <v>734</v>
      </c>
      <c r="I174" s="29" t="s">
        <v>734</v>
      </c>
      <c r="J174" s="29" t="s">
        <v>2449</v>
      </c>
      <c r="K174" s="29" t="s">
        <v>23</v>
      </c>
      <c r="L174" s="29"/>
      <c r="M174" s="29" t="s">
        <v>2450</v>
      </c>
      <c r="N174" s="116" t="s">
        <v>11964</v>
      </c>
      <c r="O174" s="29" t="s">
        <v>311</v>
      </c>
      <c r="P174" s="113">
        <v>39</v>
      </c>
      <c r="Q174" s="29"/>
      <c r="R174" s="29"/>
      <c r="S174" s="29" t="s">
        <v>2451</v>
      </c>
      <c r="T174" s="126" t="s">
        <v>2384</v>
      </c>
      <c r="U174" s="29" t="s">
        <v>2</v>
      </c>
      <c r="V174" s="122" t="s">
        <v>2385</v>
      </c>
      <c r="W174" s="29" t="s">
        <v>2</v>
      </c>
      <c r="X174" s="113"/>
      <c r="Y174" s="113"/>
      <c r="Z174" s="113"/>
      <c r="AA174" s="115"/>
      <c r="AB174" s="113"/>
      <c r="AC174" s="113"/>
      <c r="AD174" s="113"/>
      <c r="AE174" s="115"/>
      <c r="AF174" s="113"/>
      <c r="AG174" s="113"/>
      <c r="AH174" s="113"/>
      <c r="AI174" s="115"/>
      <c r="AJ174" s="113"/>
      <c r="AK174" s="113"/>
      <c r="AL174" s="113"/>
      <c r="AM174" s="115"/>
      <c r="AN174" s="113"/>
      <c r="AO174" s="113"/>
      <c r="AP174" s="113"/>
      <c r="AQ174" s="115"/>
      <c r="AR174" s="113"/>
      <c r="AS174" s="113"/>
      <c r="AT174" s="113"/>
      <c r="AU174" s="115"/>
      <c r="AV174" s="113"/>
      <c r="AW174" s="113"/>
      <c r="AX174" s="113"/>
      <c r="AY174" s="113"/>
      <c r="AZ174" s="113"/>
      <c r="BA174" s="113"/>
      <c r="BB174" s="113"/>
      <c r="BC174" s="113">
        <v>35.5</v>
      </c>
      <c r="BD174" s="113">
        <v>89.5</v>
      </c>
      <c r="BE174" s="113">
        <v>1.84</v>
      </c>
      <c r="BF174" s="115">
        <v>0.93</v>
      </c>
      <c r="BG174" s="113">
        <v>5.56</v>
      </c>
      <c r="BH174" s="113">
        <v>2.11</v>
      </c>
      <c r="BI174" s="115">
        <v>0.86</v>
      </c>
      <c r="BJ174" s="113">
        <v>3.32</v>
      </c>
      <c r="BK174" s="132">
        <f>(BL174*100)/(100+27)</f>
        <v>1.4330708661417322</v>
      </c>
      <c r="BL174" s="113">
        <v>1.82</v>
      </c>
      <c r="BM174" s="115">
        <v>0.27</v>
      </c>
      <c r="BN174" s="29">
        <f t="shared" si="269"/>
        <v>70.98</v>
      </c>
      <c r="BO174" s="29"/>
      <c r="BP174" s="29"/>
      <c r="BQ174" s="29"/>
      <c r="BR174" s="29"/>
      <c r="BS174" s="29" t="s">
        <v>25</v>
      </c>
      <c r="BT174" s="113">
        <v>1</v>
      </c>
      <c r="BU174" s="113">
        <v>5</v>
      </c>
      <c r="BV174" s="29" t="s">
        <v>314</v>
      </c>
      <c r="BW174" s="37"/>
      <c r="BX174" s="29"/>
      <c r="BY174" s="29" t="s">
        <v>1455</v>
      </c>
      <c r="BZ174" s="29" t="s">
        <v>1455</v>
      </c>
      <c r="CA174" s="29" t="s">
        <v>1455</v>
      </c>
      <c r="CB174" s="20" t="s">
        <v>1455</v>
      </c>
      <c r="CC174" s="20" t="s">
        <v>300</v>
      </c>
    </row>
    <row r="175" spans="1:81" ht="57">
      <c r="A175" s="120">
        <v>2022</v>
      </c>
      <c r="B175" s="29" t="s">
        <v>1028</v>
      </c>
      <c r="C175" s="29" t="s">
        <v>1029</v>
      </c>
      <c r="D175" s="29"/>
      <c r="E175" s="29" t="s">
        <v>1029</v>
      </c>
      <c r="F175" s="29" t="s">
        <v>1159</v>
      </c>
      <c r="G175" s="29" t="s">
        <v>1160</v>
      </c>
      <c r="H175" s="29" t="s">
        <v>1161</v>
      </c>
      <c r="I175" s="29" t="s">
        <v>1161</v>
      </c>
      <c r="J175" s="29" t="s">
        <v>2452</v>
      </c>
      <c r="K175" s="29" t="s">
        <v>23</v>
      </c>
      <c r="L175" s="29"/>
      <c r="M175" s="29" t="s">
        <v>2453</v>
      </c>
      <c r="N175" s="116" t="s">
        <v>11984</v>
      </c>
      <c r="O175" s="29" t="s">
        <v>774</v>
      </c>
      <c r="P175" s="113">
        <v>5</v>
      </c>
      <c r="Q175" s="29"/>
      <c r="R175" s="29"/>
      <c r="S175" s="29" t="s">
        <v>2399</v>
      </c>
      <c r="T175" s="29"/>
      <c r="U175" s="29"/>
      <c r="V175" s="122" t="s">
        <v>2454</v>
      </c>
      <c r="W175" s="29" t="s">
        <v>2</v>
      </c>
      <c r="X175" s="113"/>
      <c r="Y175" s="113"/>
      <c r="Z175" s="113"/>
      <c r="AA175" s="115"/>
      <c r="AB175" s="113"/>
      <c r="AC175" s="113"/>
      <c r="AD175" s="113"/>
      <c r="AE175" s="115"/>
      <c r="AF175" s="113"/>
      <c r="AG175" s="113"/>
      <c r="AH175" s="113"/>
      <c r="AI175" s="115"/>
      <c r="AJ175" s="113"/>
      <c r="AK175" s="113"/>
      <c r="AL175" s="113"/>
      <c r="AM175" s="115"/>
      <c r="AN175" s="113"/>
      <c r="AO175" s="113"/>
      <c r="AP175" s="113"/>
      <c r="AQ175" s="115"/>
      <c r="AR175" s="113"/>
      <c r="AS175" s="113"/>
      <c r="AT175" s="113"/>
      <c r="AU175" s="115"/>
      <c r="AV175" s="113"/>
      <c r="AW175" s="113"/>
      <c r="AX175" s="113"/>
      <c r="AY175" s="113"/>
      <c r="AZ175" s="113"/>
      <c r="BA175" s="113"/>
      <c r="BB175" s="113"/>
      <c r="BC175" s="113">
        <v>33.1</v>
      </c>
      <c r="BD175" s="119">
        <v>0.91600000000000004</v>
      </c>
      <c r="BE175" s="113">
        <v>0.63</v>
      </c>
      <c r="BF175" s="115">
        <v>0.95</v>
      </c>
      <c r="BG175" s="113">
        <v>5.17</v>
      </c>
      <c r="BH175" s="113">
        <v>1.46</v>
      </c>
      <c r="BI175" s="115">
        <v>0.88</v>
      </c>
      <c r="BJ175" s="113">
        <v>3.1</v>
      </c>
      <c r="BK175" s="132">
        <f>(BL175*100)/(100+11)</f>
        <v>1.6036036036036037</v>
      </c>
      <c r="BL175" s="113">
        <v>1.78</v>
      </c>
      <c r="BM175" s="115">
        <v>0.11</v>
      </c>
      <c r="BN175" s="29">
        <f t="shared" si="269"/>
        <v>8.9</v>
      </c>
      <c r="BO175" s="29"/>
      <c r="BP175" s="29"/>
      <c r="BQ175" s="29"/>
      <c r="BR175" s="29"/>
      <c r="BS175" s="29" t="s">
        <v>27</v>
      </c>
      <c r="BT175" s="113">
        <v>1</v>
      </c>
      <c r="BU175" s="113">
        <v>1</v>
      </c>
      <c r="BV175" s="29" t="s">
        <v>314</v>
      </c>
      <c r="BW175" s="37"/>
      <c r="BX175" s="29"/>
      <c r="BY175" s="29" t="s">
        <v>1455</v>
      </c>
      <c r="BZ175" s="29" t="s">
        <v>1455</v>
      </c>
      <c r="CA175" s="29" t="s">
        <v>1455</v>
      </c>
      <c r="CB175" s="20" t="s">
        <v>1455</v>
      </c>
      <c r="CC175" s="20" t="s">
        <v>300</v>
      </c>
    </row>
    <row r="176" spans="1:81" ht="42.75">
      <c r="A176" s="120">
        <v>2022</v>
      </c>
      <c r="B176" s="29" t="s">
        <v>301</v>
      </c>
      <c r="C176" s="29" t="s">
        <v>881</v>
      </c>
      <c r="D176" s="29"/>
      <c r="E176" s="29" t="s">
        <v>1442</v>
      </c>
      <c r="F176" s="29" t="s">
        <v>417</v>
      </c>
      <c r="G176" s="29" t="s">
        <v>2455</v>
      </c>
      <c r="H176" s="29" t="s">
        <v>2456</v>
      </c>
      <c r="I176" s="29" t="s">
        <v>2456</v>
      </c>
      <c r="J176" s="29" t="s">
        <v>2457</v>
      </c>
      <c r="K176" s="29" t="s">
        <v>23</v>
      </c>
      <c r="L176" s="29"/>
      <c r="M176" s="29" t="s">
        <v>2458</v>
      </c>
      <c r="N176" s="116" t="s">
        <v>1409</v>
      </c>
      <c r="O176" s="29" t="s">
        <v>774</v>
      </c>
      <c r="P176" s="113">
        <v>10</v>
      </c>
      <c r="Q176" s="29"/>
      <c r="R176" s="29"/>
      <c r="S176" s="29" t="s">
        <v>2106</v>
      </c>
      <c r="T176" s="29"/>
      <c r="U176" s="29"/>
      <c r="V176" s="122" t="s">
        <v>2459</v>
      </c>
      <c r="W176" s="29" t="s">
        <v>2</v>
      </c>
      <c r="X176" s="113"/>
      <c r="Y176" s="113"/>
      <c r="Z176" s="113"/>
      <c r="AA176" s="115"/>
      <c r="AB176" s="113"/>
      <c r="AC176" s="113"/>
      <c r="AD176" s="113"/>
      <c r="AE176" s="115"/>
      <c r="AF176" s="113"/>
      <c r="AG176" s="113"/>
      <c r="AH176" s="113"/>
      <c r="AI176" s="115"/>
      <c r="AJ176" s="113"/>
      <c r="AK176" s="113"/>
      <c r="AL176" s="113"/>
      <c r="AM176" s="115"/>
      <c r="AN176" s="113"/>
      <c r="AO176" s="113"/>
      <c r="AP176" s="113"/>
      <c r="AQ176" s="115"/>
      <c r="AR176" s="113"/>
      <c r="AS176" s="113"/>
      <c r="AT176" s="113"/>
      <c r="AU176" s="115"/>
      <c r="AV176" s="113"/>
      <c r="AW176" s="113"/>
      <c r="AX176" s="113"/>
      <c r="AY176" s="113"/>
      <c r="AZ176" s="113"/>
      <c r="BA176" s="113"/>
      <c r="BB176" s="113"/>
      <c r="BC176" s="113">
        <v>33.4</v>
      </c>
      <c r="BD176" s="119">
        <v>0.86799999999999999</v>
      </c>
      <c r="BE176" s="113">
        <v>0.42</v>
      </c>
      <c r="BF176" s="115">
        <v>0.95</v>
      </c>
      <c r="BG176" s="113">
        <v>5.27</v>
      </c>
      <c r="BH176" s="113">
        <v>1.69</v>
      </c>
      <c r="BI176" s="115">
        <v>0.88</v>
      </c>
      <c r="BJ176" s="113">
        <v>3.45</v>
      </c>
      <c r="BK176" s="132">
        <f>(BL176*100)/(100+25)</f>
        <v>1.232</v>
      </c>
      <c r="BL176" s="113">
        <v>1.54</v>
      </c>
      <c r="BM176" s="115">
        <v>0.25</v>
      </c>
      <c r="BN176" s="29">
        <f t="shared" si="269"/>
        <v>15.4</v>
      </c>
      <c r="BO176" s="29"/>
      <c r="BP176" s="29"/>
      <c r="BQ176" s="29"/>
      <c r="BR176" s="29"/>
      <c r="BS176" s="29" t="s">
        <v>25</v>
      </c>
      <c r="BT176" s="113">
        <v>1</v>
      </c>
      <c r="BU176" s="113">
        <v>3</v>
      </c>
      <c r="BV176" s="29" t="s">
        <v>314</v>
      </c>
      <c r="BW176" s="37"/>
      <c r="BX176" s="29"/>
      <c r="BY176" s="29" t="s">
        <v>1455</v>
      </c>
      <c r="BZ176" s="29" t="s">
        <v>1455</v>
      </c>
      <c r="CA176" s="29" t="s">
        <v>1455</v>
      </c>
      <c r="CB176" s="20" t="s">
        <v>1455</v>
      </c>
      <c r="CC176" s="20" t="s">
        <v>300</v>
      </c>
    </row>
    <row r="177" spans="1:81" ht="42.75">
      <c r="A177" s="120">
        <v>2022</v>
      </c>
      <c r="B177" s="29" t="s">
        <v>301</v>
      </c>
      <c r="C177" s="29" t="s">
        <v>415</v>
      </c>
      <c r="D177" s="29"/>
      <c r="E177" s="29" t="s">
        <v>1406</v>
      </c>
      <c r="F177" s="29" t="s">
        <v>2460</v>
      </c>
      <c r="G177" s="29" t="s">
        <v>2461</v>
      </c>
      <c r="H177" s="29" t="s">
        <v>2462</v>
      </c>
      <c r="I177" s="29" t="s">
        <v>2462</v>
      </c>
      <c r="J177" s="29" t="s">
        <v>2463</v>
      </c>
      <c r="K177" s="29" t="s">
        <v>23</v>
      </c>
      <c r="L177" s="29"/>
      <c r="M177" s="29" t="s">
        <v>2464</v>
      </c>
      <c r="N177" s="116" t="s">
        <v>1409</v>
      </c>
      <c r="O177" s="29" t="s">
        <v>774</v>
      </c>
      <c r="P177" s="113">
        <v>10</v>
      </c>
      <c r="Q177" s="29"/>
      <c r="R177" s="29"/>
      <c r="S177" s="29" t="s">
        <v>2106</v>
      </c>
      <c r="T177" s="29"/>
      <c r="U177" s="29"/>
      <c r="V177" s="122" t="s">
        <v>2465</v>
      </c>
      <c r="W177" s="29" t="s">
        <v>2</v>
      </c>
      <c r="X177" s="113"/>
      <c r="Y177" s="113"/>
      <c r="Z177" s="113"/>
      <c r="AA177" s="115"/>
      <c r="AB177" s="113"/>
      <c r="AC177" s="113"/>
      <c r="AD177" s="113"/>
      <c r="AE177" s="115"/>
      <c r="AF177" s="113"/>
      <c r="AG177" s="113"/>
      <c r="AH177" s="113"/>
      <c r="AI177" s="115"/>
      <c r="AJ177" s="113"/>
      <c r="AK177" s="113"/>
      <c r="AL177" s="113"/>
      <c r="AM177" s="115"/>
      <c r="AN177" s="113"/>
      <c r="AO177" s="113"/>
      <c r="AP177" s="113"/>
      <c r="AQ177" s="115"/>
      <c r="AR177" s="113"/>
      <c r="AS177" s="113"/>
      <c r="AT177" s="113"/>
      <c r="AU177" s="115"/>
      <c r="AV177" s="113"/>
      <c r="AW177" s="113"/>
      <c r="AX177" s="113"/>
      <c r="AY177" s="113"/>
      <c r="AZ177" s="113"/>
      <c r="BA177" s="113"/>
      <c r="BB177" s="113"/>
      <c r="BC177" s="113">
        <v>34.4</v>
      </c>
      <c r="BD177" s="119">
        <v>0.80700000000000005</v>
      </c>
      <c r="BE177" s="113">
        <v>0.45</v>
      </c>
      <c r="BF177" s="115">
        <v>0.95</v>
      </c>
      <c r="BG177" s="113">
        <v>5.25</v>
      </c>
      <c r="BH177" s="113">
        <v>1.48</v>
      </c>
      <c r="BI177" s="115">
        <v>0.87</v>
      </c>
      <c r="BJ177" s="113">
        <v>3.36</v>
      </c>
      <c r="BK177" s="132">
        <f>(BL177*100)/(100+27)</f>
        <v>1.0078740157480315</v>
      </c>
      <c r="BL177" s="113">
        <v>1.28</v>
      </c>
      <c r="BM177" s="115">
        <v>0.27</v>
      </c>
      <c r="BN177" s="29">
        <f t="shared" si="269"/>
        <v>12.8</v>
      </c>
      <c r="BO177" s="29"/>
      <c r="BP177" s="29"/>
      <c r="BQ177" s="29"/>
      <c r="BR177" s="29"/>
      <c r="BS177" s="29" t="s">
        <v>25</v>
      </c>
      <c r="BT177" s="113">
        <v>1</v>
      </c>
      <c r="BU177" s="113">
        <v>3</v>
      </c>
      <c r="BV177" s="29" t="s">
        <v>314</v>
      </c>
      <c r="BW177" s="37"/>
      <c r="BX177" s="29"/>
      <c r="BY177" s="29" t="s">
        <v>1455</v>
      </c>
      <c r="BZ177" s="29" t="s">
        <v>1455</v>
      </c>
      <c r="CA177" s="20" t="s">
        <v>1455</v>
      </c>
      <c r="CB177" s="20" t="s">
        <v>1455</v>
      </c>
      <c r="CC177" s="20" t="s">
        <v>300</v>
      </c>
    </row>
    <row r="178" spans="1:81" ht="57">
      <c r="A178" s="120">
        <v>2022</v>
      </c>
      <c r="B178" s="29" t="s">
        <v>367</v>
      </c>
      <c r="C178" s="29" t="s">
        <v>794</v>
      </c>
      <c r="D178" s="29"/>
      <c r="E178" s="29" t="s">
        <v>2466</v>
      </c>
      <c r="F178" s="29" t="s">
        <v>2467</v>
      </c>
      <c r="G178" s="29" t="s">
        <v>2468</v>
      </c>
      <c r="H178" s="29" t="s">
        <v>2469</v>
      </c>
      <c r="I178" s="29" t="s">
        <v>2469</v>
      </c>
      <c r="J178" s="29" t="s">
        <v>2470</v>
      </c>
      <c r="K178" s="29" t="s">
        <v>23</v>
      </c>
      <c r="L178" s="29"/>
      <c r="M178" s="29" t="s">
        <v>2471</v>
      </c>
      <c r="N178" s="116" t="s">
        <v>2472</v>
      </c>
      <c r="O178" s="29" t="s">
        <v>774</v>
      </c>
      <c r="P178" s="113">
        <v>10</v>
      </c>
      <c r="Q178" s="29"/>
      <c r="R178" s="29"/>
      <c r="S178" s="29" t="s">
        <v>2473</v>
      </c>
      <c r="T178" s="29"/>
      <c r="U178" s="29"/>
      <c r="V178" s="122" t="s">
        <v>2474</v>
      </c>
      <c r="W178" s="29" t="s">
        <v>2</v>
      </c>
      <c r="X178" s="113"/>
      <c r="Y178" s="113"/>
      <c r="Z178" s="113"/>
      <c r="AA178" s="115"/>
      <c r="AB178" s="113"/>
      <c r="AC178" s="113"/>
      <c r="AD178" s="113"/>
      <c r="AE178" s="115"/>
      <c r="AF178" s="113"/>
      <c r="AG178" s="113"/>
      <c r="AH178" s="113"/>
      <c r="AI178" s="115"/>
      <c r="AJ178" s="113"/>
      <c r="AK178" s="113"/>
      <c r="AL178" s="113"/>
      <c r="AM178" s="115"/>
      <c r="AN178" s="113"/>
      <c r="AO178" s="113"/>
      <c r="AP178" s="113"/>
      <c r="AQ178" s="115"/>
      <c r="AR178" s="113"/>
      <c r="AS178" s="113"/>
      <c r="AT178" s="113"/>
      <c r="AU178" s="115"/>
      <c r="AV178" s="113"/>
      <c r="AW178" s="113"/>
      <c r="AX178" s="113"/>
      <c r="AY178" s="113"/>
      <c r="AZ178" s="113"/>
      <c r="BA178" s="113"/>
      <c r="BB178" s="113"/>
      <c r="BC178" s="113"/>
      <c r="BD178" s="113"/>
      <c r="BE178" s="113">
        <v>1.05</v>
      </c>
      <c r="BF178" s="115">
        <v>0.93</v>
      </c>
      <c r="BG178" s="113">
        <v>5.04</v>
      </c>
      <c r="BH178" s="113">
        <v>2.2200000000000002</v>
      </c>
      <c r="BI178" s="115">
        <v>0.87</v>
      </c>
      <c r="BJ178" s="113">
        <v>3.15</v>
      </c>
      <c r="BK178" s="132">
        <f>(BL178*100)/(100+181)</f>
        <v>0.98932384341637014</v>
      </c>
      <c r="BL178" s="113">
        <v>2.78</v>
      </c>
      <c r="BM178" s="115">
        <v>1.81</v>
      </c>
      <c r="BN178" s="29">
        <f t="shared" si="269"/>
        <v>27.799999999999997</v>
      </c>
      <c r="BO178" s="29"/>
      <c r="BP178" s="29"/>
      <c r="BQ178" s="29"/>
      <c r="BR178" s="29"/>
      <c r="BS178" s="29" t="s">
        <v>25</v>
      </c>
      <c r="BT178" s="113">
        <v>2</v>
      </c>
      <c r="BU178" s="113">
        <v>2</v>
      </c>
      <c r="BV178" s="29" t="s">
        <v>314</v>
      </c>
      <c r="BW178" s="37"/>
      <c r="BX178" s="29"/>
      <c r="BY178" s="29" t="s">
        <v>1455</v>
      </c>
      <c r="BZ178" s="29" t="s">
        <v>1455</v>
      </c>
      <c r="CA178" s="20" t="s">
        <v>1455</v>
      </c>
      <c r="CB178" s="20" t="s">
        <v>1455</v>
      </c>
      <c r="CC178" s="20" t="s">
        <v>300</v>
      </c>
    </row>
    <row r="179" spans="1:81" ht="42.75">
      <c r="A179" s="120">
        <v>2022</v>
      </c>
      <c r="B179" s="29" t="s">
        <v>853</v>
      </c>
      <c r="C179" s="29" t="s">
        <v>1006</v>
      </c>
      <c r="D179" s="29"/>
      <c r="E179" s="29" t="s">
        <v>1430</v>
      </c>
      <c r="F179" s="29" t="s">
        <v>1310</v>
      </c>
      <c r="G179" s="29" t="s">
        <v>1310</v>
      </c>
      <c r="H179" s="29" t="s">
        <v>1311</v>
      </c>
      <c r="I179" s="29" t="s">
        <v>1311</v>
      </c>
      <c r="J179" s="29" t="s">
        <v>2475</v>
      </c>
      <c r="K179" s="29" t="s">
        <v>23</v>
      </c>
      <c r="L179" s="29"/>
      <c r="M179" s="29" t="s">
        <v>2476</v>
      </c>
      <c r="N179" s="116" t="s">
        <v>11981</v>
      </c>
      <c r="O179" s="29" t="s">
        <v>311</v>
      </c>
      <c r="P179" s="113">
        <v>14</v>
      </c>
      <c r="Q179" s="29"/>
      <c r="R179" s="29"/>
      <c r="S179" s="29" t="s">
        <v>2477</v>
      </c>
      <c r="T179" s="122" t="s">
        <v>2328</v>
      </c>
      <c r="U179" s="29" t="s">
        <v>2</v>
      </c>
      <c r="V179" s="122" t="s">
        <v>2478</v>
      </c>
      <c r="W179" s="29" t="s">
        <v>2</v>
      </c>
      <c r="X179" s="113"/>
      <c r="Y179" s="113"/>
      <c r="Z179" s="113"/>
      <c r="AA179" s="115"/>
      <c r="AB179" s="113"/>
      <c r="AC179" s="113"/>
      <c r="AD179" s="113"/>
      <c r="AE179" s="115"/>
      <c r="AF179" s="113"/>
      <c r="AG179" s="113"/>
      <c r="AH179" s="113"/>
      <c r="AI179" s="115"/>
      <c r="AJ179" s="113"/>
      <c r="AK179" s="113"/>
      <c r="AL179" s="113"/>
      <c r="AM179" s="115"/>
      <c r="AN179" s="113"/>
      <c r="AO179" s="113"/>
      <c r="AP179" s="113"/>
      <c r="AQ179" s="115"/>
      <c r="AR179" s="113"/>
      <c r="AS179" s="113"/>
      <c r="AT179" s="113"/>
      <c r="AU179" s="115"/>
      <c r="AV179" s="113"/>
      <c r="AW179" s="113"/>
      <c r="AX179" s="113"/>
      <c r="AY179" s="113"/>
      <c r="AZ179" s="113"/>
      <c r="BA179" s="113"/>
      <c r="BB179" s="113"/>
      <c r="BC179" s="113"/>
      <c r="BD179" s="113"/>
      <c r="BE179" s="113">
        <v>0.59</v>
      </c>
      <c r="BF179" s="115">
        <v>0.94</v>
      </c>
      <c r="BG179" s="113">
        <v>5.1100000000000003</v>
      </c>
      <c r="BH179" s="113">
        <v>1.93</v>
      </c>
      <c r="BI179" s="115">
        <v>0.87</v>
      </c>
      <c r="BJ179" s="113">
        <v>3.17</v>
      </c>
      <c r="BK179" s="132">
        <f>(BL179*100)/(100+46)</f>
        <v>1.5273972602739727</v>
      </c>
      <c r="BL179" s="113">
        <v>2.23</v>
      </c>
      <c r="BM179" s="115">
        <v>0.46</v>
      </c>
      <c r="BN179" s="29">
        <f t="shared" si="269"/>
        <v>31.22</v>
      </c>
      <c r="BO179" s="29"/>
      <c r="BP179" s="29"/>
      <c r="BQ179" s="29"/>
      <c r="BR179" s="29"/>
      <c r="BS179" s="29" t="s">
        <v>25</v>
      </c>
      <c r="BT179" s="113">
        <v>2</v>
      </c>
      <c r="BU179" s="113">
        <v>3</v>
      </c>
      <c r="BV179" s="29" t="s">
        <v>314</v>
      </c>
      <c r="BW179" s="37"/>
      <c r="BX179" s="29"/>
      <c r="BY179" s="29" t="s">
        <v>1455</v>
      </c>
      <c r="BZ179" s="29" t="s">
        <v>1455</v>
      </c>
      <c r="CA179" s="20" t="s">
        <v>1455</v>
      </c>
      <c r="CB179" s="20" t="s">
        <v>1455</v>
      </c>
      <c r="CC179" s="20" t="s">
        <v>300</v>
      </c>
    </row>
    <row r="180" spans="1:81" ht="42.75">
      <c r="A180" s="120">
        <v>2022</v>
      </c>
      <c r="B180" s="116" t="s">
        <v>283</v>
      </c>
      <c r="C180" s="116" t="s">
        <v>1234</v>
      </c>
      <c r="D180" s="116"/>
      <c r="E180" s="116" t="s">
        <v>1491</v>
      </c>
      <c r="F180" s="116" t="s">
        <v>791</v>
      </c>
      <c r="G180" s="116" t="s">
        <v>1439</v>
      </c>
      <c r="H180" s="116" t="s">
        <v>1492</v>
      </c>
      <c r="I180" s="116" t="s">
        <v>1439</v>
      </c>
      <c r="J180" s="116" t="s">
        <v>2479</v>
      </c>
      <c r="K180" s="116" t="s">
        <v>23</v>
      </c>
      <c r="L180" s="116"/>
      <c r="M180" s="116" t="s">
        <v>2480</v>
      </c>
      <c r="N180" s="116" t="s">
        <v>12002</v>
      </c>
      <c r="O180" s="116" t="s">
        <v>311</v>
      </c>
      <c r="P180" s="114">
        <v>23</v>
      </c>
      <c r="Q180" s="116"/>
      <c r="R180" s="116"/>
      <c r="S180" s="116" t="s">
        <v>2481</v>
      </c>
      <c r="T180" s="116"/>
      <c r="U180" s="116"/>
      <c r="V180" s="134" t="s">
        <v>2482</v>
      </c>
      <c r="W180" s="116" t="s">
        <v>2</v>
      </c>
      <c r="X180" s="114">
        <v>1</v>
      </c>
      <c r="Y180" s="114">
        <v>6</v>
      </c>
      <c r="Z180" s="113">
        <f t="shared" ref="Z180:Z187" si="294">Y180-X180</f>
        <v>5</v>
      </c>
      <c r="AA180" s="115">
        <f t="shared" ref="AA180:AA187" si="295">(Y180-X180)/X180</f>
        <v>5</v>
      </c>
      <c r="AB180" s="114">
        <v>4</v>
      </c>
      <c r="AC180" s="114">
        <v>13</v>
      </c>
      <c r="AD180" s="113">
        <f t="shared" ref="AD180:AD187" si="296">AC180-AB180</f>
        <v>9</v>
      </c>
      <c r="AE180" s="115">
        <f t="shared" ref="AE180:AE187" si="297">(AC180-AB180)/AB180</f>
        <v>2.25</v>
      </c>
      <c r="AF180" s="114">
        <v>63</v>
      </c>
      <c r="AG180" s="114">
        <v>63</v>
      </c>
      <c r="AH180" s="113">
        <f t="shared" ref="AH180:AH187" si="298">AG180-AF180</f>
        <v>0</v>
      </c>
      <c r="AI180" s="115">
        <f t="shared" ref="AI180:AI187" si="299">(AG180-AF180)/AF180</f>
        <v>0</v>
      </c>
      <c r="AJ180" s="114">
        <v>24</v>
      </c>
      <c r="AK180" s="114">
        <v>26</v>
      </c>
      <c r="AL180" s="113">
        <f t="shared" ref="AL180:AL187" si="300">AK180-AJ180</f>
        <v>2</v>
      </c>
      <c r="AM180" s="115">
        <f t="shared" ref="AM180:AM187" si="301">(AK180-AJ180)/AJ180</f>
        <v>8.3333333333333329E-2</v>
      </c>
      <c r="AN180" s="114">
        <v>52</v>
      </c>
      <c r="AO180" s="114">
        <v>66</v>
      </c>
      <c r="AP180" s="113">
        <f t="shared" ref="AP180:AP187" si="302">AO180-AN180</f>
        <v>14</v>
      </c>
      <c r="AQ180" s="115">
        <f t="shared" ref="AQ180:AQ187" si="303">(AO180-AN180)/AN180</f>
        <v>0.26923076923076922</v>
      </c>
      <c r="AR180" s="114">
        <v>42</v>
      </c>
      <c r="AS180" s="114">
        <v>60</v>
      </c>
      <c r="AT180" s="113">
        <f t="shared" ref="AT180:AT187" si="304">AS180-AR180</f>
        <v>18</v>
      </c>
      <c r="AU180" s="115">
        <f t="shared" ref="AU180:AU187" si="305">(AS180-AR180)/AR180</f>
        <v>0.42857142857142855</v>
      </c>
      <c r="AV180" s="114"/>
      <c r="AW180" s="114"/>
      <c r="AX180" s="114"/>
      <c r="AY180" s="114"/>
      <c r="AZ180" s="114"/>
      <c r="BA180" s="114"/>
      <c r="BB180" s="113"/>
      <c r="BC180" s="114"/>
      <c r="BD180" s="114"/>
      <c r="BE180" s="114">
        <v>0.49</v>
      </c>
      <c r="BF180" s="117">
        <v>0.94</v>
      </c>
      <c r="BG180" s="114">
        <v>5.48</v>
      </c>
      <c r="BH180" s="114">
        <v>2.2599999999999998</v>
      </c>
      <c r="BI180" s="117">
        <v>0.88</v>
      </c>
      <c r="BJ180" s="114">
        <v>3.22</v>
      </c>
      <c r="BK180" s="132">
        <f>(BL180*100)/(100+60)</f>
        <v>1.84375</v>
      </c>
      <c r="BL180" s="114">
        <v>2.95</v>
      </c>
      <c r="BM180" s="117">
        <v>0.6</v>
      </c>
      <c r="BN180" s="29">
        <f t="shared" si="269"/>
        <v>67.850000000000009</v>
      </c>
      <c r="BO180" s="116"/>
      <c r="BP180" s="116"/>
      <c r="BQ180" s="116"/>
      <c r="BR180" s="116"/>
      <c r="BS180" s="116" t="s">
        <v>25</v>
      </c>
      <c r="BT180" s="114">
        <v>1</v>
      </c>
      <c r="BU180" s="114">
        <v>2</v>
      </c>
      <c r="BV180" s="29" t="s">
        <v>314</v>
      </c>
      <c r="BW180" s="37"/>
      <c r="BX180" s="29"/>
      <c r="BY180" s="29" t="s">
        <v>1461</v>
      </c>
      <c r="BZ180" s="29" t="s">
        <v>0</v>
      </c>
      <c r="CA180" s="20" t="s">
        <v>1462</v>
      </c>
      <c r="CB180" s="20" t="s">
        <v>299</v>
      </c>
      <c r="CC180" s="20" t="s">
        <v>315</v>
      </c>
    </row>
    <row r="181" spans="1:81" ht="42.75">
      <c r="A181" s="120">
        <v>2022</v>
      </c>
      <c r="B181" s="116" t="s">
        <v>283</v>
      </c>
      <c r="C181" s="116" t="s">
        <v>283</v>
      </c>
      <c r="D181" s="116"/>
      <c r="E181" s="116" t="s">
        <v>2483</v>
      </c>
      <c r="F181" s="116" t="s">
        <v>791</v>
      </c>
      <c r="G181" s="116" t="s">
        <v>1389</v>
      </c>
      <c r="H181" s="116" t="s">
        <v>2484</v>
      </c>
      <c r="I181" s="116" t="s">
        <v>2484</v>
      </c>
      <c r="J181" s="116" t="s">
        <v>2485</v>
      </c>
      <c r="K181" s="116" t="s">
        <v>23</v>
      </c>
      <c r="L181" s="116"/>
      <c r="M181" s="116" t="s">
        <v>2486</v>
      </c>
      <c r="N181" s="116" t="s">
        <v>12004</v>
      </c>
      <c r="O181" s="116" t="s">
        <v>311</v>
      </c>
      <c r="P181" s="114">
        <v>28</v>
      </c>
      <c r="Q181" s="116"/>
      <c r="R181" s="116"/>
      <c r="S181" s="116" t="s">
        <v>2487</v>
      </c>
      <c r="T181" s="133" t="s">
        <v>2488</v>
      </c>
      <c r="U181" s="29" t="s">
        <v>8</v>
      </c>
      <c r="V181" s="133" t="s">
        <v>2489</v>
      </c>
      <c r="W181" s="116" t="s">
        <v>2</v>
      </c>
      <c r="X181" s="114">
        <v>37</v>
      </c>
      <c r="Y181" s="114">
        <v>67</v>
      </c>
      <c r="Z181" s="113">
        <f t="shared" si="294"/>
        <v>30</v>
      </c>
      <c r="AA181" s="115">
        <f t="shared" si="295"/>
        <v>0.81081081081081086</v>
      </c>
      <c r="AB181" s="114">
        <v>81</v>
      </c>
      <c r="AC181" s="114">
        <v>97</v>
      </c>
      <c r="AD181" s="113">
        <f t="shared" si="296"/>
        <v>16</v>
      </c>
      <c r="AE181" s="115">
        <f t="shared" si="297"/>
        <v>0.19753086419753085</v>
      </c>
      <c r="AF181" s="114">
        <v>99</v>
      </c>
      <c r="AG181" s="114">
        <v>99</v>
      </c>
      <c r="AH181" s="113">
        <f t="shared" si="298"/>
        <v>0</v>
      </c>
      <c r="AI181" s="115">
        <f t="shared" si="299"/>
        <v>0</v>
      </c>
      <c r="AJ181" s="114">
        <v>44</v>
      </c>
      <c r="AK181" s="114">
        <v>56</v>
      </c>
      <c r="AL181" s="113">
        <f t="shared" si="300"/>
        <v>12</v>
      </c>
      <c r="AM181" s="115">
        <f t="shared" si="301"/>
        <v>0.27272727272727271</v>
      </c>
      <c r="AN181" s="114">
        <v>81</v>
      </c>
      <c r="AO181" s="114">
        <v>89</v>
      </c>
      <c r="AP181" s="113">
        <f t="shared" si="302"/>
        <v>8</v>
      </c>
      <c r="AQ181" s="115">
        <f t="shared" si="303"/>
        <v>9.8765432098765427E-2</v>
      </c>
      <c r="AR181" s="114">
        <v>77</v>
      </c>
      <c r="AS181" s="114">
        <v>87</v>
      </c>
      <c r="AT181" s="113">
        <f t="shared" si="304"/>
        <v>10</v>
      </c>
      <c r="AU181" s="115">
        <f t="shared" si="305"/>
        <v>0.12987012987012986</v>
      </c>
      <c r="AV181" s="114"/>
      <c r="AW181" s="114"/>
      <c r="AX181" s="114"/>
      <c r="AY181" s="114"/>
      <c r="AZ181" s="114"/>
      <c r="BA181" s="114"/>
      <c r="BB181" s="113"/>
      <c r="BC181" s="114"/>
      <c r="BD181" s="114"/>
      <c r="BE181" s="113">
        <v>0.56999999999999995</v>
      </c>
      <c r="BF181" s="117">
        <v>0.94</v>
      </c>
      <c r="BG181" s="114">
        <v>5.32</v>
      </c>
      <c r="BH181" s="113">
        <v>1.4</v>
      </c>
      <c r="BI181" s="117">
        <v>0.87</v>
      </c>
      <c r="BJ181" s="114">
        <v>3.25</v>
      </c>
      <c r="BK181" s="132">
        <f>(BL181*100)/(100+51)</f>
        <v>1.7284768211920529</v>
      </c>
      <c r="BL181" s="114">
        <v>2.61</v>
      </c>
      <c r="BM181" s="117">
        <v>0.51</v>
      </c>
      <c r="BN181" s="29">
        <f t="shared" si="269"/>
        <v>73.08</v>
      </c>
      <c r="BO181" s="116"/>
      <c r="BP181" s="116"/>
      <c r="BQ181" s="116"/>
      <c r="BR181" s="116"/>
      <c r="BS181" s="29" t="s">
        <v>24</v>
      </c>
      <c r="BT181" s="114">
        <v>1</v>
      </c>
      <c r="BU181" s="114">
        <v>1</v>
      </c>
      <c r="BV181" s="29" t="s">
        <v>314</v>
      </c>
      <c r="BW181" s="37"/>
      <c r="BX181" s="29"/>
      <c r="BY181" s="29" t="s">
        <v>1461</v>
      </c>
      <c r="BZ181" s="29" t="s">
        <v>2490</v>
      </c>
      <c r="CA181" s="29" t="s">
        <v>2491</v>
      </c>
      <c r="CB181" s="20" t="s">
        <v>299</v>
      </c>
      <c r="CC181" s="20" t="s">
        <v>300</v>
      </c>
    </row>
    <row r="182" spans="1:81" ht="42.75">
      <c r="A182" s="120">
        <v>2022</v>
      </c>
      <c r="B182" s="116" t="s">
        <v>367</v>
      </c>
      <c r="C182" s="116" t="s">
        <v>731</v>
      </c>
      <c r="D182" s="116"/>
      <c r="E182" s="116" t="s">
        <v>1375</v>
      </c>
      <c r="F182" s="116" t="s">
        <v>732</v>
      </c>
      <c r="G182" s="116" t="s">
        <v>733</v>
      </c>
      <c r="H182" s="116" t="s">
        <v>734</v>
      </c>
      <c r="I182" s="116" t="s">
        <v>734</v>
      </c>
      <c r="J182" s="116" t="s">
        <v>2492</v>
      </c>
      <c r="K182" s="116" t="s">
        <v>23</v>
      </c>
      <c r="L182" s="116"/>
      <c r="M182" s="116" t="s">
        <v>2493</v>
      </c>
      <c r="N182" s="116" t="s">
        <v>11964</v>
      </c>
      <c r="O182" s="116" t="s">
        <v>321</v>
      </c>
      <c r="P182" s="114">
        <v>34</v>
      </c>
      <c r="Q182" s="116"/>
      <c r="R182" s="116"/>
      <c r="S182" s="116" t="s">
        <v>2494</v>
      </c>
      <c r="T182" s="133" t="s">
        <v>2495</v>
      </c>
      <c r="U182" s="116" t="s">
        <v>2</v>
      </c>
      <c r="V182" s="133" t="s">
        <v>2496</v>
      </c>
      <c r="W182" s="116" t="s">
        <v>2</v>
      </c>
      <c r="X182" s="114">
        <v>66</v>
      </c>
      <c r="Y182" s="114">
        <v>83</v>
      </c>
      <c r="Z182" s="113">
        <f t="shared" si="294"/>
        <v>17</v>
      </c>
      <c r="AA182" s="115">
        <f t="shared" si="295"/>
        <v>0.25757575757575757</v>
      </c>
      <c r="AB182" s="114">
        <v>99</v>
      </c>
      <c r="AC182" s="114">
        <v>100</v>
      </c>
      <c r="AD182" s="113">
        <f t="shared" si="296"/>
        <v>1</v>
      </c>
      <c r="AE182" s="115">
        <f t="shared" si="297"/>
        <v>1.0101010101010102E-2</v>
      </c>
      <c r="AF182" s="114">
        <v>100</v>
      </c>
      <c r="AG182" s="114">
        <v>100</v>
      </c>
      <c r="AH182" s="113">
        <f t="shared" si="298"/>
        <v>0</v>
      </c>
      <c r="AI182" s="115">
        <f t="shared" si="299"/>
        <v>0</v>
      </c>
      <c r="AJ182" s="114">
        <v>41</v>
      </c>
      <c r="AK182" s="114">
        <v>52</v>
      </c>
      <c r="AL182" s="113">
        <f t="shared" si="300"/>
        <v>11</v>
      </c>
      <c r="AM182" s="115">
        <f t="shared" si="301"/>
        <v>0.26829268292682928</v>
      </c>
      <c r="AN182" s="114">
        <v>76</v>
      </c>
      <c r="AO182" s="114">
        <v>85</v>
      </c>
      <c r="AP182" s="113">
        <f t="shared" si="302"/>
        <v>9</v>
      </c>
      <c r="AQ182" s="115">
        <f t="shared" si="303"/>
        <v>0.11842105263157894</v>
      </c>
      <c r="AR182" s="114">
        <v>81</v>
      </c>
      <c r="AS182" s="114">
        <v>93</v>
      </c>
      <c r="AT182" s="113">
        <f t="shared" si="304"/>
        <v>12</v>
      </c>
      <c r="AU182" s="115">
        <f t="shared" si="305"/>
        <v>0.14814814814814814</v>
      </c>
      <c r="AV182" s="114"/>
      <c r="AW182" s="114"/>
      <c r="AX182" s="114"/>
      <c r="AY182" s="114"/>
      <c r="AZ182" s="114"/>
      <c r="BA182" s="114"/>
      <c r="BB182" s="113"/>
      <c r="BC182" s="114"/>
      <c r="BD182" s="114"/>
      <c r="BE182" s="113">
        <v>1.93</v>
      </c>
      <c r="BF182" s="117">
        <v>0.93</v>
      </c>
      <c r="BG182" s="114">
        <v>4.5999999999999996</v>
      </c>
      <c r="BH182" s="113">
        <v>2.06</v>
      </c>
      <c r="BI182" s="117">
        <v>0.85</v>
      </c>
      <c r="BJ182" s="114">
        <v>2.63</v>
      </c>
      <c r="BK182" s="132">
        <f>(BL182*100)/(100+20)</f>
        <v>1.8500000000000003</v>
      </c>
      <c r="BL182" s="114">
        <v>2.2200000000000002</v>
      </c>
      <c r="BM182" s="117">
        <v>0.2</v>
      </c>
      <c r="BN182" s="29">
        <f t="shared" si="269"/>
        <v>75.48</v>
      </c>
      <c r="BO182" s="116"/>
      <c r="BP182" s="116"/>
      <c r="BQ182" s="116"/>
      <c r="BR182" s="116"/>
      <c r="BS182" s="116" t="s">
        <v>25</v>
      </c>
      <c r="BT182" s="114">
        <v>5</v>
      </c>
      <c r="BU182" s="114">
        <v>5</v>
      </c>
      <c r="BV182" s="29" t="s">
        <v>314</v>
      </c>
      <c r="BW182" s="37"/>
      <c r="BX182" s="29"/>
      <c r="BY182" s="29" t="s">
        <v>1461</v>
      </c>
      <c r="BZ182" s="29" t="s">
        <v>2210</v>
      </c>
      <c r="CA182" s="20" t="s">
        <v>2211</v>
      </c>
      <c r="CB182" s="20" t="s">
        <v>299</v>
      </c>
      <c r="CC182" s="20" t="s">
        <v>300</v>
      </c>
    </row>
    <row r="183" spans="1:81" ht="42.75">
      <c r="A183" s="120">
        <v>2022</v>
      </c>
      <c r="B183" s="116" t="s">
        <v>283</v>
      </c>
      <c r="C183" s="116" t="s">
        <v>783</v>
      </c>
      <c r="D183" s="116"/>
      <c r="E183" s="116" t="s">
        <v>783</v>
      </c>
      <c r="F183" s="116" t="s">
        <v>1212</v>
      </c>
      <c r="G183" s="116" t="s">
        <v>1213</v>
      </c>
      <c r="H183" s="116" t="s">
        <v>1214</v>
      </c>
      <c r="I183" s="116" t="s">
        <v>1214</v>
      </c>
      <c r="J183" s="116" t="s">
        <v>2497</v>
      </c>
      <c r="K183" s="116" t="s">
        <v>23</v>
      </c>
      <c r="L183" s="116"/>
      <c r="M183" s="116" t="s">
        <v>2498</v>
      </c>
      <c r="N183" s="116" t="s">
        <v>1623</v>
      </c>
      <c r="O183" s="116" t="s">
        <v>321</v>
      </c>
      <c r="P183" s="114">
        <v>24</v>
      </c>
      <c r="Q183" s="116"/>
      <c r="R183" s="116"/>
      <c r="S183" s="116" t="s">
        <v>2499</v>
      </c>
      <c r="T183" s="116"/>
      <c r="U183" s="116"/>
      <c r="V183" s="133" t="s">
        <v>2500</v>
      </c>
      <c r="W183" s="116" t="s">
        <v>2</v>
      </c>
      <c r="X183" s="114">
        <v>43</v>
      </c>
      <c r="Y183" s="114">
        <v>81</v>
      </c>
      <c r="Z183" s="113">
        <f t="shared" si="294"/>
        <v>38</v>
      </c>
      <c r="AA183" s="115">
        <f t="shared" si="295"/>
        <v>0.88372093023255816</v>
      </c>
      <c r="AB183" s="114">
        <v>97</v>
      </c>
      <c r="AC183" s="114">
        <v>99</v>
      </c>
      <c r="AD183" s="113">
        <f t="shared" si="296"/>
        <v>2</v>
      </c>
      <c r="AE183" s="115">
        <f t="shared" si="297"/>
        <v>2.0618556701030927E-2</v>
      </c>
      <c r="AF183" s="114">
        <v>99</v>
      </c>
      <c r="AG183" s="114">
        <v>99</v>
      </c>
      <c r="AH183" s="113">
        <f t="shared" si="298"/>
        <v>0</v>
      </c>
      <c r="AI183" s="115">
        <f t="shared" si="299"/>
        <v>0</v>
      </c>
      <c r="AJ183" s="114">
        <v>21</v>
      </c>
      <c r="AK183" s="114">
        <v>45</v>
      </c>
      <c r="AL183" s="113">
        <f t="shared" si="300"/>
        <v>24</v>
      </c>
      <c r="AM183" s="115">
        <f t="shared" si="301"/>
        <v>1.1428571428571428</v>
      </c>
      <c r="AN183" s="114">
        <v>91</v>
      </c>
      <c r="AO183" s="114">
        <v>95</v>
      </c>
      <c r="AP183" s="113">
        <f t="shared" si="302"/>
        <v>4</v>
      </c>
      <c r="AQ183" s="115">
        <f t="shared" si="303"/>
        <v>4.3956043956043959E-2</v>
      </c>
      <c r="AR183" s="114">
        <v>90</v>
      </c>
      <c r="AS183" s="114">
        <v>94</v>
      </c>
      <c r="AT183" s="113">
        <f t="shared" si="304"/>
        <v>4</v>
      </c>
      <c r="AU183" s="115">
        <f t="shared" si="305"/>
        <v>4.4444444444444446E-2</v>
      </c>
      <c r="AV183" s="114"/>
      <c r="AW183" s="114"/>
      <c r="AX183" s="114"/>
      <c r="AY183" s="114"/>
      <c r="AZ183" s="114"/>
      <c r="BA183" s="114"/>
      <c r="BB183" s="113"/>
      <c r="BC183" s="114"/>
      <c r="BD183" s="114"/>
      <c r="BE183" s="113">
        <v>1.01</v>
      </c>
      <c r="BF183" s="117">
        <v>0.92</v>
      </c>
      <c r="BG183" s="114">
        <v>5.12</v>
      </c>
      <c r="BH183" s="113">
        <v>2.4</v>
      </c>
      <c r="BI183" s="117">
        <v>0.83</v>
      </c>
      <c r="BJ183" s="114">
        <v>2.73</v>
      </c>
      <c r="BK183" s="132">
        <f>(BL183*100)/(100+22)</f>
        <v>4.3442622950819674</v>
      </c>
      <c r="BL183" s="114">
        <v>5.3</v>
      </c>
      <c r="BM183" s="117">
        <v>0.22</v>
      </c>
      <c r="BN183" s="29">
        <f t="shared" si="269"/>
        <v>127.19999999999999</v>
      </c>
      <c r="BO183" s="116"/>
      <c r="BP183" s="116"/>
      <c r="BQ183" s="116"/>
      <c r="BR183" s="116"/>
      <c r="BS183" s="29" t="s">
        <v>24</v>
      </c>
      <c r="BT183" s="114">
        <v>2</v>
      </c>
      <c r="BU183" s="114">
        <v>4</v>
      </c>
      <c r="BV183" s="29" t="s">
        <v>314</v>
      </c>
      <c r="BW183" s="37"/>
      <c r="BX183" s="29"/>
      <c r="BY183" s="29" t="s">
        <v>1569</v>
      </c>
      <c r="BZ183" s="29" t="s">
        <v>2501</v>
      </c>
      <c r="CA183" s="20" t="s">
        <v>2502</v>
      </c>
      <c r="CB183" s="20" t="s">
        <v>299</v>
      </c>
      <c r="CC183" s="20" t="s">
        <v>300</v>
      </c>
    </row>
    <row r="184" spans="1:81" ht="42.75">
      <c r="A184" s="120">
        <v>2022</v>
      </c>
      <c r="B184" s="116" t="s">
        <v>853</v>
      </c>
      <c r="C184" s="116" t="s">
        <v>854</v>
      </c>
      <c r="D184" s="116"/>
      <c r="E184" s="116" t="s">
        <v>1797</v>
      </c>
      <c r="F184" s="116" t="s">
        <v>855</v>
      </c>
      <c r="G184" s="116" t="s">
        <v>855</v>
      </c>
      <c r="H184" s="116" t="s">
        <v>856</v>
      </c>
      <c r="I184" s="116" t="s">
        <v>856</v>
      </c>
      <c r="J184" s="116" t="s">
        <v>2503</v>
      </c>
      <c r="K184" s="116" t="s">
        <v>23</v>
      </c>
      <c r="L184" s="116"/>
      <c r="M184" s="116" t="s">
        <v>2504</v>
      </c>
      <c r="N184" s="116" t="s">
        <v>11976</v>
      </c>
      <c r="O184" s="116" t="s">
        <v>321</v>
      </c>
      <c r="P184" s="114">
        <v>22</v>
      </c>
      <c r="Q184" s="116"/>
      <c r="R184" s="116"/>
      <c r="S184" s="116" t="s">
        <v>2505</v>
      </c>
      <c r="T184" s="116"/>
      <c r="U184" s="116"/>
      <c r="V184" s="133" t="s">
        <v>2506</v>
      </c>
      <c r="W184" s="116" t="s">
        <v>2</v>
      </c>
      <c r="X184" s="114">
        <v>22</v>
      </c>
      <c r="Y184" s="114">
        <v>48</v>
      </c>
      <c r="Z184" s="113">
        <f t="shared" si="294"/>
        <v>26</v>
      </c>
      <c r="AA184" s="115">
        <f t="shared" si="295"/>
        <v>1.1818181818181819</v>
      </c>
      <c r="AB184" s="114">
        <v>92</v>
      </c>
      <c r="AC184" s="114">
        <v>94</v>
      </c>
      <c r="AD184" s="113">
        <f t="shared" si="296"/>
        <v>2</v>
      </c>
      <c r="AE184" s="115">
        <f t="shared" si="297"/>
        <v>2.1739130434782608E-2</v>
      </c>
      <c r="AF184" s="114">
        <v>97</v>
      </c>
      <c r="AG184" s="114">
        <v>99</v>
      </c>
      <c r="AH184" s="113">
        <f t="shared" si="298"/>
        <v>2</v>
      </c>
      <c r="AI184" s="115">
        <f t="shared" si="299"/>
        <v>2.0618556701030927E-2</v>
      </c>
      <c r="AJ184" s="114">
        <v>27</v>
      </c>
      <c r="AK184" s="114">
        <v>38</v>
      </c>
      <c r="AL184" s="113">
        <f t="shared" si="300"/>
        <v>11</v>
      </c>
      <c r="AM184" s="115">
        <f t="shared" si="301"/>
        <v>0.40740740740740738</v>
      </c>
      <c r="AN184" s="114">
        <v>71</v>
      </c>
      <c r="AO184" s="114">
        <v>80</v>
      </c>
      <c r="AP184" s="113">
        <f t="shared" si="302"/>
        <v>9</v>
      </c>
      <c r="AQ184" s="115">
        <f t="shared" si="303"/>
        <v>0.12676056338028169</v>
      </c>
      <c r="AR184" s="114">
        <v>68</v>
      </c>
      <c r="AS184" s="114">
        <v>75</v>
      </c>
      <c r="AT184" s="113">
        <f t="shared" si="304"/>
        <v>7</v>
      </c>
      <c r="AU184" s="115">
        <f t="shared" si="305"/>
        <v>0.10294117647058823</v>
      </c>
      <c r="AV184" s="114"/>
      <c r="AW184" s="114"/>
      <c r="AX184" s="114"/>
      <c r="AY184" s="114"/>
      <c r="AZ184" s="114"/>
      <c r="BA184" s="114"/>
      <c r="BB184" s="113"/>
      <c r="BC184" s="114"/>
      <c r="BD184" s="114"/>
      <c r="BE184" s="113">
        <v>0.61</v>
      </c>
      <c r="BF184" s="117">
        <v>0.93</v>
      </c>
      <c r="BG184" s="114">
        <v>4.8099999999999996</v>
      </c>
      <c r="BH184" s="113">
        <v>2.4900000000000002</v>
      </c>
      <c r="BI184" s="117">
        <v>0.85</v>
      </c>
      <c r="BJ184" s="114">
        <v>2.6</v>
      </c>
      <c r="BK184" s="132">
        <f>(BL184*100)/(100+21)</f>
        <v>1.975206611570248</v>
      </c>
      <c r="BL184" s="114">
        <v>2.39</v>
      </c>
      <c r="BM184" s="117">
        <v>0.21</v>
      </c>
      <c r="BN184" s="29">
        <f t="shared" si="269"/>
        <v>52.580000000000005</v>
      </c>
      <c r="BO184" s="116"/>
      <c r="BP184" s="116"/>
      <c r="BQ184" s="116"/>
      <c r="BR184" s="116"/>
      <c r="BS184" s="116" t="s">
        <v>25</v>
      </c>
      <c r="BT184" s="114">
        <v>1</v>
      </c>
      <c r="BU184" s="114">
        <v>4</v>
      </c>
      <c r="BV184" s="29" t="s">
        <v>314</v>
      </c>
      <c r="BW184" s="37"/>
      <c r="BX184" s="29"/>
      <c r="BY184" s="29" t="s">
        <v>1569</v>
      </c>
      <c r="BZ184" s="29" t="s">
        <v>2507</v>
      </c>
      <c r="CA184" s="29" t="s">
        <v>2508</v>
      </c>
      <c r="CB184" s="20" t="s">
        <v>299</v>
      </c>
      <c r="CC184" s="20" t="s">
        <v>300</v>
      </c>
    </row>
    <row r="185" spans="1:81" ht="57">
      <c r="A185" s="120">
        <v>2022</v>
      </c>
      <c r="B185" s="116" t="s">
        <v>301</v>
      </c>
      <c r="C185" s="116" t="s">
        <v>894</v>
      </c>
      <c r="D185" s="113" t="s">
        <v>430</v>
      </c>
      <c r="E185" s="116" t="s">
        <v>2509</v>
      </c>
      <c r="F185" s="116" t="s">
        <v>334</v>
      </c>
      <c r="G185" s="116" t="s">
        <v>2510</v>
      </c>
      <c r="H185" s="116" t="s">
        <v>2510</v>
      </c>
      <c r="I185" s="116" t="s">
        <v>2510</v>
      </c>
      <c r="J185" s="116" t="s">
        <v>2511</v>
      </c>
      <c r="K185" s="116" t="s">
        <v>23</v>
      </c>
      <c r="L185" s="116"/>
      <c r="M185" s="116" t="s">
        <v>2512</v>
      </c>
      <c r="N185" s="116" t="s">
        <v>1089</v>
      </c>
      <c r="O185" s="116" t="s">
        <v>321</v>
      </c>
      <c r="P185" s="114">
        <v>48</v>
      </c>
      <c r="Q185" s="116"/>
      <c r="R185" s="116"/>
      <c r="S185" s="116" t="s">
        <v>2513</v>
      </c>
      <c r="T185" s="133" t="s">
        <v>2514</v>
      </c>
      <c r="U185" s="116" t="s">
        <v>2</v>
      </c>
      <c r="V185" s="133" t="s">
        <v>2515</v>
      </c>
      <c r="W185" s="116" t="s">
        <v>2</v>
      </c>
      <c r="X185" s="114">
        <v>31</v>
      </c>
      <c r="Y185" s="114">
        <v>51</v>
      </c>
      <c r="Z185" s="113">
        <f t="shared" si="294"/>
        <v>20</v>
      </c>
      <c r="AA185" s="115">
        <f t="shared" si="295"/>
        <v>0.64516129032258063</v>
      </c>
      <c r="AB185" s="114">
        <v>69</v>
      </c>
      <c r="AC185" s="114">
        <v>77</v>
      </c>
      <c r="AD185" s="113">
        <f t="shared" si="296"/>
        <v>8</v>
      </c>
      <c r="AE185" s="115">
        <f t="shared" si="297"/>
        <v>0.11594202898550725</v>
      </c>
      <c r="AF185" s="114">
        <v>99</v>
      </c>
      <c r="AG185" s="114">
        <v>99</v>
      </c>
      <c r="AH185" s="113">
        <f t="shared" si="298"/>
        <v>0</v>
      </c>
      <c r="AI185" s="115">
        <f t="shared" si="299"/>
        <v>0</v>
      </c>
      <c r="AJ185" s="114">
        <v>37</v>
      </c>
      <c r="AK185" s="114">
        <v>65</v>
      </c>
      <c r="AL185" s="113">
        <f t="shared" si="300"/>
        <v>28</v>
      </c>
      <c r="AM185" s="115">
        <f t="shared" si="301"/>
        <v>0.7567567567567568</v>
      </c>
      <c r="AN185" s="114">
        <v>93</v>
      </c>
      <c r="AO185" s="114">
        <v>96</v>
      </c>
      <c r="AP185" s="113">
        <f t="shared" si="302"/>
        <v>3</v>
      </c>
      <c r="AQ185" s="115">
        <f t="shared" si="303"/>
        <v>3.2258064516129031E-2</v>
      </c>
      <c r="AR185" s="114">
        <v>89</v>
      </c>
      <c r="AS185" s="114">
        <v>92</v>
      </c>
      <c r="AT185" s="113">
        <f t="shared" si="304"/>
        <v>3</v>
      </c>
      <c r="AU185" s="115">
        <f t="shared" si="305"/>
        <v>3.3707865168539325E-2</v>
      </c>
      <c r="AV185" s="114"/>
      <c r="AW185" s="114"/>
      <c r="AX185" s="114"/>
      <c r="AY185" s="114"/>
      <c r="AZ185" s="114"/>
      <c r="BA185" s="114"/>
      <c r="BB185" s="113"/>
      <c r="BC185" s="114"/>
      <c r="BD185" s="114"/>
      <c r="BE185" s="113">
        <v>1.51</v>
      </c>
      <c r="BF185" s="117">
        <v>0.93</v>
      </c>
      <c r="BG185" s="114">
        <v>5.56</v>
      </c>
      <c r="BH185" s="113">
        <v>1.53</v>
      </c>
      <c r="BI185" s="117">
        <v>0.84</v>
      </c>
      <c r="BJ185" s="114">
        <v>2.88</v>
      </c>
      <c r="BK185" s="132">
        <f>(BL185*100)/(100+59)</f>
        <v>2.2767295597484276</v>
      </c>
      <c r="BL185" s="114">
        <v>3.62</v>
      </c>
      <c r="BM185" s="117">
        <v>0.59</v>
      </c>
      <c r="BN185" s="29">
        <f t="shared" si="269"/>
        <v>173.76</v>
      </c>
      <c r="BO185" s="116"/>
      <c r="BP185" s="116"/>
      <c r="BQ185" s="116"/>
      <c r="BR185" s="116"/>
      <c r="BS185" s="116" t="s">
        <v>25</v>
      </c>
      <c r="BT185" s="114">
        <v>2</v>
      </c>
      <c r="BU185" s="114">
        <v>3</v>
      </c>
      <c r="BV185" s="29" t="s">
        <v>314</v>
      </c>
      <c r="BW185" s="37"/>
      <c r="BX185" s="29"/>
      <c r="BY185" s="29" t="s">
        <v>1461</v>
      </c>
      <c r="BZ185" s="29" t="s">
        <v>2516</v>
      </c>
      <c r="CA185" s="29" t="s">
        <v>2517</v>
      </c>
      <c r="CB185" s="20" t="s">
        <v>299</v>
      </c>
      <c r="CC185" s="20" t="s">
        <v>300</v>
      </c>
    </row>
    <row r="186" spans="1:81" ht="42.75">
      <c r="A186" s="120">
        <v>2022</v>
      </c>
      <c r="B186" s="116" t="s">
        <v>931</v>
      </c>
      <c r="C186" s="116" t="s">
        <v>932</v>
      </c>
      <c r="D186" s="116"/>
      <c r="E186" s="116" t="s">
        <v>2518</v>
      </c>
      <c r="F186" s="116" t="s">
        <v>933</v>
      </c>
      <c r="G186" s="116" t="s">
        <v>2519</v>
      </c>
      <c r="H186" s="116" t="s">
        <v>935</v>
      </c>
      <c r="I186" s="116" t="s">
        <v>935</v>
      </c>
      <c r="J186" s="116" t="s">
        <v>2520</v>
      </c>
      <c r="K186" s="29" t="s">
        <v>22</v>
      </c>
      <c r="L186" s="29"/>
      <c r="M186" s="116" t="s">
        <v>2521</v>
      </c>
      <c r="N186" s="116" t="s">
        <v>11985</v>
      </c>
      <c r="O186" s="116" t="s">
        <v>311</v>
      </c>
      <c r="P186" s="114">
        <v>20</v>
      </c>
      <c r="Q186" s="116"/>
      <c r="R186" s="116"/>
      <c r="S186" s="116" t="s">
        <v>2522</v>
      </c>
      <c r="T186" s="133" t="s">
        <v>2523</v>
      </c>
      <c r="U186" s="29" t="s">
        <v>8</v>
      </c>
      <c r="V186" s="133" t="s">
        <v>2524</v>
      </c>
      <c r="W186" s="116" t="s">
        <v>2</v>
      </c>
      <c r="X186" s="114">
        <v>2</v>
      </c>
      <c r="Y186" s="114">
        <v>13</v>
      </c>
      <c r="Z186" s="113">
        <f t="shared" si="294"/>
        <v>11</v>
      </c>
      <c r="AA186" s="115">
        <f t="shared" si="295"/>
        <v>5.5</v>
      </c>
      <c r="AB186" s="114">
        <v>6</v>
      </c>
      <c r="AC186" s="114">
        <v>13</v>
      </c>
      <c r="AD186" s="113">
        <f t="shared" si="296"/>
        <v>7</v>
      </c>
      <c r="AE186" s="115">
        <f t="shared" si="297"/>
        <v>1.1666666666666667</v>
      </c>
      <c r="AF186" s="114">
        <v>96</v>
      </c>
      <c r="AG186" s="114">
        <v>98</v>
      </c>
      <c r="AH186" s="113">
        <f t="shared" si="298"/>
        <v>2</v>
      </c>
      <c r="AI186" s="115">
        <f t="shared" si="299"/>
        <v>2.0833333333333332E-2</v>
      </c>
      <c r="AJ186" s="114">
        <v>17</v>
      </c>
      <c r="AK186" s="114">
        <v>41</v>
      </c>
      <c r="AL186" s="113">
        <f t="shared" si="300"/>
        <v>24</v>
      </c>
      <c r="AM186" s="115">
        <f t="shared" si="301"/>
        <v>1.411764705882353</v>
      </c>
      <c r="AN186" s="114">
        <v>83</v>
      </c>
      <c r="AO186" s="114">
        <v>88</v>
      </c>
      <c r="AP186" s="113">
        <f t="shared" si="302"/>
        <v>5</v>
      </c>
      <c r="AQ186" s="115">
        <f t="shared" si="303"/>
        <v>6.0240963855421686E-2</v>
      </c>
      <c r="AR186" s="114">
        <v>81</v>
      </c>
      <c r="AS186" s="114">
        <v>88</v>
      </c>
      <c r="AT186" s="113">
        <f t="shared" si="304"/>
        <v>7</v>
      </c>
      <c r="AU186" s="115">
        <f t="shared" si="305"/>
        <v>8.6419753086419748E-2</v>
      </c>
      <c r="AV186" s="114"/>
      <c r="AW186" s="114"/>
      <c r="AX186" s="114"/>
      <c r="AY186" s="114"/>
      <c r="AZ186" s="114"/>
      <c r="BA186" s="114"/>
      <c r="BB186" s="113"/>
      <c r="BC186" s="114"/>
      <c r="BD186" s="114"/>
      <c r="BE186" s="113">
        <v>0.69</v>
      </c>
      <c r="BF186" s="117">
        <v>0.94</v>
      </c>
      <c r="BG186" s="114">
        <v>5.27</v>
      </c>
      <c r="BH186" s="113">
        <v>1.95</v>
      </c>
      <c r="BI186" s="117">
        <v>0.87</v>
      </c>
      <c r="BJ186" s="114">
        <v>3.18</v>
      </c>
      <c r="BK186" s="132">
        <f>(BL186*100)/(100+54)</f>
        <v>0.29870129870129869</v>
      </c>
      <c r="BL186" s="114">
        <v>0.46</v>
      </c>
      <c r="BM186" s="117">
        <v>0.54</v>
      </c>
      <c r="BN186" s="29">
        <f t="shared" si="269"/>
        <v>9.2000000000000011</v>
      </c>
      <c r="BO186" s="116"/>
      <c r="BP186" s="116"/>
      <c r="BQ186" s="116"/>
      <c r="BR186" s="116"/>
      <c r="BS186" s="116" t="s">
        <v>25</v>
      </c>
      <c r="BT186" s="114">
        <v>4</v>
      </c>
      <c r="BU186" s="114">
        <v>1</v>
      </c>
      <c r="BV186" s="29" t="s">
        <v>314</v>
      </c>
      <c r="BW186" s="37"/>
      <c r="BX186" s="29"/>
      <c r="BY186" s="29" t="s">
        <v>1461</v>
      </c>
      <c r="BZ186" s="29" t="s">
        <v>2525</v>
      </c>
      <c r="CA186" s="29" t="s">
        <v>2526</v>
      </c>
      <c r="CB186" s="20" t="s">
        <v>299</v>
      </c>
      <c r="CC186" s="20" t="s">
        <v>300</v>
      </c>
    </row>
    <row r="187" spans="1:81" ht="42.75">
      <c r="A187" s="120">
        <v>2022</v>
      </c>
      <c r="B187" s="116" t="s">
        <v>828</v>
      </c>
      <c r="C187" s="116" t="s">
        <v>829</v>
      </c>
      <c r="D187" s="113" t="s">
        <v>830</v>
      </c>
      <c r="E187" s="116" t="s">
        <v>2527</v>
      </c>
      <c r="F187" s="116" t="s">
        <v>1415</v>
      </c>
      <c r="G187" s="116" t="s">
        <v>1114</v>
      </c>
      <c r="H187" s="116" t="s">
        <v>2528</v>
      </c>
      <c r="I187" s="116" t="s">
        <v>2528</v>
      </c>
      <c r="J187" s="116" t="s">
        <v>2529</v>
      </c>
      <c r="K187" s="116" t="s">
        <v>23</v>
      </c>
      <c r="L187" s="116"/>
      <c r="M187" s="116" t="s">
        <v>2530</v>
      </c>
      <c r="N187" s="116" t="s">
        <v>1089</v>
      </c>
      <c r="O187" s="116" t="s">
        <v>321</v>
      </c>
      <c r="P187" s="114">
        <v>99</v>
      </c>
      <c r="Q187" s="116"/>
      <c r="R187" s="116"/>
      <c r="S187" s="116" t="s">
        <v>2531</v>
      </c>
      <c r="T187" s="133" t="s">
        <v>2532</v>
      </c>
      <c r="U187" s="29" t="s">
        <v>8</v>
      </c>
      <c r="V187" s="133" t="s">
        <v>2533</v>
      </c>
      <c r="W187" s="116" t="s">
        <v>8</v>
      </c>
      <c r="X187" s="114">
        <v>44</v>
      </c>
      <c r="Y187" s="114">
        <v>77</v>
      </c>
      <c r="Z187" s="113">
        <f t="shared" si="294"/>
        <v>33</v>
      </c>
      <c r="AA187" s="115">
        <f t="shared" si="295"/>
        <v>0.75</v>
      </c>
      <c r="AB187" s="114">
        <v>96</v>
      </c>
      <c r="AC187" s="114">
        <v>99</v>
      </c>
      <c r="AD187" s="113">
        <f t="shared" si="296"/>
        <v>3</v>
      </c>
      <c r="AE187" s="115">
        <f t="shared" si="297"/>
        <v>3.125E-2</v>
      </c>
      <c r="AF187" s="114">
        <v>96</v>
      </c>
      <c r="AG187" s="114">
        <v>100</v>
      </c>
      <c r="AH187" s="113">
        <f t="shared" si="298"/>
        <v>4</v>
      </c>
      <c r="AI187" s="115">
        <f t="shared" si="299"/>
        <v>4.1666666666666664E-2</v>
      </c>
      <c r="AJ187" s="114">
        <v>14</v>
      </c>
      <c r="AK187" s="114">
        <v>41</v>
      </c>
      <c r="AL187" s="113">
        <f t="shared" si="300"/>
        <v>27</v>
      </c>
      <c r="AM187" s="115">
        <f t="shared" si="301"/>
        <v>1.9285714285714286</v>
      </c>
      <c r="AN187" s="114">
        <v>94</v>
      </c>
      <c r="AO187" s="114">
        <v>99</v>
      </c>
      <c r="AP187" s="113">
        <f t="shared" si="302"/>
        <v>5</v>
      </c>
      <c r="AQ187" s="115">
        <f t="shared" si="303"/>
        <v>5.3191489361702128E-2</v>
      </c>
      <c r="AR187" s="114">
        <v>93</v>
      </c>
      <c r="AS187" s="114">
        <v>95</v>
      </c>
      <c r="AT187" s="113">
        <f t="shared" si="304"/>
        <v>2</v>
      </c>
      <c r="AU187" s="115">
        <f t="shared" si="305"/>
        <v>2.1505376344086023E-2</v>
      </c>
      <c r="AV187" s="114"/>
      <c r="AW187" s="114"/>
      <c r="AX187" s="114"/>
      <c r="AY187" s="114"/>
      <c r="AZ187" s="114"/>
      <c r="BA187" s="114"/>
      <c r="BB187" s="113"/>
      <c r="BC187" s="114"/>
      <c r="BD187" s="114"/>
      <c r="BE187" s="113">
        <v>1</v>
      </c>
      <c r="BF187" s="115">
        <v>0.93</v>
      </c>
      <c r="BG187" s="114">
        <v>5.78</v>
      </c>
      <c r="BH187" s="113">
        <v>2.29</v>
      </c>
      <c r="BI187" s="115">
        <v>0.86</v>
      </c>
      <c r="BJ187" s="114">
        <v>3.09</v>
      </c>
      <c r="BK187" s="132">
        <f>(BL187*100)/(100+32)</f>
        <v>2.7803030303030303</v>
      </c>
      <c r="BL187" s="114">
        <v>3.67</v>
      </c>
      <c r="BM187" s="117">
        <v>0.32</v>
      </c>
      <c r="BN187" s="29">
        <f t="shared" si="269"/>
        <v>363.33</v>
      </c>
      <c r="BO187" s="116"/>
      <c r="BP187" s="116"/>
      <c r="BQ187" s="116"/>
      <c r="BR187" s="116"/>
      <c r="BS187" s="29" t="s">
        <v>24</v>
      </c>
      <c r="BT187" s="114">
        <v>1</v>
      </c>
      <c r="BU187" s="114">
        <v>4</v>
      </c>
      <c r="BV187" s="29" t="s">
        <v>314</v>
      </c>
      <c r="BW187" s="37"/>
      <c r="BX187" s="29"/>
      <c r="BY187" s="29" t="s">
        <v>1461</v>
      </c>
      <c r="BZ187" s="29" t="s">
        <v>2534</v>
      </c>
      <c r="CA187" s="29" t="s">
        <v>2535</v>
      </c>
      <c r="CB187" s="20" t="s">
        <v>299</v>
      </c>
      <c r="CC187" s="20" t="s">
        <v>300</v>
      </c>
    </row>
    <row r="188" spans="1:81" ht="57">
      <c r="A188" s="112">
        <v>2022</v>
      </c>
      <c r="B188" s="29" t="s">
        <v>283</v>
      </c>
      <c r="C188" s="29" t="s">
        <v>783</v>
      </c>
      <c r="D188" s="29"/>
      <c r="E188" s="29" t="s">
        <v>783</v>
      </c>
      <c r="F188" s="29" t="s">
        <v>1212</v>
      </c>
      <c r="G188" s="29" t="s">
        <v>1213</v>
      </c>
      <c r="H188" s="29" t="s">
        <v>2536</v>
      </c>
      <c r="I188" s="29" t="s">
        <v>2536</v>
      </c>
      <c r="J188" s="29" t="s">
        <v>2537</v>
      </c>
      <c r="K188" s="29" t="s">
        <v>23</v>
      </c>
      <c r="L188" s="29"/>
      <c r="M188" s="29" t="s">
        <v>2538</v>
      </c>
      <c r="N188" s="29" t="s">
        <v>11986</v>
      </c>
      <c r="O188" s="29" t="s">
        <v>321</v>
      </c>
      <c r="P188" s="113">
        <v>11</v>
      </c>
      <c r="Q188" s="29"/>
      <c r="R188" s="29"/>
      <c r="S188" s="29" t="s">
        <v>2539</v>
      </c>
      <c r="T188" s="122" t="s">
        <v>2540</v>
      </c>
      <c r="U188" s="29" t="s">
        <v>2</v>
      </c>
      <c r="V188" s="122" t="s">
        <v>2541</v>
      </c>
      <c r="W188" s="29" t="s">
        <v>2</v>
      </c>
      <c r="X188" s="113"/>
      <c r="Y188" s="113"/>
      <c r="Z188" s="113"/>
      <c r="AA188" s="115"/>
      <c r="AB188" s="113"/>
      <c r="AC188" s="113"/>
      <c r="AD188" s="113"/>
      <c r="AE188" s="115"/>
      <c r="AF188" s="113"/>
      <c r="AG188" s="113"/>
      <c r="AH188" s="113"/>
      <c r="AI188" s="115"/>
      <c r="AJ188" s="113"/>
      <c r="AK188" s="113"/>
      <c r="AL188" s="113"/>
      <c r="AM188" s="115"/>
      <c r="AN188" s="113"/>
      <c r="AO188" s="113"/>
      <c r="AP188" s="113"/>
      <c r="AQ188" s="115"/>
      <c r="AR188" s="113"/>
      <c r="AS188" s="113"/>
      <c r="AT188" s="113"/>
      <c r="AU188" s="115"/>
      <c r="AV188" s="113"/>
      <c r="AW188" s="113"/>
      <c r="AX188" s="113"/>
      <c r="AY188" s="113"/>
      <c r="AZ188" s="113"/>
      <c r="BA188" s="113"/>
      <c r="BB188" s="113"/>
      <c r="BC188" s="113"/>
      <c r="BD188" s="113"/>
      <c r="BE188" s="113">
        <v>0.71</v>
      </c>
      <c r="BF188" s="115">
        <v>0.92</v>
      </c>
      <c r="BG188" s="113">
        <v>5.1100000000000003</v>
      </c>
      <c r="BH188" s="113">
        <v>1.85</v>
      </c>
      <c r="BI188" s="115">
        <v>0.84</v>
      </c>
      <c r="BJ188" s="113">
        <v>2.4700000000000002</v>
      </c>
      <c r="BK188" s="132">
        <f>(BL188*100)/(100+14)</f>
        <v>3.2280701754385963</v>
      </c>
      <c r="BL188" s="113">
        <v>3.68</v>
      </c>
      <c r="BM188" s="115">
        <v>0.14000000000000001</v>
      </c>
      <c r="BN188" s="29">
        <f t="shared" si="269"/>
        <v>40.480000000000004</v>
      </c>
      <c r="BO188" s="29"/>
      <c r="BP188" s="29"/>
      <c r="BQ188" s="29"/>
      <c r="BR188" s="29"/>
      <c r="BS188" s="29" t="s">
        <v>24</v>
      </c>
      <c r="BT188" s="113">
        <v>1</v>
      </c>
      <c r="BU188" s="113">
        <v>4</v>
      </c>
      <c r="BV188" s="29" t="s">
        <v>314</v>
      </c>
      <c r="BW188" s="37"/>
      <c r="BX188" s="29"/>
      <c r="BY188" s="29" t="s">
        <v>1455</v>
      </c>
      <c r="BZ188" s="29" t="s">
        <v>1455</v>
      </c>
      <c r="CA188" s="29" t="s">
        <v>1455</v>
      </c>
      <c r="CB188" s="29" t="s">
        <v>1455</v>
      </c>
      <c r="CC188" s="20" t="s">
        <v>300</v>
      </c>
    </row>
    <row r="189" spans="1:81" ht="42.75">
      <c r="A189" s="120">
        <v>2022</v>
      </c>
      <c r="B189" s="116" t="s">
        <v>283</v>
      </c>
      <c r="C189" s="116" t="s">
        <v>1234</v>
      </c>
      <c r="D189" s="116"/>
      <c r="E189" s="116" t="s">
        <v>1491</v>
      </c>
      <c r="F189" s="116" t="s">
        <v>791</v>
      </c>
      <c r="G189" s="116" t="s">
        <v>1439</v>
      </c>
      <c r="H189" s="116" t="s">
        <v>1492</v>
      </c>
      <c r="I189" s="116" t="s">
        <v>1439</v>
      </c>
      <c r="J189" s="116" t="s">
        <v>2542</v>
      </c>
      <c r="K189" s="116" t="s">
        <v>23</v>
      </c>
      <c r="L189" s="116"/>
      <c r="M189" s="116" t="s">
        <v>2543</v>
      </c>
      <c r="N189" s="116" t="s">
        <v>12002</v>
      </c>
      <c r="O189" s="116" t="s">
        <v>321</v>
      </c>
      <c r="P189" s="114">
        <v>23</v>
      </c>
      <c r="Q189" s="116"/>
      <c r="R189" s="116"/>
      <c r="S189" s="116" t="s">
        <v>2481</v>
      </c>
      <c r="T189" s="116"/>
      <c r="U189" s="116"/>
      <c r="V189" s="133" t="s">
        <v>2482</v>
      </c>
      <c r="W189" s="116" t="s">
        <v>2</v>
      </c>
      <c r="X189" s="114">
        <v>2</v>
      </c>
      <c r="Y189" s="114">
        <v>3</v>
      </c>
      <c r="Z189" s="113">
        <f t="shared" ref="Z189:Z202" si="306">Y189-X189</f>
        <v>1</v>
      </c>
      <c r="AA189" s="115">
        <f t="shared" ref="AA189:AA191" si="307">(Y189-X189)/X189</f>
        <v>0.5</v>
      </c>
      <c r="AB189" s="114">
        <v>2</v>
      </c>
      <c r="AC189" s="114">
        <v>4</v>
      </c>
      <c r="AD189" s="113">
        <f t="shared" ref="AD189:AD202" si="308">AC189-AB189</f>
        <v>2</v>
      </c>
      <c r="AE189" s="115">
        <f t="shared" ref="AE189:AE202" si="309">(AC189-AB189)/AB189</f>
        <v>1</v>
      </c>
      <c r="AF189" s="114">
        <v>46</v>
      </c>
      <c r="AG189" s="114">
        <v>50</v>
      </c>
      <c r="AH189" s="113">
        <f t="shared" ref="AH189:AH200" si="310">AG189-AF189</f>
        <v>4</v>
      </c>
      <c r="AI189" s="115">
        <f t="shared" ref="AI189:AI200" si="311">(AG189-AF189)/AF189</f>
        <v>8.6956521739130432E-2</v>
      </c>
      <c r="AJ189" s="114">
        <v>14</v>
      </c>
      <c r="AK189" s="114">
        <v>16</v>
      </c>
      <c r="AL189" s="113">
        <f t="shared" ref="AL189:AL202" si="312">AK189-AJ189</f>
        <v>2</v>
      </c>
      <c r="AM189" s="115">
        <f t="shared" ref="AM189:AM202" si="313">(AK189-AJ189)/AJ189</f>
        <v>0.14285714285714285</v>
      </c>
      <c r="AN189" s="114">
        <v>79</v>
      </c>
      <c r="AO189" s="114">
        <v>88</v>
      </c>
      <c r="AP189" s="113">
        <f t="shared" ref="AP189:AP202" si="314">AO189-AN189</f>
        <v>9</v>
      </c>
      <c r="AQ189" s="115">
        <f t="shared" ref="AQ189:AQ202" si="315">(AO189-AN189)/AN189</f>
        <v>0.11392405063291139</v>
      </c>
      <c r="AR189" s="114">
        <v>67</v>
      </c>
      <c r="AS189" s="114">
        <v>70</v>
      </c>
      <c r="AT189" s="113">
        <f t="shared" ref="AT189:AT202" si="316">AS189-AR189</f>
        <v>3</v>
      </c>
      <c r="AU189" s="115">
        <f t="shared" ref="AU189:AU202" si="317">(AS189-AR189)/AR189</f>
        <v>4.4776119402985072E-2</v>
      </c>
      <c r="AV189" s="114"/>
      <c r="AW189" s="114"/>
      <c r="AX189" s="114"/>
      <c r="AY189" s="114"/>
      <c r="AZ189" s="114"/>
      <c r="BA189" s="114"/>
      <c r="BB189" s="113"/>
      <c r="BC189" s="114"/>
      <c r="BD189" s="114"/>
      <c r="BE189" s="114">
        <v>0.39</v>
      </c>
      <c r="BF189" s="117">
        <v>0.93</v>
      </c>
      <c r="BG189" s="114">
        <v>4.7300000000000004</v>
      </c>
      <c r="BH189" s="114">
        <v>2.44</v>
      </c>
      <c r="BI189" s="117">
        <v>0.86</v>
      </c>
      <c r="BJ189" s="114">
        <v>2.95</v>
      </c>
      <c r="BK189" s="132">
        <f t="shared" ref="BK189:BK190" si="318">(BL189*100)/(100+48)</f>
        <v>2.3716216216216215</v>
      </c>
      <c r="BL189" s="114">
        <v>3.51</v>
      </c>
      <c r="BM189" s="117">
        <v>0.48</v>
      </c>
      <c r="BN189" s="29">
        <f t="shared" si="269"/>
        <v>80.72999999999999</v>
      </c>
      <c r="BO189" s="116"/>
      <c r="BP189" s="116"/>
      <c r="BQ189" s="116"/>
      <c r="BR189" s="116"/>
      <c r="BS189" s="116" t="s">
        <v>25</v>
      </c>
      <c r="BT189" s="114">
        <v>1</v>
      </c>
      <c r="BU189" s="114">
        <v>2</v>
      </c>
      <c r="BV189" s="29" t="s">
        <v>314</v>
      </c>
      <c r="BW189" s="37"/>
      <c r="BX189" s="29"/>
      <c r="BY189" s="29" t="s">
        <v>1569</v>
      </c>
      <c r="BZ189" s="29" t="s">
        <v>1570</v>
      </c>
      <c r="CA189" s="20" t="s">
        <v>1484</v>
      </c>
      <c r="CB189" s="20" t="s">
        <v>299</v>
      </c>
      <c r="CC189" s="29" t="s">
        <v>315</v>
      </c>
    </row>
    <row r="190" spans="1:81" ht="42.75">
      <c r="A190" s="120">
        <v>2022</v>
      </c>
      <c r="B190" s="116" t="s">
        <v>283</v>
      </c>
      <c r="C190" s="116" t="s">
        <v>1234</v>
      </c>
      <c r="D190" s="116"/>
      <c r="E190" s="116" t="s">
        <v>2483</v>
      </c>
      <c r="F190" s="116" t="s">
        <v>791</v>
      </c>
      <c r="G190" s="116" t="s">
        <v>1389</v>
      </c>
      <c r="H190" s="116" t="s">
        <v>2484</v>
      </c>
      <c r="I190" s="116" t="s">
        <v>2544</v>
      </c>
      <c r="J190" s="116" t="s">
        <v>2545</v>
      </c>
      <c r="K190" s="116" t="s">
        <v>23</v>
      </c>
      <c r="L190" s="116"/>
      <c r="M190" s="116" t="s">
        <v>2546</v>
      </c>
      <c r="N190" s="116" t="s">
        <v>12002</v>
      </c>
      <c r="O190" s="116" t="s">
        <v>321</v>
      </c>
      <c r="P190" s="114">
        <v>28</v>
      </c>
      <c r="Q190" s="116"/>
      <c r="R190" s="116"/>
      <c r="S190" s="116" t="s">
        <v>293</v>
      </c>
      <c r="T190" s="116"/>
      <c r="U190" s="116"/>
      <c r="V190" s="133" t="s">
        <v>2547</v>
      </c>
      <c r="W190" s="116" t="s">
        <v>2</v>
      </c>
      <c r="X190" s="114">
        <v>9</v>
      </c>
      <c r="Y190" s="114">
        <v>22</v>
      </c>
      <c r="Z190" s="113">
        <f t="shared" si="306"/>
        <v>13</v>
      </c>
      <c r="AA190" s="115">
        <f t="shared" si="307"/>
        <v>1.4444444444444444</v>
      </c>
      <c r="AB190" s="114">
        <v>16</v>
      </c>
      <c r="AC190" s="114">
        <v>28</v>
      </c>
      <c r="AD190" s="113">
        <f t="shared" si="308"/>
        <v>12</v>
      </c>
      <c r="AE190" s="115">
        <f t="shared" si="309"/>
        <v>0.75</v>
      </c>
      <c r="AF190" s="114">
        <v>48</v>
      </c>
      <c r="AG190" s="114">
        <v>56</v>
      </c>
      <c r="AH190" s="113">
        <f t="shared" si="310"/>
        <v>8</v>
      </c>
      <c r="AI190" s="115">
        <f t="shared" si="311"/>
        <v>0.16666666666666666</v>
      </c>
      <c r="AJ190" s="114">
        <v>6</v>
      </c>
      <c r="AK190" s="114">
        <v>13</v>
      </c>
      <c r="AL190" s="113">
        <f t="shared" si="312"/>
        <v>7</v>
      </c>
      <c r="AM190" s="115">
        <f t="shared" si="313"/>
        <v>1.1666666666666667</v>
      </c>
      <c r="AN190" s="114">
        <v>81</v>
      </c>
      <c r="AO190" s="114">
        <v>83</v>
      </c>
      <c r="AP190" s="113">
        <f t="shared" si="314"/>
        <v>2</v>
      </c>
      <c r="AQ190" s="115">
        <f t="shared" si="315"/>
        <v>2.4691358024691357E-2</v>
      </c>
      <c r="AR190" s="114">
        <v>62</v>
      </c>
      <c r="AS190" s="114">
        <v>69</v>
      </c>
      <c r="AT190" s="113">
        <f t="shared" si="316"/>
        <v>7</v>
      </c>
      <c r="AU190" s="115">
        <f t="shared" si="317"/>
        <v>0.11290322580645161</v>
      </c>
      <c r="AV190" s="114"/>
      <c r="AW190" s="114"/>
      <c r="AX190" s="114"/>
      <c r="AY190" s="114"/>
      <c r="AZ190" s="114"/>
      <c r="BA190" s="114"/>
      <c r="BB190" s="113"/>
      <c r="BC190" s="114"/>
      <c r="BD190" s="114"/>
      <c r="BE190" s="113"/>
      <c r="BF190" s="114"/>
      <c r="BG190" s="114"/>
      <c r="BH190" s="113"/>
      <c r="BI190" s="114"/>
      <c r="BJ190" s="114"/>
      <c r="BK190" s="132">
        <f t="shared" si="318"/>
        <v>1.8716216216216217</v>
      </c>
      <c r="BL190" s="114">
        <v>2.77</v>
      </c>
      <c r="BM190" s="117">
        <v>0.48</v>
      </c>
      <c r="BN190" s="29">
        <f t="shared" si="269"/>
        <v>77.56</v>
      </c>
      <c r="BO190" s="116"/>
      <c r="BP190" s="116"/>
      <c r="BQ190" s="116"/>
      <c r="BR190" s="116"/>
      <c r="BS190" s="116" t="s">
        <v>24</v>
      </c>
      <c r="BT190" s="114">
        <v>1</v>
      </c>
      <c r="BU190" s="114">
        <v>1</v>
      </c>
      <c r="BV190" s="29" t="s">
        <v>314</v>
      </c>
      <c r="BW190" s="37"/>
      <c r="BX190" s="29"/>
      <c r="BY190" s="29" t="s">
        <v>1569</v>
      </c>
      <c r="BZ190" s="29" t="s">
        <v>1570</v>
      </c>
      <c r="CA190" s="20" t="s">
        <v>1484</v>
      </c>
      <c r="CB190" s="20" t="s">
        <v>2232</v>
      </c>
      <c r="CC190" s="29" t="s">
        <v>315</v>
      </c>
    </row>
    <row r="191" spans="1:81" ht="42.75">
      <c r="A191" s="112">
        <v>2022</v>
      </c>
      <c r="B191" s="29" t="s">
        <v>301</v>
      </c>
      <c r="C191" s="29" t="s">
        <v>650</v>
      </c>
      <c r="D191" s="113" t="s">
        <v>430</v>
      </c>
      <c r="E191" s="29" t="s">
        <v>651</v>
      </c>
      <c r="F191" s="29" t="s">
        <v>334</v>
      </c>
      <c r="G191" s="29" t="s">
        <v>904</v>
      </c>
      <c r="H191" s="29" t="s">
        <v>1989</v>
      </c>
      <c r="I191" s="29" t="s">
        <v>1989</v>
      </c>
      <c r="J191" s="29" t="s">
        <v>2548</v>
      </c>
      <c r="K191" s="29" t="s">
        <v>23</v>
      </c>
      <c r="L191" s="29"/>
      <c r="M191" s="29" t="s">
        <v>2549</v>
      </c>
      <c r="N191" s="29" t="s">
        <v>1089</v>
      </c>
      <c r="O191" s="29" t="s">
        <v>321</v>
      </c>
      <c r="P191" s="113">
        <v>63</v>
      </c>
      <c r="Q191" s="29"/>
      <c r="R191" s="29"/>
      <c r="S191" s="29" t="s">
        <v>2550</v>
      </c>
      <c r="T191" s="126" t="s">
        <v>2551</v>
      </c>
      <c r="U191" s="29" t="s">
        <v>8</v>
      </c>
      <c r="V191" s="122" t="s">
        <v>2552</v>
      </c>
      <c r="W191" s="29" t="s">
        <v>8</v>
      </c>
      <c r="X191" s="113">
        <v>25</v>
      </c>
      <c r="Y191" s="113">
        <v>49</v>
      </c>
      <c r="Z191" s="113">
        <f t="shared" si="306"/>
        <v>24</v>
      </c>
      <c r="AA191" s="115">
        <f t="shared" si="307"/>
        <v>0.96</v>
      </c>
      <c r="AB191" s="113">
        <v>93</v>
      </c>
      <c r="AC191" s="113">
        <v>95</v>
      </c>
      <c r="AD191" s="113">
        <f t="shared" si="308"/>
        <v>2</v>
      </c>
      <c r="AE191" s="115">
        <f t="shared" si="309"/>
        <v>2.1505376344086023E-2</v>
      </c>
      <c r="AF191" s="113">
        <v>98</v>
      </c>
      <c r="AG191" s="113">
        <v>99</v>
      </c>
      <c r="AH191" s="113">
        <f t="shared" si="310"/>
        <v>1</v>
      </c>
      <c r="AI191" s="115">
        <f t="shared" si="311"/>
        <v>1.020408163265306E-2</v>
      </c>
      <c r="AJ191" s="113">
        <v>39</v>
      </c>
      <c r="AK191" s="113">
        <v>66</v>
      </c>
      <c r="AL191" s="113">
        <f t="shared" si="312"/>
        <v>27</v>
      </c>
      <c r="AM191" s="115">
        <f t="shared" si="313"/>
        <v>0.69230769230769229</v>
      </c>
      <c r="AN191" s="113">
        <v>89</v>
      </c>
      <c r="AO191" s="113">
        <v>96</v>
      </c>
      <c r="AP191" s="113">
        <f t="shared" si="314"/>
        <v>7</v>
      </c>
      <c r="AQ191" s="115">
        <f t="shared" si="315"/>
        <v>7.8651685393258425E-2</v>
      </c>
      <c r="AR191" s="113">
        <v>81</v>
      </c>
      <c r="AS191" s="113">
        <v>92</v>
      </c>
      <c r="AT191" s="113">
        <f t="shared" si="316"/>
        <v>11</v>
      </c>
      <c r="AU191" s="115">
        <f t="shared" si="317"/>
        <v>0.13580246913580246</v>
      </c>
      <c r="AV191" s="113"/>
      <c r="AW191" s="113"/>
      <c r="AX191" s="113"/>
      <c r="AY191" s="113"/>
      <c r="AZ191" s="113"/>
      <c r="BA191" s="113"/>
      <c r="BB191" s="113"/>
      <c r="BC191" s="113"/>
      <c r="BD191" s="113"/>
      <c r="BE191" s="113">
        <v>1.69</v>
      </c>
      <c r="BF191" s="115">
        <v>0.92</v>
      </c>
      <c r="BG191" s="113">
        <v>4.26</v>
      </c>
      <c r="BH191" s="113">
        <v>2.21</v>
      </c>
      <c r="BI191" s="115">
        <v>0.83</v>
      </c>
      <c r="BJ191" s="113">
        <v>2.92</v>
      </c>
      <c r="BK191" s="132">
        <f>(BL191*100)/(100+55)</f>
        <v>2.4580645161290322</v>
      </c>
      <c r="BL191" s="113">
        <v>3.81</v>
      </c>
      <c r="BM191" s="115">
        <v>0.55000000000000004</v>
      </c>
      <c r="BN191" s="29">
        <f t="shared" si="269"/>
        <v>240.03</v>
      </c>
      <c r="BO191" s="29"/>
      <c r="BP191" s="29"/>
      <c r="BQ191" s="29"/>
      <c r="BR191" s="29"/>
      <c r="BS191" s="29" t="s">
        <v>25</v>
      </c>
      <c r="BT191" s="113">
        <v>1</v>
      </c>
      <c r="BU191" s="113">
        <v>2</v>
      </c>
      <c r="BV191" s="29" t="s">
        <v>314</v>
      </c>
      <c r="BW191" s="37"/>
      <c r="BX191" s="29"/>
      <c r="BY191" s="29" t="s">
        <v>1461</v>
      </c>
      <c r="BZ191" s="29" t="s">
        <v>2553</v>
      </c>
      <c r="CA191" s="29" t="s">
        <v>2554</v>
      </c>
      <c r="CB191" s="20" t="s">
        <v>299</v>
      </c>
      <c r="CC191" s="20" t="s">
        <v>300</v>
      </c>
    </row>
    <row r="192" spans="1:81" ht="42.75">
      <c r="A192" s="112">
        <v>2022</v>
      </c>
      <c r="B192" s="29" t="s">
        <v>301</v>
      </c>
      <c r="C192" s="29" t="s">
        <v>650</v>
      </c>
      <c r="D192" s="113" t="s">
        <v>430</v>
      </c>
      <c r="E192" s="29" t="s">
        <v>2555</v>
      </c>
      <c r="F192" s="29" t="s">
        <v>334</v>
      </c>
      <c r="G192" s="29" t="s">
        <v>891</v>
      </c>
      <c r="H192" s="29" t="s">
        <v>903</v>
      </c>
      <c r="I192" s="29" t="s">
        <v>903</v>
      </c>
      <c r="J192" s="29" t="s">
        <v>2556</v>
      </c>
      <c r="K192" s="29" t="s">
        <v>23</v>
      </c>
      <c r="L192" s="29"/>
      <c r="M192" s="29" t="s">
        <v>2557</v>
      </c>
      <c r="N192" s="29" t="s">
        <v>1089</v>
      </c>
      <c r="O192" s="29" t="s">
        <v>321</v>
      </c>
      <c r="P192" s="113">
        <v>65</v>
      </c>
      <c r="Q192" s="29"/>
      <c r="R192" s="29"/>
      <c r="S192" s="29" t="s">
        <v>2558</v>
      </c>
      <c r="T192" s="126" t="s">
        <v>2559</v>
      </c>
      <c r="U192" s="29" t="s">
        <v>2</v>
      </c>
      <c r="V192" s="122" t="s">
        <v>2560</v>
      </c>
      <c r="W192" s="29" t="s">
        <v>2</v>
      </c>
      <c r="X192" s="113">
        <v>0</v>
      </c>
      <c r="Y192" s="113">
        <v>5</v>
      </c>
      <c r="Z192" s="113">
        <f t="shared" si="306"/>
        <v>5</v>
      </c>
      <c r="AA192" s="115"/>
      <c r="AB192" s="113">
        <v>5</v>
      </c>
      <c r="AC192" s="113">
        <v>9</v>
      </c>
      <c r="AD192" s="113">
        <f t="shared" si="308"/>
        <v>4</v>
      </c>
      <c r="AE192" s="115">
        <f t="shared" si="309"/>
        <v>0.8</v>
      </c>
      <c r="AF192" s="113">
        <v>49</v>
      </c>
      <c r="AG192" s="113">
        <v>68</v>
      </c>
      <c r="AH192" s="113">
        <f t="shared" si="310"/>
        <v>19</v>
      </c>
      <c r="AI192" s="115">
        <f t="shared" si="311"/>
        <v>0.38775510204081631</v>
      </c>
      <c r="AJ192" s="113">
        <v>63</v>
      </c>
      <c r="AK192" s="113">
        <v>67</v>
      </c>
      <c r="AL192" s="113">
        <f t="shared" si="312"/>
        <v>4</v>
      </c>
      <c r="AM192" s="115">
        <f t="shared" si="313"/>
        <v>6.3492063492063489E-2</v>
      </c>
      <c r="AN192" s="113">
        <v>86</v>
      </c>
      <c r="AO192" s="113">
        <v>87</v>
      </c>
      <c r="AP192" s="113">
        <f t="shared" si="314"/>
        <v>1</v>
      </c>
      <c r="AQ192" s="115">
        <f t="shared" si="315"/>
        <v>1.1627906976744186E-2</v>
      </c>
      <c r="AR192" s="113">
        <v>83</v>
      </c>
      <c r="AS192" s="113">
        <v>85</v>
      </c>
      <c r="AT192" s="113">
        <f t="shared" si="316"/>
        <v>2</v>
      </c>
      <c r="AU192" s="115">
        <f t="shared" si="317"/>
        <v>2.4096385542168676E-2</v>
      </c>
      <c r="AV192" s="113"/>
      <c r="AW192" s="113"/>
      <c r="AX192" s="113"/>
      <c r="AY192" s="113"/>
      <c r="AZ192" s="113"/>
      <c r="BA192" s="113"/>
      <c r="BB192" s="113"/>
      <c r="BC192" s="113"/>
      <c r="BD192" s="113"/>
      <c r="BE192" s="113">
        <v>1.38</v>
      </c>
      <c r="BF192" s="115">
        <v>0.92</v>
      </c>
      <c r="BG192" s="113">
        <v>4.04</v>
      </c>
      <c r="BH192" s="113">
        <v>2.16</v>
      </c>
      <c r="BI192" s="115">
        <v>0.83</v>
      </c>
      <c r="BJ192" s="113">
        <v>2.5299999999999998</v>
      </c>
      <c r="BK192" s="132">
        <f>(BL192*100)/(100+43)</f>
        <v>2.4825174825174825</v>
      </c>
      <c r="BL192" s="113">
        <v>3.55</v>
      </c>
      <c r="BM192" s="115">
        <v>0.43</v>
      </c>
      <c r="BN192" s="29">
        <f t="shared" si="269"/>
        <v>230.75</v>
      </c>
      <c r="BO192" s="29"/>
      <c r="BP192" s="29"/>
      <c r="BQ192" s="29"/>
      <c r="BR192" s="29"/>
      <c r="BS192" s="29" t="s">
        <v>25</v>
      </c>
      <c r="BT192" s="113">
        <v>1</v>
      </c>
      <c r="BU192" s="113">
        <v>2</v>
      </c>
      <c r="BV192" s="29" t="s">
        <v>314</v>
      </c>
      <c r="BW192" s="37"/>
      <c r="BX192" s="29"/>
      <c r="BY192" s="29" t="s">
        <v>1461</v>
      </c>
      <c r="BZ192" s="29" t="s">
        <v>2561</v>
      </c>
      <c r="CA192" s="29" t="s">
        <v>2562</v>
      </c>
      <c r="CB192" s="20" t="s">
        <v>299</v>
      </c>
      <c r="CC192" s="20" t="s">
        <v>300</v>
      </c>
    </row>
    <row r="193" spans="1:81" ht="42.75">
      <c r="A193" s="112">
        <v>2022</v>
      </c>
      <c r="B193" s="29" t="s">
        <v>301</v>
      </c>
      <c r="C193" s="29" t="s">
        <v>650</v>
      </c>
      <c r="D193" s="113" t="s">
        <v>430</v>
      </c>
      <c r="E193" s="29" t="s">
        <v>896</v>
      </c>
      <c r="F193" s="29" t="s">
        <v>334</v>
      </c>
      <c r="G193" s="29" t="s">
        <v>2563</v>
      </c>
      <c r="H193" s="29" t="s">
        <v>2564</v>
      </c>
      <c r="I193" s="29" t="s">
        <v>2564</v>
      </c>
      <c r="J193" s="29" t="s">
        <v>2565</v>
      </c>
      <c r="K193" s="29" t="s">
        <v>23</v>
      </c>
      <c r="L193" s="29"/>
      <c r="M193" s="29" t="s">
        <v>2566</v>
      </c>
      <c r="N193" s="29" t="s">
        <v>1089</v>
      </c>
      <c r="O193" s="29" t="s">
        <v>321</v>
      </c>
      <c r="P193" s="113">
        <v>57</v>
      </c>
      <c r="Q193" s="29"/>
      <c r="R193" s="29"/>
      <c r="S193" s="29" t="s">
        <v>2567</v>
      </c>
      <c r="T193" s="126" t="s">
        <v>2568</v>
      </c>
      <c r="U193" s="29" t="s">
        <v>2</v>
      </c>
      <c r="V193" s="122" t="s">
        <v>2569</v>
      </c>
      <c r="W193" s="29" t="s">
        <v>2</v>
      </c>
      <c r="X193" s="113">
        <v>56</v>
      </c>
      <c r="Y193" s="113">
        <v>73</v>
      </c>
      <c r="Z193" s="113">
        <f t="shared" si="306"/>
        <v>17</v>
      </c>
      <c r="AA193" s="115">
        <f t="shared" ref="AA193:AA202" si="319">(Y193-X193)/X193</f>
        <v>0.30357142857142855</v>
      </c>
      <c r="AB193" s="113">
        <v>93</v>
      </c>
      <c r="AC193" s="113">
        <v>99</v>
      </c>
      <c r="AD193" s="113">
        <f t="shared" si="308"/>
        <v>6</v>
      </c>
      <c r="AE193" s="115">
        <f t="shared" si="309"/>
        <v>6.4516129032258063E-2</v>
      </c>
      <c r="AF193" s="113">
        <v>98</v>
      </c>
      <c r="AG193" s="113">
        <v>100</v>
      </c>
      <c r="AH193" s="113">
        <f t="shared" si="310"/>
        <v>2</v>
      </c>
      <c r="AI193" s="115">
        <f t="shared" si="311"/>
        <v>2.0408163265306121E-2</v>
      </c>
      <c r="AJ193" s="113">
        <v>59</v>
      </c>
      <c r="AK193" s="113">
        <v>63</v>
      </c>
      <c r="AL193" s="113">
        <f t="shared" si="312"/>
        <v>4</v>
      </c>
      <c r="AM193" s="115">
        <f t="shared" si="313"/>
        <v>6.7796610169491525E-2</v>
      </c>
      <c r="AN193" s="113">
        <v>93</v>
      </c>
      <c r="AO193" s="113">
        <v>95</v>
      </c>
      <c r="AP193" s="113">
        <f t="shared" si="314"/>
        <v>2</v>
      </c>
      <c r="AQ193" s="115">
        <f t="shared" si="315"/>
        <v>2.1505376344086023E-2</v>
      </c>
      <c r="AR193" s="113">
        <v>92</v>
      </c>
      <c r="AS193" s="113">
        <v>94</v>
      </c>
      <c r="AT193" s="113">
        <f t="shared" si="316"/>
        <v>2</v>
      </c>
      <c r="AU193" s="115">
        <f t="shared" si="317"/>
        <v>2.1739130434782608E-2</v>
      </c>
      <c r="AV193" s="113"/>
      <c r="AW193" s="113"/>
      <c r="AX193" s="113"/>
      <c r="AY193" s="113"/>
      <c r="AZ193" s="113"/>
      <c r="BA193" s="113"/>
      <c r="BB193" s="113"/>
      <c r="BC193" s="113"/>
      <c r="BD193" s="113"/>
      <c r="BE193" s="113">
        <v>1.71</v>
      </c>
      <c r="BF193" s="115">
        <v>0.93</v>
      </c>
      <c r="BG193" s="113">
        <v>4.5599999999999996</v>
      </c>
      <c r="BH193" s="113">
        <v>1.84</v>
      </c>
      <c r="BI193" s="115">
        <v>0.85</v>
      </c>
      <c r="BJ193" s="113">
        <v>2.77</v>
      </c>
      <c r="BK193" s="132">
        <f>(BL193*100)/(100+57)</f>
        <v>1.8980891719745223</v>
      </c>
      <c r="BL193" s="113">
        <v>2.98</v>
      </c>
      <c r="BM193" s="115">
        <v>0.56999999999999995</v>
      </c>
      <c r="BN193" s="29">
        <f t="shared" si="269"/>
        <v>169.85999999999999</v>
      </c>
      <c r="BO193" s="29"/>
      <c r="BP193" s="29"/>
      <c r="BQ193" s="29"/>
      <c r="BR193" s="29"/>
      <c r="BS193" s="29" t="s">
        <v>25</v>
      </c>
      <c r="BT193" s="113">
        <v>1</v>
      </c>
      <c r="BU193" s="113">
        <v>2</v>
      </c>
      <c r="BV193" s="29" t="s">
        <v>314</v>
      </c>
      <c r="BW193" s="37"/>
      <c r="BX193" s="29"/>
      <c r="BY193" s="29" t="s">
        <v>1461</v>
      </c>
      <c r="BZ193" s="29" t="s">
        <v>2570</v>
      </c>
      <c r="CA193" s="29" t="s">
        <v>2571</v>
      </c>
      <c r="CB193" s="20" t="s">
        <v>299</v>
      </c>
      <c r="CC193" s="20" t="s">
        <v>300</v>
      </c>
    </row>
    <row r="194" spans="1:81" ht="42.75">
      <c r="A194" s="112">
        <v>2022</v>
      </c>
      <c r="B194" s="29" t="s">
        <v>301</v>
      </c>
      <c r="C194" s="29" t="s">
        <v>650</v>
      </c>
      <c r="D194" s="113" t="s">
        <v>430</v>
      </c>
      <c r="E194" s="29" t="s">
        <v>651</v>
      </c>
      <c r="F194" s="29" t="s">
        <v>334</v>
      </c>
      <c r="G194" s="29" t="s">
        <v>891</v>
      </c>
      <c r="H194" s="29" t="s">
        <v>1169</v>
      </c>
      <c r="I194" s="29" t="s">
        <v>1169</v>
      </c>
      <c r="J194" s="29" t="s">
        <v>2572</v>
      </c>
      <c r="K194" s="29" t="s">
        <v>23</v>
      </c>
      <c r="L194" s="29"/>
      <c r="M194" s="29" t="s">
        <v>2573</v>
      </c>
      <c r="N194" s="29" t="s">
        <v>1089</v>
      </c>
      <c r="O194" s="29" t="s">
        <v>321</v>
      </c>
      <c r="P194" s="113">
        <v>57</v>
      </c>
      <c r="Q194" s="29"/>
      <c r="R194" s="29"/>
      <c r="S194" s="29" t="s">
        <v>2574</v>
      </c>
      <c r="T194" s="126" t="s">
        <v>2575</v>
      </c>
      <c r="U194" s="29" t="s">
        <v>2</v>
      </c>
      <c r="V194" s="122" t="s">
        <v>2576</v>
      </c>
      <c r="W194" s="29" t="s">
        <v>2</v>
      </c>
      <c r="X194" s="113">
        <v>67</v>
      </c>
      <c r="Y194" s="113">
        <v>83</v>
      </c>
      <c r="Z194" s="113">
        <f t="shared" si="306"/>
        <v>16</v>
      </c>
      <c r="AA194" s="115">
        <f t="shared" si="319"/>
        <v>0.23880597014925373</v>
      </c>
      <c r="AB194" s="113">
        <v>98</v>
      </c>
      <c r="AC194" s="113">
        <v>99</v>
      </c>
      <c r="AD194" s="113">
        <f t="shared" si="308"/>
        <v>1</v>
      </c>
      <c r="AE194" s="115">
        <f t="shared" si="309"/>
        <v>1.020408163265306E-2</v>
      </c>
      <c r="AF194" s="113">
        <v>100</v>
      </c>
      <c r="AG194" s="113">
        <v>100</v>
      </c>
      <c r="AH194" s="113">
        <f t="shared" si="310"/>
        <v>0</v>
      </c>
      <c r="AI194" s="115">
        <f t="shared" si="311"/>
        <v>0</v>
      </c>
      <c r="AJ194" s="113">
        <v>27</v>
      </c>
      <c r="AK194" s="113">
        <v>39</v>
      </c>
      <c r="AL194" s="113">
        <f t="shared" si="312"/>
        <v>12</v>
      </c>
      <c r="AM194" s="115">
        <f t="shared" si="313"/>
        <v>0.44444444444444442</v>
      </c>
      <c r="AN194" s="113">
        <v>85</v>
      </c>
      <c r="AO194" s="113">
        <v>97</v>
      </c>
      <c r="AP194" s="113">
        <f t="shared" si="314"/>
        <v>12</v>
      </c>
      <c r="AQ194" s="115">
        <f t="shared" si="315"/>
        <v>0.14117647058823529</v>
      </c>
      <c r="AR194" s="113">
        <v>82</v>
      </c>
      <c r="AS194" s="113">
        <v>93</v>
      </c>
      <c r="AT194" s="113">
        <f t="shared" si="316"/>
        <v>11</v>
      </c>
      <c r="AU194" s="115">
        <f t="shared" si="317"/>
        <v>0.13414634146341464</v>
      </c>
      <c r="AV194" s="113"/>
      <c r="AW194" s="113"/>
      <c r="AX194" s="113"/>
      <c r="AY194" s="113"/>
      <c r="AZ194" s="113"/>
      <c r="BA194" s="113"/>
      <c r="BB194" s="113"/>
      <c r="BC194" s="113"/>
      <c r="BD194" s="113"/>
      <c r="BE194" s="113">
        <v>1.91</v>
      </c>
      <c r="BF194" s="115">
        <v>0.92</v>
      </c>
      <c r="BG194" s="113">
        <v>4.38</v>
      </c>
      <c r="BH194" s="113">
        <v>1.55</v>
      </c>
      <c r="BI194" s="115">
        <v>0.84</v>
      </c>
      <c r="BJ194" s="113">
        <v>2.58</v>
      </c>
      <c r="BK194" s="132">
        <f>(BL194*100)/(100+44)</f>
        <v>2.5694444444444446</v>
      </c>
      <c r="BL194" s="113">
        <v>3.7</v>
      </c>
      <c r="BM194" s="115">
        <v>0.44</v>
      </c>
      <c r="BN194" s="29">
        <f t="shared" si="269"/>
        <v>210.9</v>
      </c>
      <c r="BO194" s="29"/>
      <c r="BP194" s="29"/>
      <c r="BQ194" s="29"/>
      <c r="BR194" s="29"/>
      <c r="BS194" s="29" t="s">
        <v>25</v>
      </c>
      <c r="BT194" s="113">
        <v>1</v>
      </c>
      <c r="BU194" s="113">
        <v>2</v>
      </c>
      <c r="BV194" s="29" t="s">
        <v>314</v>
      </c>
      <c r="BW194" s="37"/>
      <c r="BX194" s="29"/>
      <c r="BY194" s="29" t="s">
        <v>1461</v>
      </c>
      <c r="BZ194" s="29" t="s">
        <v>2577</v>
      </c>
      <c r="CA194" s="29" t="s">
        <v>2578</v>
      </c>
      <c r="CB194" s="20" t="s">
        <v>299</v>
      </c>
      <c r="CC194" s="20" t="s">
        <v>300</v>
      </c>
    </row>
    <row r="195" spans="1:81" ht="42.75">
      <c r="A195" s="112">
        <v>2022</v>
      </c>
      <c r="B195" s="29" t="s">
        <v>301</v>
      </c>
      <c r="C195" s="29" t="s">
        <v>878</v>
      </c>
      <c r="D195" s="113" t="s">
        <v>430</v>
      </c>
      <c r="E195" s="29" t="s">
        <v>2579</v>
      </c>
      <c r="F195" s="29" t="s">
        <v>334</v>
      </c>
      <c r="G195" s="29" t="s">
        <v>2580</v>
      </c>
      <c r="H195" s="29" t="s">
        <v>2581</v>
      </c>
      <c r="I195" s="29" t="s">
        <v>2581</v>
      </c>
      <c r="J195" s="29" t="s">
        <v>2582</v>
      </c>
      <c r="K195" s="29" t="s">
        <v>23</v>
      </c>
      <c r="L195" s="29"/>
      <c r="M195" s="29" t="s">
        <v>2583</v>
      </c>
      <c r="N195" s="29" t="s">
        <v>310</v>
      </c>
      <c r="O195" s="29" t="s">
        <v>673</v>
      </c>
      <c r="P195" s="113">
        <v>32</v>
      </c>
      <c r="Q195" s="29"/>
      <c r="R195" s="29"/>
      <c r="S195" s="29" t="s">
        <v>2584</v>
      </c>
      <c r="T195" s="126" t="s">
        <v>2585</v>
      </c>
      <c r="U195" s="29" t="s">
        <v>2</v>
      </c>
      <c r="V195" s="122" t="s">
        <v>2586</v>
      </c>
      <c r="W195" s="29" t="s">
        <v>2</v>
      </c>
      <c r="X195" s="113">
        <v>59</v>
      </c>
      <c r="Y195" s="113">
        <v>86</v>
      </c>
      <c r="Z195" s="113">
        <f t="shared" si="306"/>
        <v>27</v>
      </c>
      <c r="AA195" s="115">
        <f t="shared" si="319"/>
        <v>0.4576271186440678</v>
      </c>
      <c r="AB195" s="113">
        <v>99</v>
      </c>
      <c r="AC195" s="113">
        <v>100</v>
      </c>
      <c r="AD195" s="113">
        <f t="shared" si="308"/>
        <v>1</v>
      </c>
      <c r="AE195" s="115">
        <f t="shared" si="309"/>
        <v>1.0101010101010102E-2</v>
      </c>
      <c r="AF195" s="113">
        <v>100</v>
      </c>
      <c r="AG195" s="113">
        <v>100</v>
      </c>
      <c r="AH195" s="113">
        <f t="shared" si="310"/>
        <v>0</v>
      </c>
      <c r="AI195" s="115">
        <f t="shared" si="311"/>
        <v>0</v>
      </c>
      <c r="AJ195" s="113">
        <v>32</v>
      </c>
      <c r="AK195" s="113">
        <v>49</v>
      </c>
      <c r="AL195" s="113">
        <f t="shared" si="312"/>
        <v>17</v>
      </c>
      <c r="AM195" s="115">
        <f t="shared" si="313"/>
        <v>0.53125</v>
      </c>
      <c r="AN195" s="113">
        <v>89</v>
      </c>
      <c r="AO195" s="113">
        <v>96</v>
      </c>
      <c r="AP195" s="113">
        <f t="shared" si="314"/>
        <v>7</v>
      </c>
      <c r="AQ195" s="115">
        <f t="shared" si="315"/>
        <v>7.8651685393258425E-2</v>
      </c>
      <c r="AR195" s="113">
        <v>84</v>
      </c>
      <c r="AS195" s="113">
        <v>87</v>
      </c>
      <c r="AT195" s="113">
        <f t="shared" si="316"/>
        <v>3</v>
      </c>
      <c r="AU195" s="115">
        <f t="shared" si="317"/>
        <v>3.5714285714285712E-2</v>
      </c>
      <c r="AV195" s="113"/>
      <c r="AW195" s="113"/>
      <c r="AX195" s="113"/>
      <c r="AY195" s="113"/>
      <c r="AZ195" s="113"/>
      <c r="BA195" s="113"/>
      <c r="BB195" s="113"/>
      <c r="BC195" s="113"/>
      <c r="BD195" s="113"/>
      <c r="BE195" s="113">
        <v>0.6</v>
      </c>
      <c r="BF195" s="115">
        <v>0.96</v>
      </c>
      <c r="BG195" s="113">
        <v>5.5</v>
      </c>
      <c r="BH195" s="113">
        <v>1.73</v>
      </c>
      <c r="BI195" s="115">
        <v>0.88</v>
      </c>
      <c r="BJ195" s="113">
        <v>3.11</v>
      </c>
      <c r="BK195" s="132">
        <f>(BL195*100)/(100+19)</f>
        <v>2.9915966386554622</v>
      </c>
      <c r="BL195" s="113">
        <v>3.56</v>
      </c>
      <c r="BM195" s="115">
        <v>0.19</v>
      </c>
      <c r="BN195" s="29">
        <f t="shared" si="269"/>
        <v>113.92</v>
      </c>
      <c r="BO195" s="29"/>
      <c r="BP195" s="29"/>
      <c r="BQ195" s="29"/>
      <c r="BR195" s="29"/>
      <c r="BS195" s="29" t="s">
        <v>27</v>
      </c>
      <c r="BT195" s="113">
        <v>1</v>
      </c>
      <c r="BU195" s="113">
        <v>3</v>
      </c>
      <c r="BV195" s="29" t="s">
        <v>314</v>
      </c>
      <c r="BW195" s="37"/>
      <c r="BX195" s="29"/>
      <c r="BY195" s="29" t="s">
        <v>1461</v>
      </c>
      <c r="BZ195" s="29" t="s">
        <v>2587</v>
      </c>
      <c r="CA195" s="29" t="s">
        <v>2588</v>
      </c>
      <c r="CB195" s="20" t="s">
        <v>299</v>
      </c>
      <c r="CC195" s="20" t="s">
        <v>300</v>
      </c>
    </row>
    <row r="196" spans="1:81" ht="42.75">
      <c r="A196" s="112">
        <v>2022</v>
      </c>
      <c r="B196" s="29" t="s">
        <v>744</v>
      </c>
      <c r="C196" s="29" t="s">
        <v>745</v>
      </c>
      <c r="D196" s="113" t="s">
        <v>333</v>
      </c>
      <c r="E196" s="29" t="s">
        <v>2589</v>
      </c>
      <c r="F196" s="29" t="s">
        <v>334</v>
      </c>
      <c r="G196" s="29" t="s">
        <v>2590</v>
      </c>
      <c r="H196" s="29" t="s">
        <v>2591</v>
      </c>
      <c r="I196" s="29" t="s">
        <v>2591</v>
      </c>
      <c r="J196" s="29" t="s">
        <v>2592</v>
      </c>
      <c r="K196" s="29" t="s">
        <v>23</v>
      </c>
      <c r="L196" s="29"/>
      <c r="M196" s="29" t="s">
        <v>2593</v>
      </c>
      <c r="N196" s="29" t="s">
        <v>310</v>
      </c>
      <c r="O196" s="29" t="s">
        <v>321</v>
      </c>
      <c r="P196" s="113">
        <v>11</v>
      </c>
      <c r="Q196" s="29"/>
      <c r="R196" s="29"/>
      <c r="S196" s="29" t="s">
        <v>293</v>
      </c>
      <c r="T196" s="126" t="s">
        <v>2594</v>
      </c>
      <c r="U196" s="29" t="s">
        <v>2</v>
      </c>
      <c r="V196" s="122" t="s">
        <v>2595</v>
      </c>
      <c r="W196" s="29" t="s">
        <v>2</v>
      </c>
      <c r="X196" s="113">
        <v>38</v>
      </c>
      <c r="Y196" s="113">
        <v>63</v>
      </c>
      <c r="Z196" s="113">
        <f t="shared" si="306"/>
        <v>25</v>
      </c>
      <c r="AA196" s="115">
        <f t="shared" si="319"/>
        <v>0.65789473684210531</v>
      </c>
      <c r="AB196" s="113">
        <v>86</v>
      </c>
      <c r="AC196" s="113">
        <v>96</v>
      </c>
      <c r="AD196" s="113">
        <f t="shared" si="308"/>
        <v>10</v>
      </c>
      <c r="AE196" s="115">
        <f t="shared" si="309"/>
        <v>0.11627906976744186</v>
      </c>
      <c r="AF196" s="113">
        <v>95</v>
      </c>
      <c r="AG196" s="113">
        <v>99</v>
      </c>
      <c r="AH196" s="113">
        <f t="shared" si="310"/>
        <v>4</v>
      </c>
      <c r="AI196" s="115">
        <f t="shared" si="311"/>
        <v>4.2105263157894736E-2</v>
      </c>
      <c r="AJ196" s="113">
        <v>26</v>
      </c>
      <c r="AK196" s="113">
        <v>49</v>
      </c>
      <c r="AL196" s="113">
        <f t="shared" si="312"/>
        <v>23</v>
      </c>
      <c r="AM196" s="115">
        <f t="shared" si="313"/>
        <v>0.88461538461538458</v>
      </c>
      <c r="AN196" s="113">
        <v>91</v>
      </c>
      <c r="AO196" s="113">
        <v>96</v>
      </c>
      <c r="AP196" s="113">
        <f t="shared" si="314"/>
        <v>5</v>
      </c>
      <c r="AQ196" s="115">
        <f t="shared" si="315"/>
        <v>5.4945054945054944E-2</v>
      </c>
      <c r="AR196" s="113">
        <v>83</v>
      </c>
      <c r="AS196" s="113">
        <v>86</v>
      </c>
      <c r="AT196" s="113">
        <f t="shared" si="316"/>
        <v>3</v>
      </c>
      <c r="AU196" s="115">
        <f t="shared" si="317"/>
        <v>3.614457831325301E-2</v>
      </c>
      <c r="AV196" s="114"/>
      <c r="AW196" s="114"/>
      <c r="AX196" s="114"/>
      <c r="AY196" s="114"/>
      <c r="AZ196" s="114"/>
      <c r="BA196" s="114"/>
      <c r="BB196" s="113"/>
      <c r="BC196" s="114"/>
      <c r="BD196" s="114"/>
      <c r="BE196" s="113">
        <v>1.75</v>
      </c>
      <c r="BF196" s="115">
        <v>0.91</v>
      </c>
      <c r="BG196" s="113">
        <v>3.29</v>
      </c>
      <c r="BH196" s="113"/>
      <c r="BI196" s="115"/>
      <c r="BJ196" s="113"/>
      <c r="BK196" s="132">
        <f>(BL196*100)/(100+61)</f>
        <v>2.1739130434782608</v>
      </c>
      <c r="BL196" s="113">
        <v>3.5</v>
      </c>
      <c r="BM196" s="115">
        <v>0.61</v>
      </c>
      <c r="BN196" s="29">
        <f t="shared" si="269"/>
        <v>38.5</v>
      </c>
      <c r="BO196" s="29"/>
      <c r="BP196" s="29"/>
      <c r="BQ196" s="29"/>
      <c r="BR196" s="29"/>
      <c r="BS196" s="29" t="s">
        <v>25</v>
      </c>
      <c r="BT196" s="113">
        <v>2</v>
      </c>
      <c r="BU196" s="113"/>
      <c r="BV196" s="29" t="s">
        <v>440</v>
      </c>
      <c r="BW196" s="37"/>
      <c r="BX196" s="29" t="s">
        <v>2596</v>
      </c>
      <c r="BY196" s="29" t="s">
        <v>1461</v>
      </c>
      <c r="BZ196" s="29" t="s">
        <v>0</v>
      </c>
      <c r="CA196" s="20" t="s">
        <v>2597</v>
      </c>
      <c r="CB196" s="20" t="s">
        <v>299</v>
      </c>
      <c r="CC196" s="20" t="s">
        <v>300</v>
      </c>
    </row>
    <row r="197" spans="1:81" ht="42.75">
      <c r="A197" s="112">
        <v>2022</v>
      </c>
      <c r="B197" s="29" t="s">
        <v>367</v>
      </c>
      <c r="C197" s="29" t="s">
        <v>794</v>
      </c>
      <c r="D197" s="29"/>
      <c r="E197" s="29" t="s">
        <v>1382</v>
      </c>
      <c r="F197" s="29" t="s">
        <v>822</v>
      </c>
      <c r="G197" s="29" t="s">
        <v>1381</v>
      </c>
      <c r="H197" s="29" t="s">
        <v>1383</v>
      </c>
      <c r="I197" s="29" t="s">
        <v>1383</v>
      </c>
      <c r="J197" s="29" t="s">
        <v>1763</v>
      </c>
      <c r="K197" s="29" t="s">
        <v>23</v>
      </c>
      <c r="L197" s="29"/>
      <c r="M197" s="29" t="s">
        <v>2598</v>
      </c>
      <c r="N197" s="29" t="s">
        <v>1299</v>
      </c>
      <c r="O197" s="29" t="s">
        <v>673</v>
      </c>
      <c r="P197" s="113">
        <v>23</v>
      </c>
      <c r="Q197" s="29"/>
      <c r="R197" s="29"/>
      <c r="S197" s="29" t="s">
        <v>2599</v>
      </c>
      <c r="T197" s="122" t="s">
        <v>2600</v>
      </c>
      <c r="U197" s="29" t="s">
        <v>2</v>
      </c>
      <c r="V197" s="122" t="s">
        <v>2601</v>
      </c>
      <c r="W197" s="29" t="s">
        <v>2</v>
      </c>
      <c r="X197" s="113">
        <v>2</v>
      </c>
      <c r="Y197" s="113">
        <v>33</v>
      </c>
      <c r="Z197" s="113">
        <f t="shared" si="306"/>
        <v>31</v>
      </c>
      <c r="AA197" s="115">
        <f t="shared" si="319"/>
        <v>15.5</v>
      </c>
      <c r="AB197" s="113">
        <v>81</v>
      </c>
      <c r="AC197" s="113">
        <v>90</v>
      </c>
      <c r="AD197" s="113">
        <f t="shared" si="308"/>
        <v>9</v>
      </c>
      <c r="AE197" s="115">
        <f t="shared" si="309"/>
        <v>0.1111111111111111</v>
      </c>
      <c r="AF197" s="113">
        <v>94</v>
      </c>
      <c r="AG197" s="113">
        <v>96</v>
      </c>
      <c r="AH197" s="113">
        <f t="shared" si="310"/>
        <v>2</v>
      </c>
      <c r="AI197" s="115">
        <f t="shared" si="311"/>
        <v>2.1276595744680851E-2</v>
      </c>
      <c r="AJ197" s="113">
        <v>37</v>
      </c>
      <c r="AK197" s="113">
        <v>53</v>
      </c>
      <c r="AL197" s="113">
        <f t="shared" si="312"/>
        <v>16</v>
      </c>
      <c r="AM197" s="115">
        <f t="shared" si="313"/>
        <v>0.43243243243243246</v>
      </c>
      <c r="AN197" s="113">
        <v>72</v>
      </c>
      <c r="AO197" s="113">
        <v>74</v>
      </c>
      <c r="AP197" s="113">
        <f t="shared" si="314"/>
        <v>2</v>
      </c>
      <c r="AQ197" s="115">
        <f t="shared" si="315"/>
        <v>2.7777777777777776E-2</v>
      </c>
      <c r="AR197" s="113">
        <v>71</v>
      </c>
      <c r="AS197" s="113">
        <v>81</v>
      </c>
      <c r="AT197" s="113">
        <f t="shared" si="316"/>
        <v>10</v>
      </c>
      <c r="AU197" s="115">
        <f t="shared" si="317"/>
        <v>0.14084507042253522</v>
      </c>
      <c r="AV197" s="113"/>
      <c r="AW197" s="113"/>
      <c r="AX197" s="113"/>
      <c r="AY197" s="113"/>
      <c r="AZ197" s="113"/>
      <c r="BA197" s="113"/>
      <c r="BB197" s="113"/>
      <c r="BC197" s="113"/>
      <c r="BD197" s="113"/>
      <c r="BE197" s="113">
        <v>1.24</v>
      </c>
      <c r="BF197" s="115">
        <v>0.93</v>
      </c>
      <c r="BG197" s="113">
        <v>5.25</v>
      </c>
      <c r="BH197" s="113">
        <v>2.0499999999999998</v>
      </c>
      <c r="BI197" s="115">
        <v>0.85</v>
      </c>
      <c r="BJ197" s="113">
        <v>2.99</v>
      </c>
      <c r="BK197" s="132">
        <f>(BL197*100)/(100+36)</f>
        <v>3.9558823529411766</v>
      </c>
      <c r="BL197" s="113">
        <v>5.38</v>
      </c>
      <c r="BM197" s="115">
        <v>0.36</v>
      </c>
      <c r="BN197" s="29">
        <f t="shared" si="269"/>
        <v>123.74</v>
      </c>
      <c r="BO197" s="29"/>
      <c r="BP197" s="29"/>
      <c r="BQ197" s="29"/>
      <c r="BR197" s="29"/>
      <c r="BS197" s="29" t="s">
        <v>24</v>
      </c>
      <c r="BT197" s="113">
        <v>1</v>
      </c>
      <c r="BU197" s="113">
        <v>1</v>
      </c>
      <c r="BV197" s="29" t="s">
        <v>314</v>
      </c>
      <c r="BW197" s="37"/>
      <c r="BX197" s="29"/>
      <c r="BY197" s="29" t="s">
        <v>1461</v>
      </c>
      <c r="BZ197" s="29" t="s">
        <v>2356</v>
      </c>
      <c r="CA197" s="29" t="s">
        <v>2357</v>
      </c>
      <c r="CB197" s="20" t="s">
        <v>299</v>
      </c>
      <c r="CC197" s="20" t="s">
        <v>300</v>
      </c>
    </row>
    <row r="198" spans="1:81" ht="42.75">
      <c r="A198" s="112">
        <v>2022</v>
      </c>
      <c r="B198" s="29" t="s">
        <v>828</v>
      </c>
      <c r="C198" s="29" t="s">
        <v>829</v>
      </c>
      <c r="D198" s="113" t="s">
        <v>830</v>
      </c>
      <c r="E198" s="29" t="s">
        <v>2602</v>
      </c>
      <c r="F198" s="29" t="s">
        <v>831</v>
      </c>
      <c r="G198" s="29" t="s">
        <v>2603</v>
      </c>
      <c r="H198" s="29" t="s">
        <v>833</v>
      </c>
      <c r="I198" s="29" t="s">
        <v>833</v>
      </c>
      <c r="J198" s="29" t="s">
        <v>2604</v>
      </c>
      <c r="K198" s="29" t="s">
        <v>23</v>
      </c>
      <c r="L198" s="29"/>
      <c r="M198" s="29" t="s">
        <v>2605</v>
      </c>
      <c r="N198" s="29" t="s">
        <v>1089</v>
      </c>
      <c r="O198" s="29" t="s">
        <v>673</v>
      </c>
      <c r="P198" s="113">
        <v>56</v>
      </c>
      <c r="Q198" s="29"/>
      <c r="R198" s="29"/>
      <c r="S198" s="29" t="s">
        <v>2606</v>
      </c>
      <c r="T198" s="122" t="s">
        <v>2607</v>
      </c>
      <c r="U198" s="29" t="s">
        <v>2</v>
      </c>
      <c r="V198" s="122" t="s">
        <v>2608</v>
      </c>
      <c r="W198" s="29" t="s">
        <v>2</v>
      </c>
      <c r="X198" s="113">
        <v>47</v>
      </c>
      <c r="Y198" s="113">
        <v>72</v>
      </c>
      <c r="Z198" s="113">
        <f t="shared" si="306"/>
        <v>25</v>
      </c>
      <c r="AA198" s="115">
        <f t="shared" si="319"/>
        <v>0.53191489361702127</v>
      </c>
      <c r="AB198" s="113">
        <v>94</v>
      </c>
      <c r="AC198" s="113">
        <v>98</v>
      </c>
      <c r="AD198" s="113">
        <f t="shared" si="308"/>
        <v>4</v>
      </c>
      <c r="AE198" s="115">
        <f t="shared" si="309"/>
        <v>4.2553191489361701E-2</v>
      </c>
      <c r="AF198" s="113">
        <v>98</v>
      </c>
      <c r="AG198" s="113">
        <v>99</v>
      </c>
      <c r="AH198" s="113">
        <f t="shared" si="310"/>
        <v>1</v>
      </c>
      <c r="AI198" s="115">
        <f t="shared" si="311"/>
        <v>1.020408163265306E-2</v>
      </c>
      <c r="AJ198" s="113">
        <v>60</v>
      </c>
      <c r="AK198" s="113">
        <v>79</v>
      </c>
      <c r="AL198" s="113">
        <f t="shared" si="312"/>
        <v>19</v>
      </c>
      <c r="AM198" s="115">
        <f t="shared" si="313"/>
        <v>0.31666666666666665</v>
      </c>
      <c r="AN198" s="113">
        <v>88</v>
      </c>
      <c r="AO198" s="113">
        <v>93</v>
      </c>
      <c r="AP198" s="113">
        <f t="shared" si="314"/>
        <v>5</v>
      </c>
      <c r="AQ198" s="115">
        <f t="shared" si="315"/>
        <v>5.6818181818181816E-2</v>
      </c>
      <c r="AR198" s="113">
        <v>89</v>
      </c>
      <c r="AS198" s="113">
        <v>97</v>
      </c>
      <c r="AT198" s="113">
        <f t="shared" si="316"/>
        <v>8</v>
      </c>
      <c r="AU198" s="115">
        <f t="shared" si="317"/>
        <v>8.98876404494382E-2</v>
      </c>
      <c r="AV198" s="113"/>
      <c r="AW198" s="113"/>
      <c r="AX198" s="113"/>
      <c r="AY198" s="113"/>
      <c r="AZ198" s="113"/>
      <c r="BA198" s="113"/>
      <c r="BB198" s="113"/>
      <c r="BC198" s="113"/>
      <c r="BD198" s="113"/>
      <c r="BE198" s="113">
        <v>0.9</v>
      </c>
      <c r="BF198" s="115">
        <v>0.92</v>
      </c>
      <c r="BG198" s="113">
        <v>4.75</v>
      </c>
      <c r="BH198" s="113">
        <v>2.12</v>
      </c>
      <c r="BI198" s="115">
        <v>0.84</v>
      </c>
      <c r="BJ198" s="113">
        <v>2.61</v>
      </c>
      <c r="BK198" s="132">
        <f>(BL198*100)/(100+34)</f>
        <v>3.3507462686567164</v>
      </c>
      <c r="BL198" s="113">
        <v>4.49</v>
      </c>
      <c r="BM198" s="115">
        <v>0.34</v>
      </c>
      <c r="BN198" s="29">
        <f t="shared" si="269"/>
        <v>251.44</v>
      </c>
      <c r="BO198" s="29"/>
      <c r="BP198" s="29"/>
      <c r="BQ198" s="29"/>
      <c r="BR198" s="29"/>
      <c r="BS198" s="29" t="s">
        <v>25</v>
      </c>
      <c r="BT198" s="113">
        <v>1</v>
      </c>
      <c r="BU198" s="113">
        <v>2</v>
      </c>
      <c r="BV198" s="29" t="s">
        <v>314</v>
      </c>
      <c r="BW198" s="37"/>
      <c r="BX198" s="29"/>
      <c r="BY198" s="29" t="s">
        <v>1461</v>
      </c>
      <c r="BZ198" s="29" t="s">
        <v>2609</v>
      </c>
      <c r="CA198" s="29" t="s">
        <v>2610</v>
      </c>
      <c r="CB198" s="20" t="s">
        <v>299</v>
      </c>
      <c r="CC198" s="20" t="s">
        <v>300</v>
      </c>
    </row>
    <row r="199" spans="1:81" ht="57">
      <c r="A199" s="112">
        <v>2022</v>
      </c>
      <c r="B199" s="29" t="s">
        <v>301</v>
      </c>
      <c r="C199" s="29" t="s">
        <v>878</v>
      </c>
      <c r="D199" s="113" t="s">
        <v>430</v>
      </c>
      <c r="E199" s="29" t="s">
        <v>2611</v>
      </c>
      <c r="F199" s="29" t="s">
        <v>334</v>
      </c>
      <c r="G199" s="29" t="s">
        <v>2612</v>
      </c>
      <c r="H199" s="29" t="s">
        <v>1364</v>
      </c>
      <c r="I199" s="29" t="s">
        <v>1364</v>
      </c>
      <c r="J199" s="29" t="s">
        <v>2613</v>
      </c>
      <c r="K199" s="29" t="s">
        <v>23</v>
      </c>
      <c r="L199" s="29"/>
      <c r="M199" s="29" t="s">
        <v>2614</v>
      </c>
      <c r="N199" s="29" t="s">
        <v>310</v>
      </c>
      <c r="O199" s="29" t="s">
        <v>673</v>
      </c>
      <c r="P199" s="113">
        <v>29</v>
      </c>
      <c r="Q199" s="29"/>
      <c r="R199" s="29"/>
      <c r="S199" s="29" t="s">
        <v>2584</v>
      </c>
      <c r="T199" s="122" t="s">
        <v>2615</v>
      </c>
      <c r="U199" s="29" t="s">
        <v>2</v>
      </c>
      <c r="V199" s="122" t="s">
        <v>2616</v>
      </c>
      <c r="W199" s="29" t="s">
        <v>2</v>
      </c>
      <c r="X199" s="113">
        <v>51</v>
      </c>
      <c r="Y199" s="113">
        <v>81</v>
      </c>
      <c r="Z199" s="113">
        <f t="shared" si="306"/>
        <v>30</v>
      </c>
      <c r="AA199" s="115">
        <f t="shared" si="319"/>
        <v>0.58823529411764708</v>
      </c>
      <c r="AB199" s="113">
        <v>96</v>
      </c>
      <c r="AC199" s="113">
        <v>98</v>
      </c>
      <c r="AD199" s="113">
        <f t="shared" si="308"/>
        <v>2</v>
      </c>
      <c r="AE199" s="115">
        <f t="shared" si="309"/>
        <v>2.0833333333333332E-2</v>
      </c>
      <c r="AF199" s="113">
        <v>99</v>
      </c>
      <c r="AG199" s="113">
        <v>100</v>
      </c>
      <c r="AH199" s="113">
        <f t="shared" si="310"/>
        <v>1</v>
      </c>
      <c r="AI199" s="115">
        <f t="shared" si="311"/>
        <v>1.0101010101010102E-2</v>
      </c>
      <c r="AJ199" s="113">
        <v>12</v>
      </c>
      <c r="AK199" s="113">
        <v>34</v>
      </c>
      <c r="AL199" s="113">
        <f t="shared" si="312"/>
        <v>22</v>
      </c>
      <c r="AM199" s="115">
        <f t="shared" si="313"/>
        <v>1.8333333333333333</v>
      </c>
      <c r="AN199" s="113">
        <v>91</v>
      </c>
      <c r="AO199" s="113">
        <v>97</v>
      </c>
      <c r="AP199" s="113">
        <f t="shared" si="314"/>
        <v>6</v>
      </c>
      <c r="AQ199" s="115">
        <f t="shared" si="315"/>
        <v>6.5934065934065936E-2</v>
      </c>
      <c r="AR199" s="113">
        <v>87</v>
      </c>
      <c r="AS199" s="113">
        <v>91</v>
      </c>
      <c r="AT199" s="113">
        <f t="shared" si="316"/>
        <v>4</v>
      </c>
      <c r="AU199" s="115">
        <f t="shared" si="317"/>
        <v>4.5977011494252873E-2</v>
      </c>
      <c r="AV199" s="113"/>
      <c r="AW199" s="113"/>
      <c r="AX199" s="113"/>
      <c r="AY199" s="113"/>
      <c r="AZ199" s="113"/>
      <c r="BA199" s="113"/>
      <c r="BB199" s="113"/>
      <c r="BC199" s="113"/>
      <c r="BD199" s="113"/>
      <c r="BE199" s="113">
        <v>0.89</v>
      </c>
      <c r="BF199" s="115">
        <v>0.93</v>
      </c>
      <c r="BG199" s="113">
        <v>5.36</v>
      </c>
      <c r="BH199" s="113">
        <v>2.36</v>
      </c>
      <c r="BI199" s="115">
        <v>0.85</v>
      </c>
      <c r="BJ199" s="113">
        <v>2.81</v>
      </c>
      <c r="BK199" s="132">
        <f>(BL199*100)/(100+24)</f>
        <v>2.9274193548387095</v>
      </c>
      <c r="BL199" s="113">
        <v>3.63</v>
      </c>
      <c r="BM199" s="115">
        <v>0.24</v>
      </c>
      <c r="BN199" s="29">
        <f t="shared" si="269"/>
        <v>105.27</v>
      </c>
      <c r="BO199" s="29"/>
      <c r="BP199" s="29"/>
      <c r="BQ199" s="29"/>
      <c r="BR199" s="29"/>
      <c r="BS199" s="29" t="s">
        <v>25</v>
      </c>
      <c r="BT199" s="113">
        <v>1</v>
      </c>
      <c r="BU199" s="113">
        <v>4</v>
      </c>
      <c r="BV199" s="29" t="s">
        <v>314</v>
      </c>
      <c r="BW199" s="37"/>
      <c r="BX199" s="29"/>
      <c r="BY199" s="29" t="s">
        <v>1461</v>
      </c>
      <c r="BZ199" s="29" t="s">
        <v>2617</v>
      </c>
      <c r="CA199" s="29" t="s">
        <v>2618</v>
      </c>
      <c r="CB199" s="20" t="s">
        <v>299</v>
      </c>
      <c r="CC199" s="20" t="s">
        <v>300</v>
      </c>
    </row>
    <row r="200" spans="1:81" ht="42.75">
      <c r="A200" s="112">
        <v>2022</v>
      </c>
      <c r="B200" s="29" t="s">
        <v>301</v>
      </c>
      <c r="C200" s="29" t="s">
        <v>894</v>
      </c>
      <c r="D200" s="113" t="s">
        <v>430</v>
      </c>
      <c r="E200" s="29" t="s">
        <v>907</v>
      </c>
      <c r="F200" s="29" t="s">
        <v>334</v>
      </c>
      <c r="G200" s="29" t="s">
        <v>2619</v>
      </c>
      <c r="H200" s="29" t="s">
        <v>2620</v>
      </c>
      <c r="I200" s="29" t="s">
        <v>2620</v>
      </c>
      <c r="J200" s="29" t="s">
        <v>2621</v>
      </c>
      <c r="K200" s="29" t="s">
        <v>23</v>
      </c>
      <c r="L200" s="29"/>
      <c r="M200" s="29" t="s">
        <v>2622</v>
      </c>
      <c r="N200" s="29" t="s">
        <v>310</v>
      </c>
      <c r="O200" s="29" t="s">
        <v>321</v>
      </c>
      <c r="P200" s="113">
        <v>72</v>
      </c>
      <c r="Q200" s="29"/>
      <c r="R200" s="29"/>
      <c r="S200" s="29" t="s">
        <v>2623</v>
      </c>
      <c r="T200" s="29"/>
      <c r="U200" s="29"/>
      <c r="V200" s="122" t="s">
        <v>2624</v>
      </c>
      <c r="W200" s="29" t="s">
        <v>2</v>
      </c>
      <c r="X200" s="113">
        <v>14</v>
      </c>
      <c r="Y200" s="113">
        <v>58</v>
      </c>
      <c r="Z200" s="113">
        <f t="shared" si="306"/>
        <v>44</v>
      </c>
      <c r="AA200" s="115">
        <f t="shared" si="319"/>
        <v>3.1428571428571428</v>
      </c>
      <c r="AB200" s="113">
        <v>66</v>
      </c>
      <c r="AC200" s="113">
        <v>90</v>
      </c>
      <c r="AD200" s="113">
        <f t="shared" si="308"/>
        <v>24</v>
      </c>
      <c r="AE200" s="115">
        <f t="shared" si="309"/>
        <v>0.36363636363636365</v>
      </c>
      <c r="AF200" s="113">
        <v>96</v>
      </c>
      <c r="AG200" s="113">
        <v>96</v>
      </c>
      <c r="AH200" s="113">
        <f t="shared" si="310"/>
        <v>0</v>
      </c>
      <c r="AI200" s="115">
        <f t="shared" si="311"/>
        <v>0</v>
      </c>
      <c r="AJ200" s="113">
        <v>50</v>
      </c>
      <c r="AK200" s="113">
        <v>65</v>
      </c>
      <c r="AL200" s="113">
        <f t="shared" si="312"/>
        <v>15</v>
      </c>
      <c r="AM200" s="115">
        <f t="shared" si="313"/>
        <v>0.3</v>
      </c>
      <c r="AN200" s="113">
        <v>77</v>
      </c>
      <c r="AO200" s="113">
        <v>88</v>
      </c>
      <c r="AP200" s="113">
        <f t="shared" si="314"/>
        <v>11</v>
      </c>
      <c r="AQ200" s="115">
        <f t="shared" si="315"/>
        <v>0.14285714285714285</v>
      </c>
      <c r="AR200" s="113">
        <v>82</v>
      </c>
      <c r="AS200" s="113">
        <v>86</v>
      </c>
      <c r="AT200" s="113">
        <f t="shared" si="316"/>
        <v>4</v>
      </c>
      <c r="AU200" s="115">
        <f t="shared" si="317"/>
        <v>4.878048780487805E-2</v>
      </c>
      <c r="AV200" s="113"/>
      <c r="AW200" s="113"/>
      <c r="AX200" s="113"/>
      <c r="AY200" s="113"/>
      <c r="AZ200" s="113"/>
      <c r="BA200" s="113"/>
      <c r="BB200" s="113"/>
      <c r="BC200" s="113"/>
      <c r="BD200" s="113"/>
      <c r="BE200" s="113">
        <v>1.05</v>
      </c>
      <c r="BF200" s="115">
        <v>0.92</v>
      </c>
      <c r="BG200" s="113">
        <v>4.43</v>
      </c>
      <c r="BH200" s="113">
        <v>2.4900000000000002</v>
      </c>
      <c r="BI200" s="115">
        <v>0.84</v>
      </c>
      <c r="BJ200" s="113">
        <v>2.4</v>
      </c>
      <c r="BK200" s="132">
        <f>(BL200*100)/(100+51)</f>
        <v>2.1523178807947021</v>
      </c>
      <c r="BL200" s="113">
        <v>3.25</v>
      </c>
      <c r="BM200" s="115">
        <v>0.51</v>
      </c>
      <c r="BN200" s="29">
        <f t="shared" si="269"/>
        <v>234</v>
      </c>
      <c r="BO200" s="29"/>
      <c r="BP200" s="29"/>
      <c r="BQ200" s="29"/>
      <c r="BR200" s="29"/>
      <c r="BS200" s="29" t="s">
        <v>25</v>
      </c>
      <c r="BT200" s="113">
        <v>1</v>
      </c>
      <c r="BU200" s="113">
        <v>2</v>
      </c>
      <c r="BV200" s="29" t="s">
        <v>314</v>
      </c>
      <c r="BW200" s="37"/>
      <c r="BX200" s="29"/>
      <c r="BY200" s="29" t="s">
        <v>1569</v>
      </c>
      <c r="BZ200" s="29" t="s">
        <v>2625</v>
      </c>
      <c r="CA200" s="29" t="s">
        <v>2626</v>
      </c>
      <c r="CB200" s="20" t="s">
        <v>299</v>
      </c>
      <c r="CC200" s="20" t="s">
        <v>300</v>
      </c>
    </row>
    <row r="201" spans="1:81" ht="42.75">
      <c r="A201" s="112">
        <v>2022</v>
      </c>
      <c r="B201" s="29" t="s">
        <v>301</v>
      </c>
      <c r="C201" s="29" t="s">
        <v>650</v>
      </c>
      <c r="D201" s="113" t="s">
        <v>430</v>
      </c>
      <c r="E201" s="29" t="s">
        <v>651</v>
      </c>
      <c r="F201" s="29" t="s">
        <v>334</v>
      </c>
      <c r="G201" s="29" t="s">
        <v>1450</v>
      </c>
      <c r="H201" s="29" t="s">
        <v>1451</v>
      </c>
      <c r="I201" s="29" t="s">
        <v>1451</v>
      </c>
      <c r="J201" s="29" t="s">
        <v>2627</v>
      </c>
      <c r="K201" s="29" t="s">
        <v>23</v>
      </c>
      <c r="L201" s="29"/>
      <c r="M201" s="29" t="s">
        <v>2628</v>
      </c>
      <c r="N201" s="29" t="s">
        <v>1089</v>
      </c>
      <c r="O201" s="29" t="s">
        <v>673</v>
      </c>
      <c r="P201" s="113">
        <v>64</v>
      </c>
      <c r="Q201" s="29"/>
      <c r="R201" s="29"/>
      <c r="S201" s="29" t="s">
        <v>2629</v>
      </c>
      <c r="T201" s="122" t="s">
        <v>2630</v>
      </c>
      <c r="U201" s="29" t="s">
        <v>2</v>
      </c>
      <c r="V201" s="122" t="s">
        <v>2631</v>
      </c>
      <c r="W201" s="29" t="s">
        <v>2</v>
      </c>
      <c r="X201" s="113">
        <v>58</v>
      </c>
      <c r="Y201" s="113">
        <v>80</v>
      </c>
      <c r="Z201" s="113">
        <f t="shared" si="306"/>
        <v>22</v>
      </c>
      <c r="AA201" s="115">
        <f t="shared" si="319"/>
        <v>0.37931034482758619</v>
      </c>
      <c r="AB201" s="113">
        <v>97</v>
      </c>
      <c r="AC201" s="113">
        <v>99</v>
      </c>
      <c r="AD201" s="113">
        <f t="shared" si="308"/>
        <v>2</v>
      </c>
      <c r="AE201" s="115">
        <f t="shared" si="309"/>
        <v>2.0618556701030927E-2</v>
      </c>
      <c r="AF201" s="113"/>
      <c r="AG201" s="113"/>
      <c r="AH201" s="113"/>
      <c r="AI201" s="115"/>
      <c r="AJ201" s="113">
        <v>66</v>
      </c>
      <c r="AK201" s="113">
        <v>75</v>
      </c>
      <c r="AL201" s="113">
        <f t="shared" si="312"/>
        <v>9</v>
      </c>
      <c r="AM201" s="115">
        <f t="shared" si="313"/>
        <v>0.13636363636363635</v>
      </c>
      <c r="AN201" s="113">
        <v>91</v>
      </c>
      <c r="AO201" s="113">
        <v>94</v>
      </c>
      <c r="AP201" s="113">
        <f t="shared" si="314"/>
        <v>3</v>
      </c>
      <c r="AQ201" s="115">
        <f t="shared" si="315"/>
        <v>3.2967032967032968E-2</v>
      </c>
      <c r="AR201" s="113">
        <v>88</v>
      </c>
      <c r="AS201" s="113">
        <v>94</v>
      </c>
      <c r="AT201" s="113">
        <f t="shared" si="316"/>
        <v>6</v>
      </c>
      <c r="AU201" s="115">
        <f t="shared" si="317"/>
        <v>6.8181818181818177E-2</v>
      </c>
      <c r="AV201" s="113"/>
      <c r="AW201" s="113"/>
      <c r="AX201" s="113"/>
      <c r="AY201" s="113"/>
      <c r="AZ201" s="113"/>
      <c r="BA201" s="113"/>
      <c r="BB201" s="113"/>
      <c r="BC201" s="113"/>
      <c r="BD201" s="113"/>
      <c r="BE201" s="113">
        <v>1.05</v>
      </c>
      <c r="BF201" s="115">
        <v>0.93</v>
      </c>
      <c r="BG201" s="113">
        <v>4.3099999999999996</v>
      </c>
      <c r="BH201" s="113">
        <v>1.76</v>
      </c>
      <c r="BI201" s="115">
        <v>0.86</v>
      </c>
      <c r="BJ201" s="113">
        <v>2.42</v>
      </c>
      <c r="BK201" s="132">
        <f>(BL201*100)/(100+56)</f>
        <v>2.358974358974359</v>
      </c>
      <c r="BL201" s="113">
        <v>3.68</v>
      </c>
      <c r="BM201" s="115">
        <v>0.56000000000000005</v>
      </c>
      <c r="BN201" s="29">
        <f t="shared" si="269"/>
        <v>235.52</v>
      </c>
      <c r="BO201" s="29"/>
      <c r="BP201" s="29"/>
      <c r="BQ201" s="29"/>
      <c r="BR201" s="29"/>
      <c r="BS201" s="29" t="s">
        <v>27</v>
      </c>
      <c r="BT201" s="113">
        <v>1</v>
      </c>
      <c r="BU201" s="113">
        <v>2</v>
      </c>
      <c r="BV201" s="29" t="s">
        <v>314</v>
      </c>
      <c r="BW201" s="37"/>
      <c r="BX201" s="29"/>
      <c r="BY201" s="29" t="s">
        <v>1461</v>
      </c>
      <c r="BZ201" s="29" t="s">
        <v>2632</v>
      </c>
      <c r="CA201" s="29" t="s">
        <v>2633</v>
      </c>
      <c r="CB201" s="20" t="s">
        <v>299</v>
      </c>
      <c r="CC201" s="20" t="s">
        <v>300</v>
      </c>
    </row>
    <row r="202" spans="1:81" ht="42.75">
      <c r="A202" s="112">
        <v>2022</v>
      </c>
      <c r="B202" s="29" t="s">
        <v>367</v>
      </c>
      <c r="C202" s="29" t="s">
        <v>794</v>
      </c>
      <c r="D202" s="113" t="s">
        <v>795</v>
      </c>
      <c r="E202" s="29" t="s">
        <v>1382</v>
      </c>
      <c r="F202" s="29" t="s">
        <v>334</v>
      </c>
      <c r="G202" s="29" t="s">
        <v>1276</v>
      </c>
      <c r="H202" s="29" t="s">
        <v>1696</v>
      </c>
      <c r="I202" s="29" t="s">
        <v>1696</v>
      </c>
      <c r="J202" s="29" t="s">
        <v>2634</v>
      </c>
      <c r="K202" s="29" t="s">
        <v>23</v>
      </c>
      <c r="L202" s="29"/>
      <c r="M202" s="29" t="s">
        <v>2635</v>
      </c>
      <c r="N202" s="29" t="s">
        <v>1089</v>
      </c>
      <c r="O202" s="29" t="s">
        <v>673</v>
      </c>
      <c r="P202" s="113">
        <v>72</v>
      </c>
      <c r="Q202" s="29"/>
      <c r="R202" s="29"/>
      <c r="S202" s="29" t="s">
        <v>2636</v>
      </c>
      <c r="T202" s="126" t="s">
        <v>2637</v>
      </c>
      <c r="U202" s="29" t="s">
        <v>8</v>
      </c>
      <c r="V202" s="122" t="s">
        <v>2638</v>
      </c>
      <c r="W202" s="29" t="s">
        <v>2</v>
      </c>
      <c r="X202" s="113">
        <v>52</v>
      </c>
      <c r="Y202" s="113">
        <v>83</v>
      </c>
      <c r="Z202" s="113">
        <f t="shared" si="306"/>
        <v>31</v>
      </c>
      <c r="AA202" s="115">
        <f t="shared" si="319"/>
        <v>0.59615384615384615</v>
      </c>
      <c r="AB202" s="113">
        <v>98</v>
      </c>
      <c r="AC202" s="113">
        <v>100</v>
      </c>
      <c r="AD202" s="113">
        <f t="shared" si="308"/>
        <v>2</v>
      </c>
      <c r="AE202" s="115">
        <f t="shared" si="309"/>
        <v>2.0408163265306121E-2</v>
      </c>
      <c r="AF202" s="113">
        <v>100</v>
      </c>
      <c r="AG202" s="113">
        <v>100</v>
      </c>
      <c r="AH202" s="113">
        <f>AG202-AF202</f>
        <v>0</v>
      </c>
      <c r="AI202" s="115">
        <f>(AG202-AF202)/AF202</f>
        <v>0</v>
      </c>
      <c r="AJ202" s="113">
        <v>80</v>
      </c>
      <c r="AK202" s="113">
        <v>86</v>
      </c>
      <c r="AL202" s="113">
        <f t="shared" si="312"/>
        <v>6</v>
      </c>
      <c r="AM202" s="115">
        <f t="shared" si="313"/>
        <v>7.4999999999999997E-2</v>
      </c>
      <c r="AN202" s="113">
        <v>97</v>
      </c>
      <c r="AO202" s="113">
        <v>100</v>
      </c>
      <c r="AP202" s="113">
        <f t="shared" si="314"/>
        <v>3</v>
      </c>
      <c r="AQ202" s="115">
        <f t="shared" si="315"/>
        <v>3.0927835051546393E-2</v>
      </c>
      <c r="AR202" s="113">
        <v>93</v>
      </c>
      <c r="AS202" s="113">
        <v>98</v>
      </c>
      <c r="AT202" s="113">
        <f t="shared" si="316"/>
        <v>5</v>
      </c>
      <c r="AU202" s="115">
        <f t="shared" si="317"/>
        <v>5.3763440860215055E-2</v>
      </c>
      <c r="AV202" s="113"/>
      <c r="AW202" s="113"/>
      <c r="AX202" s="113"/>
      <c r="AY202" s="113"/>
      <c r="AZ202" s="113"/>
      <c r="BA202" s="113"/>
      <c r="BB202" s="113"/>
      <c r="BC202" s="113"/>
      <c r="BD202" s="113"/>
      <c r="BE202" s="113">
        <v>0.81</v>
      </c>
      <c r="BF202" s="115">
        <v>0.93</v>
      </c>
      <c r="BG202" s="113">
        <v>4.37</v>
      </c>
      <c r="BH202" s="113">
        <v>2.11</v>
      </c>
      <c r="BI202" s="115">
        <v>0.85</v>
      </c>
      <c r="BJ202" s="113">
        <v>2.54</v>
      </c>
      <c r="BK202" s="132">
        <f>(BL202*100)/(100+111)</f>
        <v>1.2322274881516588</v>
      </c>
      <c r="BL202" s="113">
        <v>2.6</v>
      </c>
      <c r="BM202" s="115">
        <v>1.1100000000000001</v>
      </c>
      <c r="BN202" s="29">
        <f t="shared" si="269"/>
        <v>187.20000000000002</v>
      </c>
      <c r="BO202" s="29"/>
      <c r="BP202" s="29"/>
      <c r="BQ202" s="29"/>
      <c r="BR202" s="29"/>
      <c r="BS202" s="29" t="s">
        <v>25</v>
      </c>
      <c r="BT202" s="113">
        <v>1</v>
      </c>
      <c r="BU202" s="113">
        <v>2</v>
      </c>
      <c r="BV202" s="29" t="s">
        <v>1517</v>
      </c>
      <c r="BW202" s="37"/>
      <c r="BX202" s="29"/>
      <c r="BY202" s="29" t="s">
        <v>1461</v>
      </c>
      <c r="BZ202" s="29" t="s">
        <v>2639</v>
      </c>
      <c r="CA202" s="20" t="s">
        <v>2640</v>
      </c>
      <c r="CB202" s="20" t="s">
        <v>299</v>
      </c>
      <c r="CC202" s="20" t="s">
        <v>300</v>
      </c>
    </row>
    <row r="203" spans="1:81" ht="42.75">
      <c r="A203" s="112">
        <v>2022</v>
      </c>
      <c r="B203" s="29" t="s">
        <v>853</v>
      </c>
      <c r="C203" s="29" t="s">
        <v>1006</v>
      </c>
      <c r="D203" s="29"/>
      <c r="E203" s="29" t="s">
        <v>1430</v>
      </c>
      <c r="F203" s="29" t="s">
        <v>1310</v>
      </c>
      <c r="G203" s="29" t="s">
        <v>1310</v>
      </c>
      <c r="H203" s="29" t="s">
        <v>2641</v>
      </c>
      <c r="I203" s="29" t="s">
        <v>2641</v>
      </c>
      <c r="J203" s="29" t="s">
        <v>2642</v>
      </c>
      <c r="K203" s="29" t="s">
        <v>23</v>
      </c>
      <c r="L203" s="29"/>
      <c r="M203" s="29" t="s">
        <v>2643</v>
      </c>
      <c r="N203" s="29" t="s">
        <v>11969</v>
      </c>
      <c r="O203" s="29" t="s">
        <v>673</v>
      </c>
      <c r="P203" s="113">
        <v>15</v>
      </c>
      <c r="Q203" s="29"/>
      <c r="R203" s="29"/>
      <c r="S203" s="29" t="s">
        <v>2644</v>
      </c>
      <c r="T203" s="29"/>
      <c r="U203" s="29"/>
      <c r="V203" s="122" t="s">
        <v>2645</v>
      </c>
      <c r="W203" s="29" t="s">
        <v>8</v>
      </c>
      <c r="X203" s="113"/>
      <c r="Y203" s="113"/>
      <c r="Z203" s="113"/>
      <c r="AA203" s="115"/>
      <c r="AB203" s="113"/>
      <c r="AC203" s="113"/>
      <c r="AD203" s="113"/>
      <c r="AE203" s="115"/>
      <c r="AF203" s="113"/>
      <c r="AG203" s="113"/>
      <c r="AH203" s="113"/>
      <c r="AI203" s="115"/>
      <c r="AJ203" s="113"/>
      <c r="AK203" s="113"/>
      <c r="AL203" s="113"/>
      <c r="AM203" s="115"/>
      <c r="AN203" s="113"/>
      <c r="AO203" s="113"/>
      <c r="AP203" s="113"/>
      <c r="AQ203" s="115"/>
      <c r="AR203" s="113"/>
      <c r="AS203" s="113"/>
      <c r="AT203" s="113"/>
      <c r="AU203" s="115"/>
      <c r="AV203" s="113"/>
      <c r="AW203" s="113"/>
      <c r="AX203" s="113"/>
      <c r="AY203" s="113"/>
      <c r="AZ203" s="113"/>
      <c r="BA203" s="113"/>
      <c r="BB203" s="113"/>
      <c r="BC203" s="113"/>
      <c r="BD203" s="113"/>
      <c r="BE203" s="113">
        <v>0.73</v>
      </c>
      <c r="BF203" s="115">
        <v>0.92</v>
      </c>
      <c r="BG203" s="113">
        <v>4.32</v>
      </c>
      <c r="BH203" s="113">
        <v>2.5499999999999998</v>
      </c>
      <c r="BI203" s="115">
        <v>0.83</v>
      </c>
      <c r="BJ203" s="113">
        <v>2.37</v>
      </c>
      <c r="BK203" s="132">
        <f>(BL203*100)/(100+11)</f>
        <v>2.0900900900900896</v>
      </c>
      <c r="BL203" s="113">
        <v>2.3199999999999998</v>
      </c>
      <c r="BM203" s="115">
        <v>0.11</v>
      </c>
      <c r="BN203" s="29">
        <f t="shared" si="269"/>
        <v>34.799999999999997</v>
      </c>
      <c r="BO203" s="29"/>
      <c r="BP203" s="29"/>
      <c r="BQ203" s="29"/>
      <c r="BR203" s="29"/>
      <c r="BS203" s="29" t="s">
        <v>24</v>
      </c>
      <c r="BT203" s="113">
        <v>2</v>
      </c>
      <c r="BU203" s="113">
        <v>3</v>
      </c>
      <c r="BV203" s="29" t="s">
        <v>314</v>
      </c>
      <c r="BW203" s="37"/>
      <c r="BX203" s="29"/>
      <c r="BY203" s="29" t="s">
        <v>1455</v>
      </c>
      <c r="BZ203" s="29" t="s">
        <v>1455</v>
      </c>
      <c r="CA203" s="29" t="s">
        <v>1455</v>
      </c>
      <c r="CB203" s="29" t="s">
        <v>1455</v>
      </c>
      <c r="CC203" s="20" t="s">
        <v>300</v>
      </c>
    </row>
    <row r="204" spans="1:81" ht="42.75">
      <c r="A204" s="112">
        <v>2022</v>
      </c>
      <c r="B204" s="29" t="s">
        <v>853</v>
      </c>
      <c r="C204" s="29" t="s">
        <v>1006</v>
      </c>
      <c r="D204" s="29"/>
      <c r="E204" s="29" t="s">
        <v>1430</v>
      </c>
      <c r="F204" s="29" t="s">
        <v>1310</v>
      </c>
      <c r="G204" s="29" t="s">
        <v>1310</v>
      </c>
      <c r="H204" s="29" t="s">
        <v>2646</v>
      </c>
      <c r="I204" s="29" t="s">
        <v>2646</v>
      </c>
      <c r="J204" s="29" t="s">
        <v>2647</v>
      </c>
      <c r="K204" s="29" t="s">
        <v>23</v>
      </c>
      <c r="L204" s="29"/>
      <c r="M204" s="29" t="s">
        <v>2648</v>
      </c>
      <c r="N204" s="29" t="s">
        <v>11969</v>
      </c>
      <c r="O204" s="29" t="s">
        <v>673</v>
      </c>
      <c r="P204" s="113">
        <v>9</v>
      </c>
      <c r="Q204" s="29"/>
      <c r="R204" s="29"/>
      <c r="S204" s="29" t="s">
        <v>2644</v>
      </c>
      <c r="T204" s="29"/>
      <c r="U204" s="29"/>
      <c r="V204" s="122" t="s">
        <v>2649</v>
      </c>
      <c r="W204" s="29" t="s">
        <v>2</v>
      </c>
      <c r="X204" s="113"/>
      <c r="Y204" s="113"/>
      <c r="Z204" s="113"/>
      <c r="AA204" s="115"/>
      <c r="AB204" s="113"/>
      <c r="AC204" s="113"/>
      <c r="AD204" s="113"/>
      <c r="AE204" s="115"/>
      <c r="AF204" s="113"/>
      <c r="AG204" s="113"/>
      <c r="AH204" s="113"/>
      <c r="AI204" s="115"/>
      <c r="AJ204" s="113"/>
      <c r="AK204" s="113"/>
      <c r="AL204" s="113"/>
      <c r="AM204" s="115"/>
      <c r="AN204" s="113"/>
      <c r="AO204" s="113"/>
      <c r="AP204" s="113"/>
      <c r="AQ204" s="115"/>
      <c r="AR204" s="113"/>
      <c r="AS204" s="113"/>
      <c r="AT204" s="113"/>
      <c r="AU204" s="115"/>
      <c r="AV204" s="113"/>
      <c r="AW204" s="113"/>
      <c r="AX204" s="113"/>
      <c r="AY204" s="113"/>
      <c r="AZ204" s="113"/>
      <c r="BA204" s="113"/>
      <c r="BB204" s="113"/>
      <c r="BC204" s="113"/>
      <c r="BD204" s="113"/>
      <c r="BE204" s="113">
        <v>0.78</v>
      </c>
      <c r="BF204" s="115">
        <v>0.92</v>
      </c>
      <c r="BG204" s="113">
        <v>4.84</v>
      </c>
      <c r="BH204" s="113">
        <v>2.5299999999999998</v>
      </c>
      <c r="BI204" s="115">
        <v>0.83</v>
      </c>
      <c r="BJ204" s="113">
        <v>2.88</v>
      </c>
      <c r="BK204" s="132">
        <f>(BL204*100)/(100+18)</f>
        <v>1.9152542372881354</v>
      </c>
      <c r="BL204" s="113">
        <v>2.2599999999999998</v>
      </c>
      <c r="BM204" s="115">
        <v>0.18</v>
      </c>
      <c r="BN204" s="29">
        <f t="shared" si="269"/>
        <v>20.339999999999996</v>
      </c>
      <c r="BO204" s="29"/>
      <c r="BP204" s="29"/>
      <c r="BQ204" s="29"/>
      <c r="BR204" s="29"/>
      <c r="BS204" s="29" t="s">
        <v>24</v>
      </c>
      <c r="BT204" s="113">
        <v>2</v>
      </c>
      <c r="BU204" s="113">
        <v>3</v>
      </c>
      <c r="BV204" s="29" t="s">
        <v>314</v>
      </c>
      <c r="BW204" s="37"/>
      <c r="BX204" s="29"/>
      <c r="BY204" s="29" t="s">
        <v>1455</v>
      </c>
      <c r="BZ204" s="29" t="s">
        <v>1455</v>
      </c>
      <c r="CA204" s="29" t="s">
        <v>1455</v>
      </c>
      <c r="CB204" s="29" t="s">
        <v>1455</v>
      </c>
      <c r="CC204" s="20" t="s">
        <v>300</v>
      </c>
    </row>
    <row r="205" spans="1:81" ht="42.75">
      <c r="A205" s="112">
        <v>2022</v>
      </c>
      <c r="B205" s="29" t="s">
        <v>367</v>
      </c>
      <c r="C205" s="29" t="s">
        <v>794</v>
      </c>
      <c r="D205" s="29"/>
      <c r="E205" s="29" t="s">
        <v>1414</v>
      </c>
      <c r="F205" s="29" t="s">
        <v>732</v>
      </c>
      <c r="G205" s="29" t="s">
        <v>1416</v>
      </c>
      <c r="H205" s="29" t="s">
        <v>1376</v>
      </c>
      <c r="I205" s="29" t="s">
        <v>1376</v>
      </c>
      <c r="J205" s="29" t="s">
        <v>2650</v>
      </c>
      <c r="K205" s="29" t="s">
        <v>23</v>
      </c>
      <c r="L205" s="29"/>
      <c r="M205" s="29" t="s">
        <v>2651</v>
      </c>
      <c r="N205" s="29" t="s">
        <v>1377</v>
      </c>
      <c r="O205" s="29" t="s">
        <v>673</v>
      </c>
      <c r="P205" s="113">
        <v>25</v>
      </c>
      <c r="Q205" s="29"/>
      <c r="R205" s="29"/>
      <c r="S205" s="29" t="s">
        <v>2599</v>
      </c>
      <c r="T205" s="29"/>
      <c r="U205" s="29"/>
      <c r="V205" s="122" t="s">
        <v>2652</v>
      </c>
      <c r="W205" s="29" t="s">
        <v>2</v>
      </c>
      <c r="X205" s="113"/>
      <c r="Y205" s="113"/>
      <c r="Z205" s="113"/>
      <c r="AA205" s="115"/>
      <c r="AB205" s="113"/>
      <c r="AC205" s="113"/>
      <c r="AD205" s="113"/>
      <c r="AE205" s="115"/>
      <c r="AF205" s="113"/>
      <c r="AG205" s="113"/>
      <c r="AH205" s="113"/>
      <c r="AI205" s="115"/>
      <c r="AJ205" s="113"/>
      <c r="AK205" s="113"/>
      <c r="AL205" s="113"/>
      <c r="AM205" s="115"/>
      <c r="AN205" s="113"/>
      <c r="AO205" s="113"/>
      <c r="AP205" s="113"/>
      <c r="AQ205" s="115"/>
      <c r="AR205" s="113"/>
      <c r="AS205" s="113"/>
      <c r="AT205" s="113"/>
      <c r="AU205" s="115"/>
      <c r="AV205" s="113"/>
      <c r="AW205" s="113"/>
      <c r="AX205" s="113"/>
      <c r="AY205" s="113"/>
      <c r="AZ205" s="113"/>
      <c r="BA205" s="113"/>
      <c r="BB205" s="113"/>
      <c r="BC205" s="113"/>
      <c r="BD205" s="113"/>
      <c r="BE205" s="113">
        <v>1.69</v>
      </c>
      <c r="BF205" s="115">
        <v>0.92</v>
      </c>
      <c r="BG205" s="113">
        <v>4.87</v>
      </c>
      <c r="BH205" s="113">
        <v>2.61</v>
      </c>
      <c r="BI205" s="115">
        <v>0.85</v>
      </c>
      <c r="BJ205" s="113">
        <v>2.78</v>
      </c>
      <c r="BK205" s="132">
        <f>(BL205*100)/(100+34)</f>
        <v>4.0746268656716422</v>
      </c>
      <c r="BL205" s="113">
        <v>5.46</v>
      </c>
      <c r="BM205" s="115">
        <v>0.34</v>
      </c>
      <c r="BN205" s="29">
        <f t="shared" si="269"/>
        <v>136.5</v>
      </c>
      <c r="BO205" s="29"/>
      <c r="BP205" s="29"/>
      <c r="BQ205" s="29"/>
      <c r="BR205" s="29"/>
      <c r="BS205" s="29" t="s">
        <v>25</v>
      </c>
      <c r="BT205" s="113">
        <v>4</v>
      </c>
      <c r="BU205" s="113">
        <v>4</v>
      </c>
      <c r="BV205" s="29" t="s">
        <v>314</v>
      </c>
      <c r="BW205" s="37"/>
      <c r="BX205" s="29"/>
      <c r="BY205" s="29" t="s">
        <v>1455</v>
      </c>
      <c r="BZ205" s="29" t="s">
        <v>1455</v>
      </c>
      <c r="CA205" s="29" t="s">
        <v>1455</v>
      </c>
      <c r="CB205" s="29" t="s">
        <v>1455</v>
      </c>
      <c r="CC205" s="20" t="s">
        <v>300</v>
      </c>
    </row>
    <row r="206" spans="1:81" ht="42.75">
      <c r="A206" s="112">
        <v>2022</v>
      </c>
      <c r="B206" s="29" t="s">
        <v>853</v>
      </c>
      <c r="C206" s="29" t="s">
        <v>1006</v>
      </c>
      <c r="D206" s="29"/>
      <c r="E206" s="29" t="s">
        <v>1436</v>
      </c>
      <c r="F206" s="29" t="s">
        <v>1314</v>
      </c>
      <c r="G206" s="135" t="s">
        <v>2653</v>
      </c>
      <c r="H206" s="29" t="s">
        <v>1316</v>
      </c>
      <c r="I206" s="29" t="s">
        <v>1316</v>
      </c>
      <c r="J206" s="29" t="s">
        <v>2654</v>
      </c>
      <c r="K206" s="29" t="s">
        <v>23</v>
      </c>
      <c r="L206" s="29"/>
      <c r="M206" s="29" t="s">
        <v>2655</v>
      </c>
      <c r="N206" s="29" t="s">
        <v>11976</v>
      </c>
      <c r="O206" s="29" t="s">
        <v>673</v>
      </c>
      <c r="P206" s="113">
        <v>10</v>
      </c>
      <c r="Q206" s="29"/>
      <c r="R206" s="29"/>
      <c r="S206" s="29" t="s">
        <v>2656</v>
      </c>
      <c r="T206" s="29"/>
      <c r="U206" s="29"/>
      <c r="V206" s="122" t="s">
        <v>2657</v>
      </c>
      <c r="W206" s="29" t="s">
        <v>8</v>
      </c>
      <c r="X206" s="113"/>
      <c r="Y206" s="113"/>
      <c r="Z206" s="113"/>
      <c r="AA206" s="115"/>
      <c r="AB206" s="113"/>
      <c r="AC206" s="113"/>
      <c r="AD206" s="113"/>
      <c r="AE206" s="115"/>
      <c r="AF206" s="113"/>
      <c r="AG206" s="113"/>
      <c r="AH206" s="113"/>
      <c r="AI206" s="115"/>
      <c r="AJ206" s="113"/>
      <c r="AK206" s="113"/>
      <c r="AL206" s="113"/>
      <c r="AM206" s="115"/>
      <c r="AN206" s="113"/>
      <c r="AO206" s="113"/>
      <c r="AP206" s="113"/>
      <c r="AQ206" s="115"/>
      <c r="AR206" s="113"/>
      <c r="AS206" s="113"/>
      <c r="AT206" s="113"/>
      <c r="AU206" s="115"/>
      <c r="AV206" s="113"/>
      <c r="AW206" s="113"/>
      <c r="AX206" s="113"/>
      <c r="AY206" s="113"/>
      <c r="AZ206" s="113"/>
      <c r="BA206" s="113"/>
      <c r="BB206" s="113"/>
      <c r="BC206" s="113"/>
      <c r="BD206" s="113"/>
      <c r="BE206" s="113">
        <v>1</v>
      </c>
      <c r="BF206" s="115">
        <v>0.93</v>
      </c>
      <c r="BG206" s="113">
        <v>5.72</v>
      </c>
      <c r="BH206" s="113">
        <v>1.62</v>
      </c>
      <c r="BI206" s="115">
        <v>0.86</v>
      </c>
      <c r="BJ206" s="113">
        <v>3.17</v>
      </c>
      <c r="BK206" s="132">
        <f>(BL206*100)/(100+15)</f>
        <v>3.3043478260869565</v>
      </c>
      <c r="BL206" s="113">
        <v>3.8</v>
      </c>
      <c r="BM206" s="115">
        <v>0.15</v>
      </c>
      <c r="BN206" s="29">
        <f t="shared" si="269"/>
        <v>38</v>
      </c>
      <c r="BO206" s="29"/>
      <c r="BP206" s="29"/>
      <c r="BQ206" s="29"/>
      <c r="BR206" s="29"/>
      <c r="BS206" s="29" t="s">
        <v>25</v>
      </c>
      <c r="BT206" s="113">
        <v>4</v>
      </c>
      <c r="BU206" s="113">
        <v>3</v>
      </c>
      <c r="BV206" s="29" t="s">
        <v>314</v>
      </c>
      <c r="BW206" s="37"/>
      <c r="BX206" s="29"/>
      <c r="BY206" s="29" t="s">
        <v>1455</v>
      </c>
      <c r="BZ206" s="29" t="s">
        <v>1455</v>
      </c>
      <c r="CA206" s="29" t="s">
        <v>1455</v>
      </c>
      <c r="CB206" s="29" t="s">
        <v>1455</v>
      </c>
      <c r="CC206" s="20" t="s">
        <v>300</v>
      </c>
    </row>
    <row r="207" spans="1:81" ht="42.75">
      <c r="A207" s="112">
        <v>2022</v>
      </c>
      <c r="B207" s="29" t="s">
        <v>853</v>
      </c>
      <c r="C207" s="29" t="s">
        <v>854</v>
      </c>
      <c r="D207" s="29"/>
      <c r="E207" s="29" t="s">
        <v>1797</v>
      </c>
      <c r="F207" s="29" t="s">
        <v>855</v>
      </c>
      <c r="G207" s="29" t="s">
        <v>855</v>
      </c>
      <c r="H207" s="29" t="s">
        <v>856</v>
      </c>
      <c r="I207" s="29" t="s">
        <v>856</v>
      </c>
      <c r="J207" s="29" t="s">
        <v>2658</v>
      </c>
      <c r="K207" s="29" t="s">
        <v>23</v>
      </c>
      <c r="L207" s="29"/>
      <c r="M207" s="29" t="s">
        <v>2659</v>
      </c>
      <c r="N207" s="29" t="s">
        <v>11976</v>
      </c>
      <c r="O207" s="29" t="s">
        <v>673</v>
      </c>
      <c r="P207" s="113">
        <v>12</v>
      </c>
      <c r="Q207" s="29"/>
      <c r="R207" s="29"/>
      <c r="S207" s="29" t="s">
        <v>2505</v>
      </c>
      <c r="T207" s="29"/>
      <c r="U207" s="29"/>
      <c r="V207" s="122" t="s">
        <v>2660</v>
      </c>
      <c r="W207" s="29" t="s">
        <v>2</v>
      </c>
      <c r="X207" s="113"/>
      <c r="Y207" s="113"/>
      <c r="Z207" s="113"/>
      <c r="AA207" s="115"/>
      <c r="AB207" s="113"/>
      <c r="AC207" s="113"/>
      <c r="AD207" s="113"/>
      <c r="AE207" s="115"/>
      <c r="AF207" s="113"/>
      <c r="AG207" s="113"/>
      <c r="AH207" s="113"/>
      <c r="AI207" s="115"/>
      <c r="AJ207" s="113"/>
      <c r="AK207" s="113"/>
      <c r="AL207" s="113"/>
      <c r="AM207" s="115"/>
      <c r="AN207" s="113"/>
      <c r="AO207" s="113"/>
      <c r="AP207" s="113"/>
      <c r="AQ207" s="115"/>
      <c r="AR207" s="113"/>
      <c r="AS207" s="113"/>
      <c r="AT207" s="113"/>
      <c r="AU207" s="115"/>
      <c r="AV207" s="113"/>
      <c r="AW207" s="113"/>
      <c r="AX207" s="113"/>
      <c r="AY207" s="113"/>
      <c r="AZ207" s="113"/>
      <c r="BA207" s="113"/>
      <c r="BB207" s="113"/>
      <c r="BC207" s="113"/>
      <c r="BD207" s="113"/>
      <c r="BE207" s="113">
        <v>0.74</v>
      </c>
      <c r="BF207" s="115">
        <v>0.92</v>
      </c>
      <c r="BG207" s="113">
        <v>5</v>
      </c>
      <c r="BH207" s="113">
        <v>2.4</v>
      </c>
      <c r="BI207" s="115">
        <v>0.85</v>
      </c>
      <c r="BJ207" s="113">
        <v>2.77</v>
      </c>
      <c r="BK207" s="132">
        <f>(BL207*100)/(100+34)</f>
        <v>2.283582089552239</v>
      </c>
      <c r="BL207" s="113">
        <v>3.06</v>
      </c>
      <c r="BM207" s="115">
        <v>0.34</v>
      </c>
      <c r="BN207" s="29">
        <f t="shared" si="269"/>
        <v>36.72</v>
      </c>
      <c r="BO207" s="29"/>
      <c r="BP207" s="29"/>
      <c r="BQ207" s="29"/>
      <c r="BR207" s="29"/>
      <c r="BS207" s="29" t="s">
        <v>24</v>
      </c>
      <c r="BT207" s="113">
        <v>1</v>
      </c>
      <c r="BU207" s="113">
        <v>4</v>
      </c>
      <c r="BV207" s="29" t="s">
        <v>314</v>
      </c>
      <c r="BW207" s="37"/>
      <c r="BX207" s="29"/>
      <c r="BY207" s="29" t="s">
        <v>1455</v>
      </c>
      <c r="BZ207" s="29" t="s">
        <v>1455</v>
      </c>
      <c r="CA207" s="29" t="s">
        <v>1455</v>
      </c>
      <c r="CB207" s="29" t="s">
        <v>1455</v>
      </c>
      <c r="CC207" s="20" t="s">
        <v>300</v>
      </c>
    </row>
    <row r="208" spans="1:81" ht="42.75">
      <c r="A208" s="112">
        <v>2022</v>
      </c>
      <c r="B208" s="29" t="s">
        <v>283</v>
      </c>
      <c r="C208" s="29" t="s">
        <v>776</v>
      </c>
      <c r="D208" s="29"/>
      <c r="E208" s="29" t="s">
        <v>2661</v>
      </c>
      <c r="F208" s="29" t="s">
        <v>2662</v>
      </c>
      <c r="G208" s="29" t="s">
        <v>2663</v>
      </c>
      <c r="H208" s="29" t="s">
        <v>2664</v>
      </c>
      <c r="I208" s="29" t="s">
        <v>2664</v>
      </c>
      <c r="J208" s="29" t="s">
        <v>2665</v>
      </c>
      <c r="K208" s="29" t="s">
        <v>22</v>
      </c>
      <c r="L208" s="29"/>
      <c r="M208" s="29" t="s">
        <v>2666</v>
      </c>
      <c r="N208" s="29" t="s">
        <v>11987</v>
      </c>
      <c r="O208" s="29" t="s">
        <v>673</v>
      </c>
      <c r="P208" s="113">
        <v>25</v>
      </c>
      <c r="Q208" s="29"/>
      <c r="R208" s="29"/>
      <c r="S208" s="29" t="s">
        <v>2667</v>
      </c>
      <c r="T208" s="122" t="s">
        <v>2668</v>
      </c>
      <c r="U208" s="29" t="s">
        <v>8</v>
      </c>
      <c r="V208" s="122" t="s">
        <v>2669</v>
      </c>
      <c r="W208" s="29" t="s">
        <v>8</v>
      </c>
      <c r="X208" s="113">
        <v>19</v>
      </c>
      <c r="Y208" s="113">
        <v>66</v>
      </c>
      <c r="Z208" s="113">
        <f t="shared" ref="Z208:Z222" si="320">Y208-X208</f>
        <v>47</v>
      </c>
      <c r="AA208" s="115">
        <f t="shared" ref="AA208:AA222" si="321">(Y208-X208)/X208</f>
        <v>2.4736842105263159</v>
      </c>
      <c r="AB208" s="113">
        <v>67</v>
      </c>
      <c r="AC208" s="113">
        <v>97</v>
      </c>
      <c r="AD208" s="113">
        <f t="shared" ref="AD208:AD222" si="322">AC208-AB208</f>
        <v>30</v>
      </c>
      <c r="AE208" s="115">
        <f t="shared" ref="AE208:AE222" si="323">(AC208-AB208)/AB208</f>
        <v>0.44776119402985076</v>
      </c>
      <c r="AF208" s="113">
        <v>91</v>
      </c>
      <c r="AG208" s="113">
        <v>100</v>
      </c>
      <c r="AH208" s="113">
        <f t="shared" ref="AH208:AH222" si="324">AG208-AF208</f>
        <v>9</v>
      </c>
      <c r="AI208" s="115">
        <f t="shared" ref="AI208:AI222" si="325">(AG208-AF208)/AF208</f>
        <v>9.8901098901098897E-2</v>
      </c>
      <c r="AJ208" s="113">
        <v>41</v>
      </c>
      <c r="AK208" s="113">
        <v>49</v>
      </c>
      <c r="AL208" s="113">
        <f t="shared" ref="AL208:AL222" si="326">AK208-AJ208</f>
        <v>8</v>
      </c>
      <c r="AM208" s="115">
        <f t="shared" ref="AM208:AM222" si="327">(AK208-AJ208)/AJ208</f>
        <v>0.1951219512195122</v>
      </c>
      <c r="AN208" s="113">
        <v>68</v>
      </c>
      <c r="AO208" s="113">
        <v>93</v>
      </c>
      <c r="AP208" s="113">
        <f t="shared" ref="AP208:AP220" si="328">AO208-AN208</f>
        <v>25</v>
      </c>
      <c r="AQ208" s="115">
        <f t="shared" ref="AQ208:AQ220" si="329">(AO208-AN208)/AN208</f>
        <v>0.36764705882352944</v>
      </c>
      <c r="AR208" s="113">
        <v>64</v>
      </c>
      <c r="AS208" s="113">
        <v>87</v>
      </c>
      <c r="AT208" s="113">
        <f t="shared" ref="AT208:AT222" si="330">AS208-AR208</f>
        <v>23</v>
      </c>
      <c r="AU208" s="115">
        <f t="shared" ref="AU208:AU222" si="331">(AS208-AR208)/AR208</f>
        <v>0.359375</v>
      </c>
      <c r="AV208" s="113"/>
      <c r="AW208" s="113"/>
      <c r="AX208" s="113"/>
      <c r="AY208" s="113"/>
      <c r="AZ208" s="113"/>
      <c r="BA208" s="113"/>
      <c r="BB208" s="113"/>
      <c r="BC208" s="113"/>
      <c r="BD208" s="113"/>
      <c r="BE208" s="113">
        <v>0.81</v>
      </c>
      <c r="BF208" s="115">
        <v>0.94</v>
      </c>
      <c r="BG208" s="113">
        <v>5.0999999999999996</v>
      </c>
      <c r="BH208" s="113">
        <v>2.13</v>
      </c>
      <c r="BI208" s="115">
        <v>0.87</v>
      </c>
      <c r="BJ208" s="113">
        <v>3.2</v>
      </c>
      <c r="BK208" s="132">
        <f>(BL208*100)/(100+92)</f>
        <v>3.2760416666666665</v>
      </c>
      <c r="BL208" s="113">
        <v>6.29</v>
      </c>
      <c r="BM208" s="115">
        <v>0.92</v>
      </c>
      <c r="BN208" s="29">
        <f t="shared" si="269"/>
        <v>157.25</v>
      </c>
      <c r="BO208" s="29"/>
      <c r="BP208" s="29"/>
      <c r="BQ208" s="29"/>
      <c r="BR208" s="29"/>
      <c r="BS208" s="29" t="s">
        <v>24</v>
      </c>
      <c r="BT208" s="113">
        <v>1</v>
      </c>
      <c r="BU208" s="113">
        <v>1</v>
      </c>
      <c r="BV208" s="29" t="s">
        <v>314</v>
      </c>
      <c r="BW208" s="37"/>
      <c r="BX208" s="29"/>
      <c r="BY208" s="29" t="s">
        <v>1461</v>
      </c>
      <c r="BZ208" s="29" t="s">
        <v>2670</v>
      </c>
      <c r="CA208" s="29" t="s">
        <v>2671</v>
      </c>
      <c r="CB208" s="20" t="s">
        <v>299</v>
      </c>
      <c r="CC208" s="20" t="s">
        <v>300</v>
      </c>
    </row>
    <row r="209" spans="1:81" ht="57">
      <c r="A209" s="112">
        <v>2022</v>
      </c>
      <c r="B209" s="29" t="s">
        <v>853</v>
      </c>
      <c r="C209" s="29" t="s">
        <v>1006</v>
      </c>
      <c r="D209" s="29"/>
      <c r="E209" s="29" t="s">
        <v>1436</v>
      </c>
      <c r="F209" s="29" t="s">
        <v>2672</v>
      </c>
      <c r="G209" s="29" t="s">
        <v>2672</v>
      </c>
      <c r="H209" s="29" t="s">
        <v>2673</v>
      </c>
      <c r="I209" s="29" t="s">
        <v>2673</v>
      </c>
      <c r="J209" s="29" t="s">
        <v>2674</v>
      </c>
      <c r="K209" s="29" t="s">
        <v>23</v>
      </c>
      <c r="L209" s="29"/>
      <c r="M209" s="29" t="s">
        <v>2675</v>
      </c>
      <c r="N209" s="29" t="s">
        <v>2676</v>
      </c>
      <c r="O209" s="29" t="s">
        <v>673</v>
      </c>
      <c r="P209" s="113">
        <v>15</v>
      </c>
      <c r="Q209" s="29"/>
      <c r="R209" s="29"/>
      <c r="S209" s="29" t="s">
        <v>2505</v>
      </c>
      <c r="T209" s="122" t="s">
        <v>2677</v>
      </c>
      <c r="U209" s="29" t="s">
        <v>2</v>
      </c>
      <c r="V209" s="122" t="s">
        <v>2678</v>
      </c>
      <c r="W209" s="29" t="s">
        <v>2</v>
      </c>
      <c r="X209" s="113">
        <v>13</v>
      </c>
      <c r="Y209" s="113">
        <v>49</v>
      </c>
      <c r="Z209" s="113">
        <f t="shared" si="320"/>
        <v>36</v>
      </c>
      <c r="AA209" s="115">
        <f t="shared" si="321"/>
        <v>2.7692307692307692</v>
      </c>
      <c r="AB209" s="113">
        <v>96</v>
      </c>
      <c r="AC209" s="113">
        <v>97</v>
      </c>
      <c r="AD209" s="113">
        <f t="shared" si="322"/>
        <v>1</v>
      </c>
      <c r="AE209" s="115">
        <f t="shared" si="323"/>
        <v>1.0416666666666666E-2</v>
      </c>
      <c r="AF209" s="113">
        <v>96</v>
      </c>
      <c r="AG209" s="113">
        <v>100</v>
      </c>
      <c r="AH209" s="113">
        <f t="shared" si="324"/>
        <v>4</v>
      </c>
      <c r="AI209" s="115">
        <f t="shared" si="325"/>
        <v>4.1666666666666664E-2</v>
      </c>
      <c r="AJ209" s="113">
        <v>57</v>
      </c>
      <c r="AK209" s="113">
        <v>75</v>
      </c>
      <c r="AL209" s="113">
        <f t="shared" si="326"/>
        <v>18</v>
      </c>
      <c r="AM209" s="115">
        <f t="shared" si="327"/>
        <v>0.31578947368421051</v>
      </c>
      <c r="AN209" s="113">
        <v>89</v>
      </c>
      <c r="AO209" s="113">
        <v>96</v>
      </c>
      <c r="AP209" s="113">
        <f t="shared" si="328"/>
        <v>7</v>
      </c>
      <c r="AQ209" s="115">
        <f t="shared" si="329"/>
        <v>7.8651685393258425E-2</v>
      </c>
      <c r="AR209" s="113">
        <v>85</v>
      </c>
      <c r="AS209" s="113">
        <v>91</v>
      </c>
      <c r="AT209" s="113">
        <f t="shared" si="330"/>
        <v>6</v>
      </c>
      <c r="AU209" s="115">
        <f t="shared" si="331"/>
        <v>7.0588235294117646E-2</v>
      </c>
      <c r="AV209" s="113"/>
      <c r="AW209" s="113"/>
      <c r="AX209" s="113"/>
      <c r="AY209" s="113"/>
      <c r="AZ209" s="113"/>
      <c r="BA209" s="113"/>
      <c r="BB209" s="113"/>
      <c r="BC209" s="113"/>
      <c r="BD209" s="113"/>
      <c r="BE209" s="113">
        <v>0.98</v>
      </c>
      <c r="BF209" s="115">
        <v>0.93</v>
      </c>
      <c r="BG209" s="113">
        <v>4.58</v>
      </c>
      <c r="BH209" s="113">
        <v>2.37</v>
      </c>
      <c r="BI209" s="115">
        <v>0.86</v>
      </c>
      <c r="BJ209" s="113">
        <v>2.96</v>
      </c>
      <c r="BK209" s="132">
        <f>(BL209*100)/(100+12)</f>
        <v>2.9732142857142856</v>
      </c>
      <c r="BL209" s="113">
        <v>3.33</v>
      </c>
      <c r="BM209" s="115">
        <v>0.12</v>
      </c>
      <c r="BN209" s="29">
        <f t="shared" si="269"/>
        <v>49.95</v>
      </c>
      <c r="BO209" s="29"/>
      <c r="BP209" s="29"/>
      <c r="BQ209" s="29"/>
      <c r="BR209" s="29"/>
      <c r="BS209" s="29" t="s">
        <v>25</v>
      </c>
      <c r="BT209" s="113">
        <v>1</v>
      </c>
      <c r="BU209" s="113">
        <v>1</v>
      </c>
      <c r="BV209" s="29" t="s">
        <v>314</v>
      </c>
      <c r="BW209" s="37"/>
      <c r="BX209" s="29"/>
      <c r="BY209" s="29" t="s">
        <v>1461</v>
      </c>
      <c r="BZ209" s="29" t="s">
        <v>2679</v>
      </c>
      <c r="CA209" s="29" t="s">
        <v>2680</v>
      </c>
      <c r="CB209" s="20" t="s">
        <v>299</v>
      </c>
      <c r="CC209" s="20" t="s">
        <v>300</v>
      </c>
    </row>
    <row r="210" spans="1:81" ht="42.75">
      <c r="A210" s="112">
        <v>2022</v>
      </c>
      <c r="B210" s="29" t="s">
        <v>853</v>
      </c>
      <c r="C210" s="29" t="s">
        <v>1006</v>
      </c>
      <c r="D210" s="29"/>
      <c r="E210" s="29" t="s">
        <v>1436</v>
      </c>
      <c r="F210" s="29" t="s">
        <v>2672</v>
      </c>
      <c r="G210" s="29" t="s">
        <v>2672</v>
      </c>
      <c r="H210" s="29" t="s">
        <v>2681</v>
      </c>
      <c r="I210" s="29" t="s">
        <v>2681</v>
      </c>
      <c r="J210" s="29" t="s">
        <v>2682</v>
      </c>
      <c r="K210" s="29" t="s">
        <v>23</v>
      </c>
      <c r="L210" s="29"/>
      <c r="M210" s="29" t="s">
        <v>2683</v>
      </c>
      <c r="N210" s="29" t="s">
        <v>2676</v>
      </c>
      <c r="O210" s="29" t="s">
        <v>699</v>
      </c>
      <c r="P210" s="113">
        <v>31</v>
      </c>
      <c r="Q210" s="29"/>
      <c r="R210" s="29"/>
      <c r="S210" s="29" t="s">
        <v>2505</v>
      </c>
      <c r="T210" s="29"/>
      <c r="U210" s="29"/>
      <c r="V210" s="122" t="s">
        <v>2684</v>
      </c>
      <c r="W210" s="29" t="s">
        <v>2</v>
      </c>
      <c r="X210" s="113">
        <v>19</v>
      </c>
      <c r="Y210" s="113">
        <v>37</v>
      </c>
      <c r="Z210" s="113">
        <f t="shared" si="320"/>
        <v>18</v>
      </c>
      <c r="AA210" s="115">
        <f t="shared" si="321"/>
        <v>0.94736842105263153</v>
      </c>
      <c r="AB210" s="113">
        <v>98</v>
      </c>
      <c r="AC210" s="113">
        <v>100</v>
      </c>
      <c r="AD210" s="113">
        <f t="shared" si="322"/>
        <v>2</v>
      </c>
      <c r="AE210" s="115">
        <f t="shared" si="323"/>
        <v>2.0408163265306121E-2</v>
      </c>
      <c r="AF210" s="113">
        <v>100</v>
      </c>
      <c r="AG210" s="113">
        <v>100</v>
      </c>
      <c r="AH210" s="113">
        <f t="shared" si="324"/>
        <v>0</v>
      </c>
      <c r="AI210" s="115">
        <f t="shared" si="325"/>
        <v>0</v>
      </c>
      <c r="AJ210" s="113">
        <v>59</v>
      </c>
      <c r="AK210" s="113">
        <v>82</v>
      </c>
      <c r="AL210" s="113">
        <f t="shared" si="326"/>
        <v>23</v>
      </c>
      <c r="AM210" s="115">
        <f t="shared" si="327"/>
        <v>0.38983050847457629</v>
      </c>
      <c r="AN210" s="113">
        <v>75</v>
      </c>
      <c r="AO210" s="113">
        <v>90</v>
      </c>
      <c r="AP210" s="113">
        <f t="shared" si="328"/>
        <v>15</v>
      </c>
      <c r="AQ210" s="115">
        <f t="shared" si="329"/>
        <v>0.2</v>
      </c>
      <c r="AR210" s="113">
        <v>72</v>
      </c>
      <c r="AS210" s="113">
        <v>86</v>
      </c>
      <c r="AT210" s="113">
        <f t="shared" si="330"/>
        <v>14</v>
      </c>
      <c r="AU210" s="115">
        <f t="shared" si="331"/>
        <v>0.19444444444444445</v>
      </c>
      <c r="AV210" s="113"/>
      <c r="AW210" s="113"/>
      <c r="AX210" s="113"/>
      <c r="AY210" s="113"/>
      <c r="AZ210" s="113"/>
      <c r="BA210" s="113"/>
      <c r="BB210" s="113"/>
      <c r="BC210" s="113"/>
      <c r="BD210" s="113"/>
      <c r="BE210" s="113">
        <v>0.69</v>
      </c>
      <c r="BF210" s="115">
        <v>0.93</v>
      </c>
      <c r="BG210" s="113">
        <v>4.8899999999999997</v>
      </c>
      <c r="BH210" s="113">
        <v>1.42</v>
      </c>
      <c r="BI210" s="115">
        <v>0.86</v>
      </c>
      <c r="BJ210" s="113">
        <v>2.93</v>
      </c>
      <c r="BK210" s="132">
        <f>(BL210*100)/(100+19)</f>
        <v>2.6470588235294117</v>
      </c>
      <c r="BL210" s="113">
        <v>3.15</v>
      </c>
      <c r="BM210" s="115">
        <v>0.19</v>
      </c>
      <c r="BN210" s="29">
        <f t="shared" si="269"/>
        <v>97.649999999999991</v>
      </c>
      <c r="BO210" s="29"/>
      <c r="BP210" s="29"/>
      <c r="BQ210" s="29"/>
      <c r="BR210" s="29"/>
      <c r="BS210" s="29" t="s">
        <v>25</v>
      </c>
      <c r="BT210" s="113">
        <v>1</v>
      </c>
      <c r="BU210" s="113">
        <v>1</v>
      </c>
      <c r="BV210" s="29" t="s">
        <v>314</v>
      </c>
      <c r="BW210" s="37"/>
      <c r="BX210" s="29"/>
      <c r="BY210" s="29" t="s">
        <v>1569</v>
      </c>
      <c r="BZ210" s="29" t="s">
        <v>2685</v>
      </c>
      <c r="CA210" s="29" t="s">
        <v>2686</v>
      </c>
      <c r="CB210" s="20" t="s">
        <v>299</v>
      </c>
      <c r="CC210" s="20" t="s">
        <v>300</v>
      </c>
    </row>
    <row r="211" spans="1:81" ht="42.75">
      <c r="A211" s="112">
        <v>2022</v>
      </c>
      <c r="B211" s="29" t="s">
        <v>828</v>
      </c>
      <c r="C211" s="29" t="s">
        <v>835</v>
      </c>
      <c r="D211" s="113" t="s">
        <v>830</v>
      </c>
      <c r="E211" s="29" t="s">
        <v>835</v>
      </c>
      <c r="F211" s="29" t="s">
        <v>334</v>
      </c>
      <c r="G211" s="29" t="s">
        <v>2687</v>
      </c>
      <c r="H211" s="29" t="s">
        <v>2688</v>
      </c>
      <c r="I211" s="29" t="s">
        <v>2688</v>
      </c>
      <c r="J211" s="29" t="s">
        <v>2687</v>
      </c>
      <c r="K211" s="29" t="s">
        <v>23</v>
      </c>
      <c r="L211" s="29"/>
      <c r="M211" s="29" t="s">
        <v>2689</v>
      </c>
      <c r="N211" s="29" t="s">
        <v>1089</v>
      </c>
      <c r="O211" s="29" t="s">
        <v>1411</v>
      </c>
      <c r="P211" s="113">
        <v>97</v>
      </c>
      <c r="Q211" s="29"/>
      <c r="R211" s="29"/>
      <c r="S211" s="29" t="s">
        <v>2690</v>
      </c>
      <c r="T211" s="122" t="s">
        <v>2691</v>
      </c>
      <c r="U211" s="29" t="s">
        <v>2</v>
      </c>
      <c r="V211" s="122" t="s">
        <v>2692</v>
      </c>
      <c r="W211" s="29" t="s">
        <v>2</v>
      </c>
      <c r="X211" s="113">
        <v>65</v>
      </c>
      <c r="Y211" s="113">
        <v>70</v>
      </c>
      <c r="Z211" s="113">
        <f t="shared" si="320"/>
        <v>5</v>
      </c>
      <c r="AA211" s="115">
        <f t="shared" si="321"/>
        <v>7.6923076923076927E-2</v>
      </c>
      <c r="AB211" s="113">
        <v>98</v>
      </c>
      <c r="AC211" s="113">
        <v>99</v>
      </c>
      <c r="AD211" s="113">
        <f t="shared" si="322"/>
        <v>1</v>
      </c>
      <c r="AE211" s="115">
        <f t="shared" si="323"/>
        <v>1.020408163265306E-2</v>
      </c>
      <c r="AF211" s="113">
        <v>99</v>
      </c>
      <c r="AG211" s="113">
        <v>100</v>
      </c>
      <c r="AH211" s="113">
        <f t="shared" si="324"/>
        <v>1</v>
      </c>
      <c r="AI211" s="115">
        <f t="shared" si="325"/>
        <v>1.0101010101010102E-2</v>
      </c>
      <c r="AJ211" s="113">
        <v>48</v>
      </c>
      <c r="AK211" s="113">
        <v>65</v>
      </c>
      <c r="AL211" s="113">
        <f t="shared" si="326"/>
        <v>17</v>
      </c>
      <c r="AM211" s="115">
        <f t="shared" si="327"/>
        <v>0.35416666666666669</v>
      </c>
      <c r="AN211" s="113">
        <v>90</v>
      </c>
      <c r="AO211" s="113">
        <v>94</v>
      </c>
      <c r="AP211" s="113">
        <f t="shared" si="328"/>
        <v>4</v>
      </c>
      <c r="AQ211" s="115">
        <f t="shared" si="329"/>
        <v>4.4444444444444446E-2</v>
      </c>
      <c r="AR211" s="113">
        <v>90</v>
      </c>
      <c r="AS211" s="113">
        <v>94</v>
      </c>
      <c r="AT211" s="113">
        <f t="shared" si="330"/>
        <v>4</v>
      </c>
      <c r="AU211" s="115">
        <f t="shared" si="331"/>
        <v>4.4444444444444446E-2</v>
      </c>
      <c r="AV211" s="113"/>
      <c r="AW211" s="113"/>
      <c r="AX211" s="113"/>
      <c r="AY211" s="113"/>
      <c r="AZ211" s="113"/>
      <c r="BA211" s="113"/>
      <c r="BB211" s="113"/>
      <c r="BC211" s="113"/>
      <c r="BD211" s="113"/>
      <c r="BE211" s="113">
        <v>0.4</v>
      </c>
      <c r="BF211" s="115">
        <v>0.96</v>
      </c>
      <c r="BG211" s="113">
        <v>5.47</v>
      </c>
      <c r="BH211" s="113">
        <v>1.44</v>
      </c>
      <c r="BI211" s="115">
        <v>0.88</v>
      </c>
      <c r="BJ211" s="113">
        <v>3.28</v>
      </c>
      <c r="BK211" s="132">
        <f>(BL211*100)/(100+38)</f>
        <v>2.681159420289855</v>
      </c>
      <c r="BL211" s="113">
        <v>3.7</v>
      </c>
      <c r="BM211" s="115">
        <v>0.38</v>
      </c>
      <c r="BN211" s="29">
        <f t="shared" si="269"/>
        <v>358.90000000000003</v>
      </c>
      <c r="BO211" s="29"/>
      <c r="BP211" s="29"/>
      <c r="BQ211" s="29"/>
      <c r="BR211" s="29"/>
      <c r="BS211" s="29" t="s">
        <v>24</v>
      </c>
      <c r="BT211" s="113">
        <v>1</v>
      </c>
      <c r="BU211" s="113">
        <v>2</v>
      </c>
      <c r="BV211" s="29" t="s">
        <v>1610</v>
      </c>
      <c r="BW211" s="37"/>
      <c r="BX211" s="29"/>
      <c r="BY211" s="29" t="s">
        <v>1461</v>
      </c>
      <c r="BZ211" s="29" t="s">
        <v>2432</v>
      </c>
      <c r="CA211" s="29" t="s">
        <v>2433</v>
      </c>
      <c r="CB211" s="20" t="s">
        <v>299</v>
      </c>
      <c r="CC211" s="20" t="s">
        <v>300</v>
      </c>
    </row>
    <row r="212" spans="1:81" ht="57">
      <c r="A212" s="112">
        <v>2022</v>
      </c>
      <c r="B212" s="29" t="s">
        <v>853</v>
      </c>
      <c r="C212" s="29" t="s">
        <v>854</v>
      </c>
      <c r="D212" s="29"/>
      <c r="E212" s="29" t="s">
        <v>1797</v>
      </c>
      <c r="F212" s="29" t="s">
        <v>857</v>
      </c>
      <c r="G212" s="29" t="s">
        <v>857</v>
      </c>
      <c r="H212" s="29" t="s">
        <v>858</v>
      </c>
      <c r="I212" s="29" t="s">
        <v>858</v>
      </c>
      <c r="J212" s="29" t="s">
        <v>2693</v>
      </c>
      <c r="K212" s="29" t="s">
        <v>23</v>
      </c>
      <c r="L212" s="29"/>
      <c r="M212" s="29" t="s">
        <v>2694</v>
      </c>
      <c r="N212" s="29" t="s">
        <v>11988</v>
      </c>
      <c r="O212" s="29" t="s">
        <v>699</v>
      </c>
      <c r="P212" s="113">
        <v>29</v>
      </c>
      <c r="Q212" s="29"/>
      <c r="R212" s="29"/>
      <c r="S212" s="29" t="s">
        <v>2695</v>
      </c>
      <c r="T212" s="122" t="s">
        <v>2696</v>
      </c>
      <c r="U212" s="29" t="s">
        <v>2</v>
      </c>
      <c r="V212" s="122" t="s">
        <v>2697</v>
      </c>
      <c r="W212" s="29" t="s">
        <v>2</v>
      </c>
      <c r="X212" s="113">
        <v>4</v>
      </c>
      <c r="Y212" s="113">
        <v>14</v>
      </c>
      <c r="Z212" s="113">
        <f t="shared" si="320"/>
        <v>10</v>
      </c>
      <c r="AA212" s="115">
        <f t="shared" si="321"/>
        <v>2.5</v>
      </c>
      <c r="AB212" s="113">
        <v>9</v>
      </c>
      <c r="AC212" s="113">
        <v>21</v>
      </c>
      <c r="AD212" s="113">
        <f t="shared" si="322"/>
        <v>12</v>
      </c>
      <c r="AE212" s="115">
        <f t="shared" si="323"/>
        <v>1.3333333333333333</v>
      </c>
      <c r="AF212" s="113">
        <v>53</v>
      </c>
      <c r="AG212" s="113">
        <v>66</v>
      </c>
      <c r="AH212" s="113">
        <f t="shared" si="324"/>
        <v>13</v>
      </c>
      <c r="AI212" s="115">
        <f t="shared" si="325"/>
        <v>0.24528301886792453</v>
      </c>
      <c r="AJ212" s="113">
        <v>28</v>
      </c>
      <c r="AK212" s="113">
        <v>41</v>
      </c>
      <c r="AL212" s="113">
        <f t="shared" si="326"/>
        <v>13</v>
      </c>
      <c r="AM212" s="115">
        <f t="shared" si="327"/>
        <v>0.4642857142857143</v>
      </c>
      <c r="AN212" s="113">
        <v>79</v>
      </c>
      <c r="AO212" s="113">
        <v>88</v>
      </c>
      <c r="AP212" s="113">
        <f t="shared" si="328"/>
        <v>9</v>
      </c>
      <c r="AQ212" s="115">
        <f t="shared" si="329"/>
        <v>0.11392405063291139</v>
      </c>
      <c r="AR212" s="113">
        <v>74</v>
      </c>
      <c r="AS212" s="113">
        <v>75</v>
      </c>
      <c r="AT212" s="113">
        <f t="shared" si="330"/>
        <v>1</v>
      </c>
      <c r="AU212" s="115">
        <f t="shared" si="331"/>
        <v>1.3513513513513514E-2</v>
      </c>
      <c r="AV212" s="113"/>
      <c r="AW212" s="113"/>
      <c r="AX212" s="113"/>
      <c r="AY212" s="113"/>
      <c r="AZ212" s="113"/>
      <c r="BA212" s="113"/>
      <c r="BB212" s="113"/>
      <c r="BC212" s="113"/>
      <c r="BD212" s="113"/>
      <c r="BE212" s="113">
        <v>0.79</v>
      </c>
      <c r="BF212" s="115">
        <v>0.94</v>
      </c>
      <c r="BG212" s="113">
        <v>4.9000000000000004</v>
      </c>
      <c r="BH212" s="113">
        <v>1.9</v>
      </c>
      <c r="BI212" s="115">
        <v>0.88</v>
      </c>
      <c r="BJ212" s="113">
        <v>2.91</v>
      </c>
      <c r="BK212" s="132">
        <f>(BL212*100)/(100+39)</f>
        <v>1.7913669064748203</v>
      </c>
      <c r="BL212" s="113">
        <v>2.4900000000000002</v>
      </c>
      <c r="BM212" s="115">
        <v>0.39</v>
      </c>
      <c r="BN212" s="29">
        <f t="shared" si="269"/>
        <v>72.210000000000008</v>
      </c>
      <c r="BO212" s="29"/>
      <c r="BP212" s="29"/>
      <c r="BQ212" s="29"/>
      <c r="BR212" s="29"/>
      <c r="BS212" s="29" t="s">
        <v>25</v>
      </c>
      <c r="BT212" s="113">
        <v>1</v>
      </c>
      <c r="BU212" s="113">
        <v>2</v>
      </c>
      <c r="BV212" s="29" t="s">
        <v>314</v>
      </c>
      <c r="BW212" s="37"/>
      <c r="BX212" s="29"/>
      <c r="BY212" s="29" t="s">
        <v>1461</v>
      </c>
      <c r="BZ212" s="29" t="s">
        <v>2698</v>
      </c>
      <c r="CA212" s="29" t="s">
        <v>2699</v>
      </c>
      <c r="CB212" s="20" t="s">
        <v>299</v>
      </c>
      <c r="CC212" s="20" t="s">
        <v>300</v>
      </c>
    </row>
    <row r="213" spans="1:81" ht="42.75">
      <c r="A213" s="112">
        <v>2022</v>
      </c>
      <c r="B213" s="29" t="s">
        <v>283</v>
      </c>
      <c r="C213" s="29" t="s">
        <v>1234</v>
      </c>
      <c r="D213" s="29"/>
      <c r="E213" s="29" t="s">
        <v>1400</v>
      </c>
      <c r="F213" s="29" t="s">
        <v>1401</v>
      </c>
      <c r="G213" s="29" t="s">
        <v>2700</v>
      </c>
      <c r="H213" s="29" t="s">
        <v>2701</v>
      </c>
      <c r="I213" s="29" t="s">
        <v>2701</v>
      </c>
      <c r="J213" s="29" t="s">
        <v>2702</v>
      </c>
      <c r="K213" s="29" t="s">
        <v>23</v>
      </c>
      <c r="L213" s="29"/>
      <c r="M213" s="29" t="s">
        <v>2703</v>
      </c>
      <c r="N213" s="29" t="s">
        <v>1299</v>
      </c>
      <c r="O213" s="29" t="s">
        <v>678</v>
      </c>
      <c r="P213" s="113">
        <v>48</v>
      </c>
      <c r="Q213" s="29"/>
      <c r="R213" s="29"/>
      <c r="S213" s="29" t="s">
        <v>2499</v>
      </c>
      <c r="T213" s="29"/>
      <c r="U213" s="29"/>
      <c r="V213" s="122" t="s">
        <v>2704</v>
      </c>
      <c r="W213" s="29" t="s">
        <v>2</v>
      </c>
      <c r="X213" s="113">
        <v>4</v>
      </c>
      <c r="Y213" s="113">
        <v>35</v>
      </c>
      <c r="Z213" s="113">
        <f t="shared" si="320"/>
        <v>31</v>
      </c>
      <c r="AA213" s="115">
        <f t="shared" si="321"/>
        <v>7.75</v>
      </c>
      <c r="AB213" s="113">
        <v>46</v>
      </c>
      <c r="AC213" s="113">
        <v>80</v>
      </c>
      <c r="AD213" s="113">
        <f t="shared" si="322"/>
        <v>34</v>
      </c>
      <c r="AE213" s="115">
        <f t="shared" si="323"/>
        <v>0.73913043478260865</v>
      </c>
      <c r="AF213" s="113">
        <v>98</v>
      </c>
      <c r="AG213" s="113">
        <v>100</v>
      </c>
      <c r="AH213" s="113">
        <f t="shared" si="324"/>
        <v>2</v>
      </c>
      <c r="AI213" s="115">
        <f t="shared" si="325"/>
        <v>2.0408163265306121E-2</v>
      </c>
      <c r="AJ213" s="113">
        <v>22</v>
      </c>
      <c r="AK213" s="113">
        <v>28</v>
      </c>
      <c r="AL213" s="113">
        <f t="shared" si="326"/>
        <v>6</v>
      </c>
      <c r="AM213" s="115">
        <f t="shared" si="327"/>
        <v>0.27272727272727271</v>
      </c>
      <c r="AN213" s="113">
        <v>87</v>
      </c>
      <c r="AO213" s="113">
        <v>93</v>
      </c>
      <c r="AP213" s="113">
        <f t="shared" si="328"/>
        <v>6</v>
      </c>
      <c r="AQ213" s="115">
        <f t="shared" si="329"/>
        <v>6.8965517241379309E-2</v>
      </c>
      <c r="AR213" s="113">
        <v>82</v>
      </c>
      <c r="AS213" s="113">
        <v>88</v>
      </c>
      <c r="AT213" s="113">
        <f t="shared" si="330"/>
        <v>6</v>
      </c>
      <c r="AU213" s="115">
        <f t="shared" si="331"/>
        <v>7.3170731707317069E-2</v>
      </c>
      <c r="AV213" s="113"/>
      <c r="AW213" s="113"/>
      <c r="AX213" s="113"/>
      <c r="AY213" s="113"/>
      <c r="AZ213" s="113"/>
      <c r="BA213" s="113"/>
      <c r="BB213" s="113"/>
      <c r="BC213" s="113"/>
      <c r="BD213" s="113"/>
      <c r="BE213" s="113">
        <v>0.42</v>
      </c>
      <c r="BF213" s="115">
        <v>0.94</v>
      </c>
      <c r="BG213" s="113">
        <v>4.9400000000000004</v>
      </c>
      <c r="BH213" s="113">
        <v>2.09</v>
      </c>
      <c r="BI213" s="115">
        <v>0.88</v>
      </c>
      <c r="BJ213" s="113">
        <v>3.16</v>
      </c>
      <c r="BK213" s="132">
        <f>(BL213*100)/(100+26)</f>
        <v>5.746031746031746</v>
      </c>
      <c r="BL213" s="113">
        <v>7.24</v>
      </c>
      <c r="BM213" s="115">
        <v>0.26</v>
      </c>
      <c r="BN213" s="29">
        <f t="shared" si="269"/>
        <v>347.52</v>
      </c>
      <c r="BO213" s="29"/>
      <c r="BP213" s="29"/>
      <c r="BQ213" s="29"/>
      <c r="BR213" s="29"/>
      <c r="BS213" s="29" t="s">
        <v>25</v>
      </c>
      <c r="BT213" s="113">
        <v>1</v>
      </c>
      <c r="BU213" s="113">
        <v>2</v>
      </c>
      <c r="BV213" s="29" t="s">
        <v>314</v>
      </c>
      <c r="BW213" s="37"/>
      <c r="BX213" s="29"/>
      <c r="BY213" s="29" t="s">
        <v>1569</v>
      </c>
      <c r="BZ213" s="29" t="s">
        <v>2705</v>
      </c>
      <c r="CA213" s="29" t="s">
        <v>2706</v>
      </c>
      <c r="CB213" s="20" t="s">
        <v>299</v>
      </c>
      <c r="CC213" s="20" t="s">
        <v>300</v>
      </c>
    </row>
    <row r="214" spans="1:81" ht="42.75">
      <c r="A214" s="112">
        <v>2022</v>
      </c>
      <c r="B214" s="29" t="s">
        <v>283</v>
      </c>
      <c r="C214" s="29" t="s">
        <v>1234</v>
      </c>
      <c r="D214" s="29"/>
      <c r="E214" s="29" t="s">
        <v>1400</v>
      </c>
      <c r="F214" s="29" t="s">
        <v>1545</v>
      </c>
      <c r="G214" s="29" t="s">
        <v>2707</v>
      </c>
      <c r="H214" s="29" t="s">
        <v>2708</v>
      </c>
      <c r="I214" s="29" t="s">
        <v>2708</v>
      </c>
      <c r="J214" s="29" t="s">
        <v>2709</v>
      </c>
      <c r="K214" s="29" t="s">
        <v>23</v>
      </c>
      <c r="L214" s="29"/>
      <c r="M214" s="29" t="s">
        <v>2710</v>
      </c>
      <c r="N214" s="29" t="s">
        <v>12007</v>
      </c>
      <c r="O214" s="29" t="s">
        <v>765</v>
      </c>
      <c r="P214" s="113">
        <v>36</v>
      </c>
      <c r="Q214" s="29"/>
      <c r="R214" s="29"/>
      <c r="S214" s="29" t="s">
        <v>2711</v>
      </c>
      <c r="T214" s="29"/>
      <c r="U214" s="29"/>
      <c r="V214" s="122" t="s">
        <v>2712</v>
      </c>
      <c r="W214" s="29" t="s">
        <v>2</v>
      </c>
      <c r="X214" s="113">
        <v>14</v>
      </c>
      <c r="Y214" s="113">
        <v>45</v>
      </c>
      <c r="Z214" s="113">
        <f t="shared" si="320"/>
        <v>31</v>
      </c>
      <c r="AA214" s="115">
        <f t="shared" si="321"/>
        <v>2.2142857142857144</v>
      </c>
      <c r="AB214" s="113">
        <v>36</v>
      </c>
      <c r="AC214" s="113">
        <v>37</v>
      </c>
      <c r="AD214" s="113">
        <f t="shared" si="322"/>
        <v>1</v>
      </c>
      <c r="AE214" s="115">
        <f t="shared" si="323"/>
        <v>2.7777777777777776E-2</v>
      </c>
      <c r="AF214" s="113">
        <v>37</v>
      </c>
      <c r="AG214" s="113">
        <v>64</v>
      </c>
      <c r="AH214" s="113">
        <f t="shared" si="324"/>
        <v>27</v>
      </c>
      <c r="AI214" s="115">
        <f t="shared" si="325"/>
        <v>0.72972972972972971</v>
      </c>
      <c r="AJ214" s="113">
        <v>14</v>
      </c>
      <c r="AK214" s="113">
        <v>45</v>
      </c>
      <c r="AL214" s="113">
        <f t="shared" si="326"/>
        <v>31</v>
      </c>
      <c r="AM214" s="115">
        <f t="shared" si="327"/>
        <v>2.2142857142857144</v>
      </c>
      <c r="AN214" s="113">
        <v>95</v>
      </c>
      <c r="AO214" s="113">
        <v>99</v>
      </c>
      <c r="AP214" s="113">
        <f t="shared" si="328"/>
        <v>4</v>
      </c>
      <c r="AQ214" s="115">
        <f t="shared" si="329"/>
        <v>4.2105263157894736E-2</v>
      </c>
      <c r="AR214" s="113">
        <v>36</v>
      </c>
      <c r="AS214" s="113">
        <v>37</v>
      </c>
      <c r="AT214" s="113">
        <f t="shared" si="330"/>
        <v>1</v>
      </c>
      <c r="AU214" s="115">
        <f t="shared" si="331"/>
        <v>2.7777777777777776E-2</v>
      </c>
      <c r="AV214" s="113"/>
      <c r="AW214" s="113"/>
      <c r="AX214" s="113"/>
      <c r="AY214" s="113"/>
      <c r="AZ214" s="113"/>
      <c r="BA214" s="113"/>
      <c r="BB214" s="113"/>
      <c r="BC214" s="113"/>
      <c r="BD214" s="113"/>
      <c r="BE214" s="113">
        <v>0.57999999999999996</v>
      </c>
      <c r="BF214" s="115">
        <v>0.92</v>
      </c>
      <c r="BG214" s="113">
        <v>4.95</v>
      </c>
      <c r="BH214" s="113">
        <v>1.58</v>
      </c>
      <c r="BI214" s="115">
        <v>0.85</v>
      </c>
      <c r="BJ214" s="113">
        <v>3.21</v>
      </c>
      <c r="BK214" s="132">
        <f>(BL214*100)/(100+23)</f>
        <v>4.8699186991869921</v>
      </c>
      <c r="BL214" s="113">
        <v>5.99</v>
      </c>
      <c r="BM214" s="115">
        <v>0.23</v>
      </c>
      <c r="BN214" s="29">
        <f t="shared" si="269"/>
        <v>215.64000000000001</v>
      </c>
      <c r="BO214" s="29"/>
      <c r="BP214" s="29"/>
      <c r="BQ214" s="29"/>
      <c r="BR214" s="29"/>
      <c r="BS214" s="29" t="s">
        <v>25</v>
      </c>
      <c r="BT214" s="113">
        <v>1</v>
      </c>
      <c r="BU214" s="113">
        <v>3</v>
      </c>
      <c r="BV214" s="29" t="s">
        <v>314</v>
      </c>
      <c r="BW214" s="37"/>
      <c r="BX214" s="29"/>
      <c r="BY214" s="29" t="s">
        <v>1461</v>
      </c>
      <c r="BZ214" s="29" t="s">
        <v>2713</v>
      </c>
      <c r="CA214" s="29" t="s">
        <v>2714</v>
      </c>
      <c r="CB214" s="20" t="s">
        <v>299</v>
      </c>
      <c r="CC214" s="20" t="s">
        <v>300</v>
      </c>
    </row>
    <row r="215" spans="1:81" ht="39.4">
      <c r="A215" s="130">
        <v>2022</v>
      </c>
      <c r="B215" s="20" t="s">
        <v>367</v>
      </c>
      <c r="C215" s="29" t="s">
        <v>731</v>
      </c>
      <c r="D215" s="29"/>
      <c r="E215" s="29" t="s">
        <v>1375</v>
      </c>
      <c r="F215" s="29" t="s">
        <v>732</v>
      </c>
      <c r="G215" s="29" t="s">
        <v>2715</v>
      </c>
      <c r="H215" s="29" t="s">
        <v>2716</v>
      </c>
      <c r="I215" s="29" t="s">
        <v>2716</v>
      </c>
      <c r="J215" s="29" t="s">
        <v>2717</v>
      </c>
      <c r="K215" s="29" t="s">
        <v>23</v>
      </c>
      <c r="L215" s="29"/>
      <c r="M215" s="29" t="s">
        <v>2718</v>
      </c>
      <c r="N215" s="29" t="s">
        <v>11989</v>
      </c>
      <c r="O215" s="29" t="s">
        <v>765</v>
      </c>
      <c r="P215" s="113">
        <v>45</v>
      </c>
      <c r="Q215" s="29"/>
      <c r="R215" s="29"/>
      <c r="S215" s="29" t="s">
        <v>2719</v>
      </c>
      <c r="T215" s="136" t="s">
        <v>2720</v>
      </c>
      <c r="U215" s="29" t="s">
        <v>8</v>
      </c>
      <c r="V215" s="137" t="s">
        <v>2721</v>
      </c>
      <c r="W215" s="102" t="s">
        <v>8</v>
      </c>
      <c r="X215" s="113">
        <v>13</v>
      </c>
      <c r="Y215" s="113">
        <v>40</v>
      </c>
      <c r="Z215" s="113">
        <f t="shared" si="320"/>
        <v>27</v>
      </c>
      <c r="AA215" s="115">
        <f t="shared" si="321"/>
        <v>2.0769230769230771</v>
      </c>
      <c r="AB215" s="113">
        <v>75</v>
      </c>
      <c r="AC215" s="113">
        <v>94</v>
      </c>
      <c r="AD215" s="113">
        <f t="shared" si="322"/>
        <v>19</v>
      </c>
      <c r="AE215" s="115">
        <f t="shared" si="323"/>
        <v>0.25333333333333335</v>
      </c>
      <c r="AF215" s="113">
        <v>91</v>
      </c>
      <c r="AG215" s="113">
        <v>99</v>
      </c>
      <c r="AH215" s="113">
        <f t="shared" si="324"/>
        <v>8</v>
      </c>
      <c r="AI215" s="115">
        <f t="shared" si="325"/>
        <v>8.7912087912087919E-2</v>
      </c>
      <c r="AJ215" s="113">
        <v>24</v>
      </c>
      <c r="AK215" s="113">
        <v>62</v>
      </c>
      <c r="AL215" s="113">
        <f t="shared" si="326"/>
        <v>38</v>
      </c>
      <c r="AM215" s="115">
        <f t="shared" si="327"/>
        <v>1.5833333333333333</v>
      </c>
      <c r="AN215" s="113">
        <v>75</v>
      </c>
      <c r="AO215" s="113">
        <v>88</v>
      </c>
      <c r="AP215" s="113">
        <f t="shared" si="328"/>
        <v>13</v>
      </c>
      <c r="AQ215" s="115">
        <f t="shared" si="329"/>
        <v>0.17333333333333334</v>
      </c>
      <c r="AR215" s="113">
        <v>74</v>
      </c>
      <c r="AS215" s="113">
        <v>92</v>
      </c>
      <c r="AT215" s="113">
        <f t="shared" si="330"/>
        <v>18</v>
      </c>
      <c r="AU215" s="115">
        <f t="shared" si="331"/>
        <v>0.24324324324324326</v>
      </c>
      <c r="AV215" s="113"/>
      <c r="AW215" s="113"/>
      <c r="AX215" s="113"/>
      <c r="AY215" s="113"/>
      <c r="AZ215" s="113"/>
      <c r="BA215" s="113"/>
      <c r="BB215" s="113"/>
      <c r="BC215" s="138"/>
      <c r="BD215" s="138"/>
      <c r="BE215" s="113">
        <v>1.49</v>
      </c>
      <c r="BF215" s="115">
        <v>0.94</v>
      </c>
      <c r="BG215" s="113">
        <v>6.22</v>
      </c>
      <c r="BH215" s="113">
        <v>2.2200000000000002</v>
      </c>
      <c r="BI215" s="115">
        <v>0.87</v>
      </c>
      <c r="BJ215" s="113">
        <v>3.36</v>
      </c>
      <c r="BK215" s="132">
        <f>(BL215*100)/(100+49)</f>
        <v>2.2281879194630871</v>
      </c>
      <c r="BL215" s="113">
        <v>3.32</v>
      </c>
      <c r="BM215" s="115">
        <v>0.49</v>
      </c>
      <c r="BN215" s="29">
        <f t="shared" si="269"/>
        <v>149.4</v>
      </c>
      <c r="BO215" s="138"/>
      <c r="BP215" s="138"/>
      <c r="BQ215" s="138"/>
      <c r="BR215" s="138"/>
      <c r="BS215" s="29" t="s">
        <v>27</v>
      </c>
      <c r="BT215" s="113">
        <v>2</v>
      </c>
      <c r="BU215" s="113">
        <v>6</v>
      </c>
      <c r="BV215" s="29" t="s">
        <v>2722</v>
      </c>
      <c r="BW215" s="37"/>
      <c r="BX215" s="29"/>
      <c r="BY215" s="29" t="s">
        <v>1461</v>
      </c>
      <c r="BZ215" s="29" t="s">
        <v>2723</v>
      </c>
      <c r="CA215" s="29" t="s">
        <v>2724</v>
      </c>
      <c r="CB215" s="20" t="s">
        <v>299</v>
      </c>
      <c r="CC215" s="20" t="s">
        <v>300</v>
      </c>
    </row>
    <row r="216" spans="1:81" ht="42.75">
      <c r="A216" s="112">
        <v>2022</v>
      </c>
      <c r="B216" s="29" t="s">
        <v>853</v>
      </c>
      <c r="C216" s="29" t="s">
        <v>1006</v>
      </c>
      <c r="D216" s="29"/>
      <c r="E216" s="29" t="s">
        <v>1430</v>
      </c>
      <c r="F216" s="29" t="s">
        <v>1310</v>
      </c>
      <c r="G216" s="29" t="s">
        <v>1310</v>
      </c>
      <c r="H216" s="29" t="s">
        <v>1437</v>
      </c>
      <c r="I216" s="29" t="s">
        <v>1437</v>
      </c>
      <c r="J216" s="29" t="s">
        <v>2725</v>
      </c>
      <c r="K216" s="29" t="s">
        <v>23</v>
      </c>
      <c r="L216" s="29"/>
      <c r="M216" s="29" t="s">
        <v>2726</v>
      </c>
      <c r="N216" s="29" t="s">
        <v>11969</v>
      </c>
      <c r="O216" s="29" t="s">
        <v>765</v>
      </c>
      <c r="P216" s="113">
        <v>44</v>
      </c>
      <c r="Q216" s="29"/>
      <c r="R216" s="29"/>
      <c r="S216" s="29" t="s">
        <v>2727</v>
      </c>
      <c r="T216" s="122" t="s">
        <v>2728</v>
      </c>
      <c r="U216" s="29" t="s">
        <v>2</v>
      </c>
      <c r="V216" s="122" t="s">
        <v>2729</v>
      </c>
      <c r="W216" s="29" t="s">
        <v>2</v>
      </c>
      <c r="X216" s="113">
        <v>34</v>
      </c>
      <c r="Y216" s="113">
        <v>51</v>
      </c>
      <c r="Z216" s="113">
        <f t="shared" si="320"/>
        <v>17</v>
      </c>
      <c r="AA216" s="115">
        <f t="shared" si="321"/>
        <v>0.5</v>
      </c>
      <c r="AB216" s="113">
        <v>89</v>
      </c>
      <c r="AC216" s="113">
        <v>92</v>
      </c>
      <c r="AD216" s="113">
        <f t="shared" si="322"/>
        <v>3</v>
      </c>
      <c r="AE216" s="115">
        <f t="shared" si="323"/>
        <v>3.3707865168539325E-2</v>
      </c>
      <c r="AF216" s="113">
        <v>96</v>
      </c>
      <c r="AG216" s="113">
        <v>100</v>
      </c>
      <c r="AH216" s="113">
        <f t="shared" si="324"/>
        <v>4</v>
      </c>
      <c r="AI216" s="115">
        <f t="shared" si="325"/>
        <v>4.1666666666666664E-2</v>
      </c>
      <c r="AJ216" s="113">
        <v>16</v>
      </c>
      <c r="AK216" s="113">
        <v>35</v>
      </c>
      <c r="AL216" s="113">
        <f t="shared" si="326"/>
        <v>19</v>
      </c>
      <c r="AM216" s="115">
        <f t="shared" si="327"/>
        <v>1.1875</v>
      </c>
      <c r="AN216" s="113">
        <v>90</v>
      </c>
      <c r="AO216" s="113">
        <v>92</v>
      </c>
      <c r="AP216" s="113">
        <f t="shared" si="328"/>
        <v>2</v>
      </c>
      <c r="AQ216" s="115">
        <f t="shared" si="329"/>
        <v>2.2222222222222223E-2</v>
      </c>
      <c r="AR216" s="113">
        <v>88</v>
      </c>
      <c r="AS216" s="113">
        <v>92</v>
      </c>
      <c r="AT216" s="113">
        <f t="shared" si="330"/>
        <v>4</v>
      </c>
      <c r="AU216" s="115">
        <f t="shared" si="331"/>
        <v>4.5454545454545456E-2</v>
      </c>
      <c r="AV216" s="113"/>
      <c r="AW216" s="113"/>
      <c r="AX216" s="113"/>
      <c r="AY216" s="113"/>
      <c r="AZ216" s="113"/>
      <c r="BA216" s="113"/>
      <c r="BB216" s="113"/>
      <c r="BC216" s="113"/>
      <c r="BD216" s="113"/>
      <c r="BE216" s="113">
        <v>0.45</v>
      </c>
      <c r="BF216" s="115">
        <v>0.94</v>
      </c>
      <c r="BG216" s="113">
        <v>4.8499999999999996</v>
      </c>
      <c r="BH216" s="113">
        <v>1.72</v>
      </c>
      <c r="BI216" s="115">
        <v>0.88</v>
      </c>
      <c r="BJ216" s="113">
        <v>2.83</v>
      </c>
      <c r="BK216" s="132">
        <f>(BL216*100)/(100+42)</f>
        <v>2.2464788732394365</v>
      </c>
      <c r="BL216" s="113">
        <v>3.19</v>
      </c>
      <c r="BM216" s="115">
        <v>0.42</v>
      </c>
      <c r="BN216" s="29">
        <f t="shared" si="269"/>
        <v>140.35999999999999</v>
      </c>
      <c r="BO216" s="29"/>
      <c r="BP216" s="29"/>
      <c r="BQ216" s="29"/>
      <c r="BR216" s="29"/>
      <c r="BS216" s="29" t="s">
        <v>26</v>
      </c>
      <c r="BT216" s="113">
        <v>1</v>
      </c>
      <c r="BU216" s="113">
        <v>3</v>
      </c>
      <c r="BV216" s="29" t="s">
        <v>314</v>
      </c>
      <c r="BW216" s="37"/>
      <c r="BX216" s="29"/>
      <c r="BY216" s="29" t="s">
        <v>1461</v>
      </c>
      <c r="BZ216" s="29" t="s">
        <v>2330</v>
      </c>
      <c r="CA216" s="20" t="s">
        <v>2331</v>
      </c>
      <c r="CB216" s="20" t="s">
        <v>299</v>
      </c>
      <c r="CC216" s="20" t="s">
        <v>300</v>
      </c>
    </row>
    <row r="217" spans="1:81" ht="57">
      <c r="A217" s="112">
        <v>2022</v>
      </c>
      <c r="B217" s="29" t="s">
        <v>283</v>
      </c>
      <c r="C217" s="29" t="s">
        <v>766</v>
      </c>
      <c r="D217" s="29"/>
      <c r="E217" s="29" t="s">
        <v>1398</v>
      </c>
      <c r="F217" s="29" t="s">
        <v>1415</v>
      </c>
      <c r="G217" s="29" t="s">
        <v>2730</v>
      </c>
      <c r="H217" s="29" t="s">
        <v>2730</v>
      </c>
      <c r="I217" s="29" t="s">
        <v>2730</v>
      </c>
      <c r="J217" s="29" t="s">
        <v>2731</v>
      </c>
      <c r="K217" s="29" t="s">
        <v>23</v>
      </c>
      <c r="L217" s="29"/>
      <c r="M217" s="29" t="s">
        <v>2732</v>
      </c>
      <c r="N217" s="29" t="s">
        <v>2733</v>
      </c>
      <c r="O217" s="29" t="s">
        <v>678</v>
      </c>
      <c r="P217" s="113">
        <v>24</v>
      </c>
      <c r="Q217" s="29"/>
      <c r="R217" s="29"/>
      <c r="S217" s="29" t="s">
        <v>2421</v>
      </c>
      <c r="T217" s="122" t="s">
        <v>2734</v>
      </c>
      <c r="U217" s="29" t="s">
        <v>2</v>
      </c>
      <c r="V217" s="122" t="s">
        <v>2735</v>
      </c>
      <c r="W217" s="29" t="s">
        <v>2</v>
      </c>
      <c r="X217" s="113">
        <v>6</v>
      </c>
      <c r="Y217" s="113">
        <v>13</v>
      </c>
      <c r="Z217" s="113">
        <f t="shared" si="320"/>
        <v>7</v>
      </c>
      <c r="AA217" s="115">
        <f t="shared" si="321"/>
        <v>1.1666666666666667</v>
      </c>
      <c r="AB217" s="113">
        <v>60</v>
      </c>
      <c r="AC217" s="113">
        <v>78</v>
      </c>
      <c r="AD217" s="113">
        <f t="shared" si="322"/>
        <v>18</v>
      </c>
      <c r="AE217" s="115">
        <f t="shared" si="323"/>
        <v>0.3</v>
      </c>
      <c r="AF217" s="113">
        <v>96</v>
      </c>
      <c r="AG217" s="113">
        <v>100</v>
      </c>
      <c r="AH217" s="113">
        <f t="shared" si="324"/>
        <v>4</v>
      </c>
      <c r="AI217" s="115">
        <f t="shared" si="325"/>
        <v>4.1666666666666664E-2</v>
      </c>
      <c r="AJ217" s="113">
        <v>22</v>
      </c>
      <c r="AK217" s="113">
        <v>49</v>
      </c>
      <c r="AL217" s="113">
        <f t="shared" si="326"/>
        <v>27</v>
      </c>
      <c r="AM217" s="115">
        <f t="shared" si="327"/>
        <v>1.2272727272727273</v>
      </c>
      <c r="AN217" s="113">
        <v>96</v>
      </c>
      <c r="AO217" s="113">
        <v>97</v>
      </c>
      <c r="AP217" s="113">
        <f t="shared" si="328"/>
        <v>1</v>
      </c>
      <c r="AQ217" s="115">
        <f t="shared" si="329"/>
        <v>1.0416666666666666E-2</v>
      </c>
      <c r="AR217" s="113">
        <v>89</v>
      </c>
      <c r="AS217" s="113">
        <v>90</v>
      </c>
      <c r="AT217" s="113">
        <f t="shared" si="330"/>
        <v>1</v>
      </c>
      <c r="AU217" s="115">
        <f t="shared" si="331"/>
        <v>1.1235955056179775E-2</v>
      </c>
      <c r="AV217" s="113"/>
      <c r="AW217" s="113"/>
      <c r="AX217" s="113"/>
      <c r="AY217" s="113"/>
      <c r="AZ217" s="113"/>
      <c r="BA217" s="113"/>
      <c r="BB217" s="113"/>
      <c r="BC217" s="113"/>
      <c r="BD217" s="113"/>
      <c r="BE217" s="113">
        <v>1.06</v>
      </c>
      <c r="BF217" s="115">
        <v>0.94</v>
      </c>
      <c r="BG217" s="113">
        <v>4.8899999999999997</v>
      </c>
      <c r="BH217" s="113">
        <v>1.88</v>
      </c>
      <c r="BI217" s="115">
        <v>0.87</v>
      </c>
      <c r="BJ217" s="113">
        <v>3</v>
      </c>
      <c r="BK217" s="132">
        <f>(BL217*100)/(100+67)</f>
        <v>3.2455089820359282</v>
      </c>
      <c r="BL217" s="113">
        <v>5.42</v>
      </c>
      <c r="BM217" s="115">
        <v>0.67</v>
      </c>
      <c r="BN217" s="29">
        <f t="shared" si="269"/>
        <v>130.07999999999998</v>
      </c>
      <c r="BO217" s="29"/>
      <c r="BP217" s="29"/>
      <c r="BQ217" s="29"/>
      <c r="BR217" s="29"/>
      <c r="BS217" s="29" t="s">
        <v>26</v>
      </c>
      <c r="BT217" s="113">
        <v>1</v>
      </c>
      <c r="BU217" s="113">
        <v>2</v>
      </c>
      <c r="BV217" s="29" t="s">
        <v>314</v>
      </c>
      <c r="BW217" s="37"/>
      <c r="BX217" s="29"/>
      <c r="BY217" s="29" t="s">
        <v>1461</v>
      </c>
      <c r="BZ217" s="29" t="s">
        <v>2736</v>
      </c>
      <c r="CA217" s="29" t="s">
        <v>2737</v>
      </c>
      <c r="CB217" s="20" t="s">
        <v>299</v>
      </c>
      <c r="CC217" s="20" t="s">
        <v>300</v>
      </c>
    </row>
    <row r="218" spans="1:81" ht="42.75">
      <c r="A218" s="112">
        <v>2022</v>
      </c>
      <c r="B218" s="29" t="s">
        <v>283</v>
      </c>
      <c r="C218" s="29" t="s">
        <v>761</v>
      </c>
      <c r="D218" s="29"/>
      <c r="E218" s="29" t="s">
        <v>1388</v>
      </c>
      <c r="F218" s="29" t="s">
        <v>791</v>
      </c>
      <c r="G218" s="29" t="s">
        <v>1596</v>
      </c>
      <c r="H218" s="29" t="s">
        <v>793</v>
      </c>
      <c r="I218" s="29" t="s">
        <v>793</v>
      </c>
      <c r="J218" s="29" t="s">
        <v>2738</v>
      </c>
      <c r="K218" s="29" t="s">
        <v>23</v>
      </c>
      <c r="L218" s="29"/>
      <c r="M218" s="29" t="s">
        <v>2739</v>
      </c>
      <c r="N218" s="29" t="s">
        <v>11961</v>
      </c>
      <c r="O218" s="29" t="s">
        <v>2740</v>
      </c>
      <c r="P218" s="113">
        <v>33</v>
      </c>
      <c r="Q218" s="29"/>
      <c r="R218" s="29"/>
      <c r="S218" s="29" t="s">
        <v>2741</v>
      </c>
      <c r="T218" s="122" t="s">
        <v>2742</v>
      </c>
      <c r="U218" s="29" t="s">
        <v>8</v>
      </c>
      <c r="V218" s="122" t="s">
        <v>2743</v>
      </c>
      <c r="W218" s="116" t="s">
        <v>2</v>
      </c>
      <c r="X218" s="113">
        <v>43</v>
      </c>
      <c r="Y218" s="113">
        <v>53</v>
      </c>
      <c r="Z218" s="113">
        <f t="shared" si="320"/>
        <v>10</v>
      </c>
      <c r="AA218" s="115">
        <f t="shared" si="321"/>
        <v>0.23255813953488372</v>
      </c>
      <c r="AB218" s="113">
        <v>85</v>
      </c>
      <c r="AC218" s="113">
        <v>87</v>
      </c>
      <c r="AD218" s="113">
        <f t="shared" si="322"/>
        <v>2</v>
      </c>
      <c r="AE218" s="115">
        <f t="shared" si="323"/>
        <v>2.3529411764705882E-2</v>
      </c>
      <c r="AF218" s="113">
        <v>95</v>
      </c>
      <c r="AG218" s="113">
        <v>99</v>
      </c>
      <c r="AH218" s="113">
        <f t="shared" si="324"/>
        <v>4</v>
      </c>
      <c r="AI218" s="115">
        <f t="shared" si="325"/>
        <v>4.2105263157894736E-2</v>
      </c>
      <c r="AJ218" s="113">
        <v>31</v>
      </c>
      <c r="AK218" s="113">
        <v>41</v>
      </c>
      <c r="AL218" s="113">
        <f t="shared" si="326"/>
        <v>10</v>
      </c>
      <c r="AM218" s="115">
        <f t="shared" si="327"/>
        <v>0.32258064516129031</v>
      </c>
      <c r="AN218" s="113">
        <v>86</v>
      </c>
      <c r="AO218" s="113">
        <v>94</v>
      </c>
      <c r="AP218" s="113">
        <f t="shared" si="328"/>
        <v>8</v>
      </c>
      <c r="AQ218" s="115">
        <f t="shared" si="329"/>
        <v>9.3023255813953487E-2</v>
      </c>
      <c r="AR218" s="113">
        <v>79</v>
      </c>
      <c r="AS218" s="113">
        <v>85</v>
      </c>
      <c r="AT218" s="113">
        <f t="shared" si="330"/>
        <v>6</v>
      </c>
      <c r="AU218" s="115">
        <f t="shared" si="331"/>
        <v>7.5949367088607597E-2</v>
      </c>
      <c r="AV218" s="113"/>
      <c r="AW218" s="113"/>
      <c r="AX218" s="113"/>
      <c r="AY218" s="113"/>
      <c r="AZ218" s="113"/>
      <c r="BA218" s="113"/>
      <c r="BB218" s="113"/>
      <c r="BC218" s="113"/>
      <c r="BD218" s="113"/>
      <c r="BE218" s="113">
        <v>0.61</v>
      </c>
      <c r="BF218" s="115">
        <v>0.93</v>
      </c>
      <c r="BG218" s="113">
        <v>4.97</v>
      </c>
      <c r="BH218" s="113">
        <v>2.57</v>
      </c>
      <c r="BI218" s="115">
        <v>0.86</v>
      </c>
      <c r="BJ218" s="113">
        <v>3.04</v>
      </c>
      <c r="BK218" s="132">
        <f>(BL218*100)/(100+33)</f>
        <v>2.5263157894736841</v>
      </c>
      <c r="BL218" s="113">
        <v>3.36</v>
      </c>
      <c r="BM218" s="115">
        <v>0.33</v>
      </c>
      <c r="BN218" s="29">
        <f t="shared" si="269"/>
        <v>110.88</v>
      </c>
      <c r="BO218" s="29"/>
      <c r="BP218" s="29"/>
      <c r="BQ218" s="29"/>
      <c r="BR218" s="29"/>
      <c r="BS218" s="29" t="s">
        <v>24</v>
      </c>
      <c r="BT218" s="113">
        <v>2</v>
      </c>
      <c r="BU218" s="113">
        <v>3</v>
      </c>
      <c r="BV218" s="29" t="s">
        <v>314</v>
      </c>
      <c r="BW218" s="37"/>
      <c r="BX218" s="29"/>
      <c r="BY218" s="29" t="s">
        <v>1461</v>
      </c>
      <c r="BZ218" s="29" t="s">
        <v>2176</v>
      </c>
      <c r="CA218" s="29" t="s">
        <v>2177</v>
      </c>
      <c r="CB218" s="20" t="s">
        <v>299</v>
      </c>
      <c r="CC218" s="20" t="s">
        <v>300</v>
      </c>
    </row>
    <row r="219" spans="1:81" ht="42.75">
      <c r="A219" s="112">
        <v>2022</v>
      </c>
      <c r="B219" s="29" t="s">
        <v>301</v>
      </c>
      <c r="C219" s="29" t="s">
        <v>302</v>
      </c>
      <c r="D219" s="113" t="s">
        <v>333</v>
      </c>
      <c r="E219" s="29" t="s">
        <v>303</v>
      </c>
      <c r="F219" s="29" t="s">
        <v>334</v>
      </c>
      <c r="G219" s="29" t="s">
        <v>344</v>
      </c>
      <c r="H219" s="29" t="s">
        <v>2744</v>
      </c>
      <c r="I219" s="29" t="s">
        <v>2744</v>
      </c>
      <c r="J219" s="29" t="s">
        <v>2745</v>
      </c>
      <c r="K219" s="29" t="s">
        <v>23</v>
      </c>
      <c r="L219" s="29"/>
      <c r="M219" s="29" t="s">
        <v>2746</v>
      </c>
      <c r="N219" s="29" t="s">
        <v>310</v>
      </c>
      <c r="O219" s="29" t="s">
        <v>765</v>
      </c>
      <c r="P219" s="113">
        <v>105</v>
      </c>
      <c r="Q219" s="29"/>
      <c r="R219" s="29"/>
      <c r="S219" s="29" t="s">
        <v>2747</v>
      </c>
      <c r="T219" s="122" t="s">
        <v>2748</v>
      </c>
      <c r="U219" s="29" t="s">
        <v>2</v>
      </c>
      <c r="V219" s="122" t="s">
        <v>2749</v>
      </c>
      <c r="W219" s="29" t="s">
        <v>2</v>
      </c>
      <c r="X219" s="113">
        <v>40</v>
      </c>
      <c r="Y219" s="113">
        <v>63</v>
      </c>
      <c r="Z219" s="113">
        <f t="shared" si="320"/>
        <v>23</v>
      </c>
      <c r="AA219" s="115">
        <f t="shared" si="321"/>
        <v>0.57499999999999996</v>
      </c>
      <c r="AB219" s="113">
        <v>89</v>
      </c>
      <c r="AC219" s="113">
        <v>90</v>
      </c>
      <c r="AD219" s="113">
        <f t="shared" si="322"/>
        <v>1</v>
      </c>
      <c r="AE219" s="115">
        <f t="shared" si="323"/>
        <v>1.1235955056179775E-2</v>
      </c>
      <c r="AF219" s="113">
        <v>100</v>
      </c>
      <c r="AG219" s="113">
        <v>100</v>
      </c>
      <c r="AH219" s="113">
        <f t="shared" si="324"/>
        <v>0</v>
      </c>
      <c r="AI219" s="115">
        <f t="shared" si="325"/>
        <v>0</v>
      </c>
      <c r="AJ219" s="113">
        <v>30</v>
      </c>
      <c r="AK219" s="113">
        <v>43</v>
      </c>
      <c r="AL219" s="113">
        <f t="shared" si="326"/>
        <v>13</v>
      </c>
      <c r="AM219" s="115">
        <f t="shared" si="327"/>
        <v>0.43333333333333335</v>
      </c>
      <c r="AN219" s="113">
        <v>93</v>
      </c>
      <c r="AO219" s="113">
        <v>97</v>
      </c>
      <c r="AP219" s="113">
        <f t="shared" si="328"/>
        <v>4</v>
      </c>
      <c r="AQ219" s="115">
        <f t="shared" si="329"/>
        <v>4.3010752688172046E-2</v>
      </c>
      <c r="AR219" s="113">
        <v>72</v>
      </c>
      <c r="AS219" s="113">
        <v>91</v>
      </c>
      <c r="AT219" s="113">
        <f t="shared" si="330"/>
        <v>19</v>
      </c>
      <c r="AU219" s="115">
        <f t="shared" si="331"/>
        <v>0.2638888888888889</v>
      </c>
      <c r="AV219" s="113"/>
      <c r="AW219" s="113"/>
      <c r="AX219" s="113"/>
      <c r="AY219" s="113"/>
      <c r="AZ219" s="113"/>
      <c r="BA219" s="113"/>
      <c r="BB219" s="113"/>
      <c r="BC219" s="113"/>
      <c r="BD219" s="113"/>
      <c r="BE219" s="113">
        <v>0.79</v>
      </c>
      <c r="BF219" s="115">
        <v>0.95</v>
      </c>
      <c r="BG219" s="113">
        <v>0.79</v>
      </c>
      <c r="BH219" s="113">
        <v>2.0699999999999998</v>
      </c>
      <c r="BI219" s="115">
        <v>0.87</v>
      </c>
      <c r="BJ219" s="113">
        <v>2.0699999999999998</v>
      </c>
      <c r="BK219" s="132">
        <f>(BL219*100)/(100+91)</f>
        <v>1.1727748691099478</v>
      </c>
      <c r="BL219" s="113">
        <v>2.2400000000000002</v>
      </c>
      <c r="BM219" s="115">
        <v>0.91</v>
      </c>
      <c r="BN219" s="29">
        <f t="shared" si="269"/>
        <v>235.20000000000002</v>
      </c>
      <c r="BO219" s="29"/>
      <c r="BP219" s="29"/>
      <c r="BQ219" s="29"/>
      <c r="BR219" s="29"/>
      <c r="BS219" s="29" t="s">
        <v>27</v>
      </c>
      <c r="BT219" s="113">
        <v>1</v>
      </c>
      <c r="BU219" s="113">
        <v>2</v>
      </c>
      <c r="BV219" s="29" t="s">
        <v>314</v>
      </c>
      <c r="BW219" s="37"/>
      <c r="BX219" s="29"/>
      <c r="BY219" s="29" t="s">
        <v>1461</v>
      </c>
      <c r="BZ219" s="29" t="s">
        <v>2750</v>
      </c>
      <c r="CA219" s="29" t="s">
        <v>2751</v>
      </c>
      <c r="CB219" s="20" t="s">
        <v>299</v>
      </c>
      <c r="CC219" s="20" t="s">
        <v>300</v>
      </c>
    </row>
    <row r="220" spans="1:81" ht="42.75">
      <c r="A220" s="112">
        <v>2022</v>
      </c>
      <c r="B220" s="29" t="s">
        <v>301</v>
      </c>
      <c r="C220" s="29" t="s">
        <v>302</v>
      </c>
      <c r="D220" s="113" t="s">
        <v>333</v>
      </c>
      <c r="E220" s="29" t="s">
        <v>303</v>
      </c>
      <c r="F220" s="29" t="s">
        <v>334</v>
      </c>
      <c r="G220" s="29" t="s">
        <v>2752</v>
      </c>
      <c r="H220" s="29" t="s">
        <v>2753</v>
      </c>
      <c r="I220" s="29" t="s">
        <v>2753</v>
      </c>
      <c r="J220" s="29" t="s">
        <v>2754</v>
      </c>
      <c r="K220" s="29" t="s">
        <v>23</v>
      </c>
      <c r="L220" s="29"/>
      <c r="M220" s="29" t="s">
        <v>2755</v>
      </c>
      <c r="N220" s="29" t="s">
        <v>310</v>
      </c>
      <c r="O220" s="29" t="s">
        <v>765</v>
      </c>
      <c r="P220" s="113">
        <v>119</v>
      </c>
      <c r="Q220" s="29"/>
      <c r="R220" s="29"/>
      <c r="S220" s="29" t="s">
        <v>2756</v>
      </c>
      <c r="T220" s="122" t="s">
        <v>2757</v>
      </c>
      <c r="U220" s="29" t="s">
        <v>2</v>
      </c>
      <c r="V220" s="122" t="s">
        <v>2758</v>
      </c>
      <c r="W220" s="29" t="s">
        <v>2</v>
      </c>
      <c r="X220" s="113">
        <v>21</v>
      </c>
      <c r="Y220" s="113">
        <v>52</v>
      </c>
      <c r="Z220" s="113">
        <f t="shared" si="320"/>
        <v>31</v>
      </c>
      <c r="AA220" s="115">
        <f t="shared" si="321"/>
        <v>1.4761904761904763</v>
      </c>
      <c r="AB220" s="113">
        <v>94</v>
      </c>
      <c r="AC220" s="113">
        <v>96</v>
      </c>
      <c r="AD220" s="113">
        <f t="shared" si="322"/>
        <v>2</v>
      </c>
      <c r="AE220" s="115">
        <f t="shared" si="323"/>
        <v>2.1276595744680851E-2</v>
      </c>
      <c r="AF220" s="113">
        <v>99</v>
      </c>
      <c r="AG220" s="113">
        <v>100</v>
      </c>
      <c r="AH220" s="113">
        <f t="shared" si="324"/>
        <v>1</v>
      </c>
      <c r="AI220" s="115">
        <f t="shared" si="325"/>
        <v>1.0101010101010102E-2</v>
      </c>
      <c r="AJ220" s="113">
        <v>27</v>
      </c>
      <c r="AK220" s="113">
        <v>55</v>
      </c>
      <c r="AL220" s="113">
        <f t="shared" si="326"/>
        <v>28</v>
      </c>
      <c r="AM220" s="115">
        <f t="shared" si="327"/>
        <v>1.037037037037037</v>
      </c>
      <c r="AN220" s="113">
        <v>84</v>
      </c>
      <c r="AO220" s="113">
        <v>98</v>
      </c>
      <c r="AP220" s="113">
        <f t="shared" si="328"/>
        <v>14</v>
      </c>
      <c r="AQ220" s="115">
        <f t="shared" si="329"/>
        <v>0.16666666666666666</v>
      </c>
      <c r="AR220" s="113">
        <v>81</v>
      </c>
      <c r="AS220" s="113">
        <v>92</v>
      </c>
      <c r="AT220" s="113">
        <f t="shared" si="330"/>
        <v>11</v>
      </c>
      <c r="AU220" s="115">
        <f t="shared" si="331"/>
        <v>0.13580246913580246</v>
      </c>
      <c r="AV220" s="113"/>
      <c r="AW220" s="113"/>
      <c r="AX220" s="113"/>
      <c r="AY220" s="113"/>
      <c r="AZ220" s="113"/>
      <c r="BA220" s="113"/>
      <c r="BB220" s="113"/>
      <c r="BC220" s="113"/>
      <c r="BD220" s="113"/>
      <c r="BE220" s="113">
        <v>0.99</v>
      </c>
      <c r="BF220" s="115">
        <v>0.95</v>
      </c>
      <c r="BG220" s="113">
        <v>5.04</v>
      </c>
      <c r="BH220" s="113">
        <v>2.58</v>
      </c>
      <c r="BI220" s="115">
        <v>0.88</v>
      </c>
      <c r="BJ220" s="113">
        <v>2.94</v>
      </c>
      <c r="BK220" s="132">
        <f>(BL220*100)/(100+73)</f>
        <v>1.346820809248555</v>
      </c>
      <c r="BL220" s="113">
        <v>2.33</v>
      </c>
      <c r="BM220" s="115">
        <v>0.73</v>
      </c>
      <c r="BN220" s="29">
        <f t="shared" si="269"/>
        <v>277.27</v>
      </c>
      <c r="BO220" s="29"/>
      <c r="BP220" s="29"/>
      <c r="BQ220" s="29"/>
      <c r="BR220" s="29"/>
      <c r="BS220" s="29" t="s">
        <v>27</v>
      </c>
      <c r="BT220" s="113">
        <v>1</v>
      </c>
      <c r="BU220" s="113">
        <v>2</v>
      </c>
      <c r="BV220" s="29" t="s">
        <v>314</v>
      </c>
      <c r="BW220" s="37"/>
      <c r="BX220" s="29"/>
      <c r="BY220" s="29" t="s">
        <v>1461</v>
      </c>
      <c r="BZ220" s="29" t="s">
        <v>2759</v>
      </c>
      <c r="CA220" s="29" t="s">
        <v>2760</v>
      </c>
      <c r="CB220" s="20" t="s">
        <v>299</v>
      </c>
      <c r="CC220" s="20" t="s">
        <v>300</v>
      </c>
    </row>
    <row r="221" spans="1:81" ht="28.5">
      <c r="A221" s="112">
        <v>2022</v>
      </c>
      <c r="B221" s="29" t="s">
        <v>744</v>
      </c>
      <c r="C221" s="29" t="s">
        <v>2761</v>
      </c>
      <c r="D221" s="113" t="s">
        <v>333</v>
      </c>
      <c r="E221" s="29" t="s">
        <v>2762</v>
      </c>
      <c r="F221" s="29" t="s">
        <v>334</v>
      </c>
      <c r="G221" s="29" t="s">
        <v>2763</v>
      </c>
      <c r="H221" s="29" t="s">
        <v>2764</v>
      </c>
      <c r="I221" s="29" t="s">
        <v>2764</v>
      </c>
      <c r="J221" s="29" t="s">
        <v>2765</v>
      </c>
      <c r="K221" s="29" t="s">
        <v>2087</v>
      </c>
      <c r="L221" s="29"/>
      <c r="M221" s="29" t="s">
        <v>2766</v>
      </c>
      <c r="N221" s="29" t="s">
        <v>2767</v>
      </c>
      <c r="O221" s="29" t="s">
        <v>765</v>
      </c>
      <c r="P221" s="113"/>
      <c r="Q221" s="29"/>
      <c r="R221" s="29"/>
      <c r="S221" s="29" t="s">
        <v>2088</v>
      </c>
      <c r="T221" s="29"/>
      <c r="U221" s="29"/>
      <c r="V221" s="29"/>
      <c r="W221" s="29"/>
      <c r="X221" s="113">
        <v>57</v>
      </c>
      <c r="Y221" s="113">
        <v>69</v>
      </c>
      <c r="Z221" s="113">
        <f t="shared" si="320"/>
        <v>12</v>
      </c>
      <c r="AA221" s="115">
        <f t="shared" si="321"/>
        <v>0.21052631578947367</v>
      </c>
      <c r="AB221" s="113">
        <v>72</v>
      </c>
      <c r="AC221" s="113">
        <v>75</v>
      </c>
      <c r="AD221" s="113">
        <f t="shared" si="322"/>
        <v>3</v>
      </c>
      <c r="AE221" s="115">
        <f t="shared" si="323"/>
        <v>4.1666666666666664E-2</v>
      </c>
      <c r="AF221" s="113">
        <v>90</v>
      </c>
      <c r="AG221" s="113">
        <v>93</v>
      </c>
      <c r="AH221" s="113">
        <f t="shared" si="324"/>
        <v>3</v>
      </c>
      <c r="AI221" s="115">
        <f t="shared" si="325"/>
        <v>3.3333333333333333E-2</v>
      </c>
      <c r="AJ221" s="113">
        <v>11</v>
      </c>
      <c r="AK221" s="113">
        <v>33</v>
      </c>
      <c r="AL221" s="113">
        <f t="shared" si="326"/>
        <v>22</v>
      </c>
      <c r="AM221" s="115">
        <f t="shared" si="327"/>
        <v>2</v>
      </c>
      <c r="AN221" s="113"/>
      <c r="AO221" s="113"/>
      <c r="AP221" s="113"/>
      <c r="AQ221" s="115"/>
      <c r="AR221" s="113">
        <v>70</v>
      </c>
      <c r="AS221" s="113">
        <v>89</v>
      </c>
      <c r="AT221" s="113">
        <f t="shared" si="330"/>
        <v>19</v>
      </c>
      <c r="AU221" s="115">
        <f t="shared" si="331"/>
        <v>0.27142857142857141</v>
      </c>
      <c r="AV221" s="113"/>
      <c r="AW221" s="113"/>
      <c r="AX221" s="113"/>
      <c r="AY221" s="113"/>
      <c r="AZ221" s="113"/>
      <c r="BA221" s="113"/>
      <c r="BB221" s="113"/>
      <c r="BC221" s="113"/>
      <c r="BD221" s="113"/>
      <c r="BE221" s="113"/>
      <c r="BF221" s="115">
        <v>0.93</v>
      </c>
      <c r="BG221" s="113">
        <v>4.67</v>
      </c>
      <c r="BH221" s="113"/>
      <c r="BI221" s="115">
        <v>0.86</v>
      </c>
      <c r="BJ221" s="113">
        <v>2.65</v>
      </c>
      <c r="BK221" s="132"/>
      <c r="BL221" s="113"/>
      <c r="BM221" s="115"/>
      <c r="BN221" s="29"/>
      <c r="BO221" s="29"/>
      <c r="BP221" s="29"/>
      <c r="BQ221" s="29"/>
      <c r="BR221" s="29"/>
      <c r="BS221" s="29" t="s">
        <v>27</v>
      </c>
      <c r="BT221" s="113">
        <v>1</v>
      </c>
      <c r="BU221" s="113">
        <v>1</v>
      </c>
      <c r="BV221" s="29" t="s">
        <v>2087</v>
      </c>
      <c r="BW221" s="37"/>
      <c r="BX221" s="29"/>
      <c r="BY221" s="29" t="s">
        <v>1569</v>
      </c>
      <c r="BZ221" s="29" t="s">
        <v>1570</v>
      </c>
      <c r="CA221" s="20" t="s">
        <v>1571</v>
      </c>
      <c r="CB221" s="20" t="s">
        <v>299</v>
      </c>
      <c r="CC221" s="20" t="s">
        <v>300</v>
      </c>
    </row>
    <row r="222" spans="1:81" ht="42.75">
      <c r="A222" s="112">
        <v>2022</v>
      </c>
      <c r="B222" s="29"/>
      <c r="C222" s="29"/>
      <c r="D222" s="29"/>
      <c r="E222" s="29"/>
      <c r="F222" s="29"/>
      <c r="G222" s="29"/>
      <c r="H222" s="29" t="s">
        <v>2768</v>
      </c>
      <c r="I222" s="29" t="s">
        <v>2768</v>
      </c>
      <c r="J222" s="29" t="s">
        <v>2769</v>
      </c>
      <c r="K222" s="29" t="s">
        <v>21</v>
      </c>
      <c r="L222" s="29"/>
      <c r="M222" s="29"/>
      <c r="N222" s="29"/>
      <c r="O222" s="29" t="s">
        <v>2770</v>
      </c>
      <c r="P222" s="113"/>
      <c r="Q222" s="29"/>
      <c r="R222" s="29"/>
      <c r="S222" s="29" t="s">
        <v>2088</v>
      </c>
      <c r="T222" s="29"/>
      <c r="U222" s="29"/>
      <c r="V222" s="122" t="s">
        <v>2771</v>
      </c>
      <c r="W222" s="29" t="s">
        <v>2</v>
      </c>
      <c r="X222" s="113">
        <v>28</v>
      </c>
      <c r="Y222" s="113">
        <v>45</v>
      </c>
      <c r="Z222" s="113">
        <f t="shared" si="320"/>
        <v>17</v>
      </c>
      <c r="AA222" s="115">
        <f t="shared" si="321"/>
        <v>0.6071428571428571</v>
      </c>
      <c r="AB222" s="113">
        <v>28</v>
      </c>
      <c r="AC222" s="113">
        <v>49</v>
      </c>
      <c r="AD222" s="113">
        <f t="shared" si="322"/>
        <v>21</v>
      </c>
      <c r="AE222" s="115">
        <f t="shared" si="323"/>
        <v>0.75</v>
      </c>
      <c r="AF222" s="113">
        <v>70</v>
      </c>
      <c r="AG222" s="113">
        <v>82</v>
      </c>
      <c r="AH222" s="113">
        <f t="shared" si="324"/>
        <v>12</v>
      </c>
      <c r="AI222" s="115">
        <f t="shared" si="325"/>
        <v>0.17142857142857143</v>
      </c>
      <c r="AJ222" s="113">
        <v>28</v>
      </c>
      <c r="AK222" s="113">
        <v>59</v>
      </c>
      <c r="AL222" s="113">
        <f t="shared" si="326"/>
        <v>31</v>
      </c>
      <c r="AM222" s="115">
        <f t="shared" si="327"/>
        <v>1.1071428571428572</v>
      </c>
      <c r="AN222" s="113"/>
      <c r="AO222" s="113"/>
      <c r="AP222" s="113"/>
      <c r="AQ222" s="115"/>
      <c r="AR222" s="113">
        <v>69</v>
      </c>
      <c r="AS222" s="113">
        <v>77</v>
      </c>
      <c r="AT222" s="113">
        <f t="shared" si="330"/>
        <v>8</v>
      </c>
      <c r="AU222" s="115">
        <f t="shared" si="331"/>
        <v>0.11594202898550725</v>
      </c>
      <c r="AV222" s="113"/>
      <c r="AW222" s="113"/>
      <c r="AX222" s="113"/>
      <c r="AY222" s="113"/>
      <c r="AZ222" s="113"/>
      <c r="BA222" s="113"/>
      <c r="BB222" s="113"/>
      <c r="BC222" s="113"/>
      <c r="BD222" s="113"/>
      <c r="BE222" s="113"/>
      <c r="BF222" s="115">
        <v>0.93</v>
      </c>
      <c r="BG222" s="113">
        <v>4.92</v>
      </c>
      <c r="BH222" s="113"/>
      <c r="BI222" s="115">
        <v>0.85</v>
      </c>
      <c r="BJ222" s="113">
        <v>3.02</v>
      </c>
      <c r="BK222" s="132"/>
      <c r="BL222" s="113"/>
      <c r="BM222" s="115"/>
      <c r="BN222" s="29"/>
      <c r="BO222" s="29"/>
      <c r="BP222" s="29"/>
      <c r="BQ222" s="29"/>
      <c r="BR222" s="29"/>
      <c r="BS222" s="29" t="s">
        <v>25</v>
      </c>
      <c r="BT222" s="113">
        <v>1</v>
      </c>
      <c r="BU222" s="113">
        <v>1</v>
      </c>
      <c r="BV222" s="29" t="s">
        <v>21</v>
      </c>
      <c r="BW222" s="37"/>
      <c r="BX222" s="29"/>
      <c r="BY222" s="29" t="s">
        <v>1569</v>
      </c>
      <c r="BZ222" s="29" t="s">
        <v>1570</v>
      </c>
      <c r="CA222" s="20" t="s">
        <v>1571</v>
      </c>
      <c r="CB222" s="20" t="s">
        <v>299</v>
      </c>
      <c r="CC222" s="20" t="s">
        <v>300</v>
      </c>
    </row>
    <row r="223" spans="1:81" ht="57">
      <c r="A223" s="112">
        <v>2022</v>
      </c>
      <c r="B223" s="29" t="s">
        <v>828</v>
      </c>
      <c r="C223" s="29" t="s">
        <v>987</v>
      </c>
      <c r="D223" s="113" t="s">
        <v>830</v>
      </c>
      <c r="E223" s="29" t="s">
        <v>989</v>
      </c>
      <c r="F223" s="29" t="s">
        <v>831</v>
      </c>
      <c r="G223" s="29" t="s">
        <v>1117</v>
      </c>
      <c r="H223" s="29" t="s">
        <v>1118</v>
      </c>
      <c r="I223" s="29" t="s">
        <v>1118</v>
      </c>
      <c r="J223" s="29" t="s">
        <v>2772</v>
      </c>
      <c r="K223" s="29" t="s">
        <v>23</v>
      </c>
      <c r="L223" s="29"/>
      <c r="M223" s="29" t="s">
        <v>2773</v>
      </c>
      <c r="N223" s="29" t="s">
        <v>1089</v>
      </c>
      <c r="O223" s="29" t="s">
        <v>1411</v>
      </c>
      <c r="P223" s="113">
        <v>50</v>
      </c>
      <c r="Q223" s="29"/>
      <c r="R223" s="29"/>
      <c r="S223" s="29" t="s">
        <v>2606</v>
      </c>
      <c r="T223" s="122" t="s">
        <v>2774</v>
      </c>
      <c r="U223" s="29" t="s">
        <v>2</v>
      </c>
      <c r="V223" s="122" t="s">
        <v>2775</v>
      </c>
      <c r="W223" s="29" t="s">
        <v>2</v>
      </c>
      <c r="X223" s="113"/>
      <c r="Y223" s="113"/>
      <c r="Z223" s="113"/>
      <c r="AA223" s="115"/>
      <c r="AB223" s="113"/>
      <c r="AC223" s="113"/>
      <c r="AD223" s="113"/>
      <c r="AE223" s="115"/>
      <c r="AF223" s="113"/>
      <c r="AG223" s="113"/>
      <c r="AH223" s="113"/>
      <c r="AI223" s="115"/>
      <c r="AJ223" s="113"/>
      <c r="AK223" s="113"/>
      <c r="AL223" s="113"/>
      <c r="AM223" s="115"/>
      <c r="AN223" s="113"/>
      <c r="AO223" s="113"/>
      <c r="AP223" s="113"/>
      <c r="AQ223" s="115"/>
      <c r="AR223" s="113"/>
      <c r="AS223" s="113"/>
      <c r="AT223" s="113"/>
      <c r="AU223" s="115"/>
      <c r="AV223" s="113"/>
      <c r="AW223" s="113"/>
      <c r="AX223" s="113"/>
      <c r="AY223" s="113"/>
      <c r="AZ223" s="113"/>
      <c r="BA223" s="113"/>
      <c r="BB223" s="113"/>
      <c r="BC223" s="113"/>
      <c r="BD223" s="113"/>
      <c r="BE223" s="113">
        <v>0.5</v>
      </c>
      <c r="BF223" s="115">
        <v>0.93</v>
      </c>
      <c r="BG223" s="113">
        <v>5.0199999999999996</v>
      </c>
      <c r="BH223" s="113">
        <v>1.96</v>
      </c>
      <c r="BI223" s="115">
        <v>0.85</v>
      </c>
      <c r="BJ223" s="113">
        <v>3.27</v>
      </c>
      <c r="BK223" s="132">
        <f>(BL223*100)/(100+55)</f>
        <v>2.5290322580645159</v>
      </c>
      <c r="BL223" s="113">
        <v>3.92</v>
      </c>
      <c r="BM223" s="115">
        <v>0.55000000000000004</v>
      </c>
      <c r="BN223" s="29">
        <f t="shared" ref="BN223:BN252" si="332">P223*BL223</f>
        <v>196</v>
      </c>
      <c r="BO223" s="29"/>
      <c r="BP223" s="29"/>
      <c r="BQ223" s="29"/>
      <c r="BR223" s="29"/>
      <c r="BS223" s="29" t="s">
        <v>28</v>
      </c>
      <c r="BT223" s="113">
        <v>1</v>
      </c>
      <c r="BU223" s="113">
        <v>2</v>
      </c>
      <c r="BV223" s="29" t="s">
        <v>314</v>
      </c>
      <c r="BW223" s="37"/>
      <c r="BX223" s="29"/>
      <c r="BY223" s="29" t="s">
        <v>1455</v>
      </c>
      <c r="BZ223" s="29" t="s">
        <v>1455</v>
      </c>
      <c r="CA223" s="29" t="s">
        <v>1455</v>
      </c>
      <c r="CB223" s="29" t="s">
        <v>1455</v>
      </c>
      <c r="CC223" s="20" t="s">
        <v>300</v>
      </c>
    </row>
    <row r="224" spans="1:81" ht="42.75">
      <c r="A224" s="112">
        <v>2022</v>
      </c>
      <c r="B224" s="29" t="s">
        <v>828</v>
      </c>
      <c r="C224" s="29" t="s">
        <v>987</v>
      </c>
      <c r="D224" s="113" t="s">
        <v>830</v>
      </c>
      <c r="E224" s="29" t="s">
        <v>989</v>
      </c>
      <c r="F224" s="29" t="s">
        <v>334</v>
      </c>
      <c r="G224" s="29" t="s">
        <v>1120</v>
      </c>
      <c r="H224" s="29" t="s">
        <v>1121</v>
      </c>
      <c r="I224" s="29" t="s">
        <v>1121</v>
      </c>
      <c r="J224" s="29" t="s">
        <v>2776</v>
      </c>
      <c r="K224" s="29" t="s">
        <v>23</v>
      </c>
      <c r="L224" s="29"/>
      <c r="M224" s="29" t="s">
        <v>2777</v>
      </c>
      <c r="N224" s="29" t="s">
        <v>1089</v>
      </c>
      <c r="O224" s="29" t="s">
        <v>1411</v>
      </c>
      <c r="P224" s="113">
        <v>52</v>
      </c>
      <c r="Q224" s="29"/>
      <c r="R224" s="29"/>
      <c r="S224" s="29" t="s">
        <v>2778</v>
      </c>
      <c r="T224" s="122" t="s">
        <v>2779</v>
      </c>
      <c r="U224" s="29" t="s">
        <v>2</v>
      </c>
      <c r="V224" s="122" t="s">
        <v>2780</v>
      </c>
      <c r="W224" s="29" t="s">
        <v>2</v>
      </c>
      <c r="X224" s="113"/>
      <c r="Y224" s="113"/>
      <c r="Z224" s="113"/>
      <c r="AA224" s="115"/>
      <c r="AB224" s="113"/>
      <c r="AC224" s="113"/>
      <c r="AD224" s="113"/>
      <c r="AE224" s="115"/>
      <c r="AF224" s="113"/>
      <c r="AG224" s="113"/>
      <c r="AH224" s="113"/>
      <c r="AI224" s="115"/>
      <c r="AJ224" s="113"/>
      <c r="AK224" s="113"/>
      <c r="AL224" s="113"/>
      <c r="AM224" s="115"/>
      <c r="AN224" s="113"/>
      <c r="AO224" s="113"/>
      <c r="AP224" s="113"/>
      <c r="AQ224" s="115"/>
      <c r="AR224" s="113"/>
      <c r="AS224" s="113"/>
      <c r="AT224" s="113"/>
      <c r="AU224" s="115"/>
      <c r="AV224" s="113"/>
      <c r="AW224" s="113"/>
      <c r="AX224" s="113"/>
      <c r="AY224" s="113"/>
      <c r="AZ224" s="113"/>
      <c r="BA224" s="113"/>
      <c r="BB224" s="113"/>
      <c r="BC224" s="113"/>
      <c r="BD224" s="113"/>
      <c r="BE224" s="113">
        <v>1.19</v>
      </c>
      <c r="BF224" s="115">
        <v>0.94</v>
      </c>
      <c r="BG224" s="113">
        <v>4.9400000000000004</v>
      </c>
      <c r="BH224" s="113">
        <v>1.75</v>
      </c>
      <c r="BI224" s="115">
        <v>0.86</v>
      </c>
      <c r="BJ224" s="113">
        <v>3.17</v>
      </c>
      <c r="BK224" s="132">
        <f>(BL224*100)/(100+46)</f>
        <v>2.5821917808219177</v>
      </c>
      <c r="BL224" s="113">
        <v>3.77</v>
      </c>
      <c r="BM224" s="115">
        <v>0.46</v>
      </c>
      <c r="BN224" s="29">
        <f t="shared" si="332"/>
        <v>196.04</v>
      </c>
      <c r="BO224" s="29"/>
      <c r="BP224" s="29"/>
      <c r="BQ224" s="29"/>
      <c r="BR224" s="29"/>
      <c r="BS224" s="29" t="s">
        <v>28</v>
      </c>
      <c r="BT224" s="113">
        <v>1</v>
      </c>
      <c r="BU224" s="113">
        <v>2</v>
      </c>
      <c r="BV224" s="29" t="s">
        <v>314</v>
      </c>
      <c r="BW224" s="37"/>
      <c r="BX224" s="29"/>
      <c r="BY224" s="29" t="s">
        <v>1455</v>
      </c>
      <c r="BZ224" s="29" t="s">
        <v>1455</v>
      </c>
      <c r="CA224" s="29" t="s">
        <v>1455</v>
      </c>
      <c r="CB224" s="29" t="s">
        <v>1455</v>
      </c>
      <c r="CC224" s="20" t="s">
        <v>300</v>
      </c>
    </row>
    <row r="225" spans="1:81" ht="42.75">
      <c r="A225" s="112">
        <v>2022</v>
      </c>
      <c r="B225" s="29" t="s">
        <v>853</v>
      </c>
      <c r="C225" s="29" t="s">
        <v>854</v>
      </c>
      <c r="D225" s="29"/>
      <c r="E225" s="29" t="s">
        <v>2781</v>
      </c>
      <c r="F225" s="29" t="s">
        <v>1312</v>
      </c>
      <c r="G225" s="29" t="s">
        <v>1312</v>
      </c>
      <c r="H225" s="29" t="s">
        <v>1313</v>
      </c>
      <c r="I225" s="29" t="s">
        <v>1313</v>
      </c>
      <c r="J225" s="29" t="s">
        <v>2782</v>
      </c>
      <c r="K225" s="29" t="s">
        <v>23</v>
      </c>
      <c r="L225" s="29"/>
      <c r="M225" s="29" t="s">
        <v>2783</v>
      </c>
      <c r="N225" s="29" t="s">
        <v>11990</v>
      </c>
      <c r="O225" s="29" t="s">
        <v>1379</v>
      </c>
      <c r="P225" s="113">
        <v>37</v>
      </c>
      <c r="Q225" s="29"/>
      <c r="R225" s="29"/>
      <c r="S225" s="29" t="s">
        <v>2599</v>
      </c>
      <c r="T225" s="122" t="s">
        <v>2784</v>
      </c>
      <c r="U225" s="29" t="s">
        <v>8</v>
      </c>
      <c r="V225" s="122" t="s">
        <v>2785</v>
      </c>
      <c r="W225" s="29" t="s">
        <v>2</v>
      </c>
      <c r="X225" s="113">
        <v>0</v>
      </c>
      <c r="Y225" s="113">
        <v>10</v>
      </c>
      <c r="Z225" s="113">
        <f t="shared" ref="Z225:Z235" si="333">Y225-X225</f>
        <v>10</v>
      </c>
      <c r="AA225" s="115"/>
      <c r="AB225" s="113">
        <v>3</v>
      </c>
      <c r="AC225" s="113">
        <v>11</v>
      </c>
      <c r="AD225" s="113">
        <f t="shared" ref="AD225:AD235" si="334">AC225-AB225</f>
        <v>8</v>
      </c>
      <c r="AE225" s="115">
        <f t="shared" ref="AE225:AE234" si="335">(AC225-AB225)/AB225</f>
        <v>2.6666666666666665</v>
      </c>
      <c r="AF225" s="113">
        <v>46</v>
      </c>
      <c r="AG225" s="113">
        <v>78</v>
      </c>
      <c r="AH225" s="113">
        <f t="shared" ref="AH225:AH235" si="336">AG225-AF225</f>
        <v>32</v>
      </c>
      <c r="AI225" s="115">
        <f t="shared" ref="AI225:AI234" si="337">(AG225-AF225)/AF225</f>
        <v>0.69565217391304346</v>
      </c>
      <c r="AJ225" s="113">
        <v>41</v>
      </c>
      <c r="AK225" s="113">
        <v>65</v>
      </c>
      <c r="AL225" s="113">
        <f t="shared" ref="AL225:AL235" si="338">AK225-AJ225</f>
        <v>24</v>
      </c>
      <c r="AM225" s="115">
        <f t="shared" ref="AM225:AM235" si="339">(AK225-AJ225)/AJ225</f>
        <v>0.58536585365853655</v>
      </c>
      <c r="AN225" s="113">
        <v>45</v>
      </c>
      <c r="AO225" s="113">
        <v>76</v>
      </c>
      <c r="AP225" s="113">
        <f t="shared" ref="AP225:AP235" si="340">AO225-AN225</f>
        <v>31</v>
      </c>
      <c r="AQ225" s="115">
        <f t="shared" ref="AQ225:AQ235" si="341">(AO225-AN225)/AN225</f>
        <v>0.68888888888888888</v>
      </c>
      <c r="AR225" s="113">
        <v>42</v>
      </c>
      <c r="AS225" s="113">
        <v>66</v>
      </c>
      <c r="AT225" s="113">
        <f t="shared" ref="AT225:AT235" si="342">AS225-AR225</f>
        <v>24</v>
      </c>
      <c r="AU225" s="115">
        <f t="shared" ref="AU225:AU235" si="343">(AS225-AR225)/AR225</f>
        <v>0.5714285714285714</v>
      </c>
      <c r="AV225" s="113"/>
      <c r="AW225" s="113"/>
      <c r="AX225" s="113"/>
      <c r="AY225" s="113"/>
      <c r="AZ225" s="113"/>
      <c r="BA225" s="113"/>
      <c r="BB225" s="113"/>
      <c r="BC225" s="113"/>
      <c r="BD225" s="113"/>
      <c r="BE225" s="113">
        <v>1.1200000000000001</v>
      </c>
      <c r="BF225" s="115">
        <v>0.94</v>
      </c>
      <c r="BG225" s="113">
        <v>5.01</v>
      </c>
      <c r="BH225" s="113">
        <v>3.66</v>
      </c>
      <c r="BI225" s="115">
        <v>0.88</v>
      </c>
      <c r="BJ225" s="113">
        <v>3.26</v>
      </c>
      <c r="BK225" s="132">
        <f>(BL225*100)/(100+30)</f>
        <v>2.8692307692307693</v>
      </c>
      <c r="BL225" s="113">
        <v>3.73</v>
      </c>
      <c r="BM225" s="115">
        <v>0.3</v>
      </c>
      <c r="BN225" s="29">
        <f t="shared" si="332"/>
        <v>138.01</v>
      </c>
      <c r="BO225" s="29"/>
      <c r="BP225" s="29"/>
      <c r="BQ225" s="29"/>
      <c r="BR225" s="29"/>
      <c r="BS225" s="29" t="s">
        <v>27</v>
      </c>
      <c r="BT225" s="113">
        <v>1</v>
      </c>
      <c r="BU225" s="113">
        <v>3</v>
      </c>
      <c r="BV225" s="29" t="s">
        <v>314</v>
      </c>
      <c r="BW225" s="37"/>
      <c r="BX225" s="29"/>
      <c r="BY225" s="29" t="s">
        <v>1461</v>
      </c>
      <c r="BZ225" s="29" t="s">
        <v>2786</v>
      </c>
      <c r="CA225" s="29" t="s">
        <v>2787</v>
      </c>
      <c r="CB225" s="20" t="s">
        <v>299</v>
      </c>
      <c r="CC225" s="20" t="s">
        <v>300</v>
      </c>
    </row>
    <row r="226" spans="1:81" ht="42.75">
      <c r="A226" s="112">
        <v>2022</v>
      </c>
      <c r="B226" s="29" t="s">
        <v>853</v>
      </c>
      <c r="C226" s="29" t="s">
        <v>1006</v>
      </c>
      <c r="D226" s="29"/>
      <c r="E226" s="29" t="s">
        <v>1430</v>
      </c>
      <c r="F226" s="29" t="s">
        <v>1310</v>
      </c>
      <c r="G226" s="29" t="s">
        <v>1310</v>
      </c>
      <c r="H226" s="29" t="s">
        <v>2788</v>
      </c>
      <c r="I226" s="29" t="s">
        <v>2788</v>
      </c>
      <c r="J226" s="29" t="s">
        <v>2789</v>
      </c>
      <c r="K226" s="29" t="s">
        <v>23</v>
      </c>
      <c r="L226" s="29"/>
      <c r="M226" s="29" t="s">
        <v>2790</v>
      </c>
      <c r="N226" s="29" t="s">
        <v>11969</v>
      </c>
      <c r="O226" s="29" t="s">
        <v>765</v>
      </c>
      <c r="P226" s="113">
        <v>17</v>
      </c>
      <c r="Q226" s="29"/>
      <c r="R226" s="29"/>
      <c r="S226" s="29" t="s">
        <v>2791</v>
      </c>
      <c r="T226" s="122" t="s">
        <v>2792</v>
      </c>
      <c r="U226" s="29" t="s">
        <v>2</v>
      </c>
      <c r="V226" s="122" t="s">
        <v>2793</v>
      </c>
      <c r="W226" s="29" t="s">
        <v>2</v>
      </c>
      <c r="X226" s="113">
        <v>26</v>
      </c>
      <c r="Y226" s="113">
        <v>60</v>
      </c>
      <c r="Z226" s="113">
        <f t="shared" si="333"/>
        <v>34</v>
      </c>
      <c r="AA226" s="115">
        <f t="shared" ref="AA226:AA232" si="344">(Y226-X226)/X226</f>
        <v>1.3076923076923077</v>
      </c>
      <c r="AB226" s="113">
        <v>89</v>
      </c>
      <c r="AC226" s="113">
        <v>100</v>
      </c>
      <c r="AD226" s="113">
        <f t="shared" si="334"/>
        <v>11</v>
      </c>
      <c r="AE226" s="115">
        <f t="shared" si="335"/>
        <v>0.12359550561797752</v>
      </c>
      <c r="AF226" s="113">
        <v>100</v>
      </c>
      <c r="AG226" s="113">
        <v>100</v>
      </c>
      <c r="AH226" s="113">
        <f t="shared" si="336"/>
        <v>0</v>
      </c>
      <c r="AI226" s="115">
        <f t="shared" si="337"/>
        <v>0</v>
      </c>
      <c r="AJ226" s="113">
        <v>86</v>
      </c>
      <c r="AK226" s="113">
        <v>98</v>
      </c>
      <c r="AL226" s="113">
        <f t="shared" si="338"/>
        <v>12</v>
      </c>
      <c r="AM226" s="115">
        <f t="shared" si="339"/>
        <v>0.13953488372093023</v>
      </c>
      <c r="AN226" s="113">
        <v>93</v>
      </c>
      <c r="AO226" s="113">
        <v>98</v>
      </c>
      <c r="AP226" s="113">
        <f t="shared" si="340"/>
        <v>5</v>
      </c>
      <c r="AQ226" s="115">
        <f t="shared" si="341"/>
        <v>5.3763440860215055E-2</v>
      </c>
      <c r="AR226" s="113">
        <v>91</v>
      </c>
      <c r="AS226" s="113">
        <v>95</v>
      </c>
      <c r="AT226" s="113">
        <f t="shared" si="342"/>
        <v>4</v>
      </c>
      <c r="AU226" s="115">
        <f t="shared" si="343"/>
        <v>4.3956043956043959E-2</v>
      </c>
      <c r="AV226" s="113"/>
      <c r="AW226" s="113"/>
      <c r="AX226" s="113"/>
      <c r="AY226" s="113"/>
      <c r="AZ226" s="113"/>
      <c r="BA226" s="113"/>
      <c r="BB226" s="113"/>
      <c r="BC226" s="113"/>
      <c r="BD226" s="113"/>
      <c r="BE226" s="113">
        <v>0.57999999999999996</v>
      </c>
      <c r="BF226" s="115">
        <v>0.93</v>
      </c>
      <c r="BG226" s="113">
        <v>4.7699999999999996</v>
      </c>
      <c r="BH226" s="113">
        <v>1.66</v>
      </c>
      <c r="BI226" s="115">
        <v>0.86</v>
      </c>
      <c r="BJ226" s="113">
        <v>1.66</v>
      </c>
      <c r="BK226" s="132">
        <f>(BL226*100)/(100+17)</f>
        <v>3.0512820512820511</v>
      </c>
      <c r="BL226" s="113">
        <v>3.57</v>
      </c>
      <c r="BM226" s="115">
        <v>0.17</v>
      </c>
      <c r="BN226" s="29">
        <f t="shared" si="332"/>
        <v>60.69</v>
      </c>
      <c r="BO226" s="29"/>
      <c r="BP226" s="29"/>
      <c r="BQ226" s="29"/>
      <c r="BR226" s="29"/>
      <c r="BS226" s="29" t="s">
        <v>26</v>
      </c>
      <c r="BT226" s="113">
        <v>1</v>
      </c>
      <c r="BU226" s="113">
        <v>3</v>
      </c>
      <c r="BV226" s="29" t="s">
        <v>314</v>
      </c>
      <c r="BW226" s="37"/>
      <c r="BX226" s="29"/>
      <c r="BY226" s="29" t="s">
        <v>1461</v>
      </c>
      <c r="BZ226" s="29" t="s">
        <v>2794</v>
      </c>
      <c r="CA226" s="29" t="s">
        <v>2795</v>
      </c>
      <c r="CB226" s="20" t="s">
        <v>299</v>
      </c>
      <c r="CC226" s="20" t="s">
        <v>300</v>
      </c>
    </row>
    <row r="227" spans="1:81" ht="57">
      <c r="A227" s="112">
        <v>2022</v>
      </c>
      <c r="B227" s="29" t="s">
        <v>301</v>
      </c>
      <c r="C227" s="29" t="s">
        <v>650</v>
      </c>
      <c r="D227" s="113" t="s">
        <v>430</v>
      </c>
      <c r="E227" s="29" t="s">
        <v>651</v>
      </c>
      <c r="F227" s="29" t="s">
        <v>334</v>
      </c>
      <c r="G227" s="29" t="s">
        <v>891</v>
      </c>
      <c r="H227" s="29" t="s">
        <v>1169</v>
      </c>
      <c r="I227" s="29" t="s">
        <v>1169</v>
      </c>
      <c r="J227" s="29" t="s">
        <v>2796</v>
      </c>
      <c r="K227" s="29" t="s">
        <v>23</v>
      </c>
      <c r="L227" s="29"/>
      <c r="M227" s="29" t="s">
        <v>2797</v>
      </c>
      <c r="N227" s="29" t="s">
        <v>1089</v>
      </c>
      <c r="O227" s="29" t="s">
        <v>765</v>
      </c>
      <c r="P227" s="113">
        <v>76</v>
      </c>
      <c r="Q227" s="29"/>
      <c r="R227" s="29"/>
      <c r="S227" s="29" t="s">
        <v>2798</v>
      </c>
      <c r="T227" s="122" t="s">
        <v>2799</v>
      </c>
      <c r="U227" s="29" t="s">
        <v>2</v>
      </c>
      <c r="V227" s="122" t="s">
        <v>2800</v>
      </c>
      <c r="W227" s="29" t="s">
        <v>2</v>
      </c>
      <c r="X227" s="113">
        <v>59</v>
      </c>
      <c r="Y227" s="113">
        <v>73</v>
      </c>
      <c r="Z227" s="113">
        <f t="shared" si="333"/>
        <v>14</v>
      </c>
      <c r="AA227" s="115">
        <f t="shared" si="344"/>
        <v>0.23728813559322035</v>
      </c>
      <c r="AB227" s="113">
        <v>98</v>
      </c>
      <c r="AC227" s="113">
        <v>100</v>
      </c>
      <c r="AD227" s="113">
        <f t="shared" si="334"/>
        <v>2</v>
      </c>
      <c r="AE227" s="115">
        <f t="shared" si="335"/>
        <v>2.0408163265306121E-2</v>
      </c>
      <c r="AF227" s="113">
        <v>98</v>
      </c>
      <c r="AG227" s="113">
        <v>100</v>
      </c>
      <c r="AH227" s="113">
        <f t="shared" si="336"/>
        <v>2</v>
      </c>
      <c r="AI227" s="115">
        <f t="shared" si="337"/>
        <v>2.0408163265306121E-2</v>
      </c>
      <c r="AJ227" s="113">
        <v>9</v>
      </c>
      <c r="AK227" s="113">
        <v>35</v>
      </c>
      <c r="AL227" s="113">
        <f t="shared" si="338"/>
        <v>26</v>
      </c>
      <c r="AM227" s="115">
        <f t="shared" si="339"/>
        <v>2.8888888888888888</v>
      </c>
      <c r="AN227" s="113">
        <v>89</v>
      </c>
      <c r="AO227" s="113">
        <v>91</v>
      </c>
      <c r="AP227" s="113">
        <f t="shared" si="340"/>
        <v>2</v>
      </c>
      <c r="AQ227" s="115">
        <f t="shared" si="341"/>
        <v>2.247191011235955E-2</v>
      </c>
      <c r="AR227" s="113">
        <v>84</v>
      </c>
      <c r="AS227" s="113">
        <v>87</v>
      </c>
      <c r="AT227" s="113">
        <f t="shared" si="342"/>
        <v>3</v>
      </c>
      <c r="AU227" s="115">
        <f t="shared" si="343"/>
        <v>3.5714285714285712E-2</v>
      </c>
      <c r="AV227" s="113"/>
      <c r="AW227" s="113"/>
      <c r="AX227" s="113"/>
      <c r="AY227" s="113"/>
      <c r="AZ227" s="113"/>
      <c r="BA227" s="113"/>
      <c r="BB227" s="113"/>
      <c r="BC227" s="113"/>
      <c r="BD227" s="113"/>
      <c r="BE227" s="113">
        <v>1.39</v>
      </c>
      <c r="BF227" s="115">
        <v>0.92</v>
      </c>
      <c r="BG227" s="113">
        <v>5.07</v>
      </c>
      <c r="BH227" s="113">
        <v>2.5499999999999998</v>
      </c>
      <c r="BI227" s="115">
        <v>0.84</v>
      </c>
      <c r="BJ227" s="113">
        <v>3.13</v>
      </c>
      <c r="BK227" s="132">
        <f>(BL227*100)/(100+41)</f>
        <v>2.5035460992907801</v>
      </c>
      <c r="BL227" s="113">
        <v>3.53</v>
      </c>
      <c r="BM227" s="115">
        <v>0.41</v>
      </c>
      <c r="BN227" s="29">
        <f t="shared" si="332"/>
        <v>268.27999999999997</v>
      </c>
      <c r="BO227" s="29"/>
      <c r="BP227" s="29"/>
      <c r="BQ227" s="29"/>
      <c r="BR227" s="29"/>
      <c r="BS227" s="29" t="s">
        <v>26</v>
      </c>
      <c r="BT227" s="113">
        <v>1</v>
      </c>
      <c r="BU227" s="113">
        <v>3</v>
      </c>
      <c r="BV227" s="29" t="s">
        <v>314</v>
      </c>
      <c r="BW227" s="37"/>
      <c r="BX227" s="29"/>
      <c r="BY227" s="29" t="s">
        <v>1461</v>
      </c>
      <c r="BZ227" s="29" t="s">
        <v>2801</v>
      </c>
      <c r="CA227" s="29" t="s">
        <v>2802</v>
      </c>
      <c r="CB227" s="20" t="s">
        <v>299</v>
      </c>
      <c r="CC227" s="20" t="s">
        <v>300</v>
      </c>
    </row>
    <row r="228" spans="1:81" ht="42.75">
      <c r="A228" s="112">
        <v>2022</v>
      </c>
      <c r="B228" s="29" t="s">
        <v>301</v>
      </c>
      <c r="C228" s="29" t="s">
        <v>650</v>
      </c>
      <c r="D228" s="113" t="s">
        <v>430</v>
      </c>
      <c r="E228" s="29" t="s">
        <v>651</v>
      </c>
      <c r="F228" s="29" t="s">
        <v>334</v>
      </c>
      <c r="G228" s="29" t="s">
        <v>891</v>
      </c>
      <c r="H228" s="29" t="s">
        <v>1169</v>
      </c>
      <c r="I228" s="29" t="s">
        <v>1169</v>
      </c>
      <c r="J228" s="29" t="s">
        <v>2803</v>
      </c>
      <c r="K228" s="29" t="s">
        <v>23</v>
      </c>
      <c r="L228" s="29"/>
      <c r="M228" s="29" t="s">
        <v>2804</v>
      </c>
      <c r="N228" s="29" t="s">
        <v>1089</v>
      </c>
      <c r="O228" s="29" t="s">
        <v>699</v>
      </c>
      <c r="P228" s="113">
        <v>56</v>
      </c>
      <c r="Q228" s="29"/>
      <c r="R228" s="29"/>
      <c r="S228" s="29" t="s">
        <v>2805</v>
      </c>
      <c r="T228" s="122" t="s">
        <v>2575</v>
      </c>
      <c r="U228" s="29" t="s">
        <v>2</v>
      </c>
      <c r="V228" s="122" t="s">
        <v>2806</v>
      </c>
      <c r="W228" s="29" t="s">
        <v>2</v>
      </c>
      <c r="X228" s="113">
        <v>65</v>
      </c>
      <c r="Y228" s="113">
        <v>82</v>
      </c>
      <c r="Z228" s="113">
        <f t="shared" si="333"/>
        <v>17</v>
      </c>
      <c r="AA228" s="115">
        <f t="shared" si="344"/>
        <v>0.26153846153846155</v>
      </c>
      <c r="AB228" s="113">
        <v>97</v>
      </c>
      <c r="AC228" s="113">
        <v>100</v>
      </c>
      <c r="AD228" s="113">
        <f t="shared" si="334"/>
        <v>3</v>
      </c>
      <c r="AE228" s="115">
        <f t="shared" si="335"/>
        <v>3.0927835051546393E-2</v>
      </c>
      <c r="AF228" s="113">
        <v>100</v>
      </c>
      <c r="AG228" s="113">
        <v>100</v>
      </c>
      <c r="AH228" s="113">
        <f t="shared" si="336"/>
        <v>0</v>
      </c>
      <c r="AI228" s="115">
        <f t="shared" si="337"/>
        <v>0</v>
      </c>
      <c r="AJ228" s="113">
        <v>27</v>
      </c>
      <c r="AK228" s="113">
        <v>59</v>
      </c>
      <c r="AL228" s="113">
        <f t="shared" si="338"/>
        <v>32</v>
      </c>
      <c r="AM228" s="115">
        <f t="shared" si="339"/>
        <v>1.1851851851851851</v>
      </c>
      <c r="AN228" s="113">
        <v>91</v>
      </c>
      <c r="AO228" s="113">
        <v>94</v>
      </c>
      <c r="AP228" s="113">
        <f t="shared" si="340"/>
        <v>3</v>
      </c>
      <c r="AQ228" s="115">
        <f t="shared" si="341"/>
        <v>3.2967032967032968E-2</v>
      </c>
      <c r="AR228" s="113">
        <v>85</v>
      </c>
      <c r="AS228" s="113">
        <v>92</v>
      </c>
      <c r="AT228" s="113">
        <f t="shared" si="342"/>
        <v>7</v>
      </c>
      <c r="AU228" s="115">
        <f t="shared" si="343"/>
        <v>8.2352941176470587E-2</v>
      </c>
      <c r="AV228" s="113"/>
      <c r="AW228" s="113"/>
      <c r="AX228" s="113"/>
      <c r="AY228" s="113"/>
      <c r="AZ228" s="113"/>
      <c r="BA228" s="113"/>
      <c r="BB228" s="113"/>
      <c r="BC228" s="113"/>
      <c r="BD228" s="113"/>
      <c r="BE228" s="113">
        <v>1.08</v>
      </c>
      <c r="BF228" s="115">
        <v>0.93</v>
      </c>
      <c r="BG228" s="113">
        <v>5.04</v>
      </c>
      <c r="BH228" s="113">
        <v>1.74</v>
      </c>
      <c r="BI228" s="115">
        <v>0.85</v>
      </c>
      <c r="BJ228" s="113">
        <v>3.12</v>
      </c>
      <c r="BK228" s="132">
        <f>(BL228*100)/(100+56)</f>
        <v>2.2756410256410255</v>
      </c>
      <c r="BL228" s="113">
        <v>3.55</v>
      </c>
      <c r="BM228" s="115">
        <v>0.56000000000000005</v>
      </c>
      <c r="BN228" s="29">
        <f t="shared" si="332"/>
        <v>198.79999999999998</v>
      </c>
      <c r="BO228" s="29"/>
      <c r="BP228" s="29"/>
      <c r="BQ228" s="29"/>
      <c r="BR228" s="29"/>
      <c r="BS228" s="29" t="s">
        <v>28</v>
      </c>
      <c r="BT228" s="113">
        <v>2</v>
      </c>
      <c r="BU228" s="113">
        <v>4</v>
      </c>
      <c r="BV228" s="29" t="s">
        <v>314</v>
      </c>
      <c r="BW228" s="37"/>
      <c r="BX228" s="29"/>
      <c r="BY228" s="29" t="s">
        <v>1461</v>
      </c>
      <c r="BZ228" s="29" t="s">
        <v>2801</v>
      </c>
      <c r="CA228" s="29" t="s">
        <v>2802</v>
      </c>
      <c r="CB228" s="20" t="s">
        <v>299</v>
      </c>
      <c r="CC228" s="20" t="s">
        <v>300</v>
      </c>
    </row>
    <row r="229" spans="1:81" ht="42.75">
      <c r="A229" s="112">
        <v>2022</v>
      </c>
      <c r="B229" s="29" t="s">
        <v>301</v>
      </c>
      <c r="C229" s="29" t="s">
        <v>650</v>
      </c>
      <c r="D229" s="113" t="s">
        <v>430</v>
      </c>
      <c r="E229" s="29" t="s">
        <v>651</v>
      </c>
      <c r="F229" s="29" t="s">
        <v>334</v>
      </c>
      <c r="G229" s="29" t="s">
        <v>1988</v>
      </c>
      <c r="H229" s="29" t="s">
        <v>2807</v>
      </c>
      <c r="I229" s="29" t="s">
        <v>2807</v>
      </c>
      <c r="J229" s="29" t="s">
        <v>2808</v>
      </c>
      <c r="K229" s="29" t="s">
        <v>22</v>
      </c>
      <c r="L229" s="29"/>
      <c r="M229" s="29" t="s">
        <v>2809</v>
      </c>
      <c r="N229" s="29" t="s">
        <v>1089</v>
      </c>
      <c r="O229" s="29" t="s">
        <v>765</v>
      </c>
      <c r="P229" s="113">
        <v>19</v>
      </c>
      <c r="Q229" s="29"/>
      <c r="R229" s="29"/>
      <c r="S229" s="29" t="s">
        <v>2810</v>
      </c>
      <c r="T229" s="122" t="s">
        <v>2811</v>
      </c>
      <c r="U229" s="29" t="s">
        <v>8</v>
      </c>
      <c r="V229" s="122" t="s">
        <v>2812</v>
      </c>
      <c r="W229" s="29" t="s">
        <v>2</v>
      </c>
      <c r="X229" s="113">
        <v>34</v>
      </c>
      <c r="Y229" s="113">
        <v>65</v>
      </c>
      <c r="Z229" s="113">
        <f t="shared" si="333"/>
        <v>31</v>
      </c>
      <c r="AA229" s="115">
        <f t="shared" si="344"/>
        <v>0.91176470588235292</v>
      </c>
      <c r="AB229" s="113">
        <v>100</v>
      </c>
      <c r="AC229" s="113">
        <v>100</v>
      </c>
      <c r="AD229" s="113">
        <f t="shared" si="334"/>
        <v>0</v>
      </c>
      <c r="AE229" s="115">
        <f t="shared" si="335"/>
        <v>0</v>
      </c>
      <c r="AF229" s="113">
        <v>100</v>
      </c>
      <c r="AG229" s="113">
        <v>100</v>
      </c>
      <c r="AH229" s="113">
        <f t="shared" si="336"/>
        <v>0</v>
      </c>
      <c r="AI229" s="115">
        <f t="shared" si="337"/>
        <v>0</v>
      </c>
      <c r="AJ229" s="113">
        <v>8</v>
      </c>
      <c r="AK229" s="113">
        <v>26</v>
      </c>
      <c r="AL229" s="113">
        <f t="shared" si="338"/>
        <v>18</v>
      </c>
      <c r="AM229" s="115">
        <f t="shared" si="339"/>
        <v>2.25</v>
      </c>
      <c r="AN229" s="113">
        <v>87</v>
      </c>
      <c r="AO229" s="113">
        <v>93</v>
      </c>
      <c r="AP229" s="113">
        <f t="shared" si="340"/>
        <v>6</v>
      </c>
      <c r="AQ229" s="115">
        <f t="shared" si="341"/>
        <v>6.8965517241379309E-2</v>
      </c>
      <c r="AR229" s="113">
        <v>86</v>
      </c>
      <c r="AS229" s="113">
        <v>87</v>
      </c>
      <c r="AT229" s="113">
        <f t="shared" si="342"/>
        <v>1</v>
      </c>
      <c r="AU229" s="115">
        <f t="shared" si="343"/>
        <v>1.1627906976744186E-2</v>
      </c>
      <c r="AV229" s="113"/>
      <c r="AW229" s="113"/>
      <c r="AX229" s="113"/>
      <c r="AY229" s="113"/>
      <c r="AZ229" s="113"/>
      <c r="BA229" s="113"/>
      <c r="BB229" s="113"/>
      <c r="BC229" s="113"/>
      <c r="BD229" s="113"/>
      <c r="BE229" s="113">
        <v>0.71</v>
      </c>
      <c r="BF229" s="115">
        <v>0.94</v>
      </c>
      <c r="BG229" s="113">
        <v>5.0599999999999996</v>
      </c>
      <c r="BH229" s="113">
        <v>2.25</v>
      </c>
      <c r="BI229" s="115">
        <v>0.88</v>
      </c>
      <c r="BJ229" s="113">
        <v>2.91</v>
      </c>
      <c r="BK229" s="132">
        <f>(BL229*100)/(100+65)</f>
        <v>1.9212121212121211</v>
      </c>
      <c r="BL229" s="113">
        <v>3.17</v>
      </c>
      <c r="BM229" s="115">
        <v>0.65</v>
      </c>
      <c r="BN229" s="29">
        <f t="shared" si="332"/>
        <v>60.23</v>
      </c>
      <c r="BO229" s="29"/>
      <c r="BP229" s="29"/>
      <c r="BQ229" s="29"/>
      <c r="BR229" s="29"/>
      <c r="BS229" s="29" t="s">
        <v>28</v>
      </c>
      <c r="BT229" s="113">
        <v>1</v>
      </c>
      <c r="BU229" s="113">
        <v>2</v>
      </c>
      <c r="BV229" s="29" t="s">
        <v>314</v>
      </c>
      <c r="BW229" s="37"/>
      <c r="BX229" s="29"/>
      <c r="BY229" s="29" t="s">
        <v>1461</v>
      </c>
      <c r="BZ229" s="29" t="s">
        <v>2553</v>
      </c>
      <c r="CA229" s="20" t="s">
        <v>2554</v>
      </c>
      <c r="CB229" s="20" t="s">
        <v>299</v>
      </c>
      <c r="CC229" s="20" t="s">
        <v>300</v>
      </c>
    </row>
    <row r="230" spans="1:81" ht="42.75">
      <c r="A230" s="112">
        <v>2022</v>
      </c>
      <c r="B230" s="29" t="s">
        <v>283</v>
      </c>
      <c r="C230" s="29" t="s">
        <v>1234</v>
      </c>
      <c r="D230" s="29"/>
      <c r="E230" s="29" t="s">
        <v>1491</v>
      </c>
      <c r="F230" s="29" t="s">
        <v>1545</v>
      </c>
      <c r="G230" s="29" t="s">
        <v>1546</v>
      </c>
      <c r="H230" s="29" t="s">
        <v>2813</v>
      </c>
      <c r="I230" s="29" t="s">
        <v>2813</v>
      </c>
      <c r="J230" s="29" t="s">
        <v>2814</v>
      </c>
      <c r="K230" s="29" t="s">
        <v>23</v>
      </c>
      <c r="L230" s="29"/>
      <c r="M230" s="29" t="s">
        <v>2815</v>
      </c>
      <c r="N230" s="29" t="s">
        <v>12009</v>
      </c>
      <c r="O230" s="29" t="s">
        <v>376</v>
      </c>
      <c r="P230" s="113">
        <v>24</v>
      </c>
      <c r="Q230" s="29"/>
      <c r="R230" s="29"/>
      <c r="S230" s="29" t="s">
        <v>2711</v>
      </c>
      <c r="T230" s="29"/>
      <c r="U230" s="29"/>
      <c r="V230" s="122" t="s">
        <v>2816</v>
      </c>
      <c r="W230" s="116" t="s">
        <v>2</v>
      </c>
      <c r="X230" s="113">
        <v>43</v>
      </c>
      <c r="Y230" s="113">
        <v>55</v>
      </c>
      <c r="Z230" s="113">
        <f t="shared" si="333"/>
        <v>12</v>
      </c>
      <c r="AA230" s="115">
        <f t="shared" si="344"/>
        <v>0.27906976744186046</v>
      </c>
      <c r="AB230" s="113">
        <v>76</v>
      </c>
      <c r="AC230" s="113">
        <v>90</v>
      </c>
      <c r="AD230" s="113">
        <f t="shared" si="334"/>
        <v>14</v>
      </c>
      <c r="AE230" s="115">
        <f t="shared" si="335"/>
        <v>0.18421052631578946</v>
      </c>
      <c r="AF230" s="113">
        <v>97</v>
      </c>
      <c r="AG230" s="113">
        <v>100</v>
      </c>
      <c r="AH230" s="113">
        <f t="shared" si="336"/>
        <v>3</v>
      </c>
      <c r="AI230" s="115">
        <f t="shared" si="337"/>
        <v>3.0927835051546393E-2</v>
      </c>
      <c r="AJ230" s="113">
        <v>51</v>
      </c>
      <c r="AK230" s="113">
        <v>86</v>
      </c>
      <c r="AL230" s="113">
        <f t="shared" si="338"/>
        <v>35</v>
      </c>
      <c r="AM230" s="115">
        <f t="shared" si="339"/>
        <v>0.68627450980392157</v>
      </c>
      <c r="AN230" s="113">
        <v>71</v>
      </c>
      <c r="AO230" s="113">
        <v>95</v>
      </c>
      <c r="AP230" s="113">
        <f t="shared" si="340"/>
        <v>24</v>
      </c>
      <c r="AQ230" s="115">
        <f t="shared" si="341"/>
        <v>0.3380281690140845</v>
      </c>
      <c r="AR230" s="113">
        <v>71</v>
      </c>
      <c r="AS230" s="113">
        <v>81</v>
      </c>
      <c r="AT230" s="113">
        <f t="shared" si="342"/>
        <v>10</v>
      </c>
      <c r="AU230" s="115">
        <f t="shared" si="343"/>
        <v>0.14084507042253522</v>
      </c>
      <c r="AV230" s="113"/>
      <c r="AW230" s="113"/>
      <c r="AX230" s="113"/>
      <c r="AY230" s="113"/>
      <c r="AZ230" s="113"/>
      <c r="BA230" s="113"/>
      <c r="BB230" s="113"/>
      <c r="BC230" s="113"/>
      <c r="BD230" s="113"/>
      <c r="BE230" s="113">
        <v>0.76</v>
      </c>
      <c r="BF230" s="115">
        <v>0.94</v>
      </c>
      <c r="BG230" s="113">
        <v>5.12</v>
      </c>
      <c r="BH230" s="113">
        <v>1.85</v>
      </c>
      <c r="BI230" s="115">
        <v>0.87</v>
      </c>
      <c r="BJ230" s="113">
        <v>2.92</v>
      </c>
      <c r="BK230" s="132">
        <f>(BL230*100)/(100+14)</f>
        <v>5.0964912280701755</v>
      </c>
      <c r="BL230" s="113">
        <v>5.81</v>
      </c>
      <c r="BM230" s="115">
        <v>0.14000000000000001</v>
      </c>
      <c r="BN230" s="29">
        <f t="shared" si="332"/>
        <v>139.44</v>
      </c>
      <c r="BO230" s="29"/>
      <c r="BP230" s="29"/>
      <c r="BQ230" s="29"/>
      <c r="BR230" s="29"/>
      <c r="BS230" s="29" t="s">
        <v>24</v>
      </c>
      <c r="BT230" s="113">
        <v>1</v>
      </c>
      <c r="BU230" s="113">
        <v>3</v>
      </c>
      <c r="BV230" s="29" t="s">
        <v>314</v>
      </c>
      <c r="BW230" s="37"/>
      <c r="BX230" s="29"/>
      <c r="BY230" s="29" t="s">
        <v>1569</v>
      </c>
      <c r="BZ230" s="29" t="s">
        <v>2817</v>
      </c>
      <c r="CA230" s="29" t="s">
        <v>2818</v>
      </c>
      <c r="CB230" s="20" t="s">
        <v>299</v>
      </c>
      <c r="CC230" s="20" t="s">
        <v>300</v>
      </c>
    </row>
    <row r="231" spans="1:81" ht="42.75">
      <c r="A231" s="112">
        <v>2022</v>
      </c>
      <c r="B231" s="29" t="s">
        <v>828</v>
      </c>
      <c r="C231" s="29" t="s">
        <v>829</v>
      </c>
      <c r="D231" s="113" t="s">
        <v>830</v>
      </c>
      <c r="E231" s="29" t="s">
        <v>2819</v>
      </c>
      <c r="F231" s="29" t="s">
        <v>334</v>
      </c>
      <c r="G231" s="29" t="s">
        <v>2820</v>
      </c>
      <c r="H231" s="29" t="s">
        <v>2821</v>
      </c>
      <c r="I231" s="29" t="s">
        <v>2821</v>
      </c>
      <c r="J231" s="29" t="s">
        <v>2822</v>
      </c>
      <c r="K231" s="29" t="s">
        <v>22</v>
      </c>
      <c r="L231" s="29"/>
      <c r="M231" s="29" t="s">
        <v>2823</v>
      </c>
      <c r="N231" s="29" t="s">
        <v>1089</v>
      </c>
      <c r="O231" s="29" t="s">
        <v>2824</v>
      </c>
      <c r="P231" s="113">
        <v>47</v>
      </c>
      <c r="Q231" s="29"/>
      <c r="R231" s="29"/>
      <c r="S231" s="29" t="s">
        <v>2825</v>
      </c>
      <c r="T231" s="122" t="s">
        <v>2826</v>
      </c>
      <c r="U231" s="29" t="s">
        <v>8</v>
      </c>
      <c r="V231" s="122" t="s">
        <v>2827</v>
      </c>
      <c r="W231" s="29" t="s">
        <v>2</v>
      </c>
      <c r="X231" s="113">
        <v>50</v>
      </c>
      <c r="Y231" s="113">
        <v>70</v>
      </c>
      <c r="Z231" s="113">
        <f t="shared" si="333"/>
        <v>20</v>
      </c>
      <c r="AA231" s="115">
        <f t="shared" si="344"/>
        <v>0.4</v>
      </c>
      <c r="AB231" s="113">
        <v>92</v>
      </c>
      <c r="AC231" s="113">
        <v>97</v>
      </c>
      <c r="AD231" s="113">
        <f t="shared" si="334"/>
        <v>5</v>
      </c>
      <c r="AE231" s="115">
        <f t="shared" si="335"/>
        <v>5.434782608695652E-2</v>
      </c>
      <c r="AF231" s="113">
        <v>100</v>
      </c>
      <c r="AG231" s="113">
        <v>100</v>
      </c>
      <c r="AH231" s="113">
        <f t="shared" si="336"/>
        <v>0</v>
      </c>
      <c r="AI231" s="115">
        <f t="shared" si="337"/>
        <v>0</v>
      </c>
      <c r="AJ231" s="113">
        <v>36</v>
      </c>
      <c r="AK231" s="113">
        <v>52</v>
      </c>
      <c r="AL231" s="113">
        <f t="shared" si="338"/>
        <v>16</v>
      </c>
      <c r="AM231" s="115">
        <f t="shared" si="339"/>
        <v>0.44444444444444442</v>
      </c>
      <c r="AN231" s="113">
        <v>83</v>
      </c>
      <c r="AO231" s="113">
        <v>89</v>
      </c>
      <c r="AP231" s="113">
        <f t="shared" si="340"/>
        <v>6</v>
      </c>
      <c r="AQ231" s="115">
        <f t="shared" si="341"/>
        <v>7.2289156626506021E-2</v>
      </c>
      <c r="AR231" s="113">
        <v>48</v>
      </c>
      <c r="AS231" s="113">
        <v>59</v>
      </c>
      <c r="AT231" s="113">
        <f t="shared" si="342"/>
        <v>11</v>
      </c>
      <c r="AU231" s="115">
        <f t="shared" si="343"/>
        <v>0.22916666666666666</v>
      </c>
      <c r="AV231" s="113"/>
      <c r="AW231" s="113"/>
      <c r="AX231" s="113"/>
      <c r="AY231" s="113"/>
      <c r="AZ231" s="113"/>
      <c r="BA231" s="113"/>
      <c r="BB231" s="113"/>
      <c r="BC231" s="113"/>
      <c r="BD231" s="113"/>
      <c r="BE231" s="113">
        <v>0.56000000000000005</v>
      </c>
      <c r="BF231" s="115">
        <v>0.94</v>
      </c>
      <c r="BG231" s="113">
        <v>5.17</v>
      </c>
      <c r="BH231" s="113">
        <v>1.71</v>
      </c>
      <c r="BI231" s="115">
        <v>0.86</v>
      </c>
      <c r="BJ231" s="113">
        <v>3.1</v>
      </c>
      <c r="BK231" s="132">
        <f>(BL231*100)/(100+70)</f>
        <v>1.7117647058823529</v>
      </c>
      <c r="BL231" s="113">
        <v>2.91</v>
      </c>
      <c r="BM231" s="115">
        <v>0.7</v>
      </c>
      <c r="BN231" s="29">
        <f t="shared" si="332"/>
        <v>136.77000000000001</v>
      </c>
      <c r="BO231" s="29"/>
      <c r="BP231" s="29"/>
      <c r="BQ231" s="29"/>
      <c r="BR231" s="29"/>
      <c r="BS231" s="29" t="s">
        <v>28</v>
      </c>
      <c r="BT231" s="113">
        <v>1</v>
      </c>
      <c r="BU231" s="113">
        <v>2</v>
      </c>
      <c r="BV231" s="29" t="s">
        <v>314</v>
      </c>
      <c r="BW231" s="37"/>
      <c r="BX231" s="29"/>
      <c r="BY231" s="29" t="s">
        <v>1461</v>
      </c>
      <c r="BZ231" s="29" t="s">
        <v>2828</v>
      </c>
      <c r="CA231" s="29" t="s">
        <v>2829</v>
      </c>
      <c r="CB231" s="20" t="s">
        <v>299</v>
      </c>
      <c r="CC231" s="20" t="s">
        <v>300</v>
      </c>
    </row>
    <row r="232" spans="1:81" ht="42.75">
      <c r="A232" s="112">
        <v>2022</v>
      </c>
      <c r="B232" s="29" t="s">
        <v>828</v>
      </c>
      <c r="C232" s="29" t="s">
        <v>829</v>
      </c>
      <c r="D232" s="113" t="s">
        <v>830</v>
      </c>
      <c r="E232" s="29" t="s">
        <v>2819</v>
      </c>
      <c r="F232" s="29" t="s">
        <v>334</v>
      </c>
      <c r="G232" s="29" t="s">
        <v>2820</v>
      </c>
      <c r="H232" s="29" t="s">
        <v>2821</v>
      </c>
      <c r="I232" s="29" t="s">
        <v>2821</v>
      </c>
      <c r="J232" s="29" t="s">
        <v>2830</v>
      </c>
      <c r="K232" s="29" t="s">
        <v>22</v>
      </c>
      <c r="L232" s="29"/>
      <c r="M232" s="29" t="s">
        <v>2831</v>
      </c>
      <c r="N232" s="29" t="s">
        <v>1089</v>
      </c>
      <c r="O232" s="29" t="s">
        <v>2824</v>
      </c>
      <c r="P232" s="113">
        <v>47</v>
      </c>
      <c r="Q232" s="29"/>
      <c r="R232" s="29"/>
      <c r="S232" s="29" t="s">
        <v>2825</v>
      </c>
      <c r="T232" s="122" t="s">
        <v>2832</v>
      </c>
      <c r="U232" s="29" t="s">
        <v>8</v>
      </c>
      <c r="V232" s="122" t="s">
        <v>2833</v>
      </c>
      <c r="W232" s="29" t="s">
        <v>2</v>
      </c>
      <c r="X232" s="113">
        <v>58</v>
      </c>
      <c r="Y232" s="113">
        <v>80</v>
      </c>
      <c r="Z232" s="113">
        <f t="shared" si="333"/>
        <v>22</v>
      </c>
      <c r="AA232" s="115">
        <f t="shared" si="344"/>
        <v>0.37931034482758619</v>
      </c>
      <c r="AB232" s="113">
        <v>94</v>
      </c>
      <c r="AC232" s="113">
        <v>98</v>
      </c>
      <c r="AD232" s="113">
        <f t="shared" si="334"/>
        <v>4</v>
      </c>
      <c r="AE232" s="115">
        <f t="shared" si="335"/>
        <v>4.2553191489361701E-2</v>
      </c>
      <c r="AF232" s="113">
        <v>96</v>
      </c>
      <c r="AG232" s="113">
        <v>98</v>
      </c>
      <c r="AH232" s="113">
        <f t="shared" si="336"/>
        <v>2</v>
      </c>
      <c r="AI232" s="115">
        <f t="shared" si="337"/>
        <v>2.0833333333333332E-2</v>
      </c>
      <c r="AJ232" s="113">
        <v>28</v>
      </c>
      <c r="AK232" s="113">
        <v>64</v>
      </c>
      <c r="AL232" s="113">
        <f t="shared" si="338"/>
        <v>36</v>
      </c>
      <c r="AM232" s="115">
        <f t="shared" si="339"/>
        <v>1.2857142857142858</v>
      </c>
      <c r="AN232" s="113">
        <v>77</v>
      </c>
      <c r="AO232" s="113">
        <v>81</v>
      </c>
      <c r="AP232" s="113">
        <f t="shared" si="340"/>
        <v>4</v>
      </c>
      <c r="AQ232" s="115">
        <f t="shared" si="341"/>
        <v>5.1948051948051951E-2</v>
      </c>
      <c r="AR232" s="113">
        <v>51</v>
      </c>
      <c r="AS232" s="113">
        <v>63</v>
      </c>
      <c r="AT232" s="113">
        <f t="shared" si="342"/>
        <v>12</v>
      </c>
      <c r="AU232" s="115">
        <f t="shared" si="343"/>
        <v>0.23529411764705882</v>
      </c>
      <c r="AV232" s="113"/>
      <c r="AW232" s="113"/>
      <c r="AX232" s="113"/>
      <c r="AY232" s="113"/>
      <c r="AZ232" s="113"/>
      <c r="BA232" s="113"/>
      <c r="BB232" s="113"/>
      <c r="BC232" s="113"/>
      <c r="BD232" s="113"/>
      <c r="BE232" s="113">
        <v>0.45</v>
      </c>
      <c r="BF232" s="115">
        <v>0.94</v>
      </c>
      <c r="BG232" s="113">
        <v>5.14</v>
      </c>
      <c r="BH232" s="113">
        <v>1.74</v>
      </c>
      <c r="BI232" s="115">
        <v>0.86</v>
      </c>
      <c r="BJ232" s="113">
        <v>3.17</v>
      </c>
      <c r="BK232" s="132">
        <f>(BL232*100)/(100+66)</f>
        <v>2.2831325301204819</v>
      </c>
      <c r="BL232" s="113">
        <v>3.79</v>
      </c>
      <c r="BM232" s="115">
        <v>0.66</v>
      </c>
      <c r="BN232" s="29">
        <f t="shared" si="332"/>
        <v>178.13</v>
      </c>
      <c r="BO232" s="29"/>
      <c r="BP232" s="29"/>
      <c r="BQ232" s="29"/>
      <c r="BR232" s="29"/>
      <c r="BS232" s="29" t="s">
        <v>28</v>
      </c>
      <c r="BT232" s="113">
        <v>1</v>
      </c>
      <c r="BU232" s="113">
        <v>2</v>
      </c>
      <c r="BV232" s="29" t="s">
        <v>314</v>
      </c>
      <c r="BW232" s="37"/>
      <c r="BX232" s="29"/>
      <c r="BY232" s="29" t="s">
        <v>1461</v>
      </c>
      <c r="BZ232" s="29" t="s">
        <v>2828</v>
      </c>
      <c r="CA232" s="29" t="s">
        <v>2829</v>
      </c>
      <c r="CB232" s="20" t="s">
        <v>299</v>
      </c>
      <c r="CC232" s="20" t="s">
        <v>300</v>
      </c>
    </row>
    <row r="233" spans="1:81" ht="42.75">
      <c r="A233" s="112">
        <v>2022</v>
      </c>
      <c r="B233" s="29" t="s">
        <v>828</v>
      </c>
      <c r="C233" s="29" t="s">
        <v>835</v>
      </c>
      <c r="D233" s="113" t="s">
        <v>830</v>
      </c>
      <c r="E233" s="29" t="s">
        <v>2834</v>
      </c>
      <c r="F233" s="29" t="s">
        <v>334</v>
      </c>
      <c r="G233" s="29" t="s">
        <v>2687</v>
      </c>
      <c r="H233" s="29" t="s">
        <v>2688</v>
      </c>
      <c r="I233" s="29" t="s">
        <v>2688</v>
      </c>
      <c r="J233" s="29" t="s">
        <v>2835</v>
      </c>
      <c r="K233" s="29" t="s">
        <v>22</v>
      </c>
      <c r="L233" s="29"/>
      <c r="M233" s="29" t="s">
        <v>2836</v>
      </c>
      <c r="N233" s="29" t="s">
        <v>1089</v>
      </c>
      <c r="O233" s="29" t="s">
        <v>765</v>
      </c>
      <c r="P233" s="113">
        <v>18</v>
      </c>
      <c r="Q233" s="29"/>
      <c r="R233" s="29"/>
      <c r="S233" s="29" t="s">
        <v>2837</v>
      </c>
      <c r="T233" s="122" t="s">
        <v>2691</v>
      </c>
      <c r="U233" s="29" t="s">
        <v>2</v>
      </c>
      <c r="V233" s="122" t="s">
        <v>2838</v>
      </c>
      <c r="W233" s="29" t="s">
        <v>2</v>
      </c>
      <c r="X233" s="113">
        <v>0</v>
      </c>
      <c r="Y233" s="113">
        <v>4</v>
      </c>
      <c r="Z233" s="113">
        <f t="shared" si="333"/>
        <v>4</v>
      </c>
      <c r="AA233" s="115"/>
      <c r="AB233" s="113">
        <v>2</v>
      </c>
      <c r="AC233" s="113">
        <v>6</v>
      </c>
      <c r="AD233" s="113">
        <f t="shared" si="334"/>
        <v>4</v>
      </c>
      <c r="AE233" s="115">
        <f t="shared" si="335"/>
        <v>2</v>
      </c>
      <c r="AF233" s="113">
        <v>67</v>
      </c>
      <c r="AG233" s="113">
        <v>74</v>
      </c>
      <c r="AH233" s="113">
        <f t="shared" si="336"/>
        <v>7</v>
      </c>
      <c r="AI233" s="115">
        <f t="shared" si="337"/>
        <v>0.1044776119402985</v>
      </c>
      <c r="AJ233" s="113">
        <v>24</v>
      </c>
      <c r="AK233" s="113">
        <v>46</v>
      </c>
      <c r="AL233" s="113">
        <f t="shared" si="338"/>
        <v>22</v>
      </c>
      <c r="AM233" s="115">
        <f t="shared" si="339"/>
        <v>0.91666666666666663</v>
      </c>
      <c r="AN233" s="113">
        <v>67</v>
      </c>
      <c r="AO233" s="113">
        <v>74</v>
      </c>
      <c r="AP233" s="113">
        <f t="shared" si="340"/>
        <v>7</v>
      </c>
      <c r="AQ233" s="115">
        <f t="shared" si="341"/>
        <v>0.1044776119402985</v>
      </c>
      <c r="AR233" s="113">
        <v>65</v>
      </c>
      <c r="AS233" s="113">
        <v>74</v>
      </c>
      <c r="AT233" s="113">
        <f t="shared" si="342"/>
        <v>9</v>
      </c>
      <c r="AU233" s="115">
        <f t="shared" si="343"/>
        <v>0.13846153846153847</v>
      </c>
      <c r="AV233" s="113"/>
      <c r="AW233" s="113"/>
      <c r="AX233" s="113"/>
      <c r="AY233" s="113"/>
      <c r="AZ233" s="113"/>
      <c r="BA233" s="113"/>
      <c r="BB233" s="113"/>
      <c r="BC233" s="113"/>
      <c r="BD233" s="113"/>
      <c r="BE233" s="113">
        <v>0.67</v>
      </c>
      <c r="BF233" s="115">
        <v>0.96</v>
      </c>
      <c r="BG233" s="113">
        <v>5.19</v>
      </c>
      <c r="BH233" s="113">
        <v>1.92</v>
      </c>
      <c r="BI233" s="115">
        <v>0.88</v>
      </c>
      <c r="BJ233" s="113">
        <v>3.25</v>
      </c>
      <c r="BK233" s="132">
        <f>(BL233*100)/(100+55)</f>
        <v>2.9806451612903224</v>
      </c>
      <c r="BL233" s="113">
        <v>4.62</v>
      </c>
      <c r="BM233" s="115">
        <v>0.55000000000000004</v>
      </c>
      <c r="BN233" s="29">
        <f t="shared" si="332"/>
        <v>83.16</v>
      </c>
      <c r="BO233" s="29"/>
      <c r="BP233" s="29"/>
      <c r="BQ233" s="29"/>
      <c r="BR233" s="29"/>
      <c r="BS233" s="29" t="s">
        <v>27</v>
      </c>
      <c r="BT233" s="113">
        <v>1</v>
      </c>
      <c r="BU233" s="113">
        <v>2</v>
      </c>
      <c r="BV233" s="29" t="s">
        <v>1610</v>
      </c>
      <c r="BW233" s="37"/>
      <c r="BX233" s="29"/>
      <c r="BY233" s="29" t="s">
        <v>1461</v>
      </c>
      <c r="BZ233" s="29" t="s">
        <v>2839</v>
      </c>
      <c r="CA233" s="29" t="s">
        <v>2840</v>
      </c>
      <c r="CB233" s="20" t="s">
        <v>299</v>
      </c>
      <c r="CC233" s="20" t="s">
        <v>300</v>
      </c>
    </row>
    <row r="234" spans="1:81" ht="42.75">
      <c r="A234" s="112">
        <v>2022</v>
      </c>
      <c r="B234" s="29" t="s">
        <v>853</v>
      </c>
      <c r="C234" s="29" t="s">
        <v>1006</v>
      </c>
      <c r="D234" s="29"/>
      <c r="E234" s="29" t="s">
        <v>1430</v>
      </c>
      <c r="F234" s="29" t="s">
        <v>1310</v>
      </c>
      <c r="G234" s="29" t="s">
        <v>1310</v>
      </c>
      <c r="H234" s="29" t="s">
        <v>1311</v>
      </c>
      <c r="I234" s="29" t="s">
        <v>1311</v>
      </c>
      <c r="J234" s="29" t="s">
        <v>2841</v>
      </c>
      <c r="K234" s="29" t="s">
        <v>23</v>
      </c>
      <c r="L234" s="29"/>
      <c r="M234" s="29" t="s">
        <v>2842</v>
      </c>
      <c r="N234" s="29" t="s">
        <v>11969</v>
      </c>
      <c r="O234" s="29" t="s">
        <v>376</v>
      </c>
      <c r="P234" s="113">
        <v>24</v>
      </c>
      <c r="Q234" s="29"/>
      <c r="R234" s="29"/>
      <c r="S234" s="29" t="s">
        <v>2843</v>
      </c>
      <c r="T234" s="122" t="s">
        <v>2844</v>
      </c>
      <c r="U234" s="29" t="s">
        <v>2</v>
      </c>
      <c r="V234" s="122" t="s">
        <v>2845</v>
      </c>
      <c r="W234" s="29" t="s">
        <v>2</v>
      </c>
      <c r="X234" s="113">
        <v>73</v>
      </c>
      <c r="Y234" s="113">
        <v>79</v>
      </c>
      <c r="Z234" s="113">
        <f t="shared" si="333"/>
        <v>6</v>
      </c>
      <c r="AA234" s="115">
        <f t="shared" ref="AA234:AA235" si="345">(Y234-X234)/X234</f>
        <v>8.2191780821917804E-2</v>
      </c>
      <c r="AB234" s="113">
        <v>97</v>
      </c>
      <c r="AC234" s="113">
        <v>100</v>
      </c>
      <c r="AD234" s="113">
        <f t="shared" si="334"/>
        <v>3</v>
      </c>
      <c r="AE234" s="115">
        <f t="shared" si="335"/>
        <v>3.0927835051546393E-2</v>
      </c>
      <c r="AF234" s="113">
        <v>97</v>
      </c>
      <c r="AG234" s="113">
        <v>100</v>
      </c>
      <c r="AH234" s="113">
        <f t="shared" si="336"/>
        <v>3</v>
      </c>
      <c r="AI234" s="115">
        <f t="shared" si="337"/>
        <v>3.0927835051546393E-2</v>
      </c>
      <c r="AJ234" s="113">
        <v>52</v>
      </c>
      <c r="AK234" s="113">
        <v>60</v>
      </c>
      <c r="AL234" s="113">
        <f t="shared" si="338"/>
        <v>8</v>
      </c>
      <c r="AM234" s="115">
        <f t="shared" si="339"/>
        <v>0.15384615384615385</v>
      </c>
      <c r="AN234" s="113">
        <v>92</v>
      </c>
      <c r="AO234" s="113">
        <v>98</v>
      </c>
      <c r="AP234" s="113">
        <f t="shared" si="340"/>
        <v>6</v>
      </c>
      <c r="AQ234" s="115">
        <f t="shared" si="341"/>
        <v>6.5217391304347824E-2</v>
      </c>
      <c r="AR234" s="113">
        <v>92</v>
      </c>
      <c r="AS234" s="113">
        <v>97</v>
      </c>
      <c r="AT234" s="113">
        <f t="shared" si="342"/>
        <v>5</v>
      </c>
      <c r="AU234" s="115">
        <f t="shared" si="343"/>
        <v>5.434782608695652E-2</v>
      </c>
      <c r="AV234" s="113"/>
      <c r="AW234" s="113"/>
      <c r="AX234" s="113"/>
      <c r="AY234" s="113"/>
      <c r="AZ234" s="113"/>
      <c r="BA234" s="113"/>
      <c r="BB234" s="113"/>
      <c r="BC234" s="113"/>
      <c r="BD234" s="113"/>
      <c r="BE234" s="113">
        <v>0.71</v>
      </c>
      <c r="BF234" s="115">
        <v>0.94</v>
      </c>
      <c r="BG234" s="113">
        <v>5.01</v>
      </c>
      <c r="BH234" s="113">
        <v>1.8</v>
      </c>
      <c r="BI234" s="115">
        <v>0.87</v>
      </c>
      <c r="BJ234" s="113">
        <v>2.9</v>
      </c>
      <c r="BK234" s="132">
        <f>(BL234*100)/(100+37)</f>
        <v>2.1459854014598538</v>
      </c>
      <c r="BL234" s="113">
        <v>2.94</v>
      </c>
      <c r="BM234" s="115">
        <v>0.37</v>
      </c>
      <c r="BN234" s="29">
        <f t="shared" si="332"/>
        <v>70.56</v>
      </c>
      <c r="BO234" s="29"/>
      <c r="BP234" s="29"/>
      <c r="BQ234" s="29"/>
      <c r="BR234" s="29"/>
      <c r="BS234" s="29" t="s">
        <v>25</v>
      </c>
      <c r="BT234" s="113">
        <v>2</v>
      </c>
      <c r="BU234" s="113">
        <v>3</v>
      </c>
      <c r="BV234" s="29" t="s">
        <v>314</v>
      </c>
      <c r="BW234" s="37"/>
      <c r="BX234" s="29"/>
      <c r="BY234" s="29" t="s">
        <v>1461</v>
      </c>
      <c r="BZ234" s="29" t="s">
        <v>2846</v>
      </c>
      <c r="CA234" s="20" t="s">
        <v>2847</v>
      </c>
      <c r="CB234" s="20" t="s">
        <v>299</v>
      </c>
      <c r="CC234" s="20" t="s">
        <v>300</v>
      </c>
    </row>
    <row r="235" spans="1:81" ht="42.75">
      <c r="A235" s="112">
        <v>2022</v>
      </c>
      <c r="B235" s="29" t="s">
        <v>828</v>
      </c>
      <c r="C235" s="29" t="s">
        <v>829</v>
      </c>
      <c r="D235" s="113" t="s">
        <v>830</v>
      </c>
      <c r="E235" s="29" t="s">
        <v>1113</v>
      </c>
      <c r="F235" s="29" t="s">
        <v>334</v>
      </c>
      <c r="G235" s="29" t="s">
        <v>2820</v>
      </c>
      <c r="H235" s="29" t="s">
        <v>1115</v>
      </c>
      <c r="I235" s="29" t="s">
        <v>1115</v>
      </c>
      <c r="J235" s="20" t="s">
        <v>2848</v>
      </c>
      <c r="K235" s="29" t="s">
        <v>23</v>
      </c>
      <c r="L235" s="29"/>
      <c r="M235" s="29" t="s">
        <v>2849</v>
      </c>
      <c r="N235" s="29" t="s">
        <v>1089</v>
      </c>
      <c r="O235" s="29" t="s">
        <v>376</v>
      </c>
      <c r="P235" s="113">
        <v>52</v>
      </c>
      <c r="Q235" s="29"/>
      <c r="R235" s="29"/>
      <c r="S235" s="29" t="s">
        <v>2850</v>
      </c>
      <c r="T235" s="122" t="s">
        <v>2851</v>
      </c>
      <c r="U235" s="29" t="s">
        <v>2</v>
      </c>
      <c r="V235" s="122" t="s">
        <v>2852</v>
      </c>
      <c r="W235" s="29" t="s">
        <v>2</v>
      </c>
      <c r="X235" s="113">
        <v>74</v>
      </c>
      <c r="Y235" s="113">
        <v>87</v>
      </c>
      <c r="Z235" s="113">
        <f t="shared" si="333"/>
        <v>13</v>
      </c>
      <c r="AA235" s="115">
        <f t="shared" si="345"/>
        <v>0.17567567567567569</v>
      </c>
      <c r="AB235" s="113">
        <v>0</v>
      </c>
      <c r="AC235" s="113">
        <v>8</v>
      </c>
      <c r="AD235" s="113">
        <f t="shared" si="334"/>
        <v>8</v>
      </c>
      <c r="AE235" s="115"/>
      <c r="AF235" s="113">
        <v>0</v>
      </c>
      <c r="AG235" s="113">
        <v>6</v>
      </c>
      <c r="AH235" s="113">
        <f t="shared" si="336"/>
        <v>6</v>
      </c>
      <c r="AI235" s="115"/>
      <c r="AJ235" s="113">
        <v>41</v>
      </c>
      <c r="AK235" s="113">
        <v>64</v>
      </c>
      <c r="AL235" s="113">
        <f t="shared" si="338"/>
        <v>23</v>
      </c>
      <c r="AM235" s="115">
        <f t="shared" si="339"/>
        <v>0.56097560975609762</v>
      </c>
      <c r="AN235" s="113">
        <v>73</v>
      </c>
      <c r="AO235" s="113">
        <v>81</v>
      </c>
      <c r="AP235" s="113">
        <f t="shared" si="340"/>
        <v>8</v>
      </c>
      <c r="AQ235" s="115">
        <f t="shared" si="341"/>
        <v>0.1095890410958904</v>
      </c>
      <c r="AR235" s="113">
        <v>71</v>
      </c>
      <c r="AS235" s="113">
        <v>84</v>
      </c>
      <c r="AT235" s="113">
        <f t="shared" si="342"/>
        <v>13</v>
      </c>
      <c r="AU235" s="115">
        <f t="shared" si="343"/>
        <v>0.18309859154929578</v>
      </c>
      <c r="AV235" s="113"/>
      <c r="AW235" s="113"/>
      <c r="AX235" s="113"/>
      <c r="AY235" s="113"/>
      <c r="AZ235" s="113"/>
      <c r="BA235" s="113"/>
      <c r="BB235" s="113"/>
      <c r="BC235" s="113"/>
      <c r="BD235" s="113"/>
      <c r="BE235" s="113">
        <v>0.73</v>
      </c>
      <c r="BF235" s="115">
        <v>0.93</v>
      </c>
      <c r="BG235" s="113">
        <v>4.8</v>
      </c>
      <c r="BH235" s="113">
        <v>2.23</v>
      </c>
      <c r="BI235" s="115">
        <v>0.84</v>
      </c>
      <c r="BJ235" s="113">
        <v>3</v>
      </c>
      <c r="BK235" s="132">
        <f>(BL235*100)/(100+32)</f>
        <v>3.2424242424242422</v>
      </c>
      <c r="BL235" s="113">
        <v>4.28</v>
      </c>
      <c r="BM235" s="115">
        <v>0.32</v>
      </c>
      <c r="BN235" s="29">
        <f t="shared" si="332"/>
        <v>222.56</v>
      </c>
      <c r="BO235" s="29"/>
      <c r="BP235" s="29"/>
      <c r="BQ235" s="29"/>
      <c r="BR235" s="29"/>
      <c r="BS235" s="29" t="s">
        <v>27</v>
      </c>
      <c r="BT235" s="113">
        <v>1</v>
      </c>
      <c r="BU235" s="113">
        <v>3</v>
      </c>
      <c r="BV235" s="29" t="s">
        <v>314</v>
      </c>
      <c r="BW235" s="37"/>
      <c r="BX235" s="29"/>
      <c r="BY235" s="29" t="s">
        <v>1461</v>
      </c>
      <c r="BZ235" s="29" t="s">
        <v>2853</v>
      </c>
      <c r="CA235" s="29" t="s">
        <v>2854</v>
      </c>
      <c r="CB235" s="20" t="s">
        <v>299</v>
      </c>
      <c r="CC235" s="20" t="s">
        <v>300</v>
      </c>
    </row>
    <row r="236" spans="1:81" ht="42.75">
      <c r="A236" s="112">
        <v>2022</v>
      </c>
      <c r="B236" s="29" t="s">
        <v>367</v>
      </c>
      <c r="C236" s="29" t="s">
        <v>794</v>
      </c>
      <c r="D236" s="29"/>
      <c r="E236" s="29" t="s">
        <v>2466</v>
      </c>
      <c r="F236" s="29" t="s">
        <v>2467</v>
      </c>
      <c r="G236" s="29" t="s">
        <v>2468</v>
      </c>
      <c r="H236" s="29" t="s">
        <v>2469</v>
      </c>
      <c r="I236" s="29" t="s">
        <v>2469</v>
      </c>
      <c r="J236" s="29" t="s">
        <v>2855</v>
      </c>
      <c r="K236" s="29" t="s">
        <v>23</v>
      </c>
      <c r="L236" s="29"/>
      <c r="M236" s="29" t="s">
        <v>2856</v>
      </c>
      <c r="N236" s="29" t="s">
        <v>1359</v>
      </c>
      <c r="O236" s="29" t="s">
        <v>1379</v>
      </c>
      <c r="P236" s="113">
        <v>17</v>
      </c>
      <c r="Q236" s="29"/>
      <c r="R236" s="29"/>
      <c r="S236" s="29" t="s">
        <v>2719</v>
      </c>
      <c r="T236" s="29"/>
      <c r="U236" s="29"/>
      <c r="V236" s="122" t="s">
        <v>2857</v>
      </c>
      <c r="W236" s="29" t="s">
        <v>2</v>
      </c>
      <c r="X236" s="113"/>
      <c r="Y236" s="113"/>
      <c r="Z236" s="113"/>
      <c r="AA236" s="115"/>
      <c r="AB236" s="113"/>
      <c r="AC236" s="113"/>
      <c r="AD236" s="113"/>
      <c r="AE236" s="115"/>
      <c r="AF236" s="113"/>
      <c r="AG236" s="113"/>
      <c r="AH236" s="113"/>
      <c r="AI236" s="115"/>
      <c r="AJ236" s="113"/>
      <c r="AK236" s="113"/>
      <c r="AL236" s="113"/>
      <c r="AM236" s="115"/>
      <c r="AN236" s="113"/>
      <c r="AO236" s="113"/>
      <c r="AP236" s="113"/>
      <c r="AQ236" s="115"/>
      <c r="AR236" s="113"/>
      <c r="AS236" s="113"/>
      <c r="AT236" s="113"/>
      <c r="AU236" s="115"/>
      <c r="AV236" s="113"/>
      <c r="AW236" s="113"/>
      <c r="AX236" s="113"/>
      <c r="AY236" s="113"/>
      <c r="AZ236" s="113"/>
      <c r="BA236" s="113"/>
      <c r="BB236" s="113"/>
      <c r="BC236" s="113"/>
      <c r="BD236" s="113"/>
      <c r="BE236" s="113">
        <v>1.03</v>
      </c>
      <c r="BF236" s="115">
        <v>0.95</v>
      </c>
      <c r="BG236" s="113">
        <v>6.81</v>
      </c>
      <c r="BH236" s="113">
        <v>2.06</v>
      </c>
      <c r="BI236" s="115">
        <v>0.87</v>
      </c>
      <c r="BJ236" s="113">
        <v>3.23</v>
      </c>
      <c r="BK236" s="132">
        <f>(BL236*100)/(100+55)</f>
        <v>2.7483870967741937</v>
      </c>
      <c r="BL236" s="113">
        <v>4.26</v>
      </c>
      <c r="BM236" s="115">
        <v>0.55000000000000004</v>
      </c>
      <c r="BN236" s="29">
        <f t="shared" si="332"/>
        <v>72.42</v>
      </c>
      <c r="BO236" s="29"/>
      <c r="BP236" s="29"/>
      <c r="BQ236" s="29"/>
      <c r="BR236" s="29"/>
      <c r="BS236" s="29" t="s">
        <v>24</v>
      </c>
      <c r="BT236" s="113">
        <v>2</v>
      </c>
      <c r="BU236" s="113">
        <v>3</v>
      </c>
      <c r="BV236" s="29" t="s">
        <v>2722</v>
      </c>
      <c r="BW236" s="37"/>
      <c r="BX236" s="29"/>
      <c r="BY236" s="29" t="s">
        <v>1455</v>
      </c>
      <c r="BZ236" s="29" t="s">
        <v>1455</v>
      </c>
      <c r="CA236" s="29" t="s">
        <v>1455</v>
      </c>
      <c r="CB236" s="29" t="s">
        <v>1455</v>
      </c>
      <c r="CC236" s="20" t="s">
        <v>300</v>
      </c>
    </row>
    <row r="237" spans="1:81" ht="42.75">
      <c r="A237" s="112">
        <v>2022</v>
      </c>
      <c r="B237" s="29" t="s">
        <v>853</v>
      </c>
      <c r="C237" s="29" t="s">
        <v>854</v>
      </c>
      <c r="D237" s="29"/>
      <c r="E237" s="29" t="s">
        <v>1797</v>
      </c>
      <c r="F237" s="29" t="s">
        <v>855</v>
      </c>
      <c r="G237" s="29" t="s">
        <v>855</v>
      </c>
      <c r="H237" s="29" t="s">
        <v>856</v>
      </c>
      <c r="I237" s="29" t="s">
        <v>856</v>
      </c>
      <c r="J237" s="29" t="s">
        <v>2858</v>
      </c>
      <c r="K237" s="29" t="s">
        <v>23</v>
      </c>
      <c r="L237" s="29"/>
      <c r="M237" s="29" t="s">
        <v>2859</v>
      </c>
      <c r="N237" s="29" t="s">
        <v>11976</v>
      </c>
      <c r="O237" s="29" t="s">
        <v>2860</v>
      </c>
      <c r="P237" s="113">
        <v>50</v>
      </c>
      <c r="Q237" s="29"/>
      <c r="R237" s="29"/>
      <c r="S237" s="29" t="s">
        <v>2861</v>
      </c>
      <c r="T237" s="29"/>
      <c r="U237" s="29"/>
      <c r="V237" s="122" t="s">
        <v>2862</v>
      </c>
      <c r="W237" s="29" t="s">
        <v>2</v>
      </c>
      <c r="X237" s="113">
        <v>26</v>
      </c>
      <c r="Y237" s="113">
        <v>58</v>
      </c>
      <c r="Z237" s="113">
        <f t="shared" ref="Z237:Z318" si="346">Y237-X237</f>
        <v>32</v>
      </c>
      <c r="AA237" s="115">
        <f t="shared" ref="AA237:AA241" si="347">(Y237-X237)/X237</f>
        <v>1.2307692307692308</v>
      </c>
      <c r="AB237" s="113">
        <v>87</v>
      </c>
      <c r="AC237" s="113">
        <v>97</v>
      </c>
      <c r="AD237" s="113">
        <f t="shared" ref="AD237:AD318" si="348">AC237-AB237</f>
        <v>10</v>
      </c>
      <c r="AE237" s="115">
        <f t="shared" ref="AE237:AE241" si="349">(AC237-AB237)/AB237</f>
        <v>0.11494252873563218</v>
      </c>
      <c r="AF237" s="113">
        <v>96</v>
      </c>
      <c r="AG237" s="113">
        <v>98</v>
      </c>
      <c r="AH237" s="113">
        <f t="shared" ref="AH237:AH285" si="350">AG237-AF237</f>
        <v>2</v>
      </c>
      <c r="AI237" s="115">
        <f t="shared" ref="AI237:AI285" si="351">(AG237-AF237)/AF237</f>
        <v>2.0833333333333332E-2</v>
      </c>
      <c r="AJ237" s="113">
        <v>20</v>
      </c>
      <c r="AK237" s="113">
        <v>45</v>
      </c>
      <c r="AL237" s="113">
        <f t="shared" ref="AL237:AL318" si="352">AK237-AJ237</f>
        <v>25</v>
      </c>
      <c r="AM237" s="115">
        <f t="shared" ref="AM237:AM318" si="353">(AK237-AJ237)/AJ237</f>
        <v>1.25</v>
      </c>
      <c r="AN237" s="113">
        <v>58</v>
      </c>
      <c r="AO237" s="113">
        <v>77</v>
      </c>
      <c r="AP237" s="113">
        <f t="shared" ref="AP237:AP252" si="354">AO237-AN237</f>
        <v>19</v>
      </c>
      <c r="AQ237" s="115">
        <f t="shared" ref="AQ237:AQ252" si="355">(AO237-AN237)/AN237</f>
        <v>0.32758620689655171</v>
      </c>
      <c r="AR237" s="113">
        <v>51</v>
      </c>
      <c r="AS237" s="113">
        <v>66</v>
      </c>
      <c r="AT237" s="113">
        <f t="shared" ref="AT237:AT318" si="356">AS237-AR237</f>
        <v>15</v>
      </c>
      <c r="AU237" s="115">
        <f t="shared" ref="AU237:AU318" si="357">(AS237-AR237)/AR237</f>
        <v>0.29411764705882354</v>
      </c>
      <c r="AV237" s="113"/>
      <c r="AW237" s="113"/>
      <c r="AX237" s="113"/>
      <c r="AY237" s="113"/>
      <c r="AZ237" s="113"/>
      <c r="BA237" s="113"/>
      <c r="BB237" s="113"/>
      <c r="BC237" s="113"/>
      <c r="BD237" s="113"/>
      <c r="BE237" s="113">
        <v>0.57999999999999996</v>
      </c>
      <c r="BF237" s="115">
        <v>0.93</v>
      </c>
      <c r="BG237" s="113">
        <v>5.32</v>
      </c>
      <c r="BH237" s="113">
        <v>2.11</v>
      </c>
      <c r="BI237" s="115">
        <v>0.85</v>
      </c>
      <c r="BJ237" s="113">
        <v>2.96</v>
      </c>
      <c r="BK237" s="132">
        <f>(BL237*100)/(100+37)</f>
        <v>1.437956204379562</v>
      </c>
      <c r="BL237" s="113">
        <v>1.97</v>
      </c>
      <c r="BM237" s="115">
        <v>0.37</v>
      </c>
      <c r="BN237" s="29">
        <f t="shared" si="332"/>
        <v>98.5</v>
      </c>
      <c r="BO237" s="29"/>
      <c r="BP237" s="29"/>
      <c r="BQ237" s="29"/>
      <c r="BR237" s="29"/>
      <c r="BS237" s="29" t="s">
        <v>27</v>
      </c>
      <c r="BT237" s="113">
        <v>1</v>
      </c>
      <c r="BU237" s="113">
        <v>4</v>
      </c>
      <c r="BV237" s="29" t="s">
        <v>314</v>
      </c>
      <c r="BW237" s="37"/>
      <c r="BX237" s="29"/>
      <c r="BY237" s="29" t="s">
        <v>1569</v>
      </c>
      <c r="BZ237" s="29" t="s">
        <v>2863</v>
      </c>
      <c r="CA237" s="29" t="s">
        <v>2864</v>
      </c>
      <c r="CB237" s="20" t="s">
        <v>299</v>
      </c>
      <c r="CC237" s="20" t="s">
        <v>300</v>
      </c>
    </row>
    <row r="238" spans="1:81" ht="42.75">
      <c r="A238" s="112">
        <v>2022</v>
      </c>
      <c r="B238" s="29" t="s">
        <v>367</v>
      </c>
      <c r="C238" s="29" t="s">
        <v>794</v>
      </c>
      <c r="D238" s="29"/>
      <c r="E238" s="29" t="s">
        <v>2865</v>
      </c>
      <c r="F238" s="29" t="s">
        <v>2866</v>
      </c>
      <c r="G238" s="29" t="s">
        <v>2867</v>
      </c>
      <c r="H238" s="29" t="s">
        <v>2868</v>
      </c>
      <c r="I238" s="29" t="s">
        <v>2868</v>
      </c>
      <c r="J238" s="29" t="s">
        <v>2869</v>
      </c>
      <c r="K238" s="29" t="s">
        <v>23</v>
      </c>
      <c r="L238" s="29"/>
      <c r="M238" s="29" t="s">
        <v>2870</v>
      </c>
      <c r="N238" s="29" t="s">
        <v>1359</v>
      </c>
      <c r="O238" s="29" t="s">
        <v>2871</v>
      </c>
      <c r="P238" s="113">
        <v>14</v>
      </c>
      <c r="Q238" s="29"/>
      <c r="R238" s="29"/>
      <c r="S238" s="29" t="s">
        <v>2872</v>
      </c>
      <c r="T238" s="122" t="s">
        <v>2873</v>
      </c>
      <c r="U238" s="29" t="s">
        <v>2</v>
      </c>
      <c r="V238" s="122" t="s">
        <v>2874</v>
      </c>
      <c r="W238" s="29" t="s">
        <v>2</v>
      </c>
      <c r="X238" s="113">
        <v>29</v>
      </c>
      <c r="Y238" s="113">
        <v>68</v>
      </c>
      <c r="Z238" s="113">
        <f t="shared" si="346"/>
        <v>39</v>
      </c>
      <c r="AA238" s="115">
        <f t="shared" si="347"/>
        <v>1.3448275862068966</v>
      </c>
      <c r="AB238" s="113">
        <v>87</v>
      </c>
      <c r="AC238" s="113">
        <v>97</v>
      </c>
      <c r="AD238" s="113">
        <f t="shared" si="348"/>
        <v>10</v>
      </c>
      <c r="AE238" s="115">
        <f t="shared" si="349"/>
        <v>0.11494252873563218</v>
      </c>
      <c r="AF238" s="113">
        <v>92</v>
      </c>
      <c r="AG238" s="113">
        <v>100</v>
      </c>
      <c r="AH238" s="113">
        <f t="shared" si="350"/>
        <v>8</v>
      </c>
      <c r="AI238" s="115">
        <f t="shared" si="351"/>
        <v>8.6956521739130432E-2</v>
      </c>
      <c r="AJ238" s="113">
        <v>22</v>
      </c>
      <c r="AK238" s="113">
        <v>32</v>
      </c>
      <c r="AL238" s="113">
        <f t="shared" si="352"/>
        <v>10</v>
      </c>
      <c r="AM238" s="115">
        <f t="shared" si="353"/>
        <v>0.45454545454545453</v>
      </c>
      <c r="AN238" s="113">
        <v>80</v>
      </c>
      <c r="AO238" s="113">
        <v>85</v>
      </c>
      <c r="AP238" s="113">
        <f t="shared" si="354"/>
        <v>5</v>
      </c>
      <c r="AQ238" s="115">
        <f t="shared" si="355"/>
        <v>6.25E-2</v>
      </c>
      <c r="AR238" s="113">
        <v>78</v>
      </c>
      <c r="AS238" s="113">
        <v>85</v>
      </c>
      <c r="AT238" s="113">
        <f t="shared" si="356"/>
        <v>7</v>
      </c>
      <c r="AU238" s="115">
        <f t="shared" si="357"/>
        <v>8.9743589743589744E-2</v>
      </c>
      <c r="AV238" s="113"/>
      <c r="AW238" s="113"/>
      <c r="AX238" s="113"/>
      <c r="AY238" s="113"/>
      <c r="AZ238" s="113"/>
      <c r="BA238" s="113"/>
      <c r="BB238" s="113"/>
      <c r="BC238" s="113"/>
      <c r="BD238" s="113"/>
      <c r="BE238" s="113">
        <v>1.02</v>
      </c>
      <c r="BF238" s="115">
        <v>0.96</v>
      </c>
      <c r="BG238" s="113">
        <v>6.25</v>
      </c>
      <c r="BH238" s="113">
        <v>2.46</v>
      </c>
      <c r="BI238" s="115">
        <v>0.88</v>
      </c>
      <c r="BJ238" s="113">
        <v>3.6</v>
      </c>
      <c r="BK238" s="132">
        <f>(BL238*100)/(100+61)</f>
        <v>2.9751552795031055</v>
      </c>
      <c r="BL238" s="113">
        <v>4.79</v>
      </c>
      <c r="BM238" s="115">
        <v>0.61</v>
      </c>
      <c r="BN238" s="29">
        <f t="shared" si="332"/>
        <v>67.06</v>
      </c>
      <c r="BO238" s="29"/>
      <c r="BP238" s="29"/>
      <c r="BQ238" s="29"/>
      <c r="BR238" s="29"/>
      <c r="BS238" s="29" t="s">
        <v>25</v>
      </c>
      <c r="BT238" s="113">
        <v>1</v>
      </c>
      <c r="BU238" s="113">
        <v>3</v>
      </c>
      <c r="BV238" s="29" t="s">
        <v>314</v>
      </c>
      <c r="BW238" s="37"/>
      <c r="BX238" s="29"/>
      <c r="BY238" s="29" t="s">
        <v>1461</v>
      </c>
      <c r="BZ238" s="29" t="s">
        <v>2875</v>
      </c>
      <c r="CA238" s="29" t="s">
        <v>2876</v>
      </c>
      <c r="CB238" s="20" t="s">
        <v>299</v>
      </c>
      <c r="CC238" s="20" t="s">
        <v>300</v>
      </c>
    </row>
    <row r="239" spans="1:81" ht="42.75">
      <c r="A239" s="112">
        <v>2022</v>
      </c>
      <c r="B239" s="29" t="s">
        <v>301</v>
      </c>
      <c r="C239" s="29" t="s">
        <v>302</v>
      </c>
      <c r="D239" s="113" t="s">
        <v>333</v>
      </c>
      <c r="E239" s="29" t="s">
        <v>323</v>
      </c>
      <c r="F239" s="29" t="s">
        <v>334</v>
      </c>
      <c r="G239" s="29" t="s">
        <v>2877</v>
      </c>
      <c r="H239" s="29" t="s">
        <v>2878</v>
      </c>
      <c r="I239" s="29" t="s">
        <v>2878</v>
      </c>
      <c r="J239" s="29" t="s">
        <v>2879</v>
      </c>
      <c r="K239" s="29" t="s">
        <v>23</v>
      </c>
      <c r="L239" s="29"/>
      <c r="M239" s="29" t="s">
        <v>2880</v>
      </c>
      <c r="N239" s="29" t="s">
        <v>310</v>
      </c>
      <c r="O239" s="29" t="s">
        <v>743</v>
      </c>
      <c r="P239" s="113">
        <v>39</v>
      </c>
      <c r="Q239" s="29"/>
      <c r="R239" s="29"/>
      <c r="S239" s="29" t="s">
        <v>2881</v>
      </c>
      <c r="T239" s="126" t="s">
        <v>2882</v>
      </c>
      <c r="U239" s="29" t="s">
        <v>2</v>
      </c>
      <c r="V239" s="122" t="s">
        <v>2883</v>
      </c>
      <c r="W239" s="29" t="s">
        <v>2</v>
      </c>
      <c r="X239" s="113">
        <v>24</v>
      </c>
      <c r="Y239" s="113">
        <v>57</v>
      </c>
      <c r="Z239" s="113">
        <f t="shared" si="346"/>
        <v>33</v>
      </c>
      <c r="AA239" s="115">
        <f t="shared" si="347"/>
        <v>1.375</v>
      </c>
      <c r="AB239" s="113">
        <v>89</v>
      </c>
      <c r="AC239" s="113">
        <v>100</v>
      </c>
      <c r="AD239" s="113">
        <f t="shared" si="348"/>
        <v>11</v>
      </c>
      <c r="AE239" s="115">
        <f t="shared" si="349"/>
        <v>0.12359550561797752</v>
      </c>
      <c r="AF239" s="113">
        <v>96</v>
      </c>
      <c r="AG239" s="113">
        <v>100</v>
      </c>
      <c r="AH239" s="113">
        <f t="shared" si="350"/>
        <v>4</v>
      </c>
      <c r="AI239" s="115">
        <f t="shared" si="351"/>
        <v>4.1666666666666664E-2</v>
      </c>
      <c r="AJ239" s="113">
        <v>52</v>
      </c>
      <c r="AK239" s="113">
        <v>69</v>
      </c>
      <c r="AL239" s="113">
        <f t="shared" si="352"/>
        <v>17</v>
      </c>
      <c r="AM239" s="115">
        <f t="shared" si="353"/>
        <v>0.32692307692307693</v>
      </c>
      <c r="AN239" s="113">
        <v>91</v>
      </c>
      <c r="AO239" s="113">
        <v>92</v>
      </c>
      <c r="AP239" s="113">
        <f t="shared" si="354"/>
        <v>1</v>
      </c>
      <c r="AQ239" s="115">
        <f t="shared" si="355"/>
        <v>1.098901098901099E-2</v>
      </c>
      <c r="AR239" s="113">
        <v>83</v>
      </c>
      <c r="AS239" s="113">
        <v>89</v>
      </c>
      <c r="AT239" s="113">
        <f t="shared" si="356"/>
        <v>6</v>
      </c>
      <c r="AU239" s="115">
        <f t="shared" si="357"/>
        <v>7.2289156626506021E-2</v>
      </c>
      <c r="AV239" s="113"/>
      <c r="AW239" s="113"/>
      <c r="AX239" s="113"/>
      <c r="AY239" s="113"/>
      <c r="AZ239" s="113"/>
      <c r="BA239" s="113"/>
      <c r="BB239" s="113"/>
      <c r="BC239" s="113"/>
      <c r="BD239" s="113"/>
      <c r="BE239" s="113">
        <v>0.63</v>
      </c>
      <c r="BF239" s="115">
        <v>0.94</v>
      </c>
      <c r="BG239" s="113">
        <v>4.97</v>
      </c>
      <c r="BH239" s="113">
        <v>2.1</v>
      </c>
      <c r="BI239" s="115">
        <v>0.87</v>
      </c>
      <c r="BJ239" s="113">
        <v>2.81</v>
      </c>
      <c r="BK239" s="132">
        <f>(BL239*100)/(100+57)</f>
        <v>1.9490445859872612</v>
      </c>
      <c r="BL239" s="113">
        <v>3.06</v>
      </c>
      <c r="BM239" s="115">
        <v>0.56999999999999995</v>
      </c>
      <c r="BN239" s="29">
        <f t="shared" si="332"/>
        <v>119.34</v>
      </c>
      <c r="BO239" s="29"/>
      <c r="BP239" s="29"/>
      <c r="BQ239" s="29"/>
      <c r="BR239" s="29"/>
      <c r="BS239" s="29" t="s">
        <v>27</v>
      </c>
      <c r="BT239" s="113">
        <v>1</v>
      </c>
      <c r="BU239" s="113">
        <v>2</v>
      </c>
      <c r="BV239" s="29" t="s">
        <v>314</v>
      </c>
      <c r="BW239" s="37"/>
      <c r="BX239" s="29"/>
      <c r="BY239" s="29" t="s">
        <v>1461</v>
      </c>
      <c r="BZ239" s="29" t="s">
        <v>2884</v>
      </c>
      <c r="CA239" s="29" t="s">
        <v>2885</v>
      </c>
      <c r="CB239" s="20" t="s">
        <v>299</v>
      </c>
      <c r="CC239" s="20" t="s">
        <v>300</v>
      </c>
    </row>
    <row r="240" spans="1:81" ht="71.25">
      <c r="A240" s="112">
        <v>2022</v>
      </c>
      <c r="B240" s="29" t="s">
        <v>853</v>
      </c>
      <c r="C240" s="29" t="s">
        <v>854</v>
      </c>
      <c r="D240" s="29"/>
      <c r="E240" s="29" t="s">
        <v>2886</v>
      </c>
      <c r="F240" s="29" t="s">
        <v>2887</v>
      </c>
      <c r="G240" s="29" t="s">
        <v>1151</v>
      </c>
      <c r="H240" s="29" t="s">
        <v>2888</v>
      </c>
      <c r="I240" s="29" t="s">
        <v>2889</v>
      </c>
      <c r="J240" s="29" t="s">
        <v>2890</v>
      </c>
      <c r="K240" s="29" t="s">
        <v>23</v>
      </c>
      <c r="L240" s="29"/>
      <c r="M240" s="29" t="s">
        <v>2891</v>
      </c>
      <c r="N240" s="29" t="s">
        <v>11991</v>
      </c>
      <c r="O240" s="29" t="s">
        <v>1385</v>
      </c>
      <c r="P240" s="113">
        <v>23</v>
      </c>
      <c r="Q240" s="29"/>
      <c r="R240" s="29"/>
      <c r="S240" s="29" t="s">
        <v>2656</v>
      </c>
      <c r="T240" s="122" t="s">
        <v>2892</v>
      </c>
      <c r="U240" s="29" t="s">
        <v>2</v>
      </c>
      <c r="V240" s="122" t="s">
        <v>2893</v>
      </c>
      <c r="W240" s="29" t="s">
        <v>2</v>
      </c>
      <c r="X240" s="113">
        <v>16</v>
      </c>
      <c r="Y240" s="113">
        <v>57</v>
      </c>
      <c r="Z240" s="113">
        <f t="shared" si="346"/>
        <v>41</v>
      </c>
      <c r="AA240" s="115">
        <f t="shared" si="347"/>
        <v>2.5625</v>
      </c>
      <c r="AB240" s="113">
        <v>90</v>
      </c>
      <c r="AC240" s="113">
        <v>97</v>
      </c>
      <c r="AD240" s="113">
        <f t="shared" si="348"/>
        <v>7</v>
      </c>
      <c r="AE240" s="115">
        <f t="shared" si="349"/>
        <v>7.7777777777777779E-2</v>
      </c>
      <c r="AF240" s="113">
        <v>99</v>
      </c>
      <c r="AG240" s="113">
        <v>99</v>
      </c>
      <c r="AH240" s="113">
        <f t="shared" si="350"/>
        <v>0</v>
      </c>
      <c r="AI240" s="115">
        <f t="shared" si="351"/>
        <v>0</v>
      </c>
      <c r="AJ240" s="113">
        <v>35</v>
      </c>
      <c r="AK240" s="113">
        <v>56</v>
      </c>
      <c r="AL240" s="113">
        <f t="shared" si="352"/>
        <v>21</v>
      </c>
      <c r="AM240" s="115">
        <f t="shared" si="353"/>
        <v>0.6</v>
      </c>
      <c r="AN240" s="113">
        <v>84</v>
      </c>
      <c r="AO240" s="113">
        <v>86</v>
      </c>
      <c r="AP240" s="113">
        <f t="shared" si="354"/>
        <v>2</v>
      </c>
      <c r="AQ240" s="115">
        <f t="shared" si="355"/>
        <v>2.3809523809523808E-2</v>
      </c>
      <c r="AR240" s="113">
        <v>82</v>
      </c>
      <c r="AS240" s="113">
        <v>83</v>
      </c>
      <c r="AT240" s="113">
        <f t="shared" si="356"/>
        <v>1</v>
      </c>
      <c r="AU240" s="115">
        <f t="shared" si="357"/>
        <v>1.2195121951219513E-2</v>
      </c>
      <c r="AV240" s="113"/>
      <c r="AW240" s="113"/>
      <c r="AX240" s="113"/>
      <c r="AY240" s="113"/>
      <c r="AZ240" s="113"/>
      <c r="BA240" s="113"/>
      <c r="BB240" s="113"/>
      <c r="BC240" s="113"/>
      <c r="BD240" s="113"/>
      <c r="BE240" s="113">
        <v>1.1399999999999999</v>
      </c>
      <c r="BF240" s="115">
        <v>0.97</v>
      </c>
      <c r="BG240" s="113">
        <v>4.9400000000000004</v>
      </c>
      <c r="BH240" s="113"/>
      <c r="BI240" s="115"/>
      <c r="BJ240" s="113"/>
      <c r="BK240" s="132">
        <f>(BL240*100)/(100+28)</f>
        <v>3.0234375</v>
      </c>
      <c r="BL240" s="113">
        <v>3.87</v>
      </c>
      <c r="BM240" s="115">
        <v>0.28000000000000003</v>
      </c>
      <c r="BN240" s="29">
        <f t="shared" si="332"/>
        <v>89.01</v>
      </c>
      <c r="BO240" s="29"/>
      <c r="BP240" s="29"/>
      <c r="BQ240" s="29"/>
      <c r="BR240" s="29"/>
      <c r="BS240" s="29" t="s">
        <v>26</v>
      </c>
      <c r="BT240" s="113">
        <v>3</v>
      </c>
      <c r="BU240" s="113">
        <v>0</v>
      </c>
      <c r="BV240" s="29" t="s">
        <v>2894</v>
      </c>
      <c r="BW240" s="37"/>
      <c r="BX240" s="29" t="s">
        <v>2895</v>
      </c>
      <c r="BY240" s="29" t="s">
        <v>1461</v>
      </c>
      <c r="BZ240" s="29" t="s">
        <v>2896</v>
      </c>
      <c r="CA240" s="29" t="s">
        <v>2897</v>
      </c>
      <c r="CB240" s="20" t="s">
        <v>299</v>
      </c>
      <c r="CC240" s="20" t="s">
        <v>300</v>
      </c>
    </row>
    <row r="241" spans="1:81" ht="57">
      <c r="A241" s="112">
        <v>2022</v>
      </c>
      <c r="B241" s="29" t="s">
        <v>283</v>
      </c>
      <c r="C241" s="29" t="s">
        <v>783</v>
      </c>
      <c r="D241" s="29"/>
      <c r="E241" s="29" t="s">
        <v>783</v>
      </c>
      <c r="F241" s="29" t="s">
        <v>1212</v>
      </c>
      <c r="G241" s="29" t="s">
        <v>1213</v>
      </c>
      <c r="H241" s="29" t="s">
        <v>1214</v>
      </c>
      <c r="I241" s="29" t="s">
        <v>2898</v>
      </c>
      <c r="J241" s="29" t="s">
        <v>2899</v>
      </c>
      <c r="K241" s="29" t="s">
        <v>22</v>
      </c>
      <c r="L241" s="29"/>
      <c r="M241" s="29" t="s">
        <v>2900</v>
      </c>
      <c r="N241" s="29" t="s">
        <v>1623</v>
      </c>
      <c r="O241" s="29" t="s">
        <v>1385</v>
      </c>
      <c r="P241" s="113">
        <v>152</v>
      </c>
      <c r="Q241" s="29"/>
      <c r="R241" s="29"/>
      <c r="S241" s="29" t="s">
        <v>2901</v>
      </c>
      <c r="T241" s="122" t="s">
        <v>2540</v>
      </c>
      <c r="U241" s="29" t="s">
        <v>8</v>
      </c>
      <c r="V241" s="122" t="s">
        <v>2902</v>
      </c>
      <c r="W241" s="29" t="s">
        <v>2</v>
      </c>
      <c r="X241" s="113">
        <v>75</v>
      </c>
      <c r="Y241" s="113">
        <v>86</v>
      </c>
      <c r="Z241" s="113">
        <f t="shared" si="346"/>
        <v>11</v>
      </c>
      <c r="AA241" s="115">
        <f t="shared" si="347"/>
        <v>0.14666666666666667</v>
      </c>
      <c r="AB241" s="113">
        <v>99</v>
      </c>
      <c r="AC241" s="113">
        <v>100</v>
      </c>
      <c r="AD241" s="113">
        <f t="shared" si="348"/>
        <v>1</v>
      </c>
      <c r="AE241" s="115">
        <f t="shared" si="349"/>
        <v>1.0101010101010102E-2</v>
      </c>
      <c r="AF241" s="113">
        <v>100</v>
      </c>
      <c r="AG241" s="113">
        <v>100</v>
      </c>
      <c r="AH241" s="113">
        <f t="shared" si="350"/>
        <v>0</v>
      </c>
      <c r="AI241" s="115">
        <f t="shared" si="351"/>
        <v>0</v>
      </c>
      <c r="AJ241" s="113">
        <v>8</v>
      </c>
      <c r="AK241" s="113">
        <v>35</v>
      </c>
      <c r="AL241" s="113">
        <f t="shared" si="352"/>
        <v>27</v>
      </c>
      <c r="AM241" s="115">
        <f t="shared" si="353"/>
        <v>3.375</v>
      </c>
      <c r="AN241" s="113">
        <v>86</v>
      </c>
      <c r="AO241" s="113">
        <v>90</v>
      </c>
      <c r="AP241" s="113">
        <f t="shared" si="354"/>
        <v>4</v>
      </c>
      <c r="AQ241" s="115">
        <f t="shared" si="355"/>
        <v>4.6511627906976744E-2</v>
      </c>
      <c r="AR241" s="113">
        <v>69</v>
      </c>
      <c r="AS241" s="113">
        <v>86</v>
      </c>
      <c r="AT241" s="113">
        <f t="shared" si="356"/>
        <v>17</v>
      </c>
      <c r="AU241" s="115">
        <f t="shared" si="357"/>
        <v>0.24637681159420291</v>
      </c>
      <c r="AV241" s="113"/>
      <c r="AW241" s="113"/>
      <c r="AX241" s="113"/>
      <c r="AY241" s="113"/>
      <c r="AZ241" s="113"/>
      <c r="BA241" s="113"/>
      <c r="BB241" s="113"/>
      <c r="BC241" s="113"/>
      <c r="BD241" s="113"/>
      <c r="BE241" s="113">
        <v>0.48</v>
      </c>
      <c r="BF241" s="115">
        <v>0.95</v>
      </c>
      <c r="BG241" s="113">
        <v>5.41</v>
      </c>
      <c r="BH241" s="113">
        <v>1.8</v>
      </c>
      <c r="BI241" s="115">
        <v>0.88</v>
      </c>
      <c r="BJ241" s="113">
        <v>3.1</v>
      </c>
      <c r="BK241" s="132">
        <f>(BL241*100)/(100+63)</f>
        <v>0.94478527607361962</v>
      </c>
      <c r="BL241" s="113">
        <v>1.54</v>
      </c>
      <c r="BM241" s="115">
        <v>0.63</v>
      </c>
      <c r="BN241" s="29">
        <f t="shared" si="332"/>
        <v>234.08</v>
      </c>
      <c r="BO241" s="29"/>
      <c r="BP241" s="29"/>
      <c r="BQ241" s="29"/>
      <c r="BR241" s="29"/>
      <c r="BS241" s="29" t="s">
        <v>24</v>
      </c>
      <c r="BT241" s="113">
        <v>3</v>
      </c>
      <c r="BU241" s="113">
        <v>3</v>
      </c>
      <c r="BV241" s="29" t="s">
        <v>314</v>
      </c>
      <c r="BW241" s="37"/>
      <c r="BX241" s="29"/>
      <c r="BY241" s="29" t="s">
        <v>1461</v>
      </c>
      <c r="BZ241" s="29" t="s">
        <v>2903</v>
      </c>
      <c r="CA241" s="29" t="s">
        <v>2904</v>
      </c>
      <c r="CB241" s="20" t="s">
        <v>299</v>
      </c>
      <c r="CC241" s="20" t="s">
        <v>300</v>
      </c>
    </row>
    <row r="242" spans="1:81" ht="42.75">
      <c r="A242" s="112">
        <v>2022</v>
      </c>
      <c r="B242" s="29" t="s">
        <v>301</v>
      </c>
      <c r="C242" s="29" t="s">
        <v>650</v>
      </c>
      <c r="D242" s="113" t="s">
        <v>430</v>
      </c>
      <c r="E242" s="29" t="s">
        <v>896</v>
      </c>
      <c r="F242" s="29" t="s">
        <v>334</v>
      </c>
      <c r="G242" s="29" t="s">
        <v>2905</v>
      </c>
      <c r="H242" s="29" t="s">
        <v>2906</v>
      </c>
      <c r="I242" s="29" t="s">
        <v>2907</v>
      </c>
      <c r="J242" s="29" t="s">
        <v>2908</v>
      </c>
      <c r="K242" s="29" t="s">
        <v>23</v>
      </c>
      <c r="L242" s="29"/>
      <c r="M242" s="29" t="s">
        <v>2909</v>
      </c>
      <c r="N242" s="29" t="s">
        <v>1089</v>
      </c>
      <c r="O242" s="29" t="s">
        <v>743</v>
      </c>
      <c r="P242" s="113">
        <v>33</v>
      </c>
      <c r="Q242" s="29"/>
      <c r="R242" s="29"/>
      <c r="S242" s="29" t="s">
        <v>2910</v>
      </c>
      <c r="T242" s="29"/>
      <c r="U242" s="29"/>
      <c r="V242" s="122" t="s">
        <v>2911</v>
      </c>
      <c r="W242" s="29" t="s">
        <v>2</v>
      </c>
      <c r="X242" s="113">
        <v>0</v>
      </c>
      <c r="Y242" s="113">
        <v>2</v>
      </c>
      <c r="Z242" s="113">
        <f t="shared" si="346"/>
        <v>2</v>
      </c>
      <c r="AA242" s="115"/>
      <c r="AB242" s="113">
        <v>0</v>
      </c>
      <c r="AC242" s="113">
        <v>4</v>
      </c>
      <c r="AD242" s="113">
        <f t="shared" si="348"/>
        <v>4</v>
      </c>
      <c r="AE242" s="115"/>
      <c r="AF242" s="113">
        <v>45</v>
      </c>
      <c r="AG242" s="113">
        <v>67</v>
      </c>
      <c r="AH242" s="113">
        <f t="shared" si="350"/>
        <v>22</v>
      </c>
      <c r="AI242" s="115">
        <f t="shared" si="351"/>
        <v>0.48888888888888887</v>
      </c>
      <c r="AJ242" s="113">
        <v>42</v>
      </c>
      <c r="AK242" s="113">
        <v>56</v>
      </c>
      <c r="AL242" s="113">
        <f t="shared" si="352"/>
        <v>14</v>
      </c>
      <c r="AM242" s="115">
        <f t="shared" si="353"/>
        <v>0.33333333333333331</v>
      </c>
      <c r="AN242" s="113">
        <v>84</v>
      </c>
      <c r="AO242" s="113">
        <v>92</v>
      </c>
      <c r="AP242" s="113">
        <f t="shared" si="354"/>
        <v>8</v>
      </c>
      <c r="AQ242" s="115">
        <f t="shared" si="355"/>
        <v>9.5238095238095233E-2</v>
      </c>
      <c r="AR242" s="113">
        <v>81</v>
      </c>
      <c r="AS242" s="113">
        <v>95</v>
      </c>
      <c r="AT242" s="113">
        <f t="shared" si="356"/>
        <v>14</v>
      </c>
      <c r="AU242" s="115">
        <f t="shared" si="357"/>
        <v>0.1728395061728395</v>
      </c>
      <c r="AV242" s="113"/>
      <c r="AW242" s="113"/>
      <c r="AX242" s="113"/>
      <c r="AY242" s="113"/>
      <c r="AZ242" s="113"/>
      <c r="BA242" s="113"/>
      <c r="BB242" s="113"/>
      <c r="BC242" s="113"/>
      <c r="BD242" s="113"/>
      <c r="BE242" s="113">
        <v>1.21</v>
      </c>
      <c r="BF242" s="115">
        <v>0.93</v>
      </c>
      <c r="BG242" s="113">
        <v>4.8499999999999996</v>
      </c>
      <c r="BH242" s="113">
        <v>1.73</v>
      </c>
      <c r="BI242" s="115">
        <v>0.86</v>
      </c>
      <c r="BJ242" s="113">
        <v>3.25</v>
      </c>
      <c r="BK242" s="132">
        <f>(BL242*100)/(100+41)</f>
        <v>2.3617021276595747</v>
      </c>
      <c r="BL242" s="113">
        <v>3.33</v>
      </c>
      <c r="BM242" s="115">
        <v>0.41</v>
      </c>
      <c r="BN242" s="29">
        <f t="shared" si="332"/>
        <v>109.89</v>
      </c>
      <c r="BO242" s="29"/>
      <c r="BP242" s="29"/>
      <c r="BQ242" s="29"/>
      <c r="BR242" s="29"/>
      <c r="BS242" s="29" t="s">
        <v>27</v>
      </c>
      <c r="BT242" s="113">
        <v>2</v>
      </c>
      <c r="BU242" s="113">
        <v>2</v>
      </c>
      <c r="BV242" s="29" t="s">
        <v>314</v>
      </c>
      <c r="BW242" s="37"/>
      <c r="BX242" s="29"/>
      <c r="BY242" s="29" t="s">
        <v>1569</v>
      </c>
      <c r="BZ242" s="29" t="s">
        <v>2912</v>
      </c>
      <c r="CA242" s="29" t="s">
        <v>2913</v>
      </c>
      <c r="CB242" s="20" t="s">
        <v>299</v>
      </c>
      <c r="CC242" s="20" t="s">
        <v>300</v>
      </c>
    </row>
    <row r="243" spans="1:81" ht="42.75">
      <c r="A243" s="112">
        <v>2022</v>
      </c>
      <c r="B243" s="29" t="s">
        <v>367</v>
      </c>
      <c r="C243" s="29" t="s">
        <v>800</v>
      </c>
      <c r="D243" s="113" t="s">
        <v>801</v>
      </c>
      <c r="E243" s="29" t="s">
        <v>801</v>
      </c>
      <c r="F243" s="29" t="s">
        <v>334</v>
      </c>
      <c r="G243" s="29" t="s">
        <v>2914</v>
      </c>
      <c r="H243" s="29" t="s">
        <v>972</v>
      </c>
      <c r="I243" s="29" t="s">
        <v>2915</v>
      </c>
      <c r="J243" s="29" t="s">
        <v>2916</v>
      </c>
      <c r="K243" s="29" t="s">
        <v>23</v>
      </c>
      <c r="L243" s="29"/>
      <c r="M243" s="29" t="s">
        <v>2917</v>
      </c>
      <c r="N243" s="29" t="s">
        <v>5913</v>
      </c>
      <c r="O243" s="29" t="s">
        <v>743</v>
      </c>
      <c r="P243" s="113">
        <v>29</v>
      </c>
      <c r="Q243" s="29"/>
      <c r="R243" s="29"/>
      <c r="S243" s="29" t="s">
        <v>2918</v>
      </c>
      <c r="T243" s="122" t="s">
        <v>2919</v>
      </c>
      <c r="U243" s="29" t="s">
        <v>8</v>
      </c>
      <c r="V243" s="122" t="s">
        <v>2920</v>
      </c>
      <c r="W243" s="116" t="s">
        <v>8</v>
      </c>
      <c r="X243" s="113">
        <v>59</v>
      </c>
      <c r="Y243" s="113">
        <v>63</v>
      </c>
      <c r="Z243" s="113">
        <f t="shared" si="346"/>
        <v>4</v>
      </c>
      <c r="AA243" s="115">
        <f t="shared" ref="AA243:AA286" si="358">(Y243-X243)/X243</f>
        <v>6.7796610169491525E-2</v>
      </c>
      <c r="AB243" s="113">
        <v>65</v>
      </c>
      <c r="AC243" s="113">
        <v>68</v>
      </c>
      <c r="AD243" s="113">
        <f t="shared" si="348"/>
        <v>3</v>
      </c>
      <c r="AE243" s="115">
        <f t="shared" ref="AE243:AE318" si="359">(AC243-AB243)/AB243</f>
        <v>4.6153846153846156E-2</v>
      </c>
      <c r="AF243" s="113">
        <v>100</v>
      </c>
      <c r="AG243" s="113">
        <v>100</v>
      </c>
      <c r="AH243" s="113">
        <f t="shared" si="350"/>
        <v>0</v>
      </c>
      <c r="AI243" s="115">
        <f t="shared" si="351"/>
        <v>0</v>
      </c>
      <c r="AJ243" s="113">
        <v>48</v>
      </c>
      <c r="AK243" s="113">
        <v>58</v>
      </c>
      <c r="AL243" s="113">
        <f t="shared" si="352"/>
        <v>10</v>
      </c>
      <c r="AM243" s="115">
        <f t="shared" si="353"/>
        <v>0.20833333333333334</v>
      </c>
      <c r="AN243" s="113">
        <v>83</v>
      </c>
      <c r="AO243" s="113">
        <v>93</v>
      </c>
      <c r="AP243" s="113">
        <f t="shared" si="354"/>
        <v>10</v>
      </c>
      <c r="AQ243" s="115">
        <f t="shared" si="355"/>
        <v>0.12048192771084337</v>
      </c>
      <c r="AR243" s="113">
        <v>84</v>
      </c>
      <c r="AS243" s="113">
        <v>88</v>
      </c>
      <c r="AT243" s="113">
        <f t="shared" si="356"/>
        <v>4</v>
      </c>
      <c r="AU243" s="115">
        <f t="shared" si="357"/>
        <v>4.7619047619047616E-2</v>
      </c>
      <c r="AV243" s="113"/>
      <c r="AW243" s="113"/>
      <c r="AX243" s="113"/>
      <c r="AY243" s="113"/>
      <c r="AZ243" s="113"/>
      <c r="BA243" s="113"/>
      <c r="BB243" s="113"/>
      <c r="BC243" s="113"/>
      <c r="BD243" s="113"/>
      <c r="BE243" s="113">
        <v>0.96</v>
      </c>
      <c r="BF243" s="115">
        <v>0.93</v>
      </c>
      <c r="BG243" s="113">
        <v>5.25</v>
      </c>
      <c r="BH243" s="113">
        <v>2.11</v>
      </c>
      <c r="BI243" s="115">
        <v>0.86</v>
      </c>
      <c r="BJ243" s="113">
        <v>3.06</v>
      </c>
      <c r="BK243" s="132">
        <f>(BL243*100)/(100+40)</f>
        <v>1.5071428571428571</v>
      </c>
      <c r="BL243" s="113">
        <v>2.11</v>
      </c>
      <c r="BM243" s="115">
        <v>0.4</v>
      </c>
      <c r="BN243" s="29">
        <f t="shared" si="332"/>
        <v>61.19</v>
      </c>
      <c r="BO243" s="29"/>
      <c r="BP243" s="29"/>
      <c r="BQ243" s="29"/>
      <c r="BR243" s="29"/>
      <c r="BS243" s="29" t="s">
        <v>24</v>
      </c>
      <c r="BT243" s="113">
        <v>1</v>
      </c>
      <c r="BU243" s="113">
        <v>2</v>
      </c>
      <c r="BV243" s="29" t="s">
        <v>314</v>
      </c>
      <c r="BW243" s="37"/>
      <c r="BX243" s="29"/>
      <c r="BY243" s="29" t="s">
        <v>1461</v>
      </c>
      <c r="BZ243" s="29" t="s">
        <v>2921</v>
      </c>
      <c r="CA243" s="29" t="s">
        <v>2922</v>
      </c>
      <c r="CB243" s="20" t="s">
        <v>299</v>
      </c>
      <c r="CC243" s="20" t="s">
        <v>300</v>
      </c>
    </row>
    <row r="244" spans="1:81" ht="57">
      <c r="A244" s="112">
        <v>2022</v>
      </c>
      <c r="B244" s="29" t="s">
        <v>367</v>
      </c>
      <c r="C244" s="29" t="s">
        <v>794</v>
      </c>
      <c r="D244" s="29"/>
      <c r="E244" s="29" t="s">
        <v>1086</v>
      </c>
      <c r="F244" s="29" t="s">
        <v>780</v>
      </c>
      <c r="G244" s="29" t="s">
        <v>2923</v>
      </c>
      <c r="H244" s="29" t="s">
        <v>2924</v>
      </c>
      <c r="I244" s="29" t="s">
        <v>2924</v>
      </c>
      <c r="J244" s="29" t="s">
        <v>2925</v>
      </c>
      <c r="K244" s="29" t="s">
        <v>23</v>
      </c>
      <c r="L244" s="29"/>
      <c r="M244" s="29" t="s">
        <v>2926</v>
      </c>
      <c r="N244" s="29" t="s">
        <v>2927</v>
      </c>
      <c r="O244" s="29" t="s">
        <v>743</v>
      </c>
      <c r="P244" s="113">
        <v>16</v>
      </c>
      <c r="Q244" s="29"/>
      <c r="R244" s="29"/>
      <c r="S244" s="29" t="s">
        <v>2928</v>
      </c>
      <c r="T244" s="122" t="s">
        <v>2929</v>
      </c>
      <c r="U244" s="29" t="s">
        <v>2</v>
      </c>
      <c r="V244" s="122" t="s">
        <v>2930</v>
      </c>
      <c r="W244" s="29" t="s">
        <v>2</v>
      </c>
      <c r="X244" s="113">
        <v>62</v>
      </c>
      <c r="Y244" s="113">
        <v>86</v>
      </c>
      <c r="Z244" s="113">
        <f t="shared" si="346"/>
        <v>24</v>
      </c>
      <c r="AA244" s="115">
        <f t="shared" si="358"/>
        <v>0.38709677419354838</v>
      </c>
      <c r="AB244" s="113">
        <v>99</v>
      </c>
      <c r="AC244" s="113">
        <v>100</v>
      </c>
      <c r="AD244" s="113">
        <f t="shared" si="348"/>
        <v>1</v>
      </c>
      <c r="AE244" s="115">
        <f t="shared" si="359"/>
        <v>1.0101010101010102E-2</v>
      </c>
      <c r="AF244" s="113">
        <v>100</v>
      </c>
      <c r="AG244" s="113">
        <v>100</v>
      </c>
      <c r="AH244" s="113">
        <f t="shared" si="350"/>
        <v>0</v>
      </c>
      <c r="AI244" s="115">
        <f t="shared" si="351"/>
        <v>0</v>
      </c>
      <c r="AJ244" s="113">
        <v>32</v>
      </c>
      <c r="AK244" s="113">
        <v>38</v>
      </c>
      <c r="AL244" s="113">
        <f t="shared" si="352"/>
        <v>6</v>
      </c>
      <c r="AM244" s="115">
        <f t="shared" si="353"/>
        <v>0.1875</v>
      </c>
      <c r="AN244" s="113">
        <v>98</v>
      </c>
      <c r="AO244" s="113">
        <v>100</v>
      </c>
      <c r="AP244" s="113">
        <f t="shared" si="354"/>
        <v>2</v>
      </c>
      <c r="AQ244" s="115">
        <f t="shared" si="355"/>
        <v>2.0408163265306121E-2</v>
      </c>
      <c r="AR244" s="113">
        <v>97</v>
      </c>
      <c r="AS244" s="113">
        <v>98</v>
      </c>
      <c r="AT244" s="113">
        <f t="shared" si="356"/>
        <v>1</v>
      </c>
      <c r="AU244" s="115">
        <f t="shared" si="357"/>
        <v>1.0309278350515464E-2</v>
      </c>
      <c r="AV244" s="113"/>
      <c r="AW244" s="113"/>
      <c r="AX244" s="113"/>
      <c r="AY244" s="113"/>
      <c r="AZ244" s="113"/>
      <c r="BA244" s="113"/>
      <c r="BB244" s="113"/>
      <c r="BC244" s="113"/>
      <c r="BD244" s="113"/>
      <c r="BE244" s="113">
        <v>0.63</v>
      </c>
      <c r="BF244" s="115">
        <v>0.96</v>
      </c>
      <c r="BG244" s="113">
        <v>5.35</v>
      </c>
      <c r="BH244" s="113">
        <v>2.0299999999999998</v>
      </c>
      <c r="BI244" s="115">
        <v>0.88</v>
      </c>
      <c r="BJ244" s="113">
        <v>3.18</v>
      </c>
      <c r="BK244" s="132">
        <f>(BL244*100)/(100+89)</f>
        <v>1.9788359788359788</v>
      </c>
      <c r="BL244" s="113">
        <v>3.74</v>
      </c>
      <c r="BM244" s="115">
        <v>0.89</v>
      </c>
      <c r="BN244" s="29">
        <f t="shared" si="332"/>
        <v>59.84</v>
      </c>
      <c r="BO244" s="29"/>
      <c r="BP244" s="29"/>
      <c r="BQ244" s="29"/>
      <c r="BR244" s="29"/>
      <c r="BS244" s="29" t="s">
        <v>25</v>
      </c>
      <c r="BT244" s="113">
        <v>1</v>
      </c>
      <c r="BU244" s="113">
        <v>3</v>
      </c>
      <c r="BV244" s="29" t="s">
        <v>1610</v>
      </c>
      <c r="BW244" s="37"/>
      <c r="BX244" s="29"/>
      <c r="BY244" s="29" t="s">
        <v>1461</v>
      </c>
      <c r="BZ244" s="29" t="s">
        <v>2931</v>
      </c>
      <c r="CA244" s="29" t="s">
        <v>2932</v>
      </c>
      <c r="CB244" s="20" t="s">
        <v>299</v>
      </c>
      <c r="CC244" s="20" t="s">
        <v>300</v>
      </c>
    </row>
    <row r="245" spans="1:81" ht="42.75">
      <c r="A245" s="112">
        <v>2022</v>
      </c>
      <c r="B245" s="29" t="s">
        <v>283</v>
      </c>
      <c r="C245" s="29" t="s">
        <v>284</v>
      </c>
      <c r="D245" s="29"/>
      <c r="E245" s="29" t="s">
        <v>2933</v>
      </c>
      <c r="F245" s="29" t="s">
        <v>286</v>
      </c>
      <c r="G245" s="29" t="s">
        <v>2934</v>
      </c>
      <c r="H245" s="29" t="s">
        <v>286</v>
      </c>
      <c r="I245" s="29" t="s">
        <v>286</v>
      </c>
      <c r="J245" s="29" t="s">
        <v>2935</v>
      </c>
      <c r="K245" s="29" t="s">
        <v>23</v>
      </c>
      <c r="L245" s="29"/>
      <c r="M245" s="29" t="s">
        <v>2936</v>
      </c>
      <c r="N245" s="29" t="s">
        <v>11969</v>
      </c>
      <c r="O245" s="29" t="s">
        <v>739</v>
      </c>
      <c r="P245" s="113">
        <v>56</v>
      </c>
      <c r="Q245" s="29"/>
      <c r="R245" s="29"/>
      <c r="S245" s="29" t="s">
        <v>2937</v>
      </c>
      <c r="T245" s="122" t="s">
        <v>2938</v>
      </c>
      <c r="U245" s="29" t="s">
        <v>2</v>
      </c>
      <c r="V245" s="122" t="s">
        <v>2939</v>
      </c>
      <c r="W245" s="29" t="s">
        <v>2</v>
      </c>
      <c r="X245" s="113">
        <v>36</v>
      </c>
      <c r="Y245" s="113">
        <v>61</v>
      </c>
      <c r="Z245" s="113">
        <f t="shared" si="346"/>
        <v>25</v>
      </c>
      <c r="AA245" s="115">
        <f t="shared" si="358"/>
        <v>0.69444444444444442</v>
      </c>
      <c r="AB245" s="113">
        <v>77</v>
      </c>
      <c r="AC245" s="113">
        <v>95</v>
      </c>
      <c r="AD245" s="113">
        <f t="shared" si="348"/>
        <v>18</v>
      </c>
      <c r="AE245" s="115">
        <f t="shared" si="359"/>
        <v>0.23376623376623376</v>
      </c>
      <c r="AF245" s="113">
        <v>96</v>
      </c>
      <c r="AG245" s="113">
        <v>99</v>
      </c>
      <c r="AH245" s="113">
        <f t="shared" si="350"/>
        <v>3</v>
      </c>
      <c r="AI245" s="115">
        <f t="shared" si="351"/>
        <v>3.125E-2</v>
      </c>
      <c r="AJ245" s="113">
        <v>25</v>
      </c>
      <c r="AK245" s="113">
        <v>40</v>
      </c>
      <c r="AL245" s="113">
        <f t="shared" si="352"/>
        <v>15</v>
      </c>
      <c r="AM245" s="115">
        <f t="shared" si="353"/>
        <v>0.6</v>
      </c>
      <c r="AN245" s="113">
        <v>87</v>
      </c>
      <c r="AO245" s="113">
        <v>90</v>
      </c>
      <c r="AP245" s="113">
        <f t="shared" si="354"/>
        <v>3</v>
      </c>
      <c r="AQ245" s="115">
        <f t="shared" si="355"/>
        <v>3.4482758620689655E-2</v>
      </c>
      <c r="AR245" s="113">
        <v>78</v>
      </c>
      <c r="AS245" s="113">
        <v>90</v>
      </c>
      <c r="AT245" s="113">
        <f t="shared" si="356"/>
        <v>12</v>
      </c>
      <c r="AU245" s="115">
        <f t="shared" si="357"/>
        <v>0.15384615384615385</v>
      </c>
      <c r="AV245" s="113"/>
      <c r="AW245" s="113"/>
      <c r="AX245" s="113"/>
      <c r="AY245" s="113"/>
      <c r="AZ245" s="113"/>
      <c r="BA245" s="113"/>
      <c r="BB245" s="113"/>
      <c r="BC245" s="113"/>
      <c r="BD245" s="113"/>
      <c r="BE245" s="113">
        <v>1.98</v>
      </c>
      <c r="BF245" s="115">
        <v>0.97</v>
      </c>
      <c r="BG245" s="113">
        <v>2.78</v>
      </c>
      <c r="BH245" s="113"/>
      <c r="BI245" s="115"/>
      <c r="BJ245" s="113"/>
      <c r="BK245" s="132">
        <f>(BL245*100)/(100+69)</f>
        <v>1.4911242603550297</v>
      </c>
      <c r="BL245" s="113">
        <v>2.52</v>
      </c>
      <c r="BM245" s="115">
        <v>0.69</v>
      </c>
      <c r="BN245" s="29">
        <f t="shared" si="332"/>
        <v>141.12</v>
      </c>
      <c r="BO245" s="29"/>
      <c r="BP245" s="29"/>
      <c r="BQ245" s="29"/>
      <c r="BR245" s="29"/>
      <c r="BS245" s="29" t="s">
        <v>24</v>
      </c>
      <c r="BT245" s="113">
        <v>3</v>
      </c>
      <c r="BU245" s="113">
        <v>0</v>
      </c>
      <c r="BV245" s="29" t="s">
        <v>2940</v>
      </c>
      <c r="BW245" s="37"/>
      <c r="BX245" s="29" t="s">
        <v>2941</v>
      </c>
      <c r="BY245" s="29" t="s">
        <v>1461</v>
      </c>
      <c r="BZ245" s="29" t="s">
        <v>2942</v>
      </c>
      <c r="CA245" s="29" t="s">
        <v>2943</v>
      </c>
      <c r="CB245" s="20" t="s">
        <v>299</v>
      </c>
      <c r="CC245" s="20" t="s">
        <v>300</v>
      </c>
    </row>
    <row r="246" spans="1:81" ht="42.75">
      <c r="A246" s="112">
        <v>2022</v>
      </c>
      <c r="B246" s="29" t="s">
        <v>853</v>
      </c>
      <c r="C246" s="29" t="s">
        <v>2944</v>
      </c>
      <c r="D246" s="29"/>
      <c r="E246" s="29" t="s">
        <v>1436</v>
      </c>
      <c r="F246" s="29" t="s">
        <v>1314</v>
      </c>
      <c r="G246" s="35" t="s">
        <v>2653</v>
      </c>
      <c r="H246" s="29" t="s">
        <v>1316</v>
      </c>
      <c r="I246" s="35" t="s">
        <v>2653</v>
      </c>
      <c r="J246" s="29" t="s">
        <v>2945</v>
      </c>
      <c r="K246" s="29" t="s">
        <v>23</v>
      </c>
      <c r="L246" s="29"/>
      <c r="M246" s="29" t="s">
        <v>2946</v>
      </c>
      <c r="N246" s="29" t="s">
        <v>11992</v>
      </c>
      <c r="O246" s="29" t="s">
        <v>739</v>
      </c>
      <c r="P246" s="113">
        <v>76</v>
      </c>
      <c r="Q246" s="29"/>
      <c r="R246" s="29"/>
      <c r="S246" s="29" t="s">
        <v>2947</v>
      </c>
      <c r="T246" s="122" t="s">
        <v>2948</v>
      </c>
      <c r="U246" s="29" t="s">
        <v>2</v>
      </c>
      <c r="V246" s="122" t="s">
        <v>2949</v>
      </c>
      <c r="W246" s="29" t="s">
        <v>2</v>
      </c>
      <c r="X246" s="113">
        <v>23</v>
      </c>
      <c r="Y246" s="113">
        <v>58</v>
      </c>
      <c r="Z246" s="113">
        <f t="shared" si="346"/>
        <v>35</v>
      </c>
      <c r="AA246" s="115">
        <f t="shared" si="358"/>
        <v>1.5217391304347827</v>
      </c>
      <c r="AB246" s="113">
        <v>93</v>
      </c>
      <c r="AC246" s="113">
        <v>99</v>
      </c>
      <c r="AD246" s="113">
        <f t="shared" si="348"/>
        <v>6</v>
      </c>
      <c r="AE246" s="115">
        <f t="shared" si="359"/>
        <v>6.4516129032258063E-2</v>
      </c>
      <c r="AF246" s="113">
        <v>98</v>
      </c>
      <c r="AG246" s="113">
        <v>100</v>
      </c>
      <c r="AH246" s="113">
        <f t="shared" si="350"/>
        <v>2</v>
      </c>
      <c r="AI246" s="115">
        <f t="shared" si="351"/>
        <v>2.0408163265306121E-2</v>
      </c>
      <c r="AJ246" s="113">
        <v>32</v>
      </c>
      <c r="AK246" s="113">
        <v>68</v>
      </c>
      <c r="AL246" s="113">
        <f t="shared" si="352"/>
        <v>36</v>
      </c>
      <c r="AM246" s="115">
        <f t="shared" si="353"/>
        <v>1.125</v>
      </c>
      <c r="AN246" s="113">
        <v>68</v>
      </c>
      <c r="AO246" s="113">
        <v>96</v>
      </c>
      <c r="AP246" s="113">
        <f t="shared" si="354"/>
        <v>28</v>
      </c>
      <c r="AQ246" s="115">
        <f t="shared" si="355"/>
        <v>0.41176470588235292</v>
      </c>
      <c r="AR246" s="113">
        <v>71</v>
      </c>
      <c r="AS246" s="113">
        <v>94</v>
      </c>
      <c r="AT246" s="113">
        <f t="shared" si="356"/>
        <v>23</v>
      </c>
      <c r="AU246" s="115">
        <f t="shared" si="357"/>
        <v>0.323943661971831</v>
      </c>
      <c r="AV246" s="113"/>
      <c r="AW246" s="113"/>
      <c r="AX246" s="113"/>
      <c r="AY246" s="113"/>
      <c r="AZ246" s="113"/>
      <c r="BA246" s="113"/>
      <c r="BB246" s="113"/>
      <c r="BC246" s="113"/>
      <c r="BD246" s="113"/>
      <c r="BE246" s="113">
        <v>0.94</v>
      </c>
      <c r="BF246" s="115">
        <v>0.95</v>
      </c>
      <c r="BG246" s="113">
        <v>5.66</v>
      </c>
      <c r="BH246" s="113">
        <v>1.45</v>
      </c>
      <c r="BI246" s="115">
        <v>0.88</v>
      </c>
      <c r="BJ246" s="113">
        <v>3.13</v>
      </c>
      <c r="BK246" s="132">
        <f>(BL246*100)/(100+63)</f>
        <v>2.0429447852760738</v>
      </c>
      <c r="BL246" s="113">
        <v>3.33</v>
      </c>
      <c r="BM246" s="115">
        <v>0.63</v>
      </c>
      <c r="BN246" s="29">
        <f t="shared" si="332"/>
        <v>253.08</v>
      </c>
      <c r="BO246" s="29"/>
      <c r="BP246" s="29"/>
      <c r="BQ246" s="29"/>
      <c r="BR246" s="29"/>
      <c r="BS246" s="29" t="s">
        <v>24</v>
      </c>
      <c r="BT246" s="113">
        <v>1</v>
      </c>
      <c r="BU246" s="113">
        <v>3</v>
      </c>
      <c r="BV246" s="29" t="s">
        <v>2722</v>
      </c>
      <c r="BW246" s="37"/>
      <c r="BX246" s="29"/>
      <c r="BY246" s="29" t="s">
        <v>1461</v>
      </c>
      <c r="BZ246" s="29" t="s">
        <v>2950</v>
      </c>
      <c r="CA246" s="29" t="s">
        <v>2951</v>
      </c>
      <c r="CB246" s="20" t="s">
        <v>299</v>
      </c>
      <c r="CC246" s="20" t="s">
        <v>300</v>
      </c>
    </row>
    <row r="247" spans="1:81" ht="57">
      <c r="A247" s="112">
        <v>2022</v>
      </c>
      <c r="B247" s="29" t="s">
        <v>301</v>
      </c>
      <c r="C247" s="29" t="s">
        <v>2952</v>
      </c>
      <c r="D247" s="113" t="s">
        <v>430</v>
      </c>
      <c r="E247" s="29" t="s">
        <v>2611</v>
      </c>
      <c r="F247" s="29" t="s">
        <v>334</v>
      </c>
      <c r="G247" s="29" t="s">
        <v>2953</v>
      </c>
      <c r="H247" s="29" t="s">
        <v>2953</v>
      </c>
      <c r="I247" s="29" t="s">
        <v>2954</v>
      </c>
      <c r="J247" s="29" t="s">
        <v>2955</v>
      </c>
      <c r="K247" s="29" t="s">
        <v>23</v>
      </c>
      <c r="L247" s="29"/>
      <c r="M247" s="29" t="s">
        <v>2956</v>
      </c>
      <c r="N247" s="29" t="s">
        <v>310</v>
      </c>
      <c r="O247" s="29" t="s">
        <v>1385</v>
      </c>
      <c r="P247" s="113">
        <v>44</v>
      </c>
      <c r="Q247" s="29"/>
      <c r="R247" s="29"/>
      <c r="S247" s="29" t="s">
        <v>2957</v>
      </c>
      <c r="T247" s="122" t="s">
        <v>2958</v>
      </c>
      <c r="U247" s="29" t="s">
        <v>2</v>
      </c>
      <c r="V247" s="122" t="s">
        <v>2959</v>
      </c>
      <c r="W247" s="29" t="s">
        <v>2</v>
      </c>
      <c r="X247" s="113">
        <v>58</v>
      </c>
      <c r="Y247" s="113">
        <v>78</v>
      </c>
      <c r="Z247" s="113">
        <f t="shared" si="346"/>
        <v>20</v>
      </c>
      <c r="AA247" s="115">
        <f t="shared" si="358"/>
        <v>0.34482758620689657</v>
      </c>
      <c r="AB247" s="113">
        <v>95</v>
      </c>
      <c r="AC247" s="113">
        <v>99</v>
      </c>
      <c r="AD247" s="113">
        <f t="shared" si="348"/>
        <v>4</v>
      </c>
      <c r="AE247" s="115">
        <f t="shared" si="359"/>
        <v>4.2105263157894736E-2</v>
      </c>
      <c r="AF247" s="113">
        <v>96</v>
      </c>
      <c r="AG247" s="113">
        <v>100</v>
      </c>
      <c r="AH247" s="113">
        <f t="shared" si="350"/>
        <v>4</v>
      </c>
      <c r="AI247" s="115">
        <f t="shared" si="351"/>
        <v>4.1666666666666664E-2</v>
      </c>
      <c r="AJ247" s="113">
        <v>48</v>
      </c>
      <c r="AK247" s="113">
        <v>62</v>
      </c>
      <c r="AL247" s="113">
        <f t="shared" si="352"/>
        <v>14</v>
      </c>
      <c r="AM247" s="115">
        <f t="shared" si="353"/>
        <v>0.29166666666666669</v>
      </c>
      <c r="AN247" s="113">
        <v>88</v>
      </c>
      <c r="AO247" s="113">
        <v>90</v>
      </c>
      <c r="AP247" s="113">
        <f t="shared" si="354"/>
        <v>2</v>
      </c>
      <c r="AQ247" s="115">
        <f t="shared" si="355"/>
        <v>2.2727272727272728E-2</v>
      </c>
      <c r="AR247" s="113">
        <v>84</v>
      </c>
      <c r="AS247" s="113">
        <v>86</v>
      </c>
      <c r="AT247" s="113">
        <f t="shared" si="356"/>
        <v>2</v>
      </c>
      <c r="AU247" s="115">
        <f t="shared" si="357"/>
        <v>2.3809523809523808E-2</v>
      </c>
      <c r="AV247" s="113"/>
      <c r="AW247" s="113"/>
      <c r="AX247" s="113"/>
      <c r="AY247" s="113"/>
      <c r="AZ247" s="113"/>
      <c r="BA247" s="113"/>
      <c r="BB247" s="113"/>
      <c r="BC247" s="113"/>
      <c r="BD247" s="113"/>
      <c r="BE247" s="113">
        <v>1.26</v>
      </c>
      <c r="BF247" s="115">
        <v>0.94</v>
      </c>
      <c r="BG247" s="113">
        <v>5.35</v>
      </c>
      <c r="BH247" s="113">
        <v>2.2000000000000002</v>
      </c>
      <c r="BI247" s="115">
        <v>0.87</v>
      </c>
      <c r="BJ247" s="113">
        <v>2.92</v>
      </c>
      <c r="BK247" s="132">
        <f>(BL247*100)/(100+34)</f>
        <v>2.2313432835820897</v>
      </c>
      <c r="BL247" s="113">
        <v>2.99</v>
      </c>
      <c r="BM247" s="115">
        <v>0.34</v>
      </c>
      <c r="BN247" s="29">
        <f t="shared" si="332"/>
        <v>131.56</v>
      </c>
      <c r="BO247" s="29"/>
      <c r="BP247" s="29"/>
      <c r="BQ247" s="29"/>
      <c r="BR247" s="29"/>
      <c r="BS247" s="29" t="s">
        <v>27</v>
      </c>
      <c r="BT247" s="113">
        <v>1</v>
      </c>
      <c r="BU247" s="113">
        <v>2</v>
      </c>
      <c r="BV247" s="29" t="s">
        <v>314</v>
      </c>
      <c r="BW247" s="37"/>
      <c r="BX247" s="29"/>
      <c r="BY247" s="29" t="s">
        <v>1461</v>
      </c>
      <c r="BZ247" s="29" t="s">
        <v>2960</v>
      </c>
      <c r="CA247" s="29" t="s">
        <v>2961</v>
      </c>
      <c r="CB247" s="20" t="s">
        <v>299</v>
      </c>
      <c r="CC247" s="20" t="s">
        <v>300</v>
      </c>
    </row>
    <row r="248" spans="1:81" ht="42.75">
      <c r="A248" s="112">
        <v>2022</v>
      </c>
      <c r="B248" s="29" t="s">
        <v>853</v>
      </c>
      <c r="C248" s="29" t="s">
        <v>1006</v>
      </c>
      <c r="D248" s="29"/>
      <c r="E248" s="29" t="s">
        <v>1430</v>
      </c>
      <c r="F248" s="29" t="s">
        <v>1310</v>
      </c>
      <c r="G248" s="29" t="s">
        <v>1310</v>
      </c>
      <c r="H248" s="29" t="s">
        <v>1311</v>
      </c>
      <c r="I248" s="29" t="s">
        <v>2962</v>
      </c>
      <c r="J248" s="29" t="s">
        <v>2963</v>
      </c>
      <c r="K248" s="29" t="s">
        <v>23</v>
      </c>
      <c r="L248" s="29"/>
      <c r="M248" s="29" t="s">
        <v>2964</v>
      </c>
      <c r="N248" s="29" t="s">
        <v>11969</v>
      </c>
      <c r="O248" s="29" t="s">
        <v>739</v>
      </c>
      <c r="P248" s="113">
        <v>28</v>
      </c>
      <c r="Q248" s="29"/>
      <c r="R248" s="29"/>
      <c r="S248" s="29" t="s">
        <v>2965</v>
      </c>
      <c r="T248" s="122" t="s">
        <v>2966</v>
      </c>
      <c r="U248" s="29" t="s">
        <v>2</v>
      </c>
      <c r="V248" s="122" t="s">
        <v>2967</v>
      </c>
      <c r="W248" s="29" t="s">
        <v>2</v>
      </c>
      <c r="X248" s="113">
        <v>49</v>
      </c>
      <c r="Y248" s="113">
        <v>67</v>
      </c>
      <c r="Z248" s="113">
        <f t="shared" si="346"/>
        <v>18</v>
      </c>
      <c r="AA248" s="115">
        <f t="shared" si="358"/>
        <v>0.36734693877551022</v>
      </c>
      <c r="AB248" s="113">
        <v>78</v>
      </c>
      <c r="AC248" s="113">
        <v>96</v>
      </c>
      <c r="AD248" s="113">
        <f t="shared" si="348"/>
        <v>18</v>
      </c>
      <c r="AE248" s="115">
        <f t="shared" si="359"/>
        <v>0.23076923076923078</v>
      </c>
      <c r="AF248" s="113">
        <v>100</v>
      </c>
      <c r="AG248" s="113">
        <v>100</v>
      </c>
      <c r="AH248" s="113">
        <f t="shared" si="350"/>
        <v>0</v>
      </c>
      <c r="AI248" s="115">
        <f t="shared" si="351"/>
        <v>0</v>
      </c>
      <c r="AJ248" s="113">
        <v>39</v>
      </c>
      <c r="AK248" s="113">
        <v>69</v>
      </c>
      <c r="AL248" s="113">
        <f t="shared" si="352"/>
        <v>30</v>
      </c>
      <c r="AM248" s="115">
        <f t="shared" si="353"/>
        <v>0.76923076923076927</v>
      </c>
      <c r="AN248" s="113">
        <v>93</v>
      </c>
      <c r="AO248" s="113">
        <v>97</v>
      </c>
      <c r="AP248" s="113">
        <f t="shared" si="354"/>
        <v>4</v>
      </c>
      <c r="AQ248" s="115">
        <f t="shared" si="355"/>
        <v>4.3010752688172046E-2</v>
      </c>
      <c r="AR248" s="113">
        <v>88</v>
      </c>
      <c r="AS248" s="113">
        <v>90</v>
      </c>
      <c r="AT248" s="113">
        <f t="shared" si="356"/>
        <v>2</v>
      </c>
      <c r="AU248" s="115">
        <f t="shared" si="357"/>
        <v>2.2727272727272728E-2</v>
      </c>
      <c r="AV248" s="113"/>
      <c r="AW248" s="113"/>
      <c r="AX248" s="113"/>
      <c r="AY248" s="113"/>
      <c r="AZ248" s="113"/>
      <c r="BA248" s="113"/>
      <c r="BB248" s="113"/>
      <c r="BC248" s="113"/>
      <c r="BD248" s="113"/>
      <c r="BE248" s="113">
        <v>0.87</v>
      </c>
      <c r="BF248" s="115">
        <v>0.94</v>
      </c>
      <c r="BG248" s="113">
        <v>5.03</v>
      </c>
      <c r="BH248" s="113">
        <v>2.2599999999999998</v>
      </c>
      <c r="BI248" s="115">
        <v>0.87</v>
      </c>
      <c r="BJ248" s="113">
        <v>2.9</v>
      </c>
      <c r="BK248" s="132">
        <f>(BL248*100)/(100+46)</f>
        <v>1.273972602739726</v>
      </c>
      <c r="BL248" s="113">
        <v>1.86</v>
      </c>
      <c r="BM248" s="115">
        <v>0.46</v>
      </c>
      <c r="BN248" s="29">
        <f t="shared" si="332"/>
        <v>52.080000000000005</v>
      </c>
      <c r="BO248" s="29"/>
      <c r="BP248" s="29"/>
      <c r="BQ248" s="29"/>
      <c r="BR248" s="29"/>
      <c r="BS248" s="29" t="s">
        <v>25</v>
      </c>
      <c r="BT248" s="113">
        <v>2</v>
      </c>
      <c r="BU248" s="113">
        <v>3</v>
      </c>
      <c r="BV248" s="29" t="s">
        <v>314</v>
      </c>
      <c r="BW248" s="37"/>
      <c r="BX248" s="29"/>
      <c r="BY248" s="29" t="s">
        <v>1461</v>
      </c>
      <c r="BZ248" s="29" t="s">
        <v>2330</v>
      </c>
      <c r="CA248" s="20" t="s">
        <v>2331</v>
      </c>
      <c r="CB248" s="20" t="s">
        <v>299</v>
      </c>
      <c r="CC248" s="20" t="s">
        <v>300</v>
      </c>
    </row>
    <row r="249" spans="1:81" ht="57">
      <c r="A249" s="112">
        <v>2022</v>
      </c>
      <c r="B249" s="29" t="s">
        <v>367</v>
      </c>
      <c r="C249" s="29" t="s">
        <v>794</v>
      </c>
      <c r="D249" s="29"/>
      <c r="E249" s="29" t="s">
        <v>1382</v>
      </c>
      <c r="F249" s="29" t="s">
        <v>780</v>
      </c>
      <c r="G249" s="29" t="s">
        <v>2923</v>
      </c>
      <c r="H249" s="29" t="s">
        <v>2968</v>
      </c>
      <c r="I249" s="29" t="s">
        <v>2969</v>
      </c>
      <c r="J249" s="29" t="s">
        <v>2970</v>
      </c>
      <c r="K249" s="29" t="s">
        <v>23</v>
      </c>
      <c r="L249" s="29"/>
      <c r="M249" s="29" t="s">
        <v>2971</v>
      </c>
      <c r="N249" s="29" t="s">
        <v>2927</v>
      </c>
      <c r="O249" s="29" t="s">
        <v>739</v>
      </c>
      <c r="P249" s="113">
        <v>19</v>
      </c>
      <c r="Q249" s="29"/>
      <c r="R249" s="29"/>
      <c r="S249" s="29" t="s">
        <v>2972</v>
      </c>
      <c r="T249" s="122" t="s">
        <v>2973</v>
      </c>
      <c r="U249" s="29" t="s">
        <v>2</v>
      </c>
      <c r="V249" s="122" t="s">
        <v>2974</v>
      </c>
      <c r="W249" s="116" t="s">
        <v>2</v>
      </c>
      <c r="X249" s="113">
        <v>64</v>
      </c>
      <c r="Y249" s="113">
        <v>71</v>
      </c>
      <c r="Z249" s="113">
        <f t="shared" si="346"/>
        <v>7</v>
      </c>
      <c r="AA249" s="115">
        <f t="shared" si="358"/>
        <v>0.109375</v>
      </c>
      <c r="AB249" s="113">
        <v>91</v>
      </c>
      <c r="AC249" s="113">
        <v>100</v>
      </c>
      <c r="AD249" s="113">
        <f t="shared" si="348"/>
        <v>9</v>
      </c>
      <c r="AE249" s="115">
        <f t="shared" si="359"/>
        <v>9.8901098901098897E-2</v>
      </c>
      <c r="AF249" s="113">
        <v>98</v>
      </c>
      <c r="AG249" s="113">
        <v>100</v>
      </c>
      <c r="AH249" s="113">
        <f t="shared" si="350"/>
        <v>2</v>
      </c>
      <c r="AI249" s="115">
        <f t="shared" si="351"/>
        <v>2.0408163265306121E-2</v>
      </c>
      <c r="AJ249" s="113">
        <v>24</v>
      </c>
      <c r="AK249" s="113">
        <v>37</v>
      </c>
      <c r="AL249" s="113">
        <f t="shared" si="352"/>
        <v>13</v>
      </c>
      <c r="AM249" s="115">
        <f t="shared" si="353"/>
        <v>0.54166666666666663</v>
      </c>
      <c r="AN249" s="113">
        <v>94</v>
      </c>
      <c r="AO249" s="113">
        <v>96</v>
      </c>
      <c r="AP249" s="113">
        <f t="shared" si="354"/>
        <v>2</v>
      </c>
      <c r="AQ249" s="115">
        <f t="shared" si="355"/>
        <v>2.1276595744680851E-2</v>
      </c>
      <c r="AR249" s="113">
        <v>92</v>
      </c>
      <c r="AS249" s="113">
        <v>96</v>
      </c>
      <c r="AT249" s="113">
        <f t="shared" si="356"/>
        <v>4</v>
      </c>
      <c r="AU249" s="115">
        <f t="shared" si="357"/>
        <v>4.3478260869565216E-2</v>
      </c>
      <c r="AV249" s="113"/>
      <c r="AW249" s="113"/>
      <c r="AX249" s="113"/>
      <c r="AY249" s="113"/>
      <c r="AZ249" s="113"/>
      <c r="BA249" s="113"/>
      <c r="BB249" s="113"/>
      <c r="BC249" s="113"/>
      <c r="BD249" s="113"/>
      <c r="BE249" s="113">
        <v>0.79</v>
      </c>
      <c r="BF249" s="115">
        <v>0.95</v>
      </c>
      <c r="BG249" s="113">
        <v>5.05</v>
      </c>
      <c r="BH249" s="113">
        <v>1.44</v>
      </c>
      <c r="BI249" s="115">
        <v>0.86</v>
      </c>
      <c r="BJ249" s="113">
        <v>3.15</v>
      </c>
      <c r="BK249" s="132">
        <f>(BL249*100)/(100+32)</f>
        <v>3.045454545454545</v>
      </c>
      <c r="BL249" s="113">
        <v>4.0199999999999996</v>
      </c>
      <c r="BM249" s="115">
        <v>0.32</v>
      </c>
      <c r="BN249" s="29">
        <f t="shared" si="332"/>
        <v>76.38</v>
      </c>
      <c r="BO249" s="29"/>
      <c r="BP249" s="29"/>
      <c r="BQ249" s="29"/>
      <c r="BR249" s="29"/>
      <c r="BS249" s="29" t="s">
        <v>27</v>
      </c>
      <c r="BT249" s="113">
        <v>1</v>
      </c>
      <c r="BU249" s="113">
        <v>2</v>
      </c>
      <c r="BV249" s="29" t="s">
        <v>1517</v>
      </c>
      <c r="BW249" s="37"/>
      <c r="BX249" s="29"/>
      <c r="BY249" s="29" t="s">
        <v>1461</v>
      </c>
      <c r="BZ249" s="29" t="s">
        <v>2975</v>
      </c>
      <c r="CA249" s="29" t="s">
        <v>2976</v>
      </c>
      <c r="CB249" s="20" t="s">
        <v>299</v>
      </c>
      <c r="CC249" s="20" t="s">
        <v>300</v>
      </c>
    </row>
    <row r="250" spans="1:81" ht="71.25">
      <c r="A250" s="112">
        <v>2022</v>
      </c>
      <c r="B250" s="29" t="s">
        <v>367</v>
      </c>
      <c r="C250" s="29" t="s">
        <v>794</v>
      </c>
      <c r="D250" s="29"/>
      <c r="E250" s="29" t="s">
        <v>1414</v>
      </c>
      <c r="F250" s="29" t="s">
        <v>732</v>
      </c>
      <c r="G250" s="29" t="s">
        <v>1416</v>
      </c>
      <c r="H250" s="29" t="s">
        <v>1376</v>
      </c>
      <c r="I250" s="29" t="s">
        <v>2977</v>
      </c>
      <c r="J250" s="29" t="s">
        <v>2978</v>
      </c>
      <c r="K250" s="29" t="s">
        <v>23</v>
      </c>
      <c r="L250" s="29"/>
      <c r="M250" s="29" t="s">
        <v>2979</v>
      </c>
      <c r="N250" s="29" t="s">
        <v>2980</v>
      </c>
      <c r="O250" s="29" t="s">
        <v>739</v>
      </c>
      <c r="P250" s="113">
        <v>47</v>
      </c>
      <c r="Q250" s="29"/>
      <c r="R250" s="29"/>
      <c r="S250" s="29" t="s">
        <v>2981</v>
      </c>
      <c r="T250" s="122" t="s">
        <v>2982</v>
      </c>
      <c r="U250" s="29" t="s">
        <v>2</v>
      </c>
      <c r="V250" s="122" t="s">
        <v>2983</v>
      </c>
      <c r="W250" s="29" t="s">
        <v>2</v>
      </c>
      <c r="X250" s="113">
        <v>34</v>
      </c>
      <c r="Y250" s="113">
        <v>55</v>
      </c>
      <c r="Z250" s="113">
        <f t="shared" si="346"/>
        <v>21</v>
      </c>
      <c r="AA250" s="115">
        <f t="shared" si="358"/>
        <v>0.61764705882352944</v>
      </c>
      <c r="AB250" s="113">
        <v>59</v>
      </c>
      <c r="AC250" s="113">
        <v>82</v>
      </c>
      <c r="AD250" s="113">
        <f t="shared" si="348"/>
        <v>23</v>
      </c>
      <c r="AE250" s="115">
        <f t="shared" si="359"/>
        <v>0.38983050847457629</v>
      </c>
      <c r="AF250" s="113">
        <v>94</v>
      </c>
      <c r="AG250" s="113">
        <v>99</v>
      </c>
      <c r="AH250" s="113">
        <f t="shared" si="350"/>
        <v>5</v>
      </c>
      <c r="AI250" s="115">
        <f t="shared" si="351"/>
        <v>5.3191489361702128E-2</v>
      </c>
      <c r="AJ250" s="113">
        <v>43</v>
      </c>
      <c r="AK250" s="113">
        <v>64</v>
      </c>
      <c r="AL250" s="113">
        <f t="shared" si="352"/>
        <v>21</v>
      </c>
      <c r="AM250" s="115">
        <f t="shared" si="353"/>
        <v>0.48837209302325579</v>
      </c>
      <c r="AN250" s="113">
        <v>94</v>
      </c>
      <c r="AO250" s="113">
        <v>98</v>
      </c>
      <c r="AP250" s="113">
        <f t="shared" si="354"/>
        <v>4</v>
      </c>
      <c r="AQ250" s="115">
        <f t="shared" si="355"/>
        <v>4.2553191489361701E-2</v>
      </c>
      <c r="AR250" s="113">
        <v>95</v>
      </c>
      <c r="AS250" s="113">
        <v>97</v>
      </c>
      <c r="AT250" s="113">
        <f t="shared" si="356"/>
        <v>2</v>
      </c>
      <c r="AU250" s="115">
        <f t="shared" si="357"/>
        <v>2.1052631578947368E-2</v>
      </c>
      <c r="AV250" s="113"/>
      <c r="AW250" s="113"/>
      <c r="AX250" s="113"/>
      <c r="AY250" s="113"/>
      <c r="AZ250" s="113"/>
      <c r="BA250" s="113"/>
      <c r="BB250" s="113"/>
      <c r="BC250" s="113"/>
      <c r="BD250" s="113"/>
      <c r="BE250" s="113">
        <v>1.19</v>
      </c>
      <c r="BF250" s="115">
        <v>0.94</v>
      </c>
      <c r="BG250" s="113">
        <v>5.01</v>
      </c>
      <c r="BH250" s="113">
        <v>1.9</v>
      </c>
      <c r="BI250" s="115">
        <v>0.86</v>
      </c>
      <c r="BJ250" s="113">
        <v>3.34</v>
      </c>
      <c r="BK250" s="132">
        <f>(BL250*100)/(100+48)</f>
        <v>2.0135135135135136</v>
      </c>
      <c r="BL250" s="113">
        <v>2.98</v>
      </c>
      <c r="BM250" s="115">
        <v>0.48</v>
      </c>
      <c r="BN250" s="29">
        <f t="shared" si="332"/>
        <v>140.06</v>
      </c>
      <c r="BO250" s="29"/>
      <c r="BP250" s="29"/>
      <c r="BQ250" s="29"/>
      <c r="BR250" s="29"/>
      <c r="BS250" s="29" t="s">
        <v>25</v>
      </c>
      <c r="BT250" s="113">
        <v>5</v>
      </c>
      <c r="BU250" s="113">
        <v>5</v>
      </c>
      <c r="BV250" s="29" t="s">
        <v>314</v>
      </c>
      <c r="BW250" s="37"/>
      <c r="BX250" s="29"/>
      <c r="BY250" s="29" t="s">
        <v>1461</v>
      </c>
      <c r="BZ250" s="29" t="s">
        <v>2984</v>
      </c>
      <c r="CA250" s="29" t="s">
        <v>2985</v>
      </c>
      <c r="CB250" s="20" t="s">
        <v>299</v>
      </c>
      <c r="CC250" s="20" t="s">
        <v>300</v>
      </c>
    </row>
    <row r="251" spans="1:81" ht="71.25">
      <c r="A251" s="112">
        <v>2022</v>
      </c>
      <c r="B251" s="29" t="s">
        <v>367</v>
      </c>
      <c r="C251" s="29" t="s">
        <v>794</v>
      </c>
      <c r="D251" s="29"/>
      <c r="E251" s="29" t="s">
        <v>1086</v>
      </c>
      <c r="F251" s="29" t="s">
        <v>1245</v>
      </c>
      <c r="G251" s="29" t="s">
        <v>768</v>
      </c>
      <c r="H251" s="29" t="s">
        <v>1247</v>
      </c>
      <c r="I251" s="29" t="s">
        <v>1247</v>
      </c>
      <c r="J251" s="29" t="s">
        <v>2986</v>
      </c>
      <c r="K251" s="29" t="s">
        <v>23</v>
      </c>
      <c r="L251" s="29"/>
      <c r="M251" s="29" t="s">
        <v>2987</v>
      </c>
      <c r="N251" s="29" t="s">
        <v>11959</v>
      </c>
      <c r="O251" s="29" t="s">
        <v>739</v>
      </c>
      <c r="P251" s="113">
        <v>18</v>
      </c>
      <c r="Q251" s="29"/>
      <c r="R251" s="29"/>
      <c r="S251" s="29" t="s">
        <v>2599</v>
      </c>
      <c r="T251" s="122" t="s">
        <v>2988</v>
      </c>
      <c r="U251" s="29" t="s">
        <v>2</v>
      </c>
      <c r="V251" s="122" t="s">
        <v>2989</v>
      </c>
      <c r="W251" s="29" t="s">
        <v>2</v>
      </c>
      <c r="X251" s="113">
        <v>32</v>
      </c>
      <c r="Y251" s="113">
        <v>53</v>
      </c>
      <c r="Z251" s="113">
        <f t="shared" si="346"/>
        <v>21</v>
      </c>
      <c r="AA251" s="115">
        <f t="shared" si="358"/>
        <v>0.65625</v>
      </c>
      <c r="AB251" s="113">
        <v>84</v>
      </c>
      <c r="AC251" s="113">
        <v>86</v>
      </c>
      <c r="AD251" s="113">
        <f t="shared" si="348"/>
        <v>2</v>
      </c>
      <c r="AE251" s="115">
        <f t="shared" si="359"/>
        <v>2.3809523809523808E-2</v>
      </c>
      <c r="AF251" s="113">
        <v>93</v>
      </c>
      <c r="AG251" s="113">
        <v>100</v>
      </c>
      <c r="AH251" s="113">
        <f t="shared" si="350"/>
        <v>7</v>
      </c>
      <c r="AI251" s="115">
        <f t="shared" si="351"/>
        <v>7.5268817204301078E-2</v>
      </c>
      <c r="AJ251" s="113">
        <v>41</v>
      </c>
      <c r="AK251" s="113">
        <v>64</v>
      </c>
      <c r="AL251" s="113">
        <f t="shared" si="352"/>
        <v>23</v>
      </c>
      <c r="AM251" s="115">
        <f t="shared" si="353"/>
        <v>0.56097560975609762</v>
      </c>
      <c r="AN251" s="113">
        <v>87</v>
      </c>
      <c r="AO251" s="113">
        <v>96</v>
      </c>
      <c r="AP251" s="113">
        <f t="shared" si="354"/>
        <v>9</v>
      </c>
      <c r="AQ251" s="115">
        <f t="shared" si="355"/>
        <v>0.10344827586206896</v>
      </c>
      <c r="AR251" s="113">
        <v>84</v>
      </c>
      <c r="AS251" s="113">
        <v>86</v>
      </c>
      <c r="AT251" s="113">
        <f t="shared" si="356"/>
        <v>2</v>
      </c>
      <c r="AU251" s="115">
        <f t="shared" si="357"/>
        <v>2.3809523809523808E-2</v>
      </c>
      <c r="AV251" s="113"/>
      <c r="AW251" s="113"/>
      <c r="AX251" s="113"/>
      <c r="AY251" s="113"/>
      <c r="AZ251" s="113"/>
      <c r="BA251" s="113"/>
      <c r="BB251" s="113"/>
      <c r="BC251" s="113"/>
      <c r="BD251" s="113"/>
      <c r="BE251" s="113">
        <v>1.57</v>
      </c>
      <c r="BF251" s="115">
        <v>0.93</v>
      </c>
      <c r="BG251" s="113">
        <v>5.29</v>
      </c>
      <c r="BH251" s="113">
        <v>2.42</v>
      </c>
      <c r="BI251" s="115">
        <v>0.85</v>
      </c>
      <c r="BJ251" s="113">
        <v>2.98</v>
      </c>
      <c r="BK251" s="132">
        <f>(BL251*100)/(100+54)</f>
        <v>1.5714285714285714</v>
      </c>
      <c r="BL251" s="113">
        <v>2.42</v>
      </c>
      <c r="BM251" s="115">
        <v>0.54</v>
      </c>
      <c r="BN251" s="29">
        <f t="shared" si="332"/>
        <v>43.56</v>
      </c>
      <c r="BO251" s="29"/>
      <c r="BP251" s="29"/>
      <c r="BQ251" s="29"/>
      <c r="BR251" s="29"/>
      <c r="BS251" s="29" t="s">
        <v>25</v>
      </c>
      <c r="BT251" s="113">
        <v>4</v>
      </c>
      <c r="BU251" s="113">
        <v>2</v>
      </c>
      <c r="BV251" s="29" t="s">
        <v>314</v>
      </c>
      <c r="BW251" s="37"/>
      <c r="BX251" s="29"/>
      <c r="BY251" s="29" t="s">
        <v>1461</v>
      </c>
      <c r="BZ251" s="29" t="s">
        <v>2990</v>
      </c>
      <c r="CA251" s="29" t="s">
        <v>2991</v>
      </c>
      <c r="CB251" s="20" t="s">
        <v>299</v>
      </c>
      <c r="CC251" s="20" t="s">
        <v>300</v>
      </c>
    </row>
    <row r="252" spans="1:81" ht="42.75">
      <c r="A252" s="112">
        <v>2022</v>
      </c>
      <c r="B252" s="29" t="s">
        <v>301</v>
      </c>
      <c r="C252" s="29" t="s">
        <v>650</v>
      </c>
      <c r="D252" s="113" t="s">
        <v>430</v>
      </c>
      <c r="E252" s="29" t="s">
        <v>651</v>
      </c>
      <c r="F252" s="29" t="s">
        <v>334</v>
      </c>
      <c r="G252" s="29" t="s">
        <v>891</v>
      </c>
      <c r="H252" s="29" t="s">
        <v>1169</v>
      </c>
      <c r="I252" s="29" t="s">
        <v>2992</v>
      </c>
      <c r="J252" s="29" t="s">
        <v>2993</v>
      </c>
      <c r="K252" s="29" t="s">
        <v>23</v>
      </c>
      <c r="L252" s="29"/>
      <c r="M252" s="29" t="s">
        <v>2994</v>
      </c>
      <c r="N252" s="29" t="s">
        <v>1089</v>
      </c>
      <c r="O252" s="29" t="s">
        <v>739</v>
      </c>
      <c r="P252" s="113">
        <v>17</v>
      </c>
      <c r="Q252" s="29"/>
      <c r="R252" s="29"/>
      <c r="S252" s="29" t="s">
        <v>2947</v>
      </c>
      <c r="T252" s="122" t="s">
        <v>2995</v>
      </c>
      <c r="U252" s="29" t="s">
        <v>2</v>
      </c>
      <c r="V252" s="122" t="s">
        <v>2996</v>
      </c>
      <c r="W252" s="29" t="s">
        <v>2</v>
      </c>
      <c r="X252" s="113">
        <v>59</v>
      </c>
      <c r="Y252" s="113">
        <v>90</v>
      </c>
      <c r="Z252" s="113">
        <f t="shared" si="346"/>
        <v>31</v>
      </c>
      <c r="AA252" s="115">
        <f t="shared" si="358"/>
        <v>0.52542372881355937</v>
      </c>
      <c r="AB252" s="113">
        <v>98</v>
      </c>
      <c r="AC252" s="113">
        <v>100</v>
      </c>
      <c r="AD252" s="113">
        <f t="shared" si="348"/>
        <v>2</v>
      </c>
      <c r="AE252" s="115">
        <f t="shared" si="359"/>
        <v>2.0408163265306121E-2</v>
      </c>
      <c r="AF252" s="113">
        <v>98</v>
      </c>
      <c r="AG252" s="113">
        <v>100</v>
      </c>
      <c r="AH252" s="113">
        <f t="shared" si="350"/>
        <v>2</v>
      </c>
      <c r="AI252" s="115">
        <f t="shared" si="351"/>
        <v>2.0408163265306121E-2</v>
      </c>
      <c r="AJ252" s="113">
        <v>29</v>
      </c>
      <c r="AK252" s="113">
        <v>53</v>
      </c>
      <c r="AL252" s="113">
        <f t="shared" si="352"/>
        <v>24</v>
      </c>
      <c r="AM252" s="115">
        <f t="shared" si="353"/>
        <v>0.82758620689655171</v>
      </c>
      <c r="AN252" s="113">
        <v>89</v>
      </c>
      <c r="AO252" s="113">
        <v>97</v>
      </c>
      <c r="AP252" s="113">
        <f t="shared" si="354"/>
        <v>8</v>
      </c>
      <c r="AQ252" s="115">
        <f t="shared" si="355"/>
        <v>8.98876404494382E-2</v>
      </c>
      <c r="AR252" s="113">
        <v>84</v>
      </c>
      <c r="AS252" s="113">
        <v>95</v>
      </c>
      <c r="AT252" s="113">
        <f t="shared" si="356"/>
        <v>11</v>
      </c>
      <c r="AU252" s="115">
        <f t="shared" si="357"/>
        <v>0.13095238095238096</v>
      </c>
      <c r="AV252" s="113"/>
      <c r="AW252" s="113"/>
      <c r="AX252" s="113"/>
      <c r="AY252" s="113"/>
      <c r="AZ252" s="113"/>
      <c r="BA252" s="113"/>
      <c r="BB252" s="113"/>
      <c r="BC252" s="113"/>
      <c r="BD252" s="113"/>
      <c r="BE252" s="113">
        <v>0.74</v>
      </c>
      <c r="BF252" s="115">
        <v>0.96</v>
      </c>
      <c r="BG252" s="113">
        <v>8.7899999999999991</v>
      </c>
      <c r="BH252" s="113">
        <v>2.41</v>
      </c>
      <c r="BI252" s="115">
        <v>0.88</v>
      </c>
      <c r="BJ252" s="113">
        <v>3.85</v>
      </c>
      <c r="BK252" s="132">
        <f>(BL252*100)/(100+34)</f>
        <v>4.3358208955223878</v>
      </c>
      <c r="BL252" s="113">
        <v>5.81</v>
      </c>
      <c r="BM252" s="115">
        <v>0.34</v>
      </c>
      <c r="BN252" s="29">
        <f t="shared" si="332"/>
        <v>98.77</v>
      </c>
      <c r="BO252" s="29"/>
      <c r="BP252" s="29"/>
      <c r="BQ252" s="29"/>
      <c r="BR252" s="29"/>
      <c r="BS252" s="29" t="s">
        <v>26</v>
      </c>
      <c r="BT252" s="113">
        <v>5</v>
      </c>
      <c r="BU252" s="113">
        <v>1</v>
      </c>
      <c r="BV252" s="29" t="s">
        <v>2722</v>
      </c>
      <c r="BW252" s="37"/>
      <c r="BX252" s="29"/>
      <c r="BY252" s="29" t="s">
        <v>1461</v>
      </c>
      <c r="BZ252" s="29" t="s">
        <v>2801</v>
      </c>
      <c r="CA252" s="29" t="s">
        <v>2997</v>
      </c>
      <c r="CB252" s="20" t="s">
        <v>299</v>
      </c>
      <c r="CC252" s="20" t="s">
        <v>300</v>
      </c>
    </row>
    <row r="253" spans="1:81" ht="52.5">
      <c r="A253" s="112">
        <v>2022</v>
      </c>
      <c r="B253" s="29"/>
      <c r="C253" s="29"/>
      <c r="D253" s="29"/>
      <c r="E253" s="29"/>
      <c r="F253" s="29"/>
      <c r="G253" s="29" t="s">
        <v>2998</v>
      </c>
      <c r="H253" s="29" t="s">
        <v>2998</v>
      </c>
      <c r="I253" s="29" t="s">
        <v>2999</v>
      </c>
      <c r="J253" s="29" t="s">
        <v>3000</v>
      </c>
      <c r="K253" s="29" t="s">
        <v>3001</v>
      </c>
      <c r="L253" s="29"/>
      <c r="M253" s="29"/>
      <c r="N253" s="130" t="s">
        <v>11993</v>
      </c>
      <c r="O253" s="20" t="s">
        <v>3002</v>
      </c>
      <c r="P253" s="21"/>
      <c r="Q253" s="29"/>
      <c r="R253" s="29"/>
      <c r="S253" s="29" t="s">
        <v>2088</v>
      </c>
      <c r="T253" s="139" t="s">
        <v>3003</v>
      </c>
      <c r="U253" s="29" t="s">
        <v>2</v>
      </c>
      <c r="V253" s="122" t="s">
        <v>3004</v>
      </c>
      <c r="W253" s="29" t="s">
        <v>2</v>
      </c>
      <c r="X253" s="113">
        <v>5</v>
      </c>
      <c r="Y253" s="113">
        <v>28</v>
      </c>
      <c r="Z253" s="113">
        <f t="shared" si="346"/>
        <v>23</v>
      </c>
      <c r="AA253" s="115">
        <f t="shared" si="358"/>
        <v>4.5999999999999996</v>
      </c>
      <c r="AB253" s="130">
        <v>16</v>
      </c>
      <c r="AC253" s="131">
        <v>55</v>
      </c>
      <c r="AD253" s="113">
        <f t="shared" si="348"/>
        <v>39</v>
      </c>
      <c r="AE253" s="115">
        <f t="shared" si="359"/>
        <v>2.4375</v>
      </c>
      <c r="AF253" s="113">
        <v>38</v>
      </c>
      <c r="AG253" s="113">
        <v>68</v>
      </c>
      <c r="AH253" s="113">
        <f t="shared" si="350"/>
        <v>30</v>
      </c>
      <c r="AI253" s="115">
        <f t="shared" si="351"/>
        <v>0.78947368421052633</v>
      </c>
      <c r="AJ253" s="113">
        <v>27</v>
      </c>
      <c r="AK253" s="113">
        <v>73</v>
      </c>
      <c r="AL253" s="113">
        <f t="shared" si="352"/>
        <v>46</v>
      </c>
      <c r="AM253" s="115">
        <f t="shared" si="353"/>
        <v>1.7037037037037037</v>
      </c>
      <c r="AN253" s="113"/>
      <c r="AO253" s="113"/>
      <c r="AP253" s="113"/>
      <c r="AQ253" s="115"/>
      <c r="AR253" s="113">
        <v>32</v>
      </c>
      <c r="AS253" s="113">
        <v>56</v>
      </c>
      <c r="AT253" s="113">
        <f t="shared" si="356"/>
        <v>24</v>
      </c>
      <c r="AU253" s="115">
        <f t="shared" si="357"/>
        <v>0.75</v>
      </c>
      <c r="AV253" s="113"/>
      <c r="AW253" s="113"/>
      <c r="AX253" s="113"/>
      <c r="AY253" s="113"/>
      <c r="AZ253" s="113"/>
      <c r="BA253" s="113"/>
      <c r="BB253" s="113"/>
      <c r="BC253" s="113"/>
      <c r="BD253" s="113"/>
      <c r="BE253" s="113"/>
      <c r="BF253" s="115"/>
      <c r="BG253" s="113"/>
      <c r="BH253" s="113"/>
      <c r="BI253" s="115">
        <v>0.98</v>
      </c>
      <c r="BJ253" s="113">
        <v>3.96</v>
      </c>
      <c r="BK253" s="132"/>
      <c r="BL253" s="113"/>
      <c r="BM253" s="115"/>
      <c r="BN253" s="29"/>
      <c r="BO253" s="29"/>
      <c r="BP253" s="29"/>
      <c r="BQ253" s="29"/>
      <c r="BR253" s="29"/>
      <c r="BS253" s="29" t="s">
        <v>25</v>
      </c>
      <c r="BT253" s="113">
        <v>0</v>
      </c>
      <c r="BU253" s="113">
        <v>1</v>
      </c>
      <c r="BV253" s="29" t="s">
        <v>3005</v>
      </c>
      <c r="BW253" s="37"/>
      <c r="BX253" s="29" t="s">
        <v>3006</v>
      </c>
      <c r="BY253" s="29" t="s">
        <v>1569</v>
      </c>
      <c r="BZ253" s="29" t="s">
        <v>1570</v>
      </c>
      <c r="CA253" s="20" t="s">
        <v>1571</v>
      </c>
      <c r="CB253" s="20" t="s">
        <v>299</v>
      </c>
      <c r="CC253" s="20" t="s">
        <v>300</v>
      </c>
    </row>
    <row r="254" spans="1:81" ht="52.5">
      <c r="A254" s="112">
        <v>2022</v>
      </c>
      <c r="B254" s="29"/>
      <c r="C254" s="29"/>
      <c r="D254" s="29"/>
      <c r="E254" s="29"/>
      <c r="F254" s="29"/>
      <c r="G254" s="29" t="s">
        <v>2998</v>
      </c>
      <c r="H254" s="29" t="s">
        <v>2998</v>
      </c>
      <c r="I254" s="130" t="s">
        <v>3007</v>
      </c>
      <c r="J254" s="20" t="s">
        <v>3008</v>
      </c>
      <c r="K254" s="29" t="s">
        <v>3001</v>
      </c>
      <c r="L254" s="29"/>
      <c r="M254" s="29"/>
      <c r="N254" s="130" t="s">
        <v>11993</v>
      </c>
      <c r="O254" s="31" t="s">
        <v>3002</v>
      </c>
      <c r="P254" s="29"/>
      <c r="Q254" s="29"/>
      <c r="R254" s="29"/>
      <c r="S254" s="29" t="s">
        <v>2088</v>
      </c>
      <c r="T254" s="139" t="s">
        <v>3003</v>
      </c>
      <c r="U254" s="140" t="s">
        <v>2</v>
      </c>
      <c r="V254" s="141" t="s">
        <v>3009</v>
      </c>
      <c r="W254" s="142" t="s">
        <v>2</v>
      </c>
      <c r="X254" s="113">
        <v>12</v>
      </c>
      <c r="Y254" s="113">
        <v>51</v>
      </c>
      <c r="Z254" s="113">
        <f t="shared" si="346"/>
        <v>39</v>
      </c>
      <c r="AA254" s="115">
        <f t="shared" si="358"/>
        <v>3.25</v>
      </c>
      <c r="AB254" s="130">
        <v>39</v>
      </c>
      <c r="AC254" s="131">
        <v>57</v>
      </c>
      <c r="AD254" s="113">
        <f t="shared" si="348"/>
        <v>18</v>
      </c>
      <c r="AE254" s="115">
        <f t="shared" si="359"/>
        <v>0.46153846153846156</v>
      </c>
      <c r="AF254" s="113">
        <v>48</v>
      </c>
      <c r="AG254" s="113">
        <v>62</v>
      </c>
      <c r="AH254" s="113">
        <f t="shared" si="350"/>
        <v>14</v>
      </c>
      <c r="AI254" s="115">
        <f t="shared" si="351"/>
        <v>0.29166666666666669</v>
      </c>
      <c r="AJ254" s="130">
        <v>23</v>
      </c>
      <c r="AK254" s="131">
        <v>56</v>
      </c>
      <c r="AL254" s="113">
        <f t="shared" si="352"/>
        <v>33</v>
      </c>
      <c r="AM254" s="115">
        <f t="shared" si="353"/>
        <v>1.4347826086956521</v>
      </c>
      <c r="AN254" s="113"/>
      <c r="AO254" s="113"/>
      <c r="AP254" s="113"/>
      <c r="AQ254" s="115"/>
      <c r="AR254" s="130">
        <v>40</v>
      </c>
      <c r="AS254" s="131">
        <v>51</v>
      </c>
      <c r="AT254" s="113">
        <f t="shared" si="356"/>
        <v>11</v>
      </c>
      <c r="AU254" s="115">
        <f t="shared" si="357"/>
        <v>0.27500000000000002</v>
      </c>
      <c r="AV254" s="113"/>
      <c r="AW254" s="113"/>
      <c r="AX254" s="113"/>
      <c r="AY254" s="113"/>
      <c r="AZ254" s="113"/>
      <c r="BA254" s="113"/>
      <c r="BB254" s="113"/>
      <c r="BC254" s="113"/>
      <c r="BD254" s="113"/>
      <c r="BE254" s="113"/>
      <c r="BF254" s="115"/>
      <c r="BG254" s="113"/>
      <c r="BH254" s="113"/>
      <c r="BI254" s="143">
        <v>0.98</v>
      </c>
      <c r="BJ254" s="131">
        <v>3.96</v>
      </c>
      <c r="BK254" s="132"/>
      <c r="BL254" s="113"/>
      <c r="BM254" s="115"/>
      <c r="BN254" s="29"/>
      <c r="BO254" s="29"/>
      <c r="BP254" s="29"/>
      <c r="BQ254" s="29"/>
      <c r="BR254" s="29"/>
      <c r="BS254" s="29" t="s">
        <v>25</v>
      </c>
      <c r="BT254" s="113">
        <v>0</v>
      </c>
      <c r="BU254" s="113">
        <v>1</v>
      </c>
      <c r="BV254" s="29" t="s">
        <v>3005</v>
      </c>
      <c r="BW254" s="37"/>
      <c r="BX254" s="29" t="s">
        <v>3010</v>
      </c>
      <c r="BY254" s="29" t="s">
        <v>1569</v>
      </c>
      <c r="BZ254" s="29" t="s">
        <v>1570</v>
      </c>
      <c r="CA254" s="20" t="s">
        <v>1571</v>
      </c>
      <c r="CB254" s="20" t="s">
        <v>299</v>
      </c>
      <c r="CC254" s="20" t="s">
        <v>300</v>
      </c>
    </row>
    <row r="255" spans="1:81" ht="42.75">
      <c r="A255" s="31">
        <v>2023</v>
      </c>
      <c r="B255" s="29" t="s">
        <v>367</v>
      </c>
      <c r="C255" s="29" t="s">
        <v>731</v>
      </c>
      <c r="D255" s="29"/>
      <c r="E255" s="29" t="s">
        <v>1375</v>
      </c>
      <c r="F255" s="29" t="s">
        <v>732</v>
      </c>
      <c r="G255" s="29" t="s">
        <v>733</v>
      </c>
      <c r="H255" s="29" t="s">
        <v>734</v>
      </c>
      <c r="I255" s="29" t="s">
        <v>3011</v>
      </c>
      <c r="J255" s="29" t="s">
        <v>3012</v>
      </c>
      <c r="K255" s="29" t="s">
        <v>23</v>
      </c>
      <c r="L255" s="29"/>
      <c r="M255" s="29" t="s">
        <v>3012</v>
      </c>
      <c r="N255" s="29" t="s">
        <v>11964</v>
      </c>
      <c r="O255" s="29" t="s">
        <v>799</v>
      </c>
      <c r="P255" s="29">
        <v>54</v>
      </c>
      <c r="Q255" s="29"/>
      <c r="R255" s="29"/>
      <c r="S255" s="29" t="s">
        <v>2494</v>
      </c>
      <c r="T255" s="144" t="s">
        <v>3013</v>
      </c>
      <c r="U255" s="145" t="s">
        <v>2</v>
      </c>
      <c r="V255" s="146" t="s">
        <v>3014</v>
      </c>
      <c r="W255" s="147" t="s">
        <v>2</v>
      </c>
      <c r="X255" s="29">
        <v>1</v>
      </c>
      <c r="Y255" s="29">
        <v>3</v>
      </c>
      <c r="Z255" s="29">
        <f t="shared" si="346"/>
        <v>2</v>
      </c>
      <c r="AA255" s="115">
        <f t="shared" si="358"/>
        <v>2</v>
      </c>
      <c r="AB255" s="29">
        <v>3</v>
      </c>
      <c r="AC255" s="29">
        <v>5</v>
      </c>
      <c r="AD255" s="29">
        <f t="shared" si="348"/>
        <v>2</v>
      </c>
      <c r="AE255" s="115">
        <f t="shared" si="359"/>
        <v>0.66666666666666663</v>
      </c>
      <c r="AF255" s="29">
        <v>46</v>
      </c>
      <c r="AG255" s="29">
        <v>64</v>
      </c>
      <c r="AH255" s="29">
        <f t="shared" si="350"/>
        <v>18</v>
      </c>
      <c r="AI255" s="115">
        <f t="shared" si="351"/>
        <v>0.39130434782608697</v>
      </c>
      <c r="AJ255" s="29">
        <v>13</v>
      </c>
      <c r="AK255" s="29">
        <v>27</v>
      </c>
      <c r="AL255" s="29">
        <f t="shared" si="352"/>
        <v>14</v>
      </c>
      <c r="AM255" s="115">
        <f t="shared" si="353"/>
        <v>1.0769230769230769</v>
      </c>
      <c r="AN255" s="29">
        <v>43</v>
      </c>
      <c r="AO255" s="29">
        <v>55</v>
      </c>
      <c r="AP255" s="29">
        <f t="shared" ref="AP255:AP283" si="360">AO255-AN255</f>
        <v>12</v>
      </c>
      <c r="AQ255" s="115">
        <f t="shared" ref="AQ255:AQ283" si="361">(AO255-AN255)/AN255</f>
        <v>0.27906976744186046</v>
      </c>
      <c r="AR255" s="29">
        <v>42</v>
      </c>
      <c r="AS255" s="29">
        <v>57</v>
      </c>
      <c r="AT255" s="29">
        <f t="shared" si="356"/>
        <v>15</v>
      </c>
      <c r="AU255" s="115">
        <f t="shared" si="357"/>
        <v>0.35714285714285715</v>
      </c>
      <c r="AV255" s="29"/>
      <c r="AW255" s="29"/>
      <c r="AX255" s="29"/>
      <c r="AY255" s="29"/>
      <c r="AZ255" s="29"/>
      <c r="BA255" s="29"/>
      <c r="BB255" s="29"/>
      <c r="BC255" s="29"/>
      <c r="BD255" s="29"/>
      <c r="BE255" s="29">
        <v>0.69</v>
      </c>
      <c r="BF255" s="36">
        <v>0.96</v>
      </c>
      <c r="BG255" s="29">
        <v>5.51</v>
      </c>
      <c r="BH255" s="29">
        <v>1.71</v>
      </c>
      <c r="BI255" s="36">
        <v>0.89</v>
      </c>
      <c r="BJ255" s="29">
        <v>3.45</v>
      </c>
      <c r="BK255" s="148">
        <f>(BL255*100)/(100+17)</f>
        <v>1.9572649572649572</v>
      </c>
      <c r="BL255" s="29">
        <v>2.29</v>
      </c>
      <c r="BM255" s="36">
        <v>0.17</v>
      </c>
      <c r="BN255" s="29">
        <f t="shared" ref="BN255:BN283" si="362">P255*BL255</f>
        <v>123.66</v>
      </c>
      <c r="BO255" s="29"/>
      <c r="BP255" s="29"/>
      <c r="BQ255" s="29"/>
      <c r="BR255" s="29"/>
      <c r="BS255" s="29" t="s">
        <v>25</v>
      </c>
      <c r="BT255" s="29">
        <v>1</v>
      </c>
      <c r="BU255" s="29">
        <v>4</v>
      </c>
      <c r="BV255" s="29" t="s">
        <v>1610</v>
      </c>
      <c r="BW255" s="37"/>
      <c r="BX255" s="29"/>
      <c r="BY255" s="29" t="s">
        <v>1461</v>
      </c>
      <c r="BZ255" s="29" t="s">
        <v>3015</v>
      </c>
      <c r="CA255" s="20" t="s">
        <v>3016</v>
      </c>
      <c r="CB255" s="29" t="s">
        <v>299</v>
      </c>
      <c r="CC255" s="20" t="s">
        <v>300</v>
      </c>
    </row>
    <row r="256" spans="1:81" ht="57">
      <c r="A256" s="31">
        <v>2023</v>
      </c>
      <c r="B256" s="29" t="s">
        <v>283</v>
      </c>
      <c r="C256" s="29" t="s">
        <v>761</v>
      </c>
      <c r="D256" s="29"/>
      <c r="E256" s="29" t="s">
        <v>1388</v>
      </c>
      <c r="F256" s="29" t="s">
        <v>791</v>
      </c>
      <c r="G256" s="29" t="s">
        <v>1596</v>
      </c>
      <c r="H256" s="29" t="s">
        <v>793</v>
      </c>
      <c r="I256" s="29" t="s">
        <v>793</v>
      </c>
      <c r="J256" s="29" t="s">
        <v>3017</v>
      </c>
      <c r="K256" s="29" t="s">
        <v>23</v>
      </c>
      <c r="L256" s="29"/>
      <c r="M256" s="29" t="s">
        <v>3018</v>
      </c>
      <c r="N256" s="29" t="s">
        <v>11961</v>
      </c>
      <c r="O256" s="29" t="s">
        <v>1487</v>
      </c>
      <c r="P256" s="29">
        <v>54</v>
      </c>
      <c r="Q256" s="29"/>
      <c r="R256" s="29"/>
      <c r="S256" s="29" t="s">
        <v>3019</v>
      </c>
      <c r="T256" s="144" t="s">
        <v>3020</v>
      </c>
      <c r="U256" s="29" t="s">
        <v>8</v>
      </c>
      <c r="V256" s="149" t="s">
        <v>3021</v>
      </c>
      <c r="W256" s="150" t="s">
        <v>2</v>
      </c>
      <c r="X256" s="29">
        <v>39</v>
      </c>
      <c r="Y256" s="29">
        <v>78</v>
      </c>
      <c r="Z256" s="29">
        <f t="shared" si="346"/>
        <v>39</v>
      </c>
      <c r="AA256" s="115">
        <f t="shared" si="358"/>
        <v>1</v>
      </c>
      <c r="AB256" s="29">
        <v>79</v>
      </c>
      <c r="AC256" s="29">
        <v>98</v>
      </c>
      <c r="AD256" s="29">
        <f t="shared" si="348"/>
        <v>19</v>
      </c>
      <c r="AE256" s="115">
        <f t="shared" si="359"/>
        <v>0.24050632911392406</v>
      </c>
      <c r="AF256" s="29">
        <v>88</v>
      </c>
      <c r="AG256" s="29">
        <v>100</v>
      </c>
      <c r="AH256" s="29">
        <f t="shared" si="350"/>
        <v>12</v>
      </c>
      <c r="AI256" s="115">
        <f t="shared" si="351"/>
        <v>0.13636363636363635</v>
      </c>
      <c r="AJ256" s="29">
        <v>53</v>
      </c>
      <c r="AK256" s="29">
        <v>70</v>
      </c>
      <c r="AL256" s="29">
        <f t="shared" si="352"/>
        <v>17</v>
      </c>
      <c r="AM256" s="115">
        <f t="shared" si="353"/>
        <v>0.32075471698113206</v>
      </c>
      <c r="AN256" s="29">
        <v>80</v>
      </c>
      <c r="AO256" s="29">
        <v>93</v>
      </c>
      <c r="AP256" s="29">
        <f t="shared" si="360"/>
        <v>13</v>
      </c>
      <c r="AQ256" s="115">
        <f t="shared" si="361"/>
        <v>0.16250000000000001</v>
      </c>
      <c r="AR256" s="29">
        <v>76</v>
      </c>
      <c r="AS256" s="29">
        <v>87</v>
      </c>
      <c r="AT256" s="29">
        <f t="shared" si="356"/>
        <v>11</v>
      </c>
      <c r="AU256" s="115">
        <f t="shared" si="357"/>
        <v>0.14473684210526316</v>
      </c>
      <c r="AV256" s="29"/>
      <c r="AW256" s="29"/>
      <c r="AX256" s="29"/>
      <c r="AY256" s="29"/>
      <c r="AZ256" s="29"/>
      <c r="BA256" s="29"/>
      <c r="BB256" s="29"/>
      <c r="BC256" s="29"/>
      <c r="BD256" s="29"/>
      <c r="BE256" s="29">
        <v>1.6</v>
      </c>
      <c r="BF256" s="36">
        <v>0.97</v>
      </c>
      <c r="BG256" s="29">
        <v>3.74</v>
      </c>
      <c r="BH256" s="29"/>
      <c r="BI256" s="36"/>
      <c r="BJ256" s="29"/>
      <c r="BK256" s="148">
        <f>(BL256*100)/(100+20)</f>
        <v>2.6166666666666667</v>
      </c>
      <c r="BL256" s="29">
        <v>3.14</v>
      </c>
      <c r="BM256" s="36">
        <v>0.2</v>
      </c>
      <c r="BN256" s="29">
        <f t="shared" si="362"/>
        <v>169.56</v>
      </c>
      <c r="BO256" s="29"/>
      <c r="BP256" s="29"/>
      <c r="BQ256" s="29"/>
      <c r="BR256" s="29"/>
      <c r="BS256" s="29" t="s">
        <v>24</v>
      </c>
      <c r="BT256" s="29">
        <v>2</v>
      </c>
      <c r="BU256" s="29">
        <v>0</v>
      </c>
      <c r="BV256" s="29" t="s">
        <v>3022</v>
      </c>
      <c r="BW256" s="37"/>
      <c r="BX256" s="29" t="s">
        <v>3023</v>
      </c>
      <c r="BY256" s="29" t="s">
        <v>1461</v>
      </c>
      <c r="BZ256" s="29" t="s">
        <v>2176</v>
      </c>
      <c r="CA256" s="20" t="s">
        <v>3024</v>
      </c>
      <c r="CB256" s="29" t="s">
        <v>299</v>
      </c>
      <c r="CC256" s="20" t="s">
        <v>300</v>
      </c>
    </row>
    <row r="257" spans="1:81" ht="42.75">
      <c r="A257" s="31">
        <v>2023</v>
      </c>
      <c r="B257" s="29" t="s">
        <v>931</v>
      </c>
      <c r="C257" s="29" t="s">
        <v>1059</v>
      </c>
      <c r="D257" s="29"/>
      <c r="E257" s="29" t="s">
        <v>3025</v>
      </c>
      <c r="F257" s="29" t="s">
        <v>1060</v>
      </c>
      <c r="G257" s="29" t="s">
        <v>3026</v>
      </c>
      <c r="H257" s="29" t="s">
        <v>3027</v>
      </c>
      <c r="I257" s="29" t="s">
        <v>3028</v>
      </c>
      <c r="J257" s="29" t="s">
        <v>3029</v>
      </c>
      <c r="K257" s="29" t="s">
        <v>23</v>
      </c>
      <c r="L257" s="29"/>
      <c r="M257" s="29" t="s">
        <v>3030</v>
      </c>
      <c r="N257" s="29" t="s">
        <v>11994</v>
      </c>
      <c r="O257" s="29" t="s">
        <v>799</v>
      </c>
      <c r="P257" s="29">
        <v>18</v>
      </c>
      <c r="Q257" s="29"/>
      <c r="R257" s="29"/>
      <c r="S257" s="29" t="s">
        <v>2656</v>
      </c>
      <c r="T257" s="151"/>
      <c r="U257" s="151"/>
      <c r="V257" s="149" t="s">
        <v>3031</v>
      </c>
      <c r="W257" s="150" t="s">
        <v>8</v>
      </c>
      <c r="X257" s="29">
        <v>11</v>
      </c>
      <c r="Y257" s="29">
        <v>54</v>
      </c>
      <c r="Z257" s="29">
        <f t="shared" si="346"/>
        <v>43</v>
      </c>
      <c r="AA257" s="115">
        <f t="shared" si="358"/>
        <v>3.9090909090909092</v>
      </c>
      <c r="AB257" s="29">
        <v>50</v>
      </c>
      <c r="AC257" s="29">
        <v>83</v>
      </c>
      <c r="AD257" s="29">
        <f t="shared" si="348"/>
        <v>33</v>
      </c>
      <c r="AE257" s="115">
        <f t="shared" si="359"/>
        <v>0.66</v>
      </c>
      <c r="AF257" s="29">
        <v>87</v>
      </c>
      <c r="AG257" s="29">
        <v>100</v>
      </c>
      <c r="AH257" s="29">
        <f t="shared" si="350"/>
        <v>13</v>
      </c>
      <c r="AI257" s="115">
        <f t="shared" si="351"/>
        <v>0.14942528735632185</v>
      </c>
      <c r="AJ257" s="29">
        <v>39</v>
      </c>
      <c r="AK257" s="29">
        <v>58</v>
      </c>
      <c r="AL257" s="29">
        <f t="shared" si="352"/>
        <v>19</v>
      </c>
      <c r="AM257" s="115">
        <f t="shared" si="353"/>
        <v>0.48717948717948717</v>
      </c>
      <c r="AN257" s="29">
        <v>78</v>
      </c>
      <c r="AO257" s="29">
        <v>98</v>
      </c>
      <c r="AP257" s="29">
        <f t="shared" si="360"/>
        <v>20</v>
      </c>
      <c r="AQ257" s="115">
        <f t="shared" si="361"/>
        <v>0.25641025641025639</v>
      </c>
      <c r="AR257" s="29">
        <v>67</v>
      </c>
      <c r="AS257" s="29">
        <v>82</v>
      </c>
      <c r="AT257" s="29">
        <f t="shared" si="356"/>
        <v>15</v>
      </c>
      <c r="AU257" s="115">
        <f t="shared" si="357"/>
        <v>0.22388059701492538</v>
      </c>
      <c r="AV257" s="29"/>
      <c r="AW257" s="29"/>
      <c r="AX257" s="29"/>
      <c r="AY257" s="29"/>
      <c r="AZ257" s="29"/>
      <c r="BA257" s="29"/>
      <c r="BB257" s="29"/>
      <c r="BC257" s="29"/>
      <c r="BD257" s="29"/>
      <c r="BE257" s="29">
        <v>0.73</v>
      </c>
      <c r="BF257" s="36">
        <v>0.93</v>
      </c>
      <c r="BG257" s="29">
        <v>5</v>
      </c>
      <c r="BH257" s="29">
        <v>1.41</v>
      </c>
      <c r="BI257" s="36">
        <v>0.85</v>
      </c>
      <c r="BJ257" s="29">
        <v>3.33</v>
      </c>
      <c r="BK257" s="148">
        <f>(BL257*100)/(100+21)</f>
        <v>2.4876033057851239</v>
      </c>
      <c r="BL257" s="29">
        <v>3.01</v>
      </c>
      <c r="BM257" s="36">
        <v>0.21</v>
      </c>
      <c r="BN257" s="29">
        <f t="shared" si="362"/>
        <v>54.179999999999993</v>
      </c>
      <c r="BO257" s="29"/>
      <c r="BP257" s="29"/>
      <c r="BQ257" s="29"/>
      <c r="BR257" s="29"/>
      <c r="BS257" s="29" t="s">
        <v>24</v>
      </c>
      <c r="BT257" s="29">
        <v>1</v>
      </c>
      <c r="BU257" s="29">
        <v>6</v>
      </c>
      <c r="BV257" s="42" t="s">
        <v>314</v>
      </c>
      <c r="BW257" s="37"/>
      <c r="BX257" s="29"/>
      <c r="BY257" s="29" t="s">
        <v>1569</v>
      </c>
      <c r="BZ257" s="29" t="s">
        <v>3032</v>
      </c>
      <c r="CA257" s="20" t="s">
        <v>3033</v>
      </c>
      <c r="CB257" s="29" t="s">
        <v>299</v>
      </c>
      <c r="CC257" s="20" t="s">
        <v>300</v>
      </c>
    </row>
    <row r="258" spans="1:81" ht="42.75">
      <c r="A258" s="31">
        <v>2023</v>
      </c>
      <c r="B258" s="29" t="s">
        <v>301</v>
      </c>
      <c r="C258" s="29" t="s">
        <v>650</v>
      </c>
      <c r="D258" s="113" t="s">
        <v>430</v>
      </c>
      <c r="E258" s="29" t="s">
        <v>651</v>
      </c>
      <c r="F258" s="29" t="s">
        <v>334</v>
      </c>
      <c r="G258" s="29" t="s">
        <v>891</v>
      </c>
      <c r="H258" s="29" t="s">
        <v>1169</v>
      </c>
      <c r="I258" s="29" t="s">
        <v>3034</v>
      </c>
      <c r="J258" s="29" t="s">
        <v>3035</v>
      </c>
      <c r="K258" s="29" t="s">
        <v>23</v>
      </c>
      <c r="L258" s="29"/>
      <c r="M258" s="29" t="s">
        <v>3036</v>
      </c>
      <c r="N258" s="29" t="s">
        <v>1089</v>
      </c>
      <c r="O258" s="29" t="s">
        <v>799</v>
      </c>
      <c r="P258" s="29">
        <v>31</v>
      </c>
      <c r="Q258" s="29"/>
      <c r="R258" s="29"/>
      <c r="S258" s="29" t="s">
        <v>3037</v>
      </c>
      <c r="T258" s="152" t="s">
        <v>3038</v>
      </c>
      <c r="U258" s="150" t="s">
        <v>2</v>
      </c>
      <c r="V258" s="153" t="s">
        <v>3039</v>
      </c>
      <c r="W258" s="150" t="s">
        <v>2</v>
      </c>
      <c r="X258" s="29">
        <v>69</v>
      </c>
      <c r="Y258" s="29">
        <v>94</v>
      </c>
      <c r="Z258" s="29">
        <f t="shared" si="346"/>
        <v>25</v>
      </c>
      <c r="AA258" s="115">
        <f t="shared" si="358"/>
        <v>0.36231884057971014</v>
      </c>
      <c r="AB258" s="29">
        <v>99</v>
      </c>
      <c r="AC258" s="29">
        <v>100</v>
      </c>
      <c r="AD258" s="29">
        <f t="shared" si="348"/>
        <v>1</v>
      </c>
      <c r="AE258" s="115">
        <f t="shared" si="359"/>
        <v>1.0101010101010102E-2</v>
      </c>
      <c r="AF258" s="29">
        <v>100</v>
      </c>
      <c r="AG258" s="29">
        <v>100</v>
      </c>
      <c r="AH258" s="29">
        <f t="shared" si="350"/>
        <v>0</v>
      </c>
      <c r="AI258" s="115">
        <f t="shared" si="351"/>
        <v>0</v>
      </c>
      <c r="AJ258" s="29">
        <v>48</v>
      </c>
      <c r="AK258" s="29">
        <v>73</v>
      </c>
      <c r="AL258" s="29">
        <f t="shared" si="352"/>
        <v>25</v>
      </c>
      <c r="AM258" s="115">
        <f t="shared" si="353"/>
        <v>0.52083333333333337</v>
      </c>
      <c r="AN258" s="29">
        <v>87</v>
      </c>
      <c r="AO258" s="29">
        <v>92</v>
      </c>
      <c r="AP258" s="29">
        <f t="shared" si="360"/>
        <v>5</v>
      </c>
      <c r="AQ258" s="115">
        <f t="shared" si="361"/>
        <v>5.7471264367816091E-2</v>
      </c>
      <c r="AR258" s="29">
        <v>87</v>
      </c>
      <c r="AS258" s="29">
        <v>91</v>
      </c>
      <c r="AT258" s="29">
        <f t="shared" si="356"/>
        <v>4</v>
      </c>
      <c r="AU258" s="115">
        <f t="shared" si="357"/>
        <v>4.5977011494252873E-2</v>
      </c>
      <c r="AV258" s="29">
        <v>99</v>
      </c>
      <c r="AW258" s="29">
        <v>99</v>
      </c>
      <c r="AX258" s="29">
        <f>AW258-AV258</f>
        <v>0</v>
      </c>
      <c r="AY258" s="29"/>
      <c r="AZ258" s="29"/>
      <c r="BA258" s="29"/>
      <c r="BB258" s="29"/>
      <c r="BC258" s="29"/>
      <c r="BD258" s="29"/>
      <c r="BE258" s="29">
        <v>0.6</v>
      </c>
      <c r="BF258" s="36">
        <v>0.94</v>
      </c>
      <c r="BG258" s="29">
        <v>5.07</v>
      </c>
      <c r="BH258" s="29">
        <v>2.31</v>
      </c>
      <c r="BI258" s="36">
        <v>0.88</v>
      </c>
      <c r="BJ258" s="29">
        <v>2.97</v>
      </c>
      <c r="BK258" s="148">
        <f>(BL258*100)/(100+43)</f>
        <v>2.4615384615384617</v>
      </c>
      <c r="BL258" s="29">
        <v>3.52</v>
      </c>
      <c r="BM258" s="36">
        <v>0.43</v>
      </c>
      <c r="BN258" s="29">
        <f t="shared" si="362"/>
        <v>109.12</v>
      </c>
      <c r="BO258" s="29"/>
      <c r="BP258" s="29"/>
      <c r="BQ258" s="29"/>
      <c r="BR258" s="29"/>
      <c r="BS258" s="29" t="s">
        <v>25</v>
      </c>
      <c r="BT258" s="29">
        <v>1</v>
      </c>
      <c r="BU258" s="29">
        <v>2</v>
      </c>
      <c r="BV258" s="42" t="s">
        <v>314</v>
      </c>
      <c r="BW258" s="37"/>
      <c r="BX258" s="29"/>
      <c r="BY258" s="29" t="s">
        <v>1461</v>
      </c>
      <c r="BZ258" s="29" t="s">
        <v>3040</v>
      </c>
      <c r="CA258" s="20" t="s">
        <v>3041</v>
      </c>
      <c r="CB258" s="29" t="s">
        <v>299</v>
      </c>
      <c r="CC258" s="20" t="s">
        <v>300</v>
      </c>
    </row>
    <row r="259" spans="1:81" ht="85.5">
      <c r="A259" s="31">
        <v>2023</v>
      </c>
      <c r="B259" s="29" t="s">
        <v>853</v>
      </c>
      <c r="C259" s="29" t="s">
        <v>2944</v>
      </c>
      <c r="D259" s="29"/>
      <c r="E259" s="29" t="s">
        <v>1436</v>
      </c>
      <c r="F259" s="29" t="s">
        <v>1314</v>
      </c>
      <c r="G259" s="29" t="s">
        <v>3042</v>
      </c>
      <c r="H259" s="29" t="s">
        <v>3043</v>
      </c>
      <c r="I259" s="29" t="s">
        <v>3044</v>
      </c>
      <c r="J259" s="29" t="s">
        <v>3045</v>
      </c>
      <c r="K259" s="29" t="s">
        <v>22</v>
      </c>
      <c r="L259" s="29"/>
      <c r="M259" s="29" t="s">
        <v>3046</v>
      </c>
      <c r="N259" s="29" t="s">
        <v>11995</v>
      </c>
      <c r="O259" s="29" t="s">
        <v>1487</v>
      </c>
      <c r="P259" s="29">
        <v>40</v>
      </c>
      <c r="Q259" s="29"/>
      <c r="R259" s="29"/>
      <c r="S259" s="29" t="s">
        <v>3019</v>
      </c>
      <c r="T259" s="154" t="s">
        <v>3047</v>
      </c>
      <c r="U259" s="29" t="s">
        <v>8</v>
      </c>
      <c r="V259" s="155" t="s">
        <v>3048</v>
      </c>
      <c r="W259" s="147" t="s">
        <v>2</v>
      </c>
      <c r="X259" s="29">
        <v>19</v>
      </c>
      <c r="Y259" s="29">
        <v>39</v>
      </c>
      <c r="Z259" s="29">
        <f t="shared" si="346"/>
        <v>20</v>
      </c>
      <c r="AA259" s="115">
        <f t="shared" si="358"/>
        <v>1.0526315789473684</v>
      </c>
      <c r="AB259" s="29">
        <v>96</v>
      </c>
      <c r="AC259" s="29">
        <v>100</v>
      </c>
      <c r="AD259" s="29">
        <f t="shared" si="348"/>
        <v>4</v>
      </c>
      <c r="AE259" s="115">
        <f t="shared" si="359"/>
        <v>4.1666666666666664E-2</v>
      </c>
      <c r="AF259" s="29">
        <v>100</v>
      </c>
      <c r="AG259" s="29">
        <v>100</v>
      </c>
      <c r="AH259" s="29">
        <f t="shared" si="350"/>
        <v>0</v>
      </c>
      <c r="AI259" s="115">
        <f t="shared" si="351"/>
        <v>0</v>
      </c>
      <c r="AJ259" s="29">
        <v>55</v>
      </c>
      <c r="AK259" s="29">
        <v>66</v>
      </c>
      <c r="AL259" s="29">
        <f t="shared" si="352"/>
        <v>11</v>
      </c>
      <c r="AM259" s="115">
        <f t="shared" si="353"/>
        <v>0.2</v>
      </c>
      <c r="AN259" s="29">
        <v>69</v>
      </c>
      <c r="AO259" s="29">
        <v>77</v>
      </c>
      <c r="AP259" s="29">
        <f t="shared" si="360"/>
        <v>8</v>
      </c>
      <c r="AQ259" s="115">
        <f t="shared" si="361"/>
        <v>0.11594202898550725</v>
      </c>
      <c r="AR259" s="29">
        <v>71</v>
      </c>
      <c r="AS259" s="29">
        <v>82</v>
      </c>
      <c r="AT259" s="29">
        <f t="shared" si="356"/>
        <v>11</v>
      </c>
      <c r="AU259" s="115">
        <f t="shared" si="357"/>
        <v>0.15492957746478872</v>
      </c>
      <c r="AV259" s="29"/>
      <c r="AW259" s="29"/>
      <c r="AX259" s="29"/>
      <c r="AY259" s="29"/>
      <c r="AZ259" s="29"/>
      <c r="BA259" s="29"/>
      <c r="BB259" s="29"/>
      <c r="BC259" s="29"/>
      <c r="BD259" s="29"/>
      <c r="BE259" s="29">
        <v>0.96</v>
      </c>
      <c r="BF259" s="36">
        <v>0.95</v>
      </c>
      <c r="BG259" s="29">
        <v>5.29</v>
      </c>
      <c r="BH259" s="29">
        <v>1.77</v>
      </c>
      <c r="BI259" s="36">
        <v>0.88</v>
      </c>
      <c r="BJ259" s="29">
        <v>2.95</v>
      </c>
      <c r="BK259" s="148">
        <f>(BL259*100)/(100+53)</f>
        <v>2.6209150326797386</v>
      </c>
      <c r="BL259" s="29">
        <v>4.01</v>
      </c>
      <c r="BM259" s="36">
        <v>0.53</v>
      </c>
      <c r="BN259" s="29">
        <f t="shared" si="362"/>
        <v>160.39999999999998</v>
      </c>
      <c r="BO259" s="29"/>
      <c r="BP259" s="29"/>
      <c r="BQ259" s="29"/>
      <c r="BR259" s="29"/>
      <c r="BS259" s="29" t="s">
        <v>24</v>
      </c>
      <c r="BT259" s="29">
        <v>1</v>
      </c>
      <c r="BU259" s="29">
        <v>2</v>
      </c>
      <c r="BV259" s="29" t="s">
        <v>2722</v>
      </c>
      <c r="BW259" s="37"/>
      <c r="BX259" s="29"/>
      <c r="BY259" s="29" t="s">
        <v>1461</v>
      </c>
      <c r="BZ259" s="29" t="s">
        <v>2950</v>
      </c>
      <c r="CA259" s="20" t="s">
        <v>2951</v>
      </c>
      <c r="CB259" s="29" t="s">
        <v>299</v>
      </c>
      <c r="CC259" s="20" t="s">
        <v>300</v>
      </c>
    </row>
    <row r="260" spans="1:81" ht="85.5">
      <c r="A260" s="31">
        <v>2023</v>
      </c>
      <c r="B260" s="29" t="s">
        <v>853</v>
      </c>
      <c r="C260" s="29" t="s">
        <v>2944</v>
      </c>
      <c r="D260" s="29"/>
      <c r="E260" s="29" t="s">
        <v>1436</v>
      </c>
      <c r="F260" s="29" t="s">
        <v>1314</v>
      </c>
      <c r="G260" s="29" t="s">
        <v>3042</v>
      </c>
      <c r="H260" s="29" t="s">
        <v>3043</v>
      </c>
      <c r="I260" s="29" t="s">
        <v>3049</v>
      </c>
      <c r="J260" s="29" t="s">
        <v>3050</v>
      </c>
      <c r="K260" s="29" t="s">
        <v>22</v>
      </c>
      <c r="L260" s="29" t="s">
        <v>3051</v>
      </c>
      <c r="M260" s="29" t="s">
        <v>3046</v>
      </c>
      <c r="N260" s="29" t="s">
        <v>11995</v>
      </c>
      <c r="O260" s="29" t="s">
        <v>1487</v>
      </c>
      <c r="P260" s="29">
        <v>40</v>
      </c>
      <c r="Q260" s="29"/>
      <c r="R260" s="29"/>
      <c r="S260" s="29" t="s">
        <v>3019</v>
      </c>
      <c r="T260" s="156" t="s">
        <v>3052</v>
      </c>
      <c r="U260" s="29" t="s">
        <v>8</v>
      </c>
      <c r="V260" s="155" t="s">
        <v>3053</v>
      </c>
      <c r="W260" s="29" t="s">
        <v>2</v>
      </c>
      <c r="X260" s="29">
        <v>20</v>
      </c>
      <c r="Y260" s="29">
        <v>43</v>
      </c>
      <c r="Z260" s="29">
        <f t="shared" si="346"/>
        <v>23</v>
      </c>
      <c r="AA260" s="115">
        <f t="shared" si="358"/>
        <v>1.1499999999999999</v>
      </c>
      <c r="AB260" s="29">
        <v>99</v>
      </c>
      <c r="AC260" s="29">
        <v>100</v>
      </c>
      <c r="AD260" s="29">
        <f t="shared" si="348"/>
        <v>1</v>
      </c>
      <c r="AE260" s="115">
        <f t="shared" si="359"/>
        <v>1.0101010101010102E-2</v>
      </c>
      <c r="AF260" s="29">
        <v>99</v>
      </c>
      <c r="AG260" s="29">
        <v>100</v>
      </c>
      <c r="AH260" s="29">
        <f t="shared" si="350"/>
        <v>1</v>
      </c>
      <c r="AI260" s="115">
        <f t="shared" si="351"/>
        <v>1.0101010101010102E-2</v>
      </c>
      <c r="AJ260" s="29">
        <v>44</v>
      </c>
      <c r="AK260" s="29">
        <v>60</v>
      </c>
      <c r="AL260" s="29">
        <f t="shared" si="352"/>
        <v>16</v>
      </c>
      <c r="AM260" s="115">
        <f t="shared" si="353"/>
        <v>0.36363636363636365</v>
      </c>
      <c r="AN260" s="29">
        <v>71</v>
      </c>
      <c r="AO260" s="29">
        <v>74</v>
      </c>
      <c r="AP260" s="29">
        <f t="shared" si="360"/>
        <v>3</v>
      </c>
      <c r="AQ260" s="115">
        <f t="shared" si="361"/>
        <v>4.2253521126760563E-2</v>
      </c>
      <c r="AR260" s="29">
        <v>64</v>
      </c>
      <c r="AS260" s="29">
        <v>74</v>
      </c>
      <c r="AT260" s="29">
        <f t="shared" si="356"/>
        <v>10</v>
      </c>
      <c r="AU260" s="115">
        <f t="shared" si="357"/>
        <v>0.15625</v>
      </c>
      <c r="AV260" s="29"/>
      <c r="AW260" s="29"/>
      <c r="AX260" s="29"/>
      <c r="AY260" s="29"/>
      <c r="AZ260" s="29"/>
      <c r="BA260" s="29"/>
      <c r="BB260" s="29"/>
      <c r="BC260" s="29"/>
      <c r="BD260" s="29"/>
      <c r="BE260" s="29">
        <v>1.33</v>
      </c>
      <c r="BF260" s="36">
        <v>0.97</v>
      </c>
      <c r="BG260" s="29">
        <v>5.03</v>
      </c>
      <c r="BH260" s="29">
        <v>1.94</v>
      </c>
      <c r="BI260" s="36">
        <v>0.89</v>
      </c>
      <c r="BJ260" s="29">
        <v>2.83</v>
      </c>
      <c r="BK260" s="148">
        <f>(BL260*100)/(100+61)</f>
        <v>0.81987577639751552</v>
      </c>
      <c r="BL260" s="29">
        <v>1.32</v>
      </c>
      <c r="BM260" s="36">
        <v>0.61</v>
      </c>
      <c r="BN260" s="29">
        <f t="shared" si="362"/>
        <v>52.800000000000004</v>
      </c>
      <c r="BO260" s="29"/>
      <c r="BP260" s="29"/>
      <c r="BQ260" s="29"/>
      <c r="BR260" s="29"/>
      <c r="BS260" s="29" t="s">
        <v>24</v>
      </c>
      <c r="BT260" s="29">
        <v>1</v>
      </c>
      <c r="BU260" s="29">
        <v>2</v>
      </c>
      <c r="BV260" s="29" t="s">
        <v>2722</v>
      </c>
      <c r="BW260" s="37"/>
      <c r="BX260" s="29"/>
      <c r="BY260" s="29" t="s">
        <v>1461</v>
      </c>
      <c r="BZ260" s="29" t="s">
        <v>2950</v>
      </c>
      <c r="CA260" s="20" t="s">
        <v>2951</v>
      </c>
      <c r="CB260" s="29" t="s">
        <v>299</v>
      </c>
      <c r="CC260" s="20" t="s">
        <v>300</v>
      </c>
    </row>
    <row r="261" spans="1:81" ht="85.5">
      <c r="A261" s="31">
        <v>2023</v>
      </c>
      <c r="B261" s="29" t="s">
        <v>853</v>
      </c>
      <c r="C261" s="29" t="s">
        <v>2944</v>
      </c>
      <c r="D261" s="29"/>
      <c r="E261" s="29" t="s">
        <v>1436</v>
      </c>
      <c r="F261" s="29" t="s">
        <v>1314</v>
      </c>
      <c r="G261" s="29" t="s">
        <v>3042</v>
      </c>
      <c r="H261" s="29" t="s">
        <v>3043</v>
      </c>
      <c r="I261" s="29" t="s">
        <v>3054</v>
      </c>
      <c r="J261" s="29" t="s">
        <v>3055</v>
      </c>
      <c r="K261" s="29" t="s">
        <v>22</v>
      </c>
      <c r="L261" s="29" t="s">
        <v>1556</v>
      </c>
      <c r="M261" s="29" t="s">
        <v>3046</v>
      </c>
      <c r="N261" s="29" t="s">
        <v>11995</v>
      </c>
      <c r="O261" s="29" t="s">
        <v>1487</v>
      </c>
      <c r="P261" s="29">
        <v>40</v>
      </c>
      <c r="Q261" s="29"/>
      <c r="R261" s="29"/>
      <c r="S261" s="29" t="s">
        <v>3019</v>
      </c>
      <c r="T261" s="154" t="s">
        <v>3056</v>
      </c>
      <c r="U261" s="29" t="s">
        <v>8</v>
      </c>
      <c r="V261" s="155" t="s">
        <v>3057</v>
      </c>
      <c r="W261" s="150" t="s">
        <v>2</v>
      </c>
      <c r="X261" s="29">
        <v>13</v>
      </c>
      <c r="Y261" s="29">
        <v>44</v>
      </c>
      <c r="Z261" s="29">
        <f t="shared" si="346"/>
        <v>31</v>
      </c>
      <c r="AA261" s="115">
        <f t="shared" si="358"/>
        <v>2.3846153846153846</v>
      </c>
      <c r="AB261" s="29">
        <v>96</v>
      </c>
      <c r="AC261" s="29">
        <v>100</v>
      </c>
      <c r="AD261" s="29">
        <f t="shared" si="348"/>
        <v>4</v>
      </c>
      <c r="AE261" s="115">
        <f t="shared" si="359"/>
        <v>4.1666666666666664E-2</v>
      </c>
      <c r="AF261" s="29">
        <v>99</v>
      </c>
      <c r="AG261" s="29">
        <v>100</v>
      </c>
      <c r="AH261" s="29">
        <f t="shared" si="350"/>
        <v>1</v>
      </c>
      <c r="AI261" s="115">
        <f t="shared" si="351"/>
        <v>1.0101010101010102E-2</v>
      </c>
      <c r="AJ261" s="29">
        <v>60</v>
      </c>
      <c r="AK261" s="29">
        <v>72</v>
      </c>
      <c r="AL261" s="29">
        <f t="shared" si="352"/>
        <v>12</v>
      </c>
      <c r="AM261" s="115">
        <f t="shared" si="353"/>
        <v>0.2</v>
      </c>
      <c r="AN261" s="29">
        <v>71</v>
      </c>
      <c r="AO261" s="29">
        <v>80</v>
      </c>
      <c r="AP261" s="29">
        <f t="shared" si="360"/>
        <v>9</v>
      </c>
      <c r="AQ261" s="115">
        <f t="shared" si="361"/>
        <v>0.12676056338028169</v>
      </c>
      <c r="AR261" s="29">
        <v>76</v>
      </c>
      <c r="AS261" s="29">
        <v>78</v>
      </c>
      <c r="AT261" s="29">
        <f t="shared" si="356"/>
        <v>2</v>
      </c>
      <c r="AU261" s="115">
        <f t="shared" si="357"/>
        <v>2.6315789473684209E-2</v>
      </c>
      <c r="AV261" s="29"/>
      <c r="AW261" s="29"/>
      <c r="AX261" s="29"/>
      <c r="AY261" s="29"/>
      <c r="AZ261" s="29"/>
      <c r="BA261" s="29"/>
      <c r="BB261" s="29"/>
      <c r="BC261" s="29"/>
      <c r="BD261" s="29"/>
      <c r="BE261" s="29">
        <v>1.33</v>
      </c>
      <c r="BF261" s="36">
        <v>0.96</v>
      </c>
      <c r="BG261" s="29">
        <v>4.93</v>
      </c>
      <c r="BH261" s="29">
        <v>1.85</v>
      </c>
      <c r="BI261" s="36">
        <v>0.88</v>
      </c>
      <c r="BJ261" s="29">
        <v>3.23</v>
      </c>
      <c r="BK261" s="148">
        <f>(BL261*100)/(100+51)</f>
        <v>2.3311258278145695</v>
      </c>
      <c r="BL261" s="29">
        <v>3.52</v>
      </c>
      <c r="BM261" s="36">
        <v>0.51</v>
      </c>
      <c r="BN261" s="29">
        <f t="shared" si="362"/>
        <v>140.80000000000001</v>
      </c>
      <c r="BO261" s="29"/>
      <c r="BP261" s="29"/>
      <c r="BQ261" s="29"/>
      <c r="BR261" s="29"/>
      <c r="BS261" s="29" t="s">
        <v>24</v>
      </c>
      <c r="BT261" s="29">
        <v>1</v>
      </c>
      <c r="BU261" s="29">
        <v>2</v>
      </c>
      <c r="BV261" s="29" t="s">
        <v>2722</v>
      </c>
      <c r="BW261" s="37"/>
      <c r="BX261" s="29"/>
      <c r="BY261" s="29" t="s">
        <v>1461</v>
      </c>
      <c r="BZ261" s="29" t="s">
        <v>2950</v>
      </c>
      <c r="CA261" s="20" t="s">
        <v>2951</v>
      </c>
      <c r="CB261" s="29" t="s">
        <v>299</v>
      </c>
      <c r="CC261" s="20" t="s">
        <v>300</v>
      </c>
    </row>
    <row r="262" spans="1:81" ht="57">
      <c r="A262" s="31">
        <v>2023</v>
      </c>
      <c r="B262" s="29" t="s">
        <v>301</v>
      </c>
      <c r="C262" s="29" t="s">
        <v>302</v>
      </c>
      <c r="D262" s="113" t="s">
        <v>430</v>
      </c>
      <c r="E262" s="29" t="s">
        <v>323</v>
      </c>
      <c r="F262" s="29" t="s">
        <v>334</v>
      </c>
      <c r="G262" s="29" t="s">
        <v>3058</v>
      </c>
      <c r="H262" s="29" t="s">
        <v>3059</v>
      </c>
      <c r="I262" s="29" t="s">
        <v>3060</v>
      </c>
      <c r="J262" s="29" t="s">
        <v>3061</v>
      </c>
      <c r="K262" s="29" t="s">
        <v>22</v>
      </c>
      <c r="L262" s="29" t="s">
        <v>1556</v>
      </c>
      <c r="M262" s="29" t="s">
        <v>3062</v>
      </c>
      <c r="N262" s="29" t="s">
        <v>1089</v>
      </c>
      <c r="O262" s="29" t="s">
        <v>1487</v>
      </c>
      <c r="P262" s="29">
        <v>151</v>
      </c>
      <c r="Q262" s="29"/>
      <c r="R262" s="29"/>
      <c r="S262" s="29" t="s">
        <v>3063</v>
      </c>
      <c r="T262" s="152" t="s">
        <v>3064</v>
      </c>
      <c r="U262" s="150" t="s">
        <v>2</v>
      </c>
      <c r="V262" s="153" t="s">
        <v>3065</v>
      </c>
      <c r="W262" s="152" t="s">
        <v>2</v>
      </c>
      <c r="X262" s="29">
        <v>18</v>
      </c>
      <c r="Y262" s="29">
        <v>36</v>
      </c>
      <c r="Z262" s="29">
        <f t="shared" si="346"/>
        <v>18</v>
      </c>
      <c r="AA262" s="115">
        <f t="shared" si="358"/>
        <v>1</v>
      </c>
      <c r="AB262" s="29">
        <v>71</v>
      </c>
      <c r="AC262" s="29">
        <v>88</v>
      </c>
      <c r="AD262" s="29">
        <f t="shared" si="348"/>
        <v>17</v>
      </c>
      <c r="AE262" s="115">
        <f t="shared" si="359"/>
        <v>0.23943661971830985</v>
      </c>
      <c r="AF262" s="29">
        <v>97</v>
      </c>
      <c r="AG262" s="29">
        <v>100</v>
      </c>
      <c r="AH262" s="29">
        <f t="shared" si="350"/>
        <v>3</v>
      </c>
      <c r="AI262" s="115">
        <f t="shared" si="351"/>
        <v>3.0927835051546393E-2</v>
      </c>
      <c r="AJ262" s="29">
        <v>17</v>
      </c>
      <c r="AK262" s="29">
        <v>50</v>
      </c>
      <c r="AL262" s="29">
        <f t="shared" si="352"/>
        <v>33</v>
      </c>
      <c r="AM262" s="115">
        <f t="shared" si="353"/>
        <v>1.9411764705882353</v>
      </c>
      <c r="AN262" s="29">
        <v>73</v>
      </c>
      <c r="AO262" s="29">
        <v>83</v>
      </c>
      <c r="AP262" s="29">
        <f t="shared" si="360"/>
        <v>10</v>
      </c>
      <c r="AQ262" s="115">
        <f t="shared" si="361"/>
        <v>0.13698630136986301</v>
      </c>
      <c r="AR262" s="29">
        <v>70</v>
      </c>
      <c r="AS262" s="29">
        <v>76</v>
      </c>
      <c r="AT262" s="29">
        <f t="shared" si="356"/>
        <v>6</v>
      </c>
      <c r="AU262" s="115">
        <f t="shared" si="357"/>
        <v>8.5714285714285715E-2</v>
      </c>
      <c r="AV262" s="29"/>
      <c r="AW262" s="29"/>
      <c r="AX262" s="29"/>
      <c r="AY262" s="29"/>
      <c r="AZ262" s="29"/>
      <c r="BA262" s="29"/>
      <c r="BB262" s="29"/>
      <c r="BC262" s="29"/>
      <c r="BD262" s="29"/>
      <c r="BE262" s="29">
        <v>1.1200000000000001</v>
      </c>
      <c r="BF262" s="36">
        <v>0.93</v>
      </c>
      <c r="BG262" s="29">
        <v>5.19</v>
      </c>
      <c r="BH262" s="29">
        <v>2.4300000000000002</v>
      </c>
      <c r="BI262" s="36">
        <v>0.85</v>
      </c>
      <c r="BJ262" s="29">
        <v>3.22</v>
      </c>
      <c r="BK262" s="148">
        <f>(BL262*100)/(100+41)</f>
        <v>1.4113475177304964</v>
      </c>
      <c r="BL262" s="29">
        <v>1.99</v>
      </c>
      <c r="BM262" s="36">
        <v>0.41</v>
      </c>
      <c r="BN262" s="29">
        <f t="shared" si="362"/>
        <v>300.49</v>
      </c>
      <c r="BO262" s="29"/>
      <c r="BP262" s="29"/>
      <c r="BQ262" s="29"/>
      <c r="BR262" s="29"/>
      <c r="BS262" s="29" t="s">
        <v>27</v>
      </c>
      <c r="BT262" s="29">
        <v>3</v>
      </c>
      <c r="BU262" s="29">
        <v>3</v>
      </c>
      <c r="BV262" s="42" t="s">
        <v>314</v>
      </c>
      <c r="BW262" s="37"/>
      <c r="BX262" s="29"/>
      <c r="BY262" s="29" t="s">
        <v>1461</v>
      </c>
      <c r="BZ262" s="29" t="s">
        <v>3066</v>
      </c>
      <c r="CA262" s="20" t="s">
        <v>3067</v>
      </c>
      <c r="CB262" s="29" t="s">
        <v>299</v>
      </c>
      <c r="CC262" s="20" t="s">
        <v>300</v>
      </c>
    </row>
    <row r="263" spans="1:81" ht="57">
      <c r="A263" s="31">
        <v>2023</v>
      </c>
      <c r="B263" s="29" t="s">
        <v>301</v>
      </c>
      <c r="C263" s="29" t="s">
        <v>302</v>
      </c>
      <c r="D263" s="113" t="s">
        <v>430</v>
      </c>
      <c r="E263" s="29" t="s">
        <v>323</v>
      </c>
      <c r="F263" s="29" t="s">
        <v>334</v>
      </c>
      <c r="G263" s="29" t="s">
        <v>3058</v>
      </c>
      <c r="H263" s="29" t="s">
        <v>3059</v>
      </c>
      <c r="I263" s="29" t="s">
        <v>3068</v>
      </c>
      <c r="J263" s="29" t="s">
        <v>3069</v>
      </c>
      <c r="K263" s="29" t="s">
        <v>22</v>
      </c>
      <c r="L263" s="29"/>
      <c r="M263" s="29" t="s">
        <v>3062</v>
      </c>
      <c r="N263" s="29" t="s">
        <v>1089</v>
      </c>
      <c r="O263" s="29" t="s">
        <v>1487</v>
      </c>
      <c r="P263" s="29">
        <v>151</v>
      </c>
      <c r="Q263" s="29"/>
      <c r="R263" s="29"/>
      <c r="S263" s="29" t="s">
        <v>3063</v>
      </c>
      <c r="T263" s="156" t="s">
        <v>3070</v>
      </c>
      <c r="U263" s="152" t="s">
        <v>2</v>
      </c>
      <c r="V263" s="153" t="s">
        <v>3071</v>
      </c>
      <c r="W263" s="152" t="s">
        <v>2</v>
      </c>
      <c r="X263" s="29">
        <v>16</v>
      </c>
      <c r="Y263" s="29">
        <v>53</v>
      </c>
      <c r="Z263" s="29">
        <f t="shared" si="346"/>
        <v>37</v>
      </c>
      <c r="AA263" s="115">
        <f t="shared" si="358"/>
        <v>2.3125</v>
      </c>
      <c r="AB263" s="29">
        <v>73</v>
      </c>
      <c r="AC263" s="29">
        <v>74</v>
      </c>
      <c r="AD263" s="29">
        <f t="shared" si="348"/>
        <v>1</v>
      </c>
      <c r="AE263" s="115">
        <f t="shared" si="359"/>
        <v>1.3698630136986301E-2</v>
      </c>
      <c r="AF263" s="29">
        <v>98</v>
      </c>
      <c r="AG263" s="29">
        <v>100</v>
      </c>
      <c r="AH263" s="29">
        <f t="shared" si="350"/>
        <v>2</v>
      </c>
      <c r="AI263" s="115">
        <f t="shared" si="351"/>
        <v>2.0408163265306121E-2</v>
      </c>
      <c r="AJ263" s="29">
        <v>22</v>
      </c>
      <c r="AK263" s="29">
        <v>64</v>
      </c>
      <c r="AL263" s="29">
        <f t="shared" si="352"/>
        <v>42</v>
      </c>
      <c r="AM263" s="115">
        <f t="shared" si="353"/>
        <v>1.9090909090909092</v>
      </c>
      <c r="AN263" s="29">
        <v>54</v>
      </c>
      <c r="AO263" s="29">
        <v>77</v>
      </c>
      <c r="AP263" s="29">
        <f t="shared" si="360"/>
        <v>23</v>
      </c>
      <c r="AQ263" s="115">
        <f t="shared" si="361"/>
        <v>0.42592592592592593</v>
      </c>
      <c r="AR263" s="29">
        <v>52</v>
      </c>
      <c r="AS263" s="29">
        <v>71</v>
      </c>
      <c r="AT263" s="29">
        <f t="shared" si="356"/>
        <v>19</v>
      </c>
      <c r="AU263" s="115">
        <f t="shared" si="357"/>
        <v>0.36538461538461536</v>
      </c>
      <c r="AV263" s="29"/>
      <c r="AW263" s="29"/>
      <c r="AX263" s="29"/>
      <c r="AY263" s="29"/>
      <c r="AZ263" s="29"/>
      <c r="BA263" s="29"/>
      <c r="BB263" s="29"/>
      <c r="BC263" s="29"/>
      <c r="BD263" s="29"/>
      <c r="BE263" s="29">
        <v>0.83</v>
      </c>
      <c r="BF263" s="36">
        <v>0.94</v>
      </c>
      <c r="BG263" s="29">
        <v>5.42</v>
      </c>
      <c r="BH263" s="29">
        <v>2.16</v>
      </c>
      <c r="BI263" s="36">
        <v>0.86</v>
      </c>
      <c r="BJ263" s="29">
        <v>3.29</v>
      </c>
      <c r="BK263" s="148">
        <f>(BL263*100)/(100+49)</f>
        <v>2.4429530201342282</v>
      </c>
      <c r="BL263" s="29">
        <v>3.64</v>
      </c>
      <c r="BM263" s="36">
        <v>0.49</v>
      </c>
      <c r="BN263" s="29">
        <f t="shared" si="362"/>
        <v>549.64</v>
      </c>
      <c r="BO263" s="29"/>
      <c r="BP263" s="29"/>
      <c r="BQ263" s="29"/>
      <c r="BR263" s="29"/>
      <c r="BS263" s="29" t="s">
        <v>27</v>
      </c>
      <c r="BT263" s="29">
        <v>3</v>
      </c>
      <c r="BU263" s="29">
        <v>3</v>
      </c>
      <c r="BV263" s="42" t="s">
        <v>314</v>
      </c>
      <c r="BW263" s="37"/>
      <c r="BX263" s="29"/>
      <c r="BY263" s="29" t="s">
        <v>1461</v>
      </c>
      <c r="BZ263" s="29" t="s">
        <v>3066</v>
      </c>
      <c r="CA263" s="20" t="s">
        <v>3067</v>
      </c>
      <c r="CB263" s="29" t="s">
        <v>299</v>
      </c>
      <c r="CC263" s="20" t="s">
        <v>300</v>
      </c>
    </row>
    <row r="264" spans="1:81" ht="42.75">
      <c r="A264" s="31">
        <v>2023</v>
      </c>
      <c r="B264" s="29" t="s">
        <v>301</v>
      </c>
      <c r="C264" s="29" t="s">
        <v>881</v>
      </c>
      <c r="D264" s="113" t="s">
        <v>333</v>
      </c>
      <c r="E264" s="29" t="s">
        <v>3072</v>
      </c>
      <c r="F264" s="29" t="s">
        <v>334</v>
      </c>
      <c r="G264" s="29" t="s">
        <v>3073</v>
      </c>
      <c r="H264" s="29" t="s">
        <v>3074</v>
      </c>
      <c r="I264" s="29" t="s">
        <v>3075</v>
      </c>
      <c r="J264" s="29" t="s">
        <v>3076</v>
      </c>
      <c r="K264" s="29" t="s">
        <v>23</v>
      </c>
      <c r="L264" s="29"/>
      <c r="M264" s="29" t="s">
        <v>3077</v>
      </c>
      <c r="N264" s="29" t="s">
        <v>310</v>
      </c>
      <c r="O264" s="29" t="s">
        <v>799</v>
      </c>
      <c r="P264" s="29">
        <v>51</v>
      </c>
      <c r="Q264" s="29"/>
      <c r="R264" s="29"/>
      <c r="S264" s="29" t="s">
        <v>3078</v>
      </c>
      <c r="T264" s="156" t="s">
        <v>3079</v>
      </c>
      <c r="U264" s="144" t="s">
        <v>2</v>
      </c>
      <c r="V264" s="149" t="s">
        <v>3080</v>
      </c>
      <c r="W264" s="144" t="s">
        <v>2</v>
      </c>
      <c r="X264" s="29">
        <v>7</v>
      </c>
      <c r="Y264" s="29">
        <v>31</v>
      </c>
      <c r="Z264" s="29">
        <f t="shared" si="346"/>
        <v>24</v>
      </c>
      <c r="AA264" s="115">
        <f t="shared" si="358"/>
        <v>3.4285714285714284</v>
      </c>
      <c r="AB264" s="29">
        <v>49</v>
      </c>
      <c r="AC264" s="29">
        <v>65</v>
      </c>
      <c r="AD264" s="29">
        <f t="shared" si="348"/>
        <v>16</v>
      </c>
      <c r="AE264" s="115">
        <f t="shared" si="359"/>
        <v>0.32653061224489793</v>
      </c>
      <c r="AF264" s="29">
        <v>87</v>
      </c>
      <c r="AG264" s="29">
        <v>96</v>
      </c>
      <c r="AH264" s="29">
        <f t="shared" si="350"/>
        <v>9</v>
      </c>
      <c r="AI264" s="115">
        <f t="shared" si="351"/>
        <v>0.10344827586206896</v>
      </c>
      <c r="AJ264" s="29">
        <v>32</v>
      </c>
      <c r="AK264" s="29">
        <v>45</v>
      </c>
      <c r="AL264" s="29">
        <f t="shared" si="352"/>
        <v>13</v>
      </c>
      <c r="AM264" s="115">
        <f t="shared" si="353"/>
        <v>0.40625</v>
      </c>
      <c r="AN264" s="29">
        <v>45</v>
      </c>
      <c r="AO264" s="29">
        <v>46</v>
      </c>
      <c r="AP264" s="29">
        <f t="shared" si="360"/>
        <v>1</v>
      </c>
      <c r="AQ264" s="115">
        <f t="shared" si="361"/>
        <v>2.2222222222222223E-2</v>
      </c>
      <c r="AR264" s="29">
        <v>42</v>
      </c>
      <c r="AS264" s="29">
        <v>45</v>
      </c>
      <c r="AT264" s="29">
        <f t="shared" si="356"/>
        <v>3</v>
      </c>
      <c r="AU264" s="115">
        <f t="shared" si="357"/>
        <v>7.1428571428571425E-2</v>
      </c>
      <c r="AV264" s="29"/>
      <c r="AW264" s="29"/>
      <c r="AX264" s="29"/>
      <c r="AY264" s="29"/>
      <c r="AZ264" s="29"/>
      <c r="BA264" s="29"/>
      <c r="BB264" s="29"/>
      <c r="BC264" s="29"/>
      <c r="BD264" s="29"/>
      <c r="BE264" s="29">
        <v>0.65</v>
      </c>
      <c r="BF264" s="36">
        <v>0.97</v>
      </c>
      <c r="BG264" s="29">
        <v>5.54</v>
      </c>
      <c r="BH264" s="29">
        <v>1.79</v>
      </c>
      <c r="BI264" s="36">
        <v>0.89</v>
      </c>
      <c r="BJ264" s="29">
        <v>3.12</v>
      </c>
      <c r="BK264" s="148">
        <f>(BL264*100)/(100+35)</f>
        <v>1.8444444444444446</v>
      </c>
      <c r="BL264" s="29">
        <v>2.4900000000000002</v>
      </c>
      <c r="BM264" s="36">
        <v>0.35</v>
      </c>
      <c r="BN264" s="29">
        <f t="shared" si="362"/>
        <v>126.99000000000001</v>
      </c>
      <c r="BO264" s="29"/>
      <c r="BP264" s="29"/>
      <c r="BQ264" s="29"/>
      <c r="BR264" s="29"/>
      <c r="BS264" s="29" t="s">
        <v>27</v>
      </c>
      <c r="BT264" s="29">
        <v>1</v>
      </c>
      <c r="BU264" s="29">
        <v>2</v>
      </c>
      <c r="BV264" s="29" t="s">
        <v>1610</v>
      </c>
      <c r="BW264" s="37"/>
      <c r="BX264" s="29"/>
      <c r="BY264" s="29" t="s">
        <v>1461</v>
      </c>
      <c r="BZ264" s="29" t="s">
        <v>3081</v>
      </c>
      <c r="CA264" s="20" t="s">
        <v>3082</v>
      </c>
      <c r="CB264" s="29" t="s">
        <v>299</v>
      </c>
      <c r="CC264" s="20" t="s">
        <v>300</v>
      </c>
    </row>
    <row r="265" spans="1:81" ht="42.75">
      <c r="A265" s="31">
        <v>2023</v>
      </c>
      <c r="B265" s="29" t="s">
        <v>283</v>
      </c>
      <c r="C265" s="29" t="s">
        <v>284</v>
      </c>
      <c r="D265" s="29"/>
      <c r="E265" s="29" t="s">
        <v>285</v>
      </c>
      <c r="F265" s="29" t="s">
        <v>286</v>
      </c>
      <c r="G265" s="29" t="s">
        <v>287</v>
      </c>
      <c r="H265" s="29" t="s">
        <v>288</v>
      </c>
      <c r="I265" s="29" t="s">
        <v>288</v>
      </c>
      <c r="J265" s="29" t="s">
        <v>289</v>
      </c>
      <c r="K265" s="29" t="s">
        <v>23</v>
      </c>
      <c r="L265" s="29"/>
      <c r="M265" s="29" t="s">
        <v>290</v>
      </c>
      <c r="N265" s="29" t="s">
        <v>11976</v>
      </c>
      <c r="O265" s="29" t="s">
        <v>3083</v>
      </c>
      <c r="P265" s="29">
        <v>57</v>
      </c>
      <c r="Q265" s="29">
        <v>965.66</v>
      </c>
      <c r="R265" s="43">
        <v>131.1</v>
      </c>
      <c r="S265" s="29" t="s">
        <v>293</v>
      </c>
      <c r="T265" s="157"/>
      <c r="U265" s="154"/>
      <c r="V265" s="155" t="s">
        <v>3084</v>
      </c>
      <c r="W265" s="154" t="s">
        <v>2</v>
      </c>
      <c r="X265" s="29">
        <v>14</v>
      </c>
      <c r="Y265" s="29">
        <v>26</v>
      </c>
      <c r="Z265" s="29">
        <f t="shared" si="346"/>
        <v>12</v>
      </c>
      <c r="AA265" s="115">
        <f t="shared" si="358"/>
        <v>0.8571428571428571</v>
      </c>
      <c r="AB265" s="29">
        <v>53</v>
      </c>
      <c r="AC265" s="29">
        <v>77</v>
      </c>
      <c r="AD265" s="29">
        <f t="shared" si="348"/>
        <v>24</v>
      </c>
      <c r="AE265" s="115">
        <f t="shared" si="359"/>
        <v>0.45283018867924529</v>
      </c>
      <c r="AF265" s="29">
        <v>81</v>
      </c>
      <c r="AG265" s="29">
        <v>87</v>
      </c>
      <c r="AH265" s="29">
        <f t="shared" si="350"/>
        <v>6</v>
      </c>
      <c r="AI265" s="115">
        <f t="shared" si="351"/>
        <v>7.407407407407407E-2</v>
      </c>
      <c r="AJ265" s="29">
        <v>52</v>
      </c>
      <c r="AK265" s="29">
        <v>67</v>
      </c>
      <c r="AL265" s="29">
        <f t="shared" si="352"/>
        <v>15</v>
      </c>
      <c r="AM265" s="115">
        <f t="shared" si="353"/>
        <v>0.28846153846153844</v>
      </c>
      <c r="AN265" s="29">
        <v>59</v>
      </c>
      <c r="AO265" s="29">
        <v>80</v>
      </c>
      <c r="AP265" s="29">
        <f t="shared" si="360"/>
        <v>21</v>
      </c>
      <c r="AQ265" s="115">
        <f t="shared" si="361"/>
        <v>0.3559322033898305</v>
      </c>
      <c r="AR265" s="29">
        <v>66</v>
      </c>
      <c r="AS265" s="29">
        <v>77</v>
      </c>
      <c r="AT265" s="29">
        <f t="shared" si="356"/>
        <v>11</v>
      </c>
      <c r="AU265" s="115">
        <f t="shared" si="357"/>
        <v>0.16666666666666666</v>
      </c>
      <c r="AV265" s="29"/>
      <c r="AW265" s="29"/>
      <c r="AX265" s="29"/>
      <c r="AY265" s="29"/>
      <c r="AZ265" s="29"/>
      <c r="BA265" s="29"/>
      <c r="BB265" s="29"/>
      <c r="BC265" s="29"/>
      <c r="BD265" s="29"/>
      <c r="BE265" s="29">
        <v>2.09</v>
      </c>
      <c r="BF265" s="36">
        <v>0.95</v>
      </c>
      <c r="BG265" s="29">
        <v>2.37</v>
      </c>
      <c r="BH265" s="29"/>
      <c r="BI265" s="36"/>
      <c r="BJ265" s="29"/>
      <c r="BK265" s="148">
        <f>(BL265*100)/(100+33)</f>
        <v>1.7293233082706765</v>
      </c>
      <c r="BL265" s="29">
        <v>2.2999999999999998</v>
      </c>
      <c r="BM265" s="36">
        <v>0.33</v>
      </c>
      <c r="BN265" s="29">
        <f t="shared" si="362"/>
        <v>131.1</v>
      </c>
      <c r="BO265" s="29"/>
      <c r="BP265" s="29"/>
      <c r="BQ265" s="29"/>
      <c r="BR265" s="29"/>
      <c r="BS265" s="29" t="s">
        <v>24</v>
      </c>
      <c r="BT265" s="29">
        <v>1</v>
      </c>
      <c r="BU265" s="29">
        <v>0</v>
      </c>
      <c r="BV265" s="29" t="s">
        <v>2940</v>
      </c>
      <c r="BW265" s="37"/>
      <c r="BX265" s="29" t="s">
        <v>296</v>
      </c>
      <c r="BY265" s="29" t="s">
        <v>3085</v>
      </c>
      <c r="BZ265" s="29" t="s">
        <v>297</v>
      </c>
      <c r="CA265" s="20" t="s">
        <v>298</v>
      </c>
      <c r="CB265" s="29" t="s">
        <v>299</v>
      </c>
      <c r="CC265" s="20" t="s">
        <v>300</v>
      </c>
    </row>
    <row r="266" spans="1:81" ht="42.75">
      <c r="A266" s="31">
        <v>2023</v>
      </c>
      <c r="B266" s="29" t="s">
        <v>367</v>
      </c>
      <c r="C266" s="29" t="s">
        <v>794</v>
      </c>
      <c r="D266" s="113" t="s">
        <v>795</v>
      </c>
      <c r="E266" s="29" t="s">
        <v>1776</v>
      </c>
      <c r="F266" s="29" t="s">
        <v>334</v>
      </c>
      <c r="G266" s="29" t="s">
        <v>797</v>
      </c>
      <c r="H266" s="29" t="s">
        <v>798</v>
      </c>
      <c r="I266" s="29" t="s">
        <v>3086</v>
      </c>
      <c r="J266" s="29" t="s">
        <v>3087</v>
      </c>
      <c r="K266" s="29" t="s">
        <v>22</v>
      </c>
      <c r="L266" s="29" t="s">
        <v>1556</v>
      </c>
      <c r="M266" s="29" t="s">
        <v>3088</v>
      </c>
      <c r="N266" s="29" t="s">
        <v>1089</v>
      </c>
      <c r="O266" s="29" t="s">
        <v>3089</v>
      </c>
      <c r="P266" s="29">
        <v>202</v>
      </c>
      <c r="Q266" s="29"/>
      <c r="R266" s="29"/>
      <c r="S266" s="29" t="s">
        <v>3090</v>
      </c>
      <c r="T266" s="144" t="s">
        <v>3091</v>
      </c>
      <c r="U266" s="144" t="s">
        <v>2</v>
      </c>
      <c r="V266" s="149" t="s">
        <v>3092</v>
      </c>
      <c r="W266" s="144" t="s">
        <v>2</v>
      </c>
      <c r="X266" s="29">
        <v>42</v>
      </c>
      <c r="Y266" s="29">
        <v>55</v>
      </c>
      <c r="Z266" s="29">
        <f t="shared" si="346"/>
        <v>13</v>
      </c>
      <c r="AA266" s="115">
        <f t="shared" si="358"/>
        <v>0.30952380952380953</v>
      </c>
      <c r="AB266" s="29">
        <v>96</v>
      </c>
      <c r="AC266" s="29">
        <v>100</v>
      </c>
      <c r="AD266" s="29">
        <f t="shared" si="348"/>
        <v>4</v>
      </c>
      <c r="AE266" s="115">
        <f t="shared" si="359"/>
        <v>4.1666666666666664E-2</v>
      </c>
      <c r="AF266" s="29">
        <v>96</v>
      </c>
      <c r="AG266" s="29">
        <v>100</v>
      </c>
      <c r="AH266" s="29">
        <f t="shared" si="350"/>
        <v>4</v>
      </c>
      <c r="AI266" s="115">
        <f t="shared" si="351"/>
        <v>4.1666666666666664E-2</v>
      </c>
      <c r="AJ266" s="29">
        <v>13</v>
      </c>
      <c r="AK266" s="29">
        <v>39</v>
      </c>
      <c r="AL266" s="29">
        <f t="shared" si="352"/>
        <v>26</v>
      </c>
      <c r="AM266" s="115">
        <f t="shared" si="353"/>
        <v>2</v>
      </c>
      <c r="AN266" s="29">
        <v>90</v>
      </c>
      <c r="AO266" s="29">
        <v>99</v>
      </c>
      <c r="AP266" s="29">
        <f t="shared" si="360"/>
        <v>9</v>
      </c>
      <c r="AQ266" s="115">
        <f t="shared" si="361"/>
        <v>0.1</v>
      </c>
      <c r="AR266" s="29">
        <v>86</v>
      </c>
      <c r="AS266" s="29">
        <v>99</v>
      </c>
      <c r="AT266" s="29">
        <f t="shared" si="356"/>
        <v>13</v>
      </c>
      <c r="AU266" s="115">
        <f t="shared" si="357"/>
        <v>0.15116279069767441</v>
      </c>
      <c r="AV266" s="29"/>
      <c r="AW266" s="29"/>
      <c r="AX266" s="29"/>
      <c r="AY266" s="29"/>
      <c r="AZ266" s="29"/>
      <c r="BA266" s="29"/>
      <c r="BB266" s="29"/>
      <c r="BC266" s="29"/>
      <c r="BD266" s="29"/>
      <c r="BE266" s="29">
        <v>0.57999999999999996</v>
      </c>
      <c r="BF266" s="36">
        <v>0.94</v>
      </c>
      <c r="BG266" s="29">
        <v>5.04</v>
      </c>
      <c r="BH266" s="29">
        <v>1.91</v>
      </c>
      <c r="BI266" s="36">
        <v>0.87</v>
      </c>
      <c r="BJ266" s="29">
        <v>3.2</v>
      </c>
      <c r="BK266" s="148">
        <f>(BL266*100)/(100+40)</f>
        <v>1.5357142857142858</v>
      </c>
      <c r="BL266" s="29">
        <v>2.15</v>
      </c>
      <c r="BM266" s="36">
        <v>0.4</v>
      </c>
      <c r="BN266" s="29">
        <f t="shared" si="362"/>
        <v>434.29999999999995</v>
      </c>
      <c r="BO266" s="29"/>
      <c r="BP266" s="29"/>
      <c r="BQ266" s="29"/>
      <c r="BR266" s="29"/>
      <c r="BS266" s="29" t="s">
        <v>27</v>
      </c>
      <c r="BT266" s="29">
        <v>1</v>
      </c>
      <c r="BU266" s="29">
        <v>2</v>
      </c>
      <c r="BV266" s="29" t="s">
        <v>1517</v>
      </c>
      <c r="BW266" s="37"/>
      <c r="BX266" s="29"/>
      <c r="BY266" s="29" t="s">
        <v>1461</v>
      </c>
      <c r="BZ266" s="29" t="s">
        <v>3093</v>
      </c>
      <c r="CA266" s="20" t="s">
        <v>3094</v>
      </c>
      <c r="CB266" s="29" t="s">
        <v>299</v>
      </c>
      <c r="CC266" s="20" t="s">
        <v>300</v>
      </c>
    </row>
    <row r="267" spans="1:81" ht="42.75">
      <c r="A267" s="31">
        <v>2023</v>
      </c>
      <c r="B267" s="29" t="s">
        <v>367</v>
      </c>
      <c r="C267" s="29" t="s">
        <v>794</v>
      </c>
      <c r="D267" s="113" t="s">
        <v>795</v>
      </c>
      <c r="E267" s="29" t="s">
        <v>1776</v>
      </c>
      <c r="F267" s="29" t="s">
        <v>334</v>
      </c>
      <c r="G267" s="29" t="s">
        <v>797</v>
      </c>
      <c r="H267" s="29" t="s">
        <v>798</v>
      </c>
      <c r="I267" s="29" t="s">
        <v>3095</v>
      </c>
      <c r="J267" s="29" t="s">
        <v>3096</v>
      </c>
      <c r="K267" s="29" t="s">
        <v>22</v>
      </c>
      <c r="L267" s="29" t="s">
        <v>3051</v>
      </c>
      <c r="M267" s="29" t="s">
        <v>3088</v>
      </c>
      <c r="N267" s="29" t="s">
        <v>1089</v>
      </c>
      <c r="O267" s="29" t="s">
        <v>3089</v>
      </c>
      <c r="P267" s="29">
        <v>202</v>
      </c>
      <c r="Q267" s="29"/>
      <c r="R267" s="29"/>
      <c r="S267" s="29" t="s">
        <v>3090</v>
      </c>
      <c r="T267" s="144" t="s">
        <v>3097</v>
      </c>
      <c r="U267" s="144" t="s">
        <v>2</v>
      </c>
      <c r="V267" s="149" t="s">
        <v>3098</v>
      </c>
      <c r="W267" s="144" t="s">
        <v>2</v>
      </c>
      <c r="X267" s="29">
        <v>72</v>
      </c>
      <c r="Y267" s="29">
        <v>75</v>
      </c>
      <c r="Z267" s="29">
        <f t="shared" si="346"/>
        <v>3</v>
      </c>
      <c r="AA267" s="115">
        <f t="shared" si="358"/>
        <v>4.1666666666666664E-2</v>
      </c>
      <c r="AB267" s="29">
        <v>98</v>
      </c>
      <c r="AC267" s="29">
        <v>100</v>
      </c>
      <c r="AD267" s="29">
        <f t="shared" si="348"/>
        <v>2</v>
      </c>
      <c r="AE267" s="115">
        <f t="shared" si="359"/>
        <v>2.0408163265306121E-2</v>
      </c>
      <c r="AF267" s="29">
        <v>98</v>
      </c>
      <c r="AG267" s="29">
        <v>100</v>
      </c>
      <c r="AH267" s="29">
        <f t="shared" si="350"/>
        <v>2</v>
      </c>
      <c r="AI267" s="115">
        <f t="shared" si="351"/>
        <v>2.0408163265306121E-2</v>
      </c>
      <c r="AJ267" s="29">
        <v>43</v>
      </c>
      <c r="AK267" s="29">
        <v>79</v>
      </c>
      <c r="AL267" s="29">
        <f t="shared" si="352"/>
        <v>36</v>
      </c>
      <c r="AM267" s="115">
        <f t="shared" si="353"/>
        <v>0.83720930232558144</v>
      </c>
      <c r="AN267" s="29">
        <v>95</v>
      </c>
      <c r="AO267" s="29">
        <v>97</v>
      </c>
      <c r="AP267" s="29">
        <f t="shared" si="360"/>
        <v>2</v>
      </c>
      <c r="AQ267" s="115">
        <f t="shared" si="361"/>
        <v>2.1052631578947368E-2</v>
      </c>
      <c r="AR267" s="29">
        <v>93</v>
      </c>
      <c r="AS267" s="29">
        <v>97</v>
      </c>
      <c r="AT267" s="29">
        <f t="shared" si="356"/>
        <v>4</v>
      </c>
      <c r="AU267" s="115">
        <f t="shared" si="357"/>
        <v>4.3010752688172046E-2</v>
      </c>
      <c r="AV267" s="29"/>
      <c r="AW267" s="29"/>
      <c r="AX267" s="29"/>
      <c r="AY267" s="29"/>
      <c r="AZ267" s="29"/>
      <c r="BA267" s="29"/>
      <c r="BB267" s="29"/>
      <c r="BC267" s="29"/>
      <c r="BD267" s="29"/>
      <c r="BE267" s="29">
        <v>0.52</v>
      </c>
      <c r="BF267" s="36">
        <v>0.93</v>
      </c>
      <c r="BG267" s="29">
        <v>5.01</v>
      </c>
      <c r="BH267" s="29">
        <v>1.93</v>
      </c>
      <c r="BI267" s="36">
        <v>0.85</v>
      </c>
      <c r="BJ267" s="29">
        <v>3</v>
      </c>
      <c r="BK267" s="148">
        <f>(BL267*100)/(100+55)</f>
        <v>1.6129032258064515</v>
      </c>
      <c r="BL267" s="29">
        <v>2.5</v>
      </c>
      <c r="BM267" s="36">
        <v>0.55000000000000004</v>
      </c>
      <c r="BN267" s="29">
        <f t="shared" si="362"/>
        <v>505</v>
      </c>
      <c r="BO267" s="29"/>
      <c r="BP267" s="29"/>
      <c r="BQ267" s="29"/>
      <c r="BR267" s="29"/>
      <c r="BS267" s="29" t="s">
        <v>27</v>
      </c>
      <c r="BT267" s="29">
        <v>1</v>
      </c>
      <c r="BU267" s="29">
        <v>2</v>
      </c>
      <c r="BV267" s="29" t="s">
        <v>1517</v>
      </c>
      <c r="BW267" s="37"/>
      <c r="BX267" s="29"/>
      <c r="BY267" s="29" t="s">
        <v>1461</v>
      </c>
      <c r="BZ267" s="29" t="s">
        <v>3093</v>
      </c>
      <c r="CA267" s="20" t="s">
        <v>3094</v>
      </c>
      <c r="CB267" s="29" t="s">
        <v>299</v>
      </c>
      <c r="CC267" s="20" t="s">
        <v>300</v>
      </c>
    </row>
    <row r="268" spans="1:81" ht="57">
      <c r="A268" s="31">
        <v>2023</v>
      </c>
      <c r="B268" s="29" t="s">
        <v>931</v>
      </c>
      <c r="C268" s="29" t="s">
        <v>1059</v>
      </c>
      <c r="D268" s="29"/>
      <c r="E268" s="29" t="s">
        <v>3025</v>
      </c>
      <c r="F268" s="29" t="s">
        <v>1064</v>
      </c>
      <c r="G268" s="29" t="s">
        <v>3099</v>
      </c>
      <c r="H268" s="29" t="s">
        <v>3100</v>
      </c>
      <c r="I268" s="29" t="s">
        <v>3101</v>
      </c>
      <c r="J268" s="29" t="s">
        <v>3102</v>
      </c>
      <c r="K268" s="29" t="s">
        <v>23</v>
      </c>
      <c r="L268" s="29"/>
      <c r="M268" s="29" t="s">
        <v>3103</v>
      </c>
      <c r="N268" s="29" t="s">
        <v>11978</v>
      </c>
      <c r="O268" s="29" t="s">
        <v>393</v>
      </c>
      <c r="P268" s="29">
        <v>16</v>
      </c>
      <c r="Q268" s="29"/>
      <c r="R268" s="29"/>
      <c r="S268" s="29" t="s">
        <v>2494</v>
      </c>
      <c r="T268" s="154" t="s">
        <v>3104</v>
      </c>
      <c r="U268" s="154" t="s">
        <v>2</v>
      </c>
      <c r="V268" s="155" t="s">
        <v>3105</v>
      </c>
      <c r="W268" s="154" t="s">
        <v>2</v>
      </c>
      <c r="X268" s="29">
        <v>8</v>
      </c>
      <c r="Y268" s="29">
        <v>18</v>
      </c>
      <c r="Z268" s="29">
        <f t="shared" si="346"/>
        <v>10</v>
      </c>
      <c r="AA268" s="115">
        <f t="shared" si="358"/>
        <v>1.25</v>
      </c>
      <c r="AB268" s="29">
        <v>11</v>
      </c>
      <c r="AC268" s="29">
        <v>19</v>
      </c>
      <c r="AD268" s="29">
        <f t="shared" si="348"/>
        <v>8</v>
      </c>
      <c r="AE268" s="115">
        <f t="shared" si="359"/>
        <v>0.72727272727272729</v>
      </c>
      <c r="AF268" s="29">
        <v>80</v>
      </c>
      <c r="AG268" s="29">
        <v>94</v>
      </c>
      <c r="AH268" s="29">
        <f t="shared" si="350"/>
        <v>14</v>
      </c>
      <c r="AI268" s="115">
        <f t="shared" si="351"/>
        <v>0.17499999999999999</v>
      </c>
      <c r="AJ268" s="29">
        <v>26</v>
      </c>
      <c r="AK268" s="29">
        <v>42</v>
      </c>
      <c r="AL268" s="29">
        <f t="shared" si="352"/>
        <v>16</v>
      </c>
      <c r="AM268" s="115">
        <f t="shared" si="353"/>
        <v>0.61538461538461542</v>
      </c>
      <c r="AN268" s="29">
        <v>43</v>
      </c>
      <c r="AO268" s="29">
        <v>70</v>
      </c>
      <c r="AP268" s="29">
        <f t="shared" si="360"/>
        <v>27</v>
      </c>
      <c r="AQ268" s="115">
        <f t="shared" si="361"/>
        <v>0.62790697674418605</v>
      </c>
      <c r="AR268" s="29">
        <v>39</v>
      </c>
      <c r="AS268" s="29">
        <v>70</v>
      </c>
      <c r="AT268" s="29">
        <f t="shared" si="356"/>
        <v>31</v>
      </c>
      <c r="AU268" s="115">
        <f t="shared" si="357"/>
        <v>0.79487179487179482</v>
      </c>
      <c r="AV268" s="29"/>
      <c r="AW268" s="29"/>
      <c r="AX268" s="29"/>
      <c r="AY268" s="29"/>
      <c r="AZ268" s="29"/>
      <c r="BA268" s="29"/>
      <c r="BB268" s="29"/>
      <c r="BC268" s="29"/>
      <c r="BD268" s="29"/>
      <c r="BE268" s="29">
        <v>0.66</v>
      </c>
      <c r="BF268" s="36">
        <v>0.95</v>
      </c>
      <c r="BG268" s="29">
        <v>5.28</v>
      </c>
      <c r="BH268" s="29">
        <v>1.55</v>
      </c>
      <c r="BI268" s="36">
        <v>0.88</v>
      </c>
      <c r="BJ268" s="29">
        <v>3.31</v>
      </c>
      <c r="BK268" s="148">
        <f>(BL268*100)/(100+25)</f>
        <v>1.8079999999999998</v>
      </c>
      <c r="BL268" s="29">
        <v>2.2599999999999998</v>
      </c>
      <c r="BM268" s="36">
        <v>0.25</v>
      </c>
      <c r="BN268" s="29">
        <f t="shared" si="362"/>
        <v>36.159999999999997</v>
      </c>
      <c r="BO268" s="29"/>
      <c r="BP268" s="29"/>
      <c r="BQ268" s="29"/>
      <c r="BR268" s="29"/>
      <c r="BS268" s="29" t="s">
        <v>24</v>
      </c>
      <c r="BT268" s="29">
        <v>1</v>
      </c>
      <c r="BU268" s="29">
        <v>2</v>
      </c>
      <c r="BV268" s="42" t="s">
        <v>314</v>
      </c>
      <c r="BW268" s="37"/>
      <c r="BX268" s="29"/>
      <c r="BY268" s="29" t="s">
        <v>1461</v>
      </c>
      <c r="BZ268" s="29" t="s">
        <v>3106</v>
      </c>
      <c r="CA268" s="20" t="s">
        <v>3107</v>
      </c>
      <c r="CB268" s="29" t="s">
        <v>299</v>
      </c>
      <c r="CC268" s="20" t="s">
        <v>300</v>
      </c>
    </row>
    <row r="269" spans="1:81" ht="57">
      <c r="A269" s="31">
        <v>2023</v>
      </c>
      <c r="B269" s="29" t="s">
        <v>283</v>
      </c>
      <c r="C269" s="29" t="s">
        <v>1234</v>
      </c>
      <c r="D269" s="29"/>
      <c r="E269" s="29" t="s">
        <v>1400</v>
      </c>
      <c r="F269" s="29" t="s">
        <v>1468</v>
      </c>
      <c r="G269" s="29" t="s">
        <v>1469</v>
      </c>
      <c r="H269" s="29" t="s">
        <v>1470</v>
      </c>
      <c r="I269" s="29" t="s">
        <v>1469</v>
      </c>
      <c r="J269" s="29" t="s">
        <v>3108</v>
      </c>
      <c r="K269" s="29" t="s">
        <v>23</v>
      </c>
      <c r="L269" s="29"/>
      <c r="M269" s="29" t="s">
        <v>3109</v>
      </c>
      <c r="N269" s="29" t="s">
        <v>1299</v>
      </c>
      <c r="O269" s="29" t="s">
        <v>393</v>
      </c>
      <c r="P269" s="29">
        <v>21</v>
      </c>
      <c r="Q269" s="29"/>
      <c r="R269" s="29"/>
      <c r="S269" s="29" t="s">
        <v>3110</v>
      </c>
      <c r="T269" s="156" t="s">
        <v>3111</v>
      </c>
      <c r="U269" s="154" t="s">
        <v>2</v>
      </c>
      <c r="V269" s="155" t="s">
        <v>3112</v>
      </c>
      <c r="W269" s="154" t="s">
        <v>2</v>
      </c>
      <c r="X269" s="29">
        <v>30</v>
      </c>
      <c r="Y269" s="29">
        <v>54</v>
      </c>
      <c r="Z269" s="29">
        <f t="shared" si="346"/>
        <v>24</v>
      </c>
      <c r="AA269" s="115">
        <f t="shared" si="358"/>
        <v>0.8</v>
      </c>
      <c r="AB269" s="29">
        <v>83</v>
      </c>
      <c r="AC269" s="29">
        <v>84</v>
      </c>
      <c r="AD269" s="29">
        <f t="shared" si="348"/>
        <v>1</v>
      </c>
      <c r="AE269" s="115">
        <f t="shared" si="359"/>
        <v>1.2048192771084338E-2</v>
      </c>
      <c r="AF269" s="29">
        <v>93</v>
      </c>
      <c r="AG269" s="29">
        <v>100</v>
      </c>
      <c r="AH269" s="29">
        <f t="shared" si="350"/>
        <v>7</v>
      </c>
      <c r="AI269" s="115">
        <f t="shared" si="351"/>
        <v>7.5268817204301078E-2</v>
      </c>
      <c r="AJ269" s="29">
        <v>19</v>
      </c>
      <c r="AK269" s="29">
        <v>56</v>
      </c>
      <c r="AL269" s="29">
        <f t="shared" si="352"/>
        <v>37</v>
      </c>
      <c r="AM269" s="115">
        <f t="shared" si="353"/>
        <v>1.9473684210526316</v>
      </c>
      <c r="AN269" s="29">
        <v>52</v>
      </c>
      <c r="AO269" s="29">
        <v>62</v>
      </c>
      <c r="AP269" s="29">
        <f t="shared" si="360"/>
        <v>10</v>
      </c>
      <c r="AQ269" s="115">
        <f t="shared" si="361"/>
        <v>0.19230769230769232</v>
      </c>
      <c r="AR269" s="29">
        <v>52</v>
      </c>
      <c r="AS269" s="29">
        <v>59</v>
      </c>
      <c r="AT269" s="29">
        <f t="shared" si="356"/>
        <v>7</v>
      </c>
      <c r="AU269" s="115">
        <f t="shared" si="357"/>
        <v>0.13461538461538461</v>
      </c>
      <c r="AV269" s="29"/>
      <c r="AW269" s="29"/>
      <c r="AX269" s="29"/>
      <c r="AY269" s="29"/>
      <c r="AZ269" s="29"/>
      <c r="BA269" s="29"/>
      <c r="BB269" s="29"/>
      <c r="BC269" s="29"/>
      <c r="BD269" s="29"/>
      <c r="BE269" s="29">
        <v>0.65</v>
      </c>
      <c r="BF269" s="36">
        <v>0.96</v>
      </c>
      <c r="BG269" s="29">
        <v>5.33</v>
      </c>
      <c r="BH269" s="29">
        <v>2.2999999999999998</v>
      </c>
      <c r="BI269" s="36">
        <v>0.88</v>
      </c>
      <c r="BJ269" s="29">
        <v>3.14</v>
      </c>
      <c r="BK269" s="148">
        <f>(BL269*100)/(100+52)</f>
        <v>2.1644736842105261</v>
      </c>
      <c r="BL269" s="29">
        <v>3.29</v>
      </c>
      <c r="BM269" s="36">
        <v>0.52</v>
      </c>
      <c r="BN269" s="29">
        <f t="shared" si="362"/>
        <v>69.09</v>
      </c>
      <c r="BO269" s="29"/>
      <c r="BP269" s="29"/>
      <c r="BQ269" s="29"/>
      <c r="BR269" s="29"/>
      <c r="BS269" s="29" t="s">
        <v>25</v>
      </c>
      <c r="BT269" s="29">
        <v>1</v>
      </c>
      <c r="BU269" s="29">
        <v>1</v>
      </c>
      <c r="BV269" s="42" t="s">
        <v>314</v>
      </c>
      <c r="BW269" s="37"/>
      <c r="BX269" s="29"/>
      <c r="BY269" s="29" t="s">
        <v>1461</v>
      </c>
      <c r="BZ269" s="29" t="s">
        <v>3113</v>
      </c>
      <c r="CA269" s="20" t="s">
        <v>3114</v>
      </c>
      <c r="CB269" s="29" t="s">
        <v>299</v>
      </c>
      <c r="CC269" s="20" t="s">
        <v>300</v>
      </c>
    </row>
    <row r="270" spans="1:81" ht="42.75">
      <c r="A270" s="31">
        <v>2023</v>
      </c>
      <c r="B270" s="29" t="s">
        <v>841</v>
      </c>
      <c r="C270" s="29" t="s">
        <v>1136</v>
      </c>
      <c r="D270" s="29"/>
      <c r="E270" s="29" t="s">
        <v>3115</v>
      </c>
      <c r="F270" s="29" t="s">
        <v>1000</v>
      </c>
      <c r="G270" s="29" t="s">
        <v>3116</v>
      </c>
      <c r="H270" s="29" t="s">
        <v>3117</v>
      </c>
      <c r="I270" s="29" t="s">
        <v>3118</v>
      </c>
      <c r="J270" s="29" t="s">
        <v>3119</v>
      </c>
      <c r="K270" s="29" t="s">
        <v>23</v>
      </c>
      <c r="L270" s="29"/>
      <c r="M270" s="29" t="s">
        <v>3120</v>
      </c>
      <c r="N270" s="29" t="s">
        <v>3121</v>
      </c>
      <c r="O270" s="29" t="s">
        <v>1438</v>
      </c>
      <c r="P270" s="29">
        <v>28</v>
      </c>
      <c r="Q270" s="29"/>
      <c r="R270" s="29"/>
      <c r="S270" s="29" t="s">
        <v>3122</v>
      </c>
      <c r="T270" s="22"/>
      <c r="U270" s="157"/>
      <c r="V270" s="155" t="s">
        <v>3123</v>
      </c>
      <c r="W270" s="154" t="s">
        <v>2</v>
      </c>
      <c r="X270" s="29">
        <v>3</v>
      </c>
      <c r="Y270" s="29">
        <v>31</v>
      </c>
      <c r="Z270" s="29">
        <f t="shared" si="346"/>
        <v>28</v>
      </c>
      <c r="AA270" s="115">
        <f t="shared" si="358"/>
        <v>9.3333333333333339</v>
      </c>
      <c r="AB270" s="29">
        <v>12</v>
      </c>
      <c r="AC270" s="29">
        <v>77</v>
      </c>
      <c r="AD270" s="29">
        <f t="shared" si="348"/>
        <v>65</v>
      </c>
      <c r="AE270" s="115">
        <f t="shared" si="359"/>
        <v>5.416666666666667</v>
      </c>
      <c r="AF270" s="29">
        <v>85</v>
      </c>
      <c r="AG270" s="29">
        <v>93</v>
      </c>
      <c r="AH270" s="29">
        <f t="shared" si="350"/>
        <v>8</v>
      </c>
      <c r="AI270" s="115">
        <f t="shared" si="351"/>
        <v>9.4117647058823528E-2</v>
      </c>
      <c r="AJ270" s="29">
        <v>32</v>
      </c>
      <c r="AK270" s="29">
        <v>56</v>
      </c>
      <c r="AL270" s="29">
        <f t="shared" si="352"/>
        <v>24</v>
      </c>
      <c r="AM270" s="115">
        <f t="shared" si="353"/>
        <v>0.75</v>
      </c>
      <c r="AN270" s="29">
        <v>75</v>
      </c>
      <c r="AO270" s="29">
        <v>83</v>
      </c>
      <c r="AP270" s="29">
        <f t="shared" si="360"/>
        <v>8</v>
      </c>
      <c r="AQ270" s="115">
        <f t="shared" si="361"/>
        <v>0.10666666666666667</v>
      </c>
      <c r="AR270" s="29">
        <v>64</v>
      </c>
      <c r="AS270" s="29">
        <v>74</v>
      </c>
      <c r="AT270" s="29">
        <f t="shared" si="356"/>
        <v>10</v>
      </c>
      <c r="AU270" s="115">
        <f t="shared" si="357"/>
        <v>0.15625</v>
      </c>
      <c r="AV270" s="29"/>
      <c r="AW270" s="29"/>
      <c r="AX270" s="29"/>
      <c r="AY270" s="29"/>
      <c r="AZ270" s="29"/>
      <c r="BA270" s="29"/>
      <c r="BB270" s="29"/>
      <c r="BC270" s="29"/>
      <c r="BD270" s="29"/>
      <c r="BE270" s="29">
        <v>0.59</v>
      </c>
      <c r="BF270" s="36">
        <v>0.93</v>
      </c>
      <c r="BG270" s="29">
        <v>5.09</v>
      </c>
      <c r="BH270" s="29">
        <v>1.95</v>
      </c>
      <c r="BI270" s="36">
        <v>0.85</v>
      </c>
      <c r="BJ270" s="29">
        <v>2.97</v>
      </c>
      <c r="BK270" s="148">
        <f>(BL270*100)/(100+18)</f>
        <v>1.8050847457627119</v>
      </c>
      <c r="BL270" s="29">
        <v>2.13</v>
      </c>
      <c r="BM270" s="36">
        <v>0.18</v>
      </c>
      <c r="BN270" s="29">
        <f t="shared" si="362"/>
        <v>59.64</v>
      </c>
      <c r="BO270" s="29"/>
      <c r="BP270" s="29"/>
      <c r="BQ270" s="29"/>
      <c r="BR270" s="29"/>
      <c r="BS270" s="29" t="s">
        <v>25</v>
      </c>
      <c r="BT270" s="29">
        <v>1</v>
      </c>
      <c r="BU270" s="29">
        <v>1</v>
      </c>
      <c r="BV270" s="42" t="s">
        <v>314</v>
      </c>
      <c r="BW270" s="37"/>
      <c r="BX270" s="29"/>
      <c r="BY270" s="29" t="s">
        <v>1569</v>
      </c>
      <c r="BZ270" s="29" t="s">
        <v>3124</v>
      </c>
      <c r="CA270" s="20" t="s">
        <v>3125</v>
      </c>
      <c r="CB270" s="29" t="s">
        <v>299</v>
      </c>
      <c r="CC270" s="20" t="s">
        <v>300</v>
      </c>
    </row>
    <row r="271" spans="1:81" ht="42.75">
      <c r="A271" s="31">
        <v>2023</v>
      </c>
      <c r="B271" s="29" t="s">
        <v>301</v>
      </c>
      <c r="C271" s="29" t="s">
        <v>302</v>
      </c>
      <c r="D271" s="113" t="s">
        <v>333</v>
      </c>
      <c r="E271" s="29" t="s">
        <v>323</v>
      </c>
      <c r="F271" s="29" t="s">
        <v>334</v>
      </c>
      <c r="G271" s="29" t="s">
        <v>380</v>
      </c>
      <c r="H271" s="29" t="s">
        <v>381</v>
      </c>
      <c r="I271" s="29" t="s">
        <v>3126</v>
      </c>
      <c r="J271" s="29" t="s">
        <v>3127</v>
      </c>
      <c r="K271" s="29" t="s">
        <v>22</v>
      </c>
      <c r="L271" s="29" t="s">
        <v>2021</v>
      </c>
      <c r="M271" s="29" t="s">
        <v>3128</v>
      </c>
      <c r="N271" s="29" t="s">
        <v>310</v>
      </c>
      <c r="O271" s="29" t="s">
        <v>411</v>
      </c>
      <c r="P271" s="29">
        <v>38</v>
      </c>
      <c r="Q271" s="29"/>
      <c r="R271" s="29"/>
      <c r="S271" s="29" t="s">
        <v>3129</v>
      </c>
      <c r="T271" s="144" t="s">
        <v>3130</v>
      </c>
      <c r="U271" s="144" t="s">
        <v>2</v>
      </c>
      <c r="V271" s="149" t="s">
        <v>3131</v>
      </c>
      <c r="W271" s="144" t="s">
        <v>2</v>
      </c>
      <c r="X271" s="29">
        <v>37</v>
      </c>
      <c r="Y271" s="29">
        <v>76</v>
      </c>
      <c r="Z271" s="29">
        <f t="shared" si="346"/>
        <v>39</v>
      </c>
      <c r="AA271" s="115">
        <f t="shared" si="358"/>
        <v>1.0540540540540539</v>
      </c>
      <c r="AB271" s="29">
        <v>75</v>
      </c>
      <c r="AC271" s="29">
        <v>97</v>
      </c>
      <c r="AD271" s="29">
        <f t="shared" si="348"/>
        <v>22</v>
      </c>
      <c r="AE271" s="115">
        <f t="shared" si="359"/>
        <v>0.29333333333333333</v>
      </c>
      <c r="AF271" s="29">
        <v>85</v>
      </c>
      <c r="AG271" s="29">
        <v>99</v>
      </c>
      <c r="AH271" s="29">
        <f t="shared" si="350"/>
        <v>14</v>
      </c>
      <c r="AI271" s="115">
        <f t="shared" si="351"/>
        <v>0.16470588235294117</v>
      </c>
      <c r="AJ271" s="29">
        <v>9</v>
      </c>
      <c r="AK271" s="29">
        <v>49</v>
      </c>
      <c r="AL271" s="29">
        <f t="shared" si="352"/>
        <v>40</v>
      </c>
      <c r="AM271" s="115">
        <f t="shared" si="353"/>
        <v>4.4444444444444446</v>
      </c>
      <c r="AN271" s="29">
        <v>61</v>
      </c>
      <c r="AO271" s="29">
        <v>78</v>
      </c>
      <c r="AP271" s="29">
        <f t="shared" si="360"/>
        <v>17</v>
      </c>
      <c r="AQ271" s="115">
        <f t="shared" si="361"/>
        <v>0.27868852459016391</v>
      </c>
      <c r="AR271" s="29">
        <v>58</v>
      </c>
      <c r="AS271" s="29">
        <v>72</v>
      </c>
      <c r="AT271" s="29">
        <f t="shared" si="356"/>
        <v>14</v>
      </c>
      <c r="AU271" s="115">
        <f t="shared" si="357"/>
        <v>0.2413793103448276</v>
      </c>
      <c r="AV271" s="29"/>
      <c r="AW271" s="29"/>
      <c r="AX271" s="29"/>
      <c r="AY271" s="29"/>
      <c r="AZ271" s="29"/>
      <c r="BA271" s="29"/>
      <c r="BB271" s="29"/>
      <c r="BC271" s="29"/>
      <c r="BD271" s="29"/>
      <c r="BE271" s="29">
        <v>0.63</v>
      </c>
      <c r="BF271" s="36">
        <v>0.94</v>
      </c>
      <c r="BG271" s="29">
        <v>5.29</v>
      </c>
      <c r="BH271" s="29">
        <v>2.0499999999999998</v>
      </c>
      <c r="BI271" s="36">
        <v>0.86</v>
      </c>
      <c r="BJ271" s="29">
        <v>3.21</v>
      </c>
      <c r="BK271" s="148">
        <f>(BL271*100)/(100+21)</f>
        <v>3.049586776859504</v>
      </c>
      <c r="BL271" s="29">
        <v>3.69</v>
      </c>
      <c r="BM271" s="36">
        <v>0.21</v>
      </c>
      <c r="BN271" s="29">
        <f t="shared" si="362"/>
        <v>140.22</v>
      </c>
      <c r="BO271" s="29"/>
      <c r="BP271" s="29"/>
      <c r="BQ271" s="29"/>
      <c r="BR271" s="29"/>
      <c r="BS271" s="29" t="s">
        <v>25</v>
      </c>
      <c r="BT271" s="29">
        <v>1</v>
      </c>
      <c r="BU271" s="29">
        <v>3</v>
      </c>
      <c r="BV271" s="42" t="s">
        <v>314</v>
      </c>
      <c r="BW271" s="37"/>
      <c r="BX271" s="29"/>
      <c r="BY271" s="29" t="s">
        <v>1461</v>
      </c>
      <c r="BZ271" s="29" t="s">
        <v>3132</v>
      </c>
      <c r="CA271" s="20" t="s">
        <v>3133</v>
      </c>
      <c r="CB271" s="29" t="s">
        <v>299</v>
      </c>
      <c r="CC271" s="20" t="s">
        <v>300</v>
      </c>
    </row>
    <row r="272" spans="1:81" ht="42.75">
      <c r="A272" s="31">
        <v>2023</v>
      </c>
      <c r="B272" s="29" t="s">
        <v>367</v>
      </c>
      <c r="C272" s="29" t="s">
        <v>800</v>
      </c>
      <c r="D272" s="113" t="s">
        <v>801</v>
      </c>
      <c r="E272" s="29" t="s">
        <v>801</v>
      </c>
      <c r="F272" s="29" t="s">
        <v>334</v>
      </c>
      <c r="G272" s="29" t="s">
        <v>2914</v>
      </c>
      <c r="H272" s="29" t="s">
        <v>972</v>
      </c>
      <c r="I272" s="29" t="s">
        <v>3134</v>
      </c>
      <c r="J272" s="29" t="s">
        <v>3135</v>
      </c>
      <c r="K272" s="29" t="s">
        <v>22</v>
      </c>
      <c r="L272" s="29" t="s">
        <v>3136</v>
      </c>
      <c r="M272" s="29" t="s">
        <v>3137</v>
      </c>
      <c r="N272" s="29" t="s">
        <v>5913</v>
      </c>
      <c r="O272" s="29" t="s">
        <v>393</v>
      </c>
      <c r="P272" s="29">
        <v>27</v>
      </c>
      <c r="Q272" s="29"/>
      <c r="R272" s="29"/>
      <c r="S272" s="29" t="s">
        <v>3138</v>
      </c>
      <c r="T272" s="152" t="s">
        <v>3139</v>
      </c>
      <c r="U272" s="29" t="s">
        <v>8</v>
      </c>
      <c r="V272" s="153" t="s">
        <v>3140</v>
      </c>
      <c r="W272" s="152" t="s">
        <v>2</v>
      </c>
      <c r="X272" s="29">
        <v>27</v>
      </c>
      <c r="Y272" s="29">
        <v>52</v>
      </c>
      <c r="Z272" s="29">
        <f t="shared" si="346"/>
        <v>25</v>
      </c>
      <c r="AA272" s="115">
        <f t="shared" si="358"/>
        <v>0.92592592592592593</v>
      </c>
      <c r="AB272" s="29">
        <v>37</v>
      </c>
      <c r="AC272" s="29">
        <v>70</v>
      </c>
      <c r="AD272" s="29">
        <f t="shared" si="348"/>
        <v>33</v>
      </c>
      <c r="AE272" s="115">
        <f t="shared" si="359"/>
        <v>0.89189189189189189</v>
      </c>
      <c r="AF272" s="29">
        <v>95</v>
      </c>
      <c r="AG272" s="29">
        <v>98</v>
      </c>
      <c r="AH272" s="29">
        <f t="shared" si="350"/>
        <v>3</v>
      </c>
      <c r="AI272" s="115">
        <f t="shared" si="351"/>
        <v>3.1578947368421054E-2</v>
      </c>
      <c r="AJ272" s="29">
        <v>2</v>
      </c>
      <c r="AK272" s="29">
        <v>29</v>
      </c>
      <c r="AL272" s="29">
        <f t="shared" si="352"/>
        <v>27</v>
      </c>
      <c r="AM272" s="115">
        <f t="shared" si="353"/>
        <v>13.5</v>
      </c>
      <c r="AN272" s="29">
        <v>43</v>
      </c>
      <c r="AO272" s="29">
        <v>60</v>
      </c>
      <c r="AP272" s="29">
        <f t="shared" si="360"/>
        <v>17</v>
      </c>
      <c r="AQ272" s="115">
        <f t="shared" si="361"/>
        <v>0.39534883720930231</v>
      </c>
      <c r="AR272" s="29">
        <v>39</v>
      </c>
      <c r="AS272" s="29">
        <v>61</v>
      </c>
      <c r="AT272" s="29">
        <f t="shared" si="356"/>
        <v>22</v>
      </c>
      <c r="AU272" s="115">
        <f t="shared" si="357"/>
        <v>0.5641025641025641</v>
      </c>
      <c r="AV272" s="29"/>
      <c r="AW272" s="29"/>
      <c r="AX272" s="29"/>
      <c r="AY272" s="29"/>
      <c r="AZ272" s="29"/>
      <c r="BA272" s="29"/>
      <c r="BB272" s="29"/>
      <c r="BC272" s="29"/>
      <c r="BD272" s="29"/>
      <c r="BE272" s="29">
        <v>0.81</v>
      </c>
      <c r="BF272" s="36">
        <v>0.95</v>
      </c>
      <c r="BG272" s="29">
        <v>5.24</v>
      </c>
      <c r="BH272" s="29">
        <v>2.0699999999999998</v>
      </c>
      <c r="BI272" s="36">
        <v>0.87</v>
      </c>
      <c r="BJ272" s="29">
        <v>3.13</v>
      </c>
      <c r="BK272" s="148">
        <f>(BL272*100)/(100+67)</f>
        <v>1.7065868263473054</v>
      </c>
      <c r="BL272" s="29">
        <v>2.85</v>
      </c>
      <c r="BM272" s="36">
        <v>0.67</v>
      </c>
      <c r="BN272" s="29">
        <f t="shared" si="362"/>
        <v>76.95</v>
      </c>
      <c r="BO272" s="29"/>
      <c r="BP272" s="29"/>
      <c r="BQ272" s="29"/>
      <c r="BR272" s="29"/>
      <c r="BS272" s="29" t="s">
        <v>27</v>
      </c>
      <c r="BT272" s="29">
        <v>2</v>
      </c>
      <c r="BU272" s="29">
        <v>3</v>
      </c>
      <c r="BV272" s="42" t="s">
        <v>314</v>
      </c>
      <c r="BW272" s="37"/>
      <c r="BX272" s="29"/>
      <c r="BY272" s="29" t="s">
        <v>1461</v>
      </c>
      <c r="BZ272" s="29" t="s">
        <v>3141</v>
      </c>
      <c r="CA272" s="20" t="s">
        <v>3142</v>
      </c>
      <c r="CB272" s="29" t="s">
        <v>299</v>
      </c>
      <c r="CC272" s="20" t="s">
        <v>300</v>
      </c>
    </row>
    <row r="273" spans="1:81" ht="42.75">
      <c r="A273" s="31">
        <v>2023</v>
      </c>
      <c r="B273" s="29" t="s">
        <v>301</v>
      </c>
      <c r="C273" s="29" t="s">
        <v>878</v>
      </c>
      <c r="D273" s="113" t="s">
        <v>430</v>
      </c>
      <c r="E273" s="29" t="s">
        <v>1034</v>
      </c>
      <c r="F273" s="29" t="s">
        <v>334</v>
      </c>
      <c r="G273" s="29" t="s">
        <v>3143</v>
      </c>
      <c r="H273" s="29" t="s">
        <v>1330</v>
      </c>
      <c r="I273" s="29" t="s">
        <v>3144</v>
      </c>
      <c r="J273" s="29" t="s">
        <v>3145</v>
      </c>
      <c r="K273" s="29" t="s">
        <v>23</v>
      </c>
      <c r="L273" s="29"/>
      <c r="M273" s="29" t="s">
        <v>3146</v>
      </c>
      <c r="N273" s="29" t="s">
        <v>310</v>
      </c>
      <c r="O273" s="29" t="s">
        <v>393</v>
      </c>
      <c r="P273" s="29">
        <v>23</v>
      </c>
      <c r="Q273" s="29"/>
      <c r="R273" s="29"/>
      <c r="S273" s="29" t="s">
        <v>3147</v>
      </c>
      <c r="T273" s="144" t="s">
        <v>3148</v>
      </c>
      <c r="U273" s="144" t="s">
        <v>2</v>
      </c>
      <c r="V273" s="149" t="s">
        <v>3149</v>
      </c>
      <c r="W273" s="144" t="s">
        <v>2</v>
      </c>
      <c r="X273" s="29">
        <v>25</v>
      </c>
      <c r="Y273" s="29">
        <v>47</v>
      </c>
      <c r="Z273" s="29">
        <f t="shared" si="346"/>
        <v>22</v>
      </c>
      <c r="AA273" s="115">
        <f t="shared" si="358"/>
        <v>0.88</v>
      </c>
      <c r="AB273" s="29">
        <v>80</v>
      </c>
      <c r="AC273" s="29">
        <v>92</v>
      </c>
      <c r="AD273" s="29">
        <f t="shared" si="348"/>
        <v>12</v>
      </c>
      <c r="AE273" s="115">
        <f t="shared" si="359"/>
        <v>0.15</v>
      </c>
      <c r="AF273" s="29">
        <v>87</v>
      </c>
      <c r="AG273" s="29">
        <v>95</v>
      </c>
      <c r="AH273" s="29">
        <f t="shared" si="350"/>
        <v>8</v>
      </c>
      <c r="AI273" s="115">
        <f t="shared" si="351"/>
        <v>9.1954022988505746E-2</v>
      </c>
      <c r="AJ273" s="29">
        <v>44</v>
      </c>
      <c r="AK273" s="29">
        <v>77</v>
      </c>
      <c r="AL273" s="29">
        <f t="shared" si="352"/>
        <v>33</v>
      </c>
      <c r="AM273" s="115">
        <f t="shared" si="353"/>
        <v>0.75</v>
      </c>
      <c r="AN273" s="29">
        <v>86</v>
      </c>
      <c r="AO273" s="29">
        <v>93</v>
      </c>
      <c r="AP273" s="29">
        <f t="shared" si="360"/>
        <v>7</v>
      </c>
      <c r="AQ273" s="115">
        <f t="shared" si="361"/>
        <v>8.1395348837209308E-2</v>
      </c>
      <c r="AR273" s="29">
        <v>82</v>
      </c>
      <c r="AS273" s="29">
        <v>92</v>
      </c>
      <c r="AT273" s="29">
        <f t="shared" si="356"/>
        <v>10</v>
      </c>
      <c r="AU273" s="115">
        <f t="shared" si="357"/>
        <v>0.12195121951219512</v>
      </c>
      <c r="AV273" s="29"/>
      <c r="AW273" s="29"/>
      <c r="AX273" s="29"/>
      <c r="AY273" s="29"/>
      <c r="AZ273" s="29"/>
      <c r="BA273" s="29"/>
      <c r="BB273" s="29"/>
      <c r="BC273" s="29"/>
      <c r="BD273" s="29"/>
      <c r="BE273" s="29">
        <v>1.21</v>
      </c>
      <c r="BF273" s="36">
        <v>0.94</v>
      </c>
      <c r="BG273" s="29">
        <v>5.0199999999999996</v>
      </c>
      <c r="BH273" s="29">
        <v>1.84</v>
      </c>
      <c r="BI273" s="36">
        <v>0.86</v>
      </c>
      <c r="BJ273" s="29">
        <v>2.84</v>
      </c>
      <c r="BK273" s="148">
        <f t="shared" ref="BK273:BK274" si="363">(BL273*100)/(100+43)</f>
        <v>3.1888111888111883</v>
      </c>
      <c r="BL273" s="29">
        <v>4.5599999999999996</v>
      </c>
      <c r="BM273" s="36">
        <v>0.43</v>
      </c>
      <c r="BN273" s="29">
        <f t="shared" si="362"/>
        <v>104.88</v>
      </c>
      <c r="BO273" s="29"/>
      <c r="BP273" s="29"/>
      <c r="BQ273" s="29"/>
      <c r="BR273" s="29"/>
      <c r="BS273" s="29" t="s">
        <v>25</v>
      </c>
      <c r="BT273" s="29">
        <v>1</v>
      </c>
      <c r="BU273" s="29">
        <v>2</v>
      </c>
      <c r="BV273" s="42" t="s">
        <v>314</v>
      </c>
      <c r="BW273" s="37"/>
      <c r="BX273" s="29"/>
      <c r="BY273" s="29" t="s">
        <v>1461</v>
      </c>
      <c r="BZ273" s="29" t="s">
        <v>3150</v>
      </c>
      <c r="CA273" s="20" t="s">
        <v>3151</v>
      </c>
      <c r="CB273" s="29" t="s">
        <v>299</v>
      </c>
      <c r="CC273" s="20" t="s">
        <v>300</v>
      </c>
    </row>
    <row r="274" spans="1:81" ht="42.75">
      <c r="A274" s="31">
        <v>2023</v>
      </c>
      <c r="B274" s="29" t="s">
        <v>301</v>
      </c>
      <c r="C274" s="29" t="s">
        <v>302</v>
      </c>
      <c r="D274" s="113" t="s">
        <v>333</v>
      </c>
      <c r="E274" s="29" t="s">
        <v>3152</v>
      </c>
      <c r="F274" s="29" t="s">
        <v>334</v>
      </c>
      <c r="G274" s="29" t="s">
        <v>344</v>
      </c>
      <c r="H274" s="29" t="s">
        <v>3153</v>
      </c>
      <c r="I274" s="29" t="s">
        <v>3154</v>
      </c>
      <c r="J274" s="29" t="s">
        <v>3155</v>
      </c>
      <c r="K274" s="29" t="s">
        <v>23</v>
      </c>
      <c r="L274" s="29"/>
      <c r="M274" s="29" t="s">
        <v>3156</v>
      </c>
      <c r="N274" s="29" t="s">
        <v>310</v>
      </c>
      <c r="O274" s="29" t="s">
        <v>393</v>
      </c>
      <c r="P274" s="29">
        <v>43</v>
      </c>
      <c r="Q274" s="29"/>
      <c r="R274" s="29"/>
      <c r="S274" s="29" t="s">
        <v>3157</v>
      </c>
      <c r="T274" s="144" t="s">
        <v>3158</v>
      </c>
      <c r="U274" s="144" t="s">
        <v>2</v>
      </c>
      <c r="V274" s="149" t="s">
        <v>3159</v>
      </c>
      <c r="W274" s="144" t="s">
        <v>2</v>
      </c>
      <c r="X274" s="29">
        <v>32</v>
      </c>
      <c r="Y274" s="29">
        <v>49</v>
      </c>
      <c r="Z274" s="29">
        <f t="shared" si="346"/>
        <v>17</v>
      </c>
      <c r="AA274" s="115">
        <f t="shared" si="358"/>
        <v>0.53125</v>
      </c>
      <c r="AB274" s="29">
        <v>92</v>
      </c>
      <c r="AC274" s="29">
        <v>97</v>
      </c>
      <c r="AD274" s="29">
        <f t="shared" si="348"/>
        <v>5</v>
      </c>
      <c r="AE274" s="115">
        <f t="shared" si="359"/>
        <v>5.434782608695652E-2</v>
      </c>
      <c r="AF274" s="29">
        <v>97</v>
      </c>
      <c r="AG274" s="29">
        <v>100</v>
      </c>
      <c r="AH274" s="29">
        <f t="shared" si="350"/>
        <v>3</v>
      </c>
      <c r="AI274" s="115">
        <f t="shared" si="351"/>
        <v>3.0927835051546393E-2</v>
      </c>
      <c r="AJ274" s="29">
        <v>41</v>
      </c>
      <c r="AK274" s="29">
        <v>79</v>
      </c>
      <c r="AL274" s="29">
        <f t="shared" si="352"/>
        <v>38</v>
      </c>
      <c r="AM274" s="115">
        <f t="shared" si="353"/>
        <v>0.92682926829268297</v>
      </c>
      <c r="AN274" s="29">
        <v>67</v>
      </c>
      <c r="AO274" s="29">
        <v>95</v>
      </c>
      <c r="AP274" s="29">
        <f t="shared" si="360"/>
        <v>28</v>
      </c>
      <c r="AQ274" s="115">
        <f t="shared" si="361"/>
        <v>0.41791044776119401</v>
      </c>
      <c r="AR274" s="29">
        <v>66</v>
      </c>
      <c r="AS274" s="29">
        <v>91</v>
      </c>
      <c r="AT274" s="29">
        <f t="shared" si="356"/>
        <v>25</v>
      </c>
      <c r="AU274" s="115">
        <f t="shared" si="357"/>
        <v>0.37878787878787878</v>
      </c>
      <c r="AV274" s="29"/>
      <c r="AW274" s="29"/>
      <c r="AX274" s="29"/>
      <c r="AY274" s="29"/>
      <c r="AZ274" s="29"/>
      <c r="BA274" s="29"/>
      <c r="BB274" s="29"/>
      <c r="BC274" s="29"/>
      <c r="BD274" s="29"/>
      <c r="BE274" s="29">
        <v>0.95</v>
      </c>
      <c r="BF274" s="36">
        <v>0.93</v>
      </c>
      <c r="BG274" s="29">
        <v>5.01</v>
      </c>
      <c r="BH274" s="29">
        <v>1.98</v>
      </c>
      <c r="BI274" s="36">
        <v>0.87</v>
      </c>
      <c r="BJ274" s="29">
        <v>3.09</v>
      </c>
      <c r="BK274" s="148">
        <f t="shared" si="363"/>
        <v>1.5104895104895104</v>
      </c>
      <c r="BL274" s="29">
        <v>2.16</v>
      </c>
      <c r="BM274" s="36">
        <v>0.43</v>
      </c>
      <c r="BN274" s="29">
        <f t="shared" si="362"/>
        <v>92.88000000000001</v>
      </c>
      <c r="BO274" s="29"/>
      <c r="BP274" s="29"/>
      <c r="BQ274" s="29"/>
      <c r="BR274" s="29"/>
      <c r="BS274" s="29" t="s">
        <v>25</v>
      </c>
      <c r="BT274" s="29">
        <v>1</v>
      </c>
      <c r="BU274" s="29">
        <v>3</v>
      </c>
      <c r="BV274" s="42" t="s">
        <v>314</v>
      </c>
      <c r="BW274" s="37"/>
      <c r="BX274" s="29"/>
      <c r="BY274" s="29" t="s">
        <v>1461</v>
      </c>
      <c r="BZ274" s="29" t="s">
        <v>3160</v>
      </c>
      <c r="CA274" s="20" t="s">
        <v>3161</v>
      </c>
      <c r="CB274" s="29" t="s">
        <v>299</v>
      </c>
      <c r="CC274" s="20" t="s">
        <v>300</v>
      </c>
    </row>
    <row r="275" spans="1:81" ht="42.75">
      <c r="A275" s="31">
        <v>2023</v>
      </c>
      <c r="B275" s="29" t="s">
        <v>301</v>
      </c>
      <c r="C275" s="29" t="s">
        <v>302</v>
      </c>
      <c r="D275" s="113" t="s">
        <v>333</v>
      </c>
      <c r="E275" s="29" t="s">
        <v>303</v>
      </c>
      <c r="F275" s="29" t="s">
        <v>334</v>
      </c>
      <c r="G275" s="29" t="s">
        <v>335</v>
      </c>
      <c r="H275" s="29" t="s">
        <v>3162</v>
      </c>
      <c r="I275" s="29" t="s">
        <v>3163</v>
      </c>
      <c r="J275" s="29" t="s">
        <v>3164</v>
      </c>
      <c r="K275" s="29" t="s">
        <v>23</v>
      </c>
      <c r="L275" s="29"/>
      <c r="M275" s="29" t="s">
        <v>3165</v>
      </c>
      <c r="N275" s="29" t="s">
        <v>310</v>
      </c>
      <c r="O275" s="29" t="s">
        <v>393</v>
      </c>
      <c r="P275" s="29">
        <v>67</v>
      </c>
      <c r="Q275" s="29"/>
      <c r="R275" s="29"/>
      <c r="S275" s="29" t="s">
        <v>3157</v>
      </c>
      <c r="T275" s="144" t="s">
        <v>3166</v>
      </c>
      <c r="U275" s="144" t="s">
        <v>2</v>
      </c>
      <c r="V275" s="149" t="s">
        <v>3167</v>
      </c>
      <c r="W275" s="144" t="s">
        <v>2</v>
      </c>
      <c r="X275" s="29">
        <v>57</v>
      </c>
      <c r="Y275" s="29">
        <v>64</v>
      </c>
      <c r="Z275" s="29">
        <f t="shared" si="346"/>
        <v>7</v>
      </c>
      <c r="AA275" s="115">
        <f t="shared" si="358"/>
        <v>0.12280701754385964</v>
      </c>
      <c r="AB275" s="29">
        <v>95</v>
      </c>
      <c r="AC275" s="29">
        <v>99</v>
      </c>
      <c r="AD275" s="29">
        <f t="shared" si="348"/>
        <v>4</v>
      </c>
      <c r="AE275" s="115">
        <f t="shared" si="359"/>
        <v>4.2105263157894736E-2</v>
      </c>
      <c r="AF275" s="29">
        <v>100</v>
      </c>
      <c r="AG275" s="29">
        <v>100</v>
      </c>
      <c r="AH275" s="29">
        <f t="shared" si="350"/>
        <v>0</v>
      </c>
      <c r="AI275" s="115">
        <f t="shared" si="351"/>
        <v>0</v>
      </c>
      <c r="AJ275" s="29">
        <v>27</v>
      </c>
      <c r="AK275" s="29">
        <v>43</v>
      </c>
      <c r="AL275" s="29">
        <f t="shared" si="352"/>
        <v>16</v>
      </c>
      <c r="AM275" s="115">
        <f t="shared" si="353"/>
        <v>0.59259259259259256</v>
      </c>
      <c r="AN275" s="29">
        <v>79</v>
      </c>
      <c r="AO275" s="29">
        <v>82</v>
      </c>
      <c r="AP275" s="29">
        <f t="shared" si="360"/>
        <v>3</v>
      </c>
      <c r="AQ275" s="115">
        <f t="shared" si="361"/>
        <v>3.7974683544303799E-2</v>
      </c>
      <c r="AR275" s="29">
        <v>78</v>
      </c>
      <c r="AS275" s="29">
        <v>83</v>
      </c>
      <c r="AT275" s="29">
        <f t="shared" si="356"/>
        <v>5</v>
      </c>
      <c r="AU275" s="115">
        <f t="shared" si="357"/>
        <v>6.4102564102564097E-2</v>
      </c>
      <c r="AV275" s="29"/>
      <c r="AW275" s="29"/>
      <c r="AX275" s="29"/>
      <c r="AY275" s="29"/>
      <c r="AZ275" s="29"/>
      <c r="BA275" s="29"/>
      <c r="BB275" s="29"/>
      <c r="BC275" s="29"/>
      <c r="BD275" s="29"/>
      <c r="BE275" s="29">
        <v>0.8</v>
      </c>
      <c r="BF275" s="36">
        <v>0.93</v>
      </c>
      <c r="BG275" s="29">
        <v>5.03</v>
      </c>
      <c r="BH275" s="29">
        <v>2.02</v>
      </c>
      <c r="BI275" s="36">
        <v>0.86</v>
      </c>
      <c r="BJ275" s="29">
        <v>2.72</v>
      </c>
      <c r="BK275" s="148">
        <f>(BL275*100)/(100+32)</f>
        <v>1.5303030303030303</v>
      </c>
      <c r="BL275" s="29">
        <v>2.02</v>
      </c>
      <c r="BM275" s="36">
        <v>0.32</v>
      </c>
      <c r="BN275" s="29">
        <f t="shared" si="362"/>
        <v>135.34</v>
      </c>
      <c r="BO275" s="29"/>
      <c r="BP275" s="29"/>
      <c r="BQ275" s="29"/>
      <c r="BR275" s="29"/>
      <c r="BS275" s="29" t="s">
        <v>27</v>
      </c>
      <c r="BT275" s="29">
        <v>1</v>
      </c>
      <c r="BU275" s="29">
        <v>2</v>
      </c>
      <c r="BV275" s="42" t="s">
        <v>314</v>
      </c>
      <c r="BW275" s="37"/>
      <c r="BX275" s="29"/>
      <c r="BY275" s="29" t="s">
        <v>1461</v>
      </c>
      <c r="BZ275" s="29" t="s">
        <v>3168</v>
      </c>
      <c r="CA275" s="20" t="s">
        <v>3169</v>
      </c>
      <c r="CB275" s="29" t="s">
        <v>299</v>
      </c>
      <c r="CC275" s="20" t="s">
        <v>300</v>
      </c>
    </row>
    <row r="276" spans="1:81" ht="42.75">
      <c r="A276" s="31">
        <v>2023</v>
      </c>
      <c r="B276" s="29" t="s">
        <v>828</v>
      </c>
      <c r="C276" s="29" t="s">
        <v>987</v>
      </c>
      <c r="D276" s="113" t="s">
        <v>830</v>
      </c>
      <c r="E276" s="29" t="s">
        <v>1122</v>
      </c>
      <c r="F276" s="29" t="s">
        <v>831</v>
      </c>
      <c r="G276" s="29" t="s">
        <v>1123</v>
      </c>
      <c r="H276" s="29" t="s">
        <v>1124</v>
      </c>
      <c r="I276" s="29" t="s">
        <v>3170</v>
      </c>
      <c r="J276" s="29" t="s">
        <v>3171</v>
      </c>
      <c r="K276" s="29" t="s">
        <v>23</v>
      </c>
      <c r="L276" s="29"/>
      <c r="M276" s="29" t="s">
        <v>3172</v>
      </c>
      <c r="N276" s="29" t="s">
        <v>3173</v>
      </c>
      <c r="O276" s="29" t="s">
        <v>393</v>
      </c>
      <c r="P276" s="29">
        <v>33</v>
      </c>
      <c r="Q276" s="29"/>
      <c r="R276" s="29"/>
      <c r="S276" s="29" t="s">
        <v>3174</v>
      </c>
      <c r="T276" s="144" t="s">
        <v>3175</v>
      </c>
      <c r="U276" s="144" t="s">
        <v>2</v>
      </c>
      <c r="V276" s="149" t="s">
        <v>3176</v>
      </c>
      <c r="W276" s="144" t="s">
        <v>2</v>
      </c>
      <c r="X276" s="29">
        <v>28</v>
      </c>
      <c r="Y276" s="29">
        <v>61</v>
      </c>
      <c r="Z276" s="29">
        <f t="shared" si="346"/>
        <v>33</v>
      </c>
      <c r="AA276" s="115">
        <f t="shared" si="358"/>
        <v>1.1785714285714286</v>
      </c>
      <c r="AB276" s="29">
        <v>77</v>
      </c>
      <c r="AC276" s="29">
        <v>97</v>
      </c>
      <c r="AD276" s="29">
        <f t="shared" si="348"/>
        <v>20</v>
      </c>
      <c r="AE276" s="115">
        <f t="shared" si="359"/>
        <v>0.25974025974025972</v>
      </c>
      <c r="AF276" s="29">
        <v>99</v>
      </c>
      <c r="AG276" s="29">
        <v>100</v>
      </c>
      <c r="AH276" s="29">
        <f t="shared" si="350"/>
        <v>1</v>
      </c>
      <c r="AI276" s="115">
        <f t="shared" si="351"/>
        <v>1.0101010101010102E-2</v>
      </c>
      <c r="AJ276" s="29">
        <v>37</v>
      </c>
      <c r="AK276" s="29">
        <v>60</v>
      </c>
      <c r="AL276" s="29">
        <f t="shared" si="352"/>
        <v>23</v>
      </c>
      <c r="AM276" s="115">
        <f t="shared" si="353"/>
        <v>0.6216216216216216</v>
      </c>
      <c r="AN276" s="29">
        <v>55</v>
      </c>
      <c r="AO276" s="29">
        <v>74</v>
      </c>
      <c r="AP276" s="29">
        <f t="shared" si="360"/>
        <v>19</v>
      </c>
      <c r="AQ276" s="115">
        <f t="shared" si="361"/>
        <v>0.34545454545454546</v>
      </c>
      <c r="AR276" s="29">
        <v>55</v>
      </c>
      <c r="AS276" s="29">
        <v>74</v>
      </c>
      <c r="AT276" s="29">
        <f t="shared" si="356"/>
        <v>19</v>
      </c>
      <c r="AU276" s="115">
        <f t="shared" si="357"/>
        <v>0.34545454545454546</v>
      </c>
      <c r="AV276" s="29"/>
      <c r="AW276" s="29"/>
      <c r="AX276" s="29"/>
      <c r="AY276" s="29"/>
      <c r="AZ276" s="29"/>
      <c r="BA276" s="29"/>
      <c r="BB276" s="29"/>
      <c r="BC276" s="29"/>
      <c r="BD276" s="29"/>
      <c r="BE276" s="29">
        <v>1.43</v>
      </c>
      <c r="BF276" s="36">
        <v>0.97</v>
      </c>
      <c r="BG276" s="29">
        <v>5.96</v>
      </c>
      <c r="BH276" s="29"/>
      <c r="BI276" s="36"/>
      <c r="BJ276" s="29"/>
      <c r="BK276" s="148">
        <f>(BL276*100)/(100+31)</f>
        <v>2.114503816793893</v>
      </c>
      <c r="BL276" s="29">
        <v>2.77</v>
      </c>
      <c r="BM276" s="36">
        <v>0.31</v>
      </c>
      <c r="BN276" s="29">
        <f t="shared" si="362"/>
        <v>91.41</v>
      </c>
      <c r="BO276" s="29"/>
      <c r="BP276" s="29"/>
      <c r="BQ276" s="29"/>
      <c r="BR276" s="29"/>
      <c r="BS276" s="29" t="s">
        <v>25</v>
      </c>
      <c r="BT276" s="29">
        <v>1</v>
      </c>
      <c r="BU276" s="29">
        <v>0</v>
      </c>
      <c r="BV276" s="29" t="s">
        <v>3177</v>
      </c>
      <c r="BW276" s="37"/>
      <c r="BX276" s="29"/>
      <c r="BY276" s="29" t="s">
        <v>1461</v>
      </c>
      <c r="BZ276" s="29" t="s">
        <v>3178</v>
      </c>
      <c r="CA276" s="20" t="s">
        <v>3179</v>
      </c>
      <c r="CB276" s="29" t="s">
        <v>299</v>
      </c>
      <c r="CC276" s="20" t="s">
        <v>300</v>
      </c>
    </row>
    <row r="277" spans="1:81" ht="42.75">
      <c r="A277" s="31">
        <v>2023</v>
      </c>
      <c r="B277" s="29" t="s">
        <v>301</v>
      </c>
      <c r="C277" s="29" t="s">
        <v>650</v>
      </c>
      <c r="D277" s="113" t="s">
        <v>430</v>
      </c>
      <c r="E277" s="29" t="s">
        <v>2555</v>
      </c>
      <c r="F277" s="29" t="s">
        <v>334</v>
      </c>
      <c r="G277" s="29" t="s">
        <v>891</v>
      </c>
      <c r="H277" s="29" t="s">
        <v>903</v>
      </c>
      <c r="I277" s="29" t="s">
        <v>903</v>
      </c>
      <c r="J277" s="29" t="s">
        <v>3180</v>
      </c>
      <c r="K277" s="29" t="s">
        <v>23</v>
      </c>
      <c r="L277" s="29"/>
      <c r="M277" s="29" t="s">
        <v>3181</v>
      </c>
      <c r="N277" s="29" t="s">
        <v>1089</v>
      </c>
      <c r="O277" s="29" t="s">
        <v>393</v>
      </c>
      <c r="P277" s="29">
        <v>81</v>
      </c>
      <c r="Q277" s="29"/>
      <c r="R277" s="29"/>
      <c r="S277" s="29" t="s">
        <v>3182</v>
      </c>
      <c r="T277" s="144" t="s">
        <v>3183</v>
      </c>
      <c r="U277" s="144" t="s">
        <v>2</v>
      </c>
      <c r="V277" s="149" t="s">
        <v>3184</v>
      </c>
      <c r="W277" s="144" t="s">
        <v>2</v>
      </c>
      <c r="X277" s="29">
        <v>65</v>
      </c>
      <c r="Y277" s="29">
        <v>79</v>
      </c>
      <c r="Z277" s="29">
        <f t="shared" si="346"/>
        <v>14</v>
      </c>
      <c r="AA277" s="115">
        <f t="shared" si="358"/>
        <v>0.2153846153846154</v>
      </c>
      <c r="AB277" s="29">
        <v>100</v>
      </c>
      <c r="AC277" s="29">
        <v>100</v>
      </c>
      <c r="AD277" s="29">
        <f t="shared" si="348"/>
        <v>0</v>
      </c>
      <c r="AE277" s="115">
        <f t="shared" si="359"/>
        <v>0</v>
      </c>
      <c r="AF277" s="29">
        <v>100</v>
      </c>
      <c r="AG277" s="29">
        <v>100</v>
      </c>
      <c r="AH277" s="29">
        <f t="shared" si="350"/>
        <v>0</v>
      </c>
      <c r="AI277" s="115">
        <f t="shared" si="351"/>
        <v>0</v>
      </c>
      <c r="AJ277" s="29">
        <v>22</v>
      </c>
      <c r="AK277" s="29">
        <v>45</v>
      </c>
      <c r="AL277" s="29">
        <f t="shared" si="352"/>
        <v>23</v>
      </c>
      <c r="AM277" s="115">
        <f t="shared" si="353"/>
        <v>1.0454545454545454</v>
      </c>
      <c r="AN277" s="29">
        <v>69</v>
      </c>
      <c r="AO277" s="29">
        <v>79</v>
      </c>
      <c r="AP277" s="29">
        <f t="shared" si="360"/>
        <v>10</v>
      </c>
      <c r="AQ277" s="115">
        <f t="shared" si="361"/>
        <v>0.14492753623188406</v>
      </c>
      <c r="AR277" s="29">
        <v>67</v>
      </c>
      <c r="AS277" s="29">
        <v>75</v>
      </c>
      <c r="AT277" s="29">
        <f t="shared" si="356"/>
        <v>8</v>
      </c>
      <c r="AU277" s="115">
        <f t="shared" si="357"/>
        <v>0.11940298507462686</v>
      </c>
      <c r="AV277" s="29"/>
      <c r="AW277" s="29"/>
      <c r="AX277" s="29"/>
      <c r="AY277" s="29"/>
      <c r="AZ277" s="29"/>
      <c r="BA277" s="29"/>
      <c r="BB277" s="29"/>
      <c r="BC277" s="29"/>
      <c r="BD277" s="29"/>
      <c r="BE277" s="29">
        <v>0.71</v>
      </c>
      <c r="BF277" s="36">
        <v>0.94</v>
      </c>
      <c r="BG277" s="29">
        <v>5.23</v>
      </c>
      <c r="BH277" s="29">
        <v>2.23</v>
      </c>
      <c r="BI277" s="36">
        <v>0.86</v>
      </c>
      <c r="BJ277" s="29">
        <v>3.24</v>
      </c>
      <c r="BK277" s="148">
        <f>(BL277*100)/(100+48)</f>
        <v>1.8243243243243243</v>
      </c>
      <c r="BL277" s="29">
        <v>2.7</v>
      </c>
      <c r="BM277" s="36">
        <v>0.48</v>
      </c>
      <c r="BN277" s="29">
        <f t="shared" si="362"/>
        <v>218.70000000000002</v>
      </c>
      <c r="BO277" s="29"/>
      <c r="BP277" s="29"/>
      <c r="BQ277" s="29"/>
      <c r="BR277" s="29"/>
      <c r="BS277" s="29" t="s">
        <v>26</v>
      </c>
      <c r="BT277" s="29">
        <v>1</v>
      </c>
      <c r="BU277" s="29">
        <v>2</v>
      </c>
      <c r="BV277" s="42" t="s">
        <v>314</v>
      </c>
      <c r="BW277" s="37"/>
      <c r="BX277" s="29"/>
      <c r="BY277" s="29" t="s">
        <v>1461</v>
      </c>
      <c r="BZ277" s="29" t="s">
        <v>3040</v>
      </c>
      <c r="CA277" s="20" t="s">
        <v>3041</v>
      </c>
      <c r="CB277" s="29" t="s">
        <v>299</v>
      </c>
      <c r="CC277" s="20" t="s">
        <v>300</v>
      </c>
    </row>
    <row r="278" spans="1:81" ht="42.75">
      <c r="A278" s="31">
        <v>2023</v>
      </c>
      <c r="B278" s="29" t="s">
        <v>828</v>
      </c>
      <c r="C278" s="29" t="s">
        <v>987</v>
      </c>
      <c r="D278" s="113" t="s">
        <v>830</v>
      </c>
      <c r="E278" s="29" t="s">
        <v>989</v>
      </c>
      <c r="F278" s="29" t="s">
        <v>334</v>
      </c>
      <c r="G278" s="29" t="s">
        <v>3185</v>
      </c>
      <c r="H278" s="29" t="s">
        <v>3186</v>
      </c>
      <c r="I278" s="29" t="s">
        <v>3187</v>
      </c>
      <c r="J278" s="29" t="s">
        <v>3188</v>
      </c>
      <c r="K278" s="29" t="s">
        <v>23</v>
      </c>
      <c r="L278" s="29"/>
      <c r="M278" s="29" t="s">
        <v>3189</v>
      </c>
      <c r="N278" s="29" t="s">
        <v>3173</v>
      </c>
      <c r="O278" s="29" t="s">
        <v>393</v>
      </c>
      <c r="P278" s="29">
        <v>48</v>
      </c>
      <c r="Q278" s="29"/>
      <c r="R278" s="29"/>
      <c r="S278" s="29" t="s">
        <v>3190</v>
      </c>
      <c r="T278" s="144" t="s">
        <v>3191</v>
      </c>
      <c r="U278" s="144" t="s">
        <v>2</v>
      </c>
      <c r="V278" s="149" t="s">
        <v>3192</v>
      </c>
      <c r="W278" s="144" t="s">
        <v>2</v>
      </c>
      <c r="X278" s="29">
        <v>52</v>
      </c>
      <c r="Y278" s="29">
        <v>84</v>
      </c>
      <c r="Z278" s="29">
        <f t="shared" si="346"/>
        <v>32</v>
      </c>
      <c r="AA278" s="115">
        <f t="shared" si="358"/>
        <v>0.61538461538461542</v>
      </c>
      <c r="AB278" s="29">
        <v>88</v>
      </c>
      <c r="AC278" s="29">
        <v>100</v>
      </c>
      <c r="AD278" s="29">
        <f t="shared" si="348"/>
        <v>12</v>
      </c>
      <c r="AE278" s="115">
        <f t="shared" si="359"/>
        <v>0.13636363636363635</v>
      </c>
      <c r="AF278" s="29">
        <v>93</v>
      </c>
      <c r="AG278" s="29">
        <v>100</v>
      </c>
      <c r="AH278" s="29">
        <f t="shared" si="350"/>
        <v>7</v>
      </c>
      <c r="AI278" s="115">
        <f t="shared" si="351"/>
        <v>7.5268817204301078E-2</v>
      </c>
      <c r="AJ278" s="29">
        <v>54</v>
      </c>
      <c r="AK278" s="29">
        <v>64</v>
      </c>
      <c r="AL278" s="29">
        <f t="shared" si="352"/>
        <v>10</v>
      </c>
      <c r="AM278" s="115">
        <f t="shared" si="353"/>
        <v>0.18518518518518517</v>
      </c>
      <c r="AN278" s="29">
        <v>58</v>
      </c>
      <c r="AO278" s="29">
        <v>76</v>
      </c>
      <c r="AP278" s="29">
        <f t="shared" si="360"/>
        <v>18</v>
      </c>
      <c r="AQ278" s="115">
        <f t="shared" si="361"/>
        <v>0.31034482758620691</v>
      </c>
      <c r="AR278" s="29">
        <v>50</v>
      </c>
      <c r="AS278" s="29">
        <v>72</v>
      </c>
      <c r="AT278" s="29">
        <f t="shared" si="356"/>
        <v>22</v>
      </c>
      <c r="AU278" s="115">
        <f t="shared" si="357"/>
        <v>0.44</v>
      </c>
      <c r="AV278" s="29"/>
      <c r="AW278" s="29"/>
      <c r="AX278" s="29"/>
      <c r="AY278" s="29"/>
      <c r="AZ278" s="29"/>
      <c r="BA278" s="29"/>
      <c r="BB278" s="29"/>
      <c r="BC278" s="29"/>
      <c r="BD278" s="29"/>
      <c r="BE278" s="29">
        <v>0.75</v>
      </c>
      <c r="BF278" s="36">
        <v>0.96</v>
      </c>
      <c r="BG278" s="29">
        <v>5.44</v>
      </c>
      <c r="BH278" s="29">
        <v>1.62</v>
      </c>
      <c r="BI278" s="36">
        <v>0.88</v>
      </c>
      <c r="BJ278" s="29">
        <v>3.31</v>
      </c>
      <c r="BK278" s="148">
        <f>(BL278*100)/(100+41)</f>
        <v>1.9787234042553192</v>
      </c>
      <c r="BL278" s="29">
        <v>2.79</v>
      </c>
      <c r="BM278" s="36">
        <v>0.41</v>
      </c>
      <c r="BN278" s="29">
        <f t="shared" si="362"/>
        <v>133.92000000000002</v>
      </c>
      <c r="BO278" s="29"/>
      <c r="BP278" s="29"/>
      <c r="BQ278" s="29"/>
      <c r="BR278" s="29"/>
      <c r="BS278" s="29" t="s">
        <v>27</v>
      </c>
      <c r="BT278" s="29">
        <v>1</v>
      </c>
      <c r="BU278" s="29">
        <v>2</v>
      </c>
      <c r="BV278" s="29" t="s">
        <v>1517</v>
      </c>
      <c r="BW278" s="37"/>
      <c r="BX278" s="29"/>
      <c r="BY278" s="29" t="s">
        <v>1461</v>
      </c>
      <c r="BZ278" s="29" t="s">
        <v>3193</v>
      </c>
      <c r="CA278" s="20" t="s">
        <v>3194</v>
      </c>
      <c r="CB278" s="29" t="s">
        <v>299</v>
      </c>
      <c r="CC278" s="20" t="s">
        <v>300</v>
      </c>
    </row>
    <row r="279" spans="1:81" ht="42.75">
      <c r="A279" s="31">
        <v>2023</v>
      </c>
      <c r="B279" s="29" t="s">
        <v>301</v>
      </c>
      <c r="C279" s="29" t="s">
        <v>878</v>
      </c>
      <c r="D279" s="113" t="s">
        <v>430</v>
      </c>
      <c r="E279" s="29" t="s">
        <v>3195</v>
      </c>
      <c r="F279" s="29" t="s">
        <v>334</v>
      </c>
      <c r="G279" s="29" t="s">
        <v>3196</v>
      </c>
      <c r="H279" s="29" t="s">
        <v>3196</v>
      </c>
      <c r="I279" s="29" t="s">
        <v>3197</v>
      </c>
      <c r="J279" s="29" t="s">
        <v>3198</v>
      </c>
      <c r="K279" s="29" t="s">
        <v>23</v>
      </c>
      <c r="L279" s="29"/>
      <c r="M279" s="29" t="s">
        <v>3199</v>
      </c>
      <c r="N279" s="29" t="s">
        <v>310</v>
      </c>
      <c r="O279" s="29" t="s">
        <v>393</v>
      </c>
      <c r="P279" s="29">
        <v>80</v>
      </c>
      <c r="Q279" s="29"/>
      <c r="R279" s="29"/>
      <c r="S279" s="29" t="s">
        <v>3200</v>
      </c>
      <c r="T279" s="144" t="s">
        <v>3201</v>
      </c>
      <c r="U279" s="144" t="s">
        <v>2</v>
      </c>
      <c r="V279" s="149" t="s">
        <v>3202</v>
      </c>
      <c r="W279" s="144" t="s">
        <v>2</v>
      </c>
      <c r="X279" s="29">
        <v>69</v>
      </c>
      <c r="Y279" s="29">
        <v>82</v>
      </c>
      <c r="Z279" s="29">
        <f t="shared" si="346"/>
        <v>13</v>
      </c>
      <c r="AA279" s="115">
        <f t="shared" si="358"/>
        <v>0.18840579710144928</v>
      </c>
      <c r="AB279" s="29">
        <v>96</v>
      </c>
      <c r="AC279" s="29">
        <v>100</v>
      </c>
      <c r="AD279" s="29">
        <f t="shared" si="348"/>
        <v>4</v>
      </c>
      <c r="AE279" s="115">
        <f t="shared" si="359"/>
        <v>4.1666666666666664E-2</v>
      </c>
      <c r="AF279" s="29">
        <v>100</v>
      </c>
      <c r="AG279" s="29">
        <v>100</v>
      </c>
      <c r="AH279" s="29">
        <f t="shared" si="350"/>
        <v>0</v>
      </c>
      <c r="AI279" s="115">
        <f t="shared" si="351"/>
        <v>0</v>
      </c>
      <c r="AJ279" s="29">
        <v>65</v>
      </c>
      <c r="AK279" s="29">
        <v>70</v>
      </c>
      <c r="AL279" s="29">
        <f t="shared" si="352"/>
        <v>5</v>
      </c>
      <c r="AM279" s="115">
        <f t="shared" si="353"/>
        <v>7.6923076923076927E-2</v>
      </c>
      <c r="AN279" s="29">
        <v>87</v>
      </c>
      <c r="AO279" s="29">
        <v>92</v>
      </c>
      <c r="AP279" s="29">
        <f t="shared" si="360"/>
        <v>5</v>
      </c>
      <c r="AQ279" s="115">
        <f t="shared" si="361"/>
        <v>5.7471264367816091E-2</v>
      </c>
      <c r="AR279" s="29">
        <v>81</v>
      </c>
      <c r="AS279" s="29">
        <v>87</v>
      </c>
      <c r="AT279" s="29">
        <f t="shared" si="356"/>
        <v>6</v>
      </c>
      <c r="AU279" s="115">
        <f t="shared" si="357"/>
        <v>7.407407407407407E-2</v>
      </c>
      <c r="AV279" s="29"/>
      <c r="AW279" s="29"/>
      <c r="AX279" s="29"/>
      <c r="AY279" s="29"/>
      <c r="AZ279" s="29"/>
      <c r="BA279" s="29"/>
      <c r="BB279" s="29"/>
      <c r="BC279" s="29"/>
      <c r="BD279" s="29"/>
      <c r="BE279" s="29">
        <v>0.88</v>
      </c>
      <c r="BF279" s="36">
        <v>0.93</v>
      </c>
      <c r="BG279" s="29">
        <v>5.31</v>
      </c>
      <c r="BH279" s="29">
        <v>1.84</v>
      </c>
      <c r="BI279" s="36">
        <v>0.87</v>
      </c>
      <c r="BJ279" s="29">
        <v>3.16</v>
      </c>
      <c r="BK279" s="148">
        <f>(BL279*100)/(100+37)</f>
        <v>1.6058394160583944</v>
      </c>
      <c r="BL279" s="29">
        <v>2.2000000000000002</v>
      </c>
      <c r="BM279" s="36">
        <v>0.37</v>
      </c>
      <c r="BN279" s="29">
        <f t="shared" si="362"/>
        <v>176</v>
      </c>
      <c r="BO279" s="29"/>
      <c r="BP279" s="29"/>
      <c r="BQ279" s="29"/>
      <c r="BR279" s="29"/>
      <c r="BS279" s="29" t="s">
        <v>27</v>
      </c>
      <c r="BT279" s="29">
        <v>1</v>
      </c>
      <c r="BU279" s="29">
        <v>2</v>
      </c>
      <c r="BV279" s="42" t="s">
        <v>314</v>
      </c>
      <c r="BW279" s="37"/>
      <c r="BX279" s="29"/>
      <c r="BY279" s="29" t="s">
        <v>1461</v>
      </c>
      <c r="BZ279" s="29" t="s">
        <v>3203</v>
      </c>
      <c r="CA279" s="20" t="s">
        <v>3204</v>
      </c>
      <c r="CB279" s="29" t="s">
        <v>299</v>
      </c>
      <c r="CC279" s="20" t="s">
        <v>300</v>
      </c>
    </row>
    <row r="280" spans="1:81" ht="42.75">
      <c r="A280" s="31">
        <v>2023</v>
      </c>
      <c r="B280" s="29" t="s">
        <v>283</v>
      </c>
      <c r="C280" s="29" t="s">
        <v>755</v>
      </c>
      <c r="D280" s="113" t="s">
        <v>795</v>
      </c>
      <c r="E280" s="29" t="s">
        <v>3195</v>
      </c>
      <c r="F280" s="29" t="s">
        <v>1069</v>
      </c>
      <c r="G280" s="29" t="s">
        <v>1070</v>
      </c>
      <c r="H280" s="29" t="s">
        <v>1070</v>
      </c>
      <c r="I280" s="29" t="s">
        <v>3205</v>
      </c>
      <c r="J280" s="29" t="s">
        <v>3206</v>
      </c>
      <c r="K280" s="29" t="s">
        <v>23</v>
      </c>
      <c r="L280" s="29"/>
      <c r="M280" s="29" t="s">
        <v>3207</v>
      </c>
      <c r="N280" s="29" t="s">
        <v>1089</v>
      </c>
      <c r="O280" s="29" t="s">
        <v>3208</v>
      </c>
      <c r="P280" s="29">
        <v>43</v>
      </c>
      <c r="Q280" s="29"/>
      <c r="R280" s="29"/>
      <c r="S280" s="29" t="s">
        <v>3209</v>
      </c>
      <c r="T280" s="144" t="s">
        <v>3210</v>
      </c>
      <c r="U280" s="29" t="s">
        <v>8</v>
      </c>
      <c r="V280" s="149" t="s">
        <v>3211</v>
      </c>
      <c r="W280" s="144" t="s">
        <v>2</v>
      </c>
      <c r="X280" s="29">
        <v>55</v>
      </c>
      <c r="Y280" s="29">
        <v>92</v>
      </c>
      <c r="Z280" s="29">
        <f t="shared" si="346"/>
        <v>37</v>
      </c>
      <c r="AA280" s="115">
        <f t="shared" si="358"/>
        <v>0.67272727272727273</v>
      </c>
      <c r="AB280" s="29">
        <v>74</v>
      </c>
      <c r="AC280" s="29">
        <v>98</v>
      </c>
      <c r="AD280" s="29">
        <f t="shared" si="348"/>
        <v>24</v>
      </c>
      <c r="AE280" s="115">
        <f t="shared" si="359"/>
        <v>0.32432432432432434</v>
      </c>
      <c r="AF280" s="29">
        <v>96</v>
      </c>
      <c r="AG280" s="29">
        <v>100</v>
      </c>
      <c r="AH280" s="29">
        <f t="shared" si="350"/>
        <v>4</v>
      </c>
      <c r="AI280" s="115">
        <f t="shared" si="351"/>
        <v>4.1666666666666664E-2</v>
      </c>
      <c r="AJ280" s="29">
        <v>30</v>
      </c>
      <c r="AK280" s="29">
        <v>58</v>
      </c>
      <c r="AL280" s="29">
        <f t="shared" si="352"/>
        <v>28</v>
      </c>
      <c r="AM280" s="115">
        <f t="shared" si="353"/>
        <v>0.93333333333333335</v>
      </c>
      <c r="AN280" s="29">
        <v>88</v>
      </c>
      <c r="AO280" s="29">
        <v>91</v>
      </c>
      <c r="AP280" s="29">
        <f t="shared" si="360"/>
        <v>3</v>
      </c>
      <c r="AQ280" s="115">
        <f t="shared" si="361"/>
        <v>3.4090909090909088E-2</v>
      </c>
      <c r="AR280" s="29">
        <v>88</v>
      </c>
      <c r="AS280" s="29">
        <v>97</v>
      </c>
      <c r="AT280" s="29">
        <f t="shared" si="356"/>
        <v>9</v>
      </c>
      <c r="AU280" s="115">
        <f t="shared" si="357"/>
        <v>0.10227272727272728</v>
      </c>
      <c r="AV280" s="29">
        <v>93</v>
      </c>
      <c r="AW280" s="29">
        <v>92</v>
      </c>
      <c r="AX280" s="29">
        <f>AW280-AV280</f>
        <v>-1</v>
      </c>
      <c r="AY280" s="115">
        <f>(AW280-AV280)/AV280</f>
        <v>-1.0752688172043012E-2</v>
      </c>
      <c r="AZ280" s="29"/>
      <c r="BA280" s="29"/>
      <c r="BB280" s="29"/>
      <c r="BC280" s="29"/>
      <c r="BD280" s="29"/>
      <c r="BE280" s="29">
        <v>0.76</v>
      </c>
      <c r="BF280" s="36">
        <v>0.94</v>
      </c>
      <c r="BG280" s="29">
        <v>4.9400000000000004</v>
      </c>
      <c r="BH280" s="29">
        <v>2.1</v>
      </c>
      <c r="BI280" s="36">
        <v>0.86</v>
      </c>
      <c r="BJ280" s="29">
        <v>2.96</v>
      </c>
      <c r="BK280" s="148">
        <f>(BL280*100)/(100+39)</f>
        <v>2.1366906474820144</v>
      </c>
      <c r="BL280" s="29">
        <v>2.97</v>
      </c>
      <c r="BM280" s="36">
        <v>0.39</v>
      </c>
      <c r="BN280" s="29">
        <f t="shared" si="362"/>
        <v>127.71000000000001</v>
      </c>
      <c r="BO280" s="29"/>
      <c r="BP280" s="29"/>
      <c r="BQ280" s="29"/>
      <c r="BR280" s="29"/>
      <c r="BS280" s="29" t="s">
        <v>25</v>
      </c>
      <c r="BT280" s="29">
        <v>1</v>
      </c>
      <c r="BU280" s="29">
        <v>2</v>
      </c>
      <c r="BV280" s="42" t="s">
        <v>314</v>
      </c>
      <c r="BW280" s="37"/>
      <c r="BX280" s="29"/>
      <c r="BY280" s="29" t="s">
        <v>1461</v>
      </c>
      <c r="BZ280" s="29" t="s">
        <v>3212</v>
      </c>
      <c r="CA280" s="20" t="s">
        <v>3213</v>
      </c>
      <c r="CB280" s="29" t="s">
        <v>299</v>
      </c>
      <c r="CC280" s="20" t="s">
        <v>300</v>
      </c>
    </row>
    <row r="281" spans="1:81" ht="42.75">
      <c r="A281" s="31">
        <v>2023</v>
      </c>
      <c r="B281" s="29" t="s">
        <v>301</v>
      </c>
      <c r="C281" s="29" t="s">
        <v>302</v>
      </c>
      <c r="D281" s="113" t="s">
        <v>333</v>
      </c>
      <c r="E281" s="29" t="s">
        <v>323</v>
      </c>
      <c r="F281" s="29" t="s">
        <v>334</v>
      </c>
      <c r="G281" s="29" t="s">
        <v>380</v>
      </c>
      <c r="H281" s="29" t="s">
        <v>381</v>
      </c>
      <c r="I281" s="29" t="s">
        <v>3214</v>
      </c>
      <c r="J281" s="29" t="s">
        <v>3215</v>
      </c>
      <c r="K281" s="29" t="s">
        <v>22</v>
      </c>
      <c r="L281" s="29" t="s">
        <v>3216</v>
      </c>
      <c r="M281" s="29" t="s">
        <v>3217</v>
      </c>
      <c r="N281" s="29" t="s">
        <v>310</v>
      </c>
      <c r="O281" s="29" t="s">
        <v>1487</v>
      </c>
      <c r="P281" s="29">
        <v>96</v>
      </c>
      <c r="Q281" s="29"/>
      <c r="R281" s="29"/>
      <c r="S281" s="29" t="s">
        <v>3218</v>
      </c>
      <c r="T281" s="144" t="s">
        <v>3219</v>
      </c>
      <c r="U281" s="144" t="s">
        <v>2</v>
      </c>
      <c r="V281" s="149" t="s">
        <v>3220</v>
      </c>
      <c r="W281" s="144" t="s">
        <v>2</v>
      </c>
      <c r="X281" s="29">
        <v>46</v>
      </c>
      <c r="Y281" s="29">
        <v>67</v>
      </c>
      <c r="Z281" s="29">
        <f t="shared" si="346"/>
        <v>21</v>
      </c>
      <c r="AA281" s="115">
        <f t="shared" si="358"/>
        <v>0.45652173913043476</v>
      </c>
      <c r="AB281" s="29">
        <v>91</v>
      </c>
      <c r="AC281" s="29">
        <v>97</v>
      </c>
      <c r="AD281" s="29">
        <f t="shared" si="348"/>
        <v>6</v>
      </c>
      <c r="AE281" s="115">
        <f t="shared" si="359"/>
        <v>6.5934065934065936E-2</v>
      </c>
      <c r="AF281" s="29">
        <v>97</v>
      </c>
      <c r="AG281" s="29">
        <v>98</v>
      </c>
      <c r="AH281" s="29">
        <f t="shared" si="350"/>
        <v>1</v>
      </c>
      <c r="AI281" s="115">
        <f t="shared" si="351"/>
        <v>1.0309278350515464E-2</v>
      </c>
      <c r="AJ281" s="29">
        <v>9</v>
      </c>
      <c r="AK281" s="29">
        <v>20</v>
      </c>
      <c r="AL281" s="29">
        <f t="shared" si="352"/>
        <v>11</v>
      </c>
      <c r="AM281" s="115">
        <f t="shared" si="353"/>
        <v>1.2222222222222223</v>
      </c>
      <c r="AN281" s="29">
        <v>79</v>
      </c>
      <c r="AO281" s="29">
        <v>80</v>
      </c>
      <c r="AP281" s="29">
        <f t="shared" si="360"/>
        <v>1</v>
      </c>
      <c r="AQ281" s="115">
        <f t="shared" si="361"/>
        <v>1.2658227848101266E-2</v>
      </c>
      <c r="AR281" s="29">
        <v>73</v>
      </c>
      <c r="AS281" s="29">
        <v>76</v>
      </c>
      <c r="AT281" s="29">
        <f t="shared" si="356"/>
        <v>3</v>
      </c>
      <c r="AU281" s="115">
        <f t="shared" si="357"/>
        <v>4.1095890410958902E-2</v>
      </c>
      <c r="AV281" s="29"/>
      <c r="AW281" s="29"/>
      <c r="AX281" s="29"/>
      <c r="AY281" s="29"/>
      <c r="AZ281" s="29"/>
      <c r="BA281" s="29"/>
      <c r="BB281" s="29"/>
      <c r="BC281" s="29"/>
      <c r="BD281" s="29"/>
      <c r="BE281" s="29">
        <v>0.46</v>
      </c>
      <c r="BF281" s="36">
        <v>0.94</v>
      </c>
      <c r="BG281" s="29">
        <v>5.13</v>
      </c>
      <c r="BH281" s="29">
        <v>2.12</v>
      </c>
      <c r="BI281" s="36">
        <v>0.87</v>
      </c>
      <c r="BJ281" s="29">
        <v>3.05</v>
      </c>
      <c r="BK281" s="148">
        <f>(BL281*100)/(100+43)</f>
        <v>2.8391608391608387</v>
      </c>
      <c r="BL281" s="29">
        <v>4.0599999999999996</v>
      </c>
      <c r="BM281" s="36">
        <v>0.43</v>
      </c>
      <c r="BN281" s="29">
        <f t="shared" si="362"/>
        <v>389.76</v>
      </c>
      <c r="BO281" s="29"/>
      <c r="BP281" s="29"/>
      <c r="BQ281" s="29"/>
      <c r="BR281" s="29"/>
      <c r="BS281" s="29" t="s">
        <v>25</v>
      </c>
      <c r="BT281" s="29">
        <v>1</v>
      </c>
      <c r="BU281" s="29">
        <v>3</v>
      </c>
      <c r="BV281" s="42" t="s">
        <v>314</v>
      </c>
      <c r="BW281" s="37"/>
      <c r="BX281" s="29"/>
      <c r="BY281" s="29" t="s">
        <v>1461</v>
      </c>
      <c r="BZ281" s="29" t="s">
        <v>3221</v>
      </c>
      <c r="CA281" s="20" t="s">
        <v>3222</v>
      </c>
      <c r="CB281" s="29" t="s">
        <v>299</v>
      </c>
      <c r="CC281" s="20" t="s">
        <v>300</v>
      </c>
    </row>
    <row r="282" spans="1:81" ht="57">
      <c r="A282" s="31">
        <v>2023</v>
      </c>
      <c r="B282" s="29" t="s">
        <v>301</v>
      </c>
      <c r="C282" s="29" t="s">
        <v>302</v>
      </c>
      <c r="D282" s="113" t="s">
        <v>333</v>
      </c>
      <c r="E282" s="29" t="s">
        <v>323</v>
      </c>
      <c r="F282" s="29" t="s">
        <v>334</v>
      </c>
      <c r="G282" s="29" t="s">
        <v>380</v>
      </c>
      <c r="H282" s="29" t="s">
        <v>381</v>
      </c>
      <c r="I282" s="29" t="s">
        <v>3223</v>
      </c>
      <c r="J282" s="29" t="s">
        <v>3224</v>
      </c>
      <c r="K282" s="29" t="s">
        <v>22</v>
      </c>
      <c r="L282" s="29" t="s">
        <v>3051</v>
      </c>
      <c r="M282" s="29" t="s">
        <v>3217</v>
      </c>
      <c r="N282" s="29" t="s">
        <v>310</v>
      </c>
      <c r="O282" s="29" t="s">
        <v>1487</v>
      </c>
      <c r="P282" s="29">
        <v>96</v>
      </c>
      <c r="Q282" s="29"/>
      <c r="R282" s="29"/>
      <c r="S282" s="29" t="s">
        <v>3218</v>
      </c>
      <c r="T282" s="144" t="s">
        <v>3225</v>
      </c>
      <c r="U282" s="144" t="s">
        <v>2</v>
      </c>
      <c r="V282" s="149" t="s">
        <v>3226</v>
      </c>
      <c r="W282" s="144" t="s">
        <v>2</v>
      </c>
      <c r="X282" s="29">
        <v>42</v>
      </c>
      <c r="Y282" s="29">
        <v>68</v>
      </c>
      <c r="Z282" s="29">
        <f t="shared" si="346"/>
        <v>26</v>
      </c>
      <c r="AA282" s="115">
        <f t="shared" si="358"/>
        <v>0.61904761904761907</v>
      </c>
      <c r="AB282" s="29">
        <v>82</v>
      </c>
      <c r="AC282" s="29">
        <v>92</v>
      </c>
      <c r="AD282" s="29">
        <f t="shared" si="348"/>
        <v>10</v>
      </c>
      <c r="AE282" s="115">
        <f t="shared" si="359"/>
        <v>0.12195121951219512</v>
      </c>
      <c r="AF282" s="29">
        <v>92</v>
      </c>
      <c r="AG282" s="29">
        <v>93</v>
      </c>
      <c r="AH282" s="29">
        <f t="shared" si="350"/>
        <v>1</v>
      </c>
      <c r="AI282" s="115">
        <f t="shared" si="351"/>
        <v>1.0869565217391304E-2</v>
      </c>
      <c r="AJ282" s="29">
        <v>5</v>
      </c>
      <c r="AK282" s="29">
        <v>47</v>
      </c>
      <c r="AL282" s="29">
        <f t="shared" si="352"/>
        <v>42</v>
      </c>
      <c r="AM282" s="115">
        <f t="shared" si="353"/>
        <v>8.4</v>
      </c>
      <c r="AN282" s="29">
        <v>66</v>
      </c>
      <c r="AO282" s="29">
        <v>83</v>
      </c>
      <c r="AP282" s="29">
        <f t="shared" si="360"/>
        <v>17</v>
      </c>
      <c r="AQ282" s="115">
        <f t="shared" si="361"/>
        <v>0.25757575757575757</v>
      </c>
      <c r="AR282" s="29">
        <v>63</v>
      </c>
      <c r="AS282" s="29">
        <v>81</v>
      </c>
      <c r="AT282" s="29">
        <f t="shared" si="356"/>
        <v>18</v>
      </c>
      <c r="AU282" s="115">
        <f t="shared" si="357"/>
        <v>0.2857142857142857</v>
      </c>
      <c r="AV282" s="29"/>
      <c r="AW282" s="29"/>
      <c r="AX282" s="29"/>
      <c r="AY282" s="29"/>
      <c r="AZ282" s="29"/>
      <c r="BA282" s="29"/>
      <c r="BB282" s="29"/>
      <c r="BC282" s="29"/>
      <c r="BD282" s="29"/>
      <c r="BE282" s="29">
        <v>0.37</v>
      </c>
      <c r="BF282" s="36">
        <v>0.95</v>
      </c>
      <c r="BG282" s="29">
        <v>5.39</v>
      </c>
      <c r="BH282" s="29">
        <v>1.99</v>
      </c>
      <c r="BI282" s="36">
        <v>0.87</v>
      </c>
      <c r="BJ282" s="29">
        <v>3.28</v>
      </c>
      <c r="BK282" s="148">
        <f>(BL282*100)/(100+73)</f>
        <v>1.277456647398844</v>
      </c>
      <c r="BL282" s="29">
        <v>2.21</v>
      </c>
      <c r="BM282" s="36">
        <v>0.73</v>
      </c>
      <c r="BN282" s="29">
        <f t="shared" si="362"/>
        <v>212.16</v>
      </c>
      <c r="BO282" s="29"/>
      <c r="BP282" s="29"/>
      <c r="BQ282" s="29"/>
      <c r="BR282" s="29"/>
      <c r="BS282" s="29" t="s">
        <v>25</v>
      </c>
      <c r="BT282" s="29">
        <v>1</v>
      </c>
      <c r="BU282" s="29">
        <v>3</v>
      </c>
      <c r="BV282" s="42" t="s">
        <v>314</v>
      </c>
      <c r="BW282" s="37"/>
      <c r="BX282" s="29"/>
      <c r="BY282" s="29" t="s">
        <v>1461</v>
      </c>
      <c r="BZ282" s="29" t="s">
        <v>3221</v>
      </c>
      <c r="CA282" s="20" t="s">
        <v>3222</v>
      </c>
      <c r="CB282" s="29" t="s">
        <v>299</v>
      </c>
      <c r="CC282" s="20" t="s">
        <v>300</v>
      </c>
    </row>
    <row r="283" spans="1:81" ht="42.75">
      <c r="A283" s="31">
        <v>2023</v>
      </c>
      <c r="B283" s="29" t="s">
        <v>283</v>
      </c>
      <c r="C283" s="29" t="s">
        <v>766</v>
      </c>
      <c r="D283" s="29"/>
      <c r="E283" s="29" t="s">
        <v>3227</v>
      </c>
      <c r="F283" s="29" t="s">
        <v>1504</v>
      </c>
      <c r="G283" s="29" t="s">
        <v>763</v>
      </c>
      <c r="H283" s="29" t="s">
        <v>767</v>
      </c>
      <c r="I283" s="29" t="s">
        <v>767</v>
      </c>
      <c r="J283" s="29" t="s">
        <v>3228</v>
      </c>
      <c r="K283" s="29" t="s">
        <v>23</v>
      </c>
      <c r="L283" s="29"/>
      <c r="M283" s="29" t="s">
        <v>3229</v>
      </c>
      <c r="N283" s="29" t="s">
        <v>1623</v>
      </c>
      <c r="O283" s="29" t="s">
        <v>411</v>
      </c>
      <c r="P283" s="29">
        <v>27</v>
      </c>
      <c r="Q283" s="29"/>
      <c r="R283" s="29"/>
      <c r="S283" s="29" t="s">
        <v>2494</v>
      </c>
      <c r="T283" s="154" t="s">
        <v>3230</v>
      </c>
      <c r="U283" s="154" t="s">
        <v>8</v>
      </c>
      <c r="V283" s="155" t="s">
        <v>3231</v>
      </c>
      <c r="W283" s="154" t="s">
        <v>8</v>
      </c>
      <c r="X283" s="29">
        <v>58</v>
      </c>
      <c r="Y283" s="29">
        <v>60</v>
      </c>
      <c r="Z283" s="29">
        <f t="shared" si="346"/>
        <v>2</v>
      </c>
      <c r="AA283" s="115">
        <f t="shared" si="358"/>
        <v>3.4482758620689655E-2</v>
      </c>
      <c r="AB283" s="29">
        <v>94</v>
      </c>
      <c r="AC283" s="29">
        <v>95</v>
      </c>
      <c r="AD283" s="29">
        <f t="shared" si="348"/>
        <v>1</v>
      </c>
      <c r="AE283" s="115">
        <f t="shared" si="359"/>
        <v>1.0638297872340425E-2</v>
      </c>
      <c r="AF283" s="29">
        <v>97</v>
      </c>
      <c r="AG283" s="29">
        <v>99</v>
      </c>
      <c r="AH283" s="29">
        <f t="shared" si="350"/>
        <v>2</v>
      </c>
      <c r="AI283" s="115">
        <f t="shared" si="351"/>
        <v>2.0618556701030927E-2</v>
      </c>
      <c r="AJ283" s="29">
        <v>59</v>
      </c>
      <c r="AK283" s="29">
        <v>86</v>
      </c>
      <c r="AL283" s="29">
        <f t="shared" si="352"/>
        <v>27</v>
      </c>
      <c r="AM283" s="115">
        <f t="shared" si="353"/>
        <v>0.4576271186440678</v>
      </c>
      <c r="AN283" s="29">
        <v>90</v>
      </c>
      <c r="AO283" s="29">
        <v>94</v>
      </c>
      <c r="AP283" s="29">
        <f t="shared" si="360"/>
        <v>4</v>
      </c>
      <c r="AQ283" s="115">
        <f t="shared" si="361"/>
        <v>4.4444444444444446E-2</v>
      </c>
      <c r="AR283" s="29">
        <v>93</v>
      </c>
      <c r="AS283" s="29">
        <v>94</v>
      </c>
      <c r="AT283" s="29">
        <f t="shared" si="356"/>
        <v>1</v>
      </c>
      <c r="AU283" s="115">
        <f t="shared" si="357"/>
        <v>1.0752688172043012E-2</v>
      </c>
      <c r="AV283" s="29"/>
      <c r="AW283" s="29"/>
      <c r="AX283" s="29"/>
      <c r="AY283" s="29"/>
      <c r="AZ283" s="29"/>
      <c r="BA283" s="29"/>
      <c r="BB283" s="29"/>
      <c r="BC283" s="29"/>
      <c r="BD283" s="29"/>
      <c r="BE283" s="29">
        <v>1.59</v>
      </c>
      <c r="BF283" s="36">
        <v>0.93</v>
      </c>
      <c r="BG283" s="29">
        <v>4.88</v>
      </c>
      <c r="BH283" s="29">
        <v>1.64</v>
      </c>
      <c r="BI283" s="36">
        <v>0.85</v>
      </c>
      <c r="BJ283" s="29">
        <v>3.05</v>
      </c>
      <c r="BK283" s="148">
        <f>(BL283*100)/(100+17)</f>
        <v>2.5299145299145298</v>
      </c>
      <c r="BL283" s="29">
        <v>2.96</v>
      </c>
      <c r="BM283" s="36">
        <v>0.17</v>
      </c>
      <c r="BN283" s="29">
        <f t="shared" si="362"/>
        <v>79.92</v>
      </c>
      <c r="BO283" s="29"/>
      <c r="BP283" s="29"/>
      <c r="BQ283" s="29"/>
      <c r="BR283" s="29"/>
      <c r="BS283" s="29" t="s">
        <v>25</v>
      </c>
      <c r="BT283" s="29">
        <v>1</v>
      </c>
      <c r="BU283" s="29">
        <v>3</v>
      </c>
      <c r="BV283" s="42" t="s">
        <v>3177</v>
      </c>
      <c r="BW283" s="37"/>
      <c r="BX283" s="29"/>
      <c r="BY283" s="29" t="s">
        <v>1461</v>
      </c>
      <c r="BZ283" s="29" t="s">
        <v>3232</v>
      </c>
      <c r="CA283" s="20" t="s">
        <v>3233</v>
      </c>
      <c r="CB283" s="29" t="s">
        <v>299</v>
      </c>
      <c r="CC283" s="20" t="s">
        <v>300</v>
      </c>
    </row>
    <row r="284" spans="1:81" ht="38.25">
      <c r="A284" s="31">
        <v>2023</v>
      </c>
      <c r="B284" s="29"/>
      <c r="C284" s="29"/>
      <c r="D284" s="29"/>
      <c r="E284" s="29"/>
      <c r="F284" s="29"/>
      <c r="G284" s="29" t="s">
        <v>923</v>
      </c>
      <c r="H284" s="29" t="s">
        <v>3234</v>
      </c>
      <c r="I284" s="29" t="s">
        <v>3235</v>
      </c>
      <c r="J284" s="29" t="s">
        <v>3236</v>
      </c>
      <c r="K284" s="29" t="s">
        <v>21</v>
      </c>
      <c r="L284" s="29"/>
      <c r="M284" s="29"/>
      <c r="N284" s="29"/>
      <c r="O284" s="29" t="s">
        <v>411</v>
      </c>
      <c r="P284" s="29"/>
      <c r="Q284" s="29"/>
      <c r="R284" s="29"/>
      <c r="S284" s="29" t="s">
        <v>2088</v>
      </c>
      <c r="T284" s="158"/>
      <c r="U284" s="158"/>
      <c r="V284" s="159" t="s">
        <v>3237</v>
      </c>
      <c r="W284" s="158" t="s">
        <v>2</v>
      </c>
      <c r="X284" s="29">
        <v>37</v>
      </c>
      <c r="Y284" s="29">
        <v>54</v>
      </c>
      <c r="Z284" s="29">
        <f t="shared" si="346"/>
        <v>17</v>
      </c>
      <c r="AA284" s="115">
        <f t="shared" si="358"/>
        <v>0.45945945945945948</v>
      </c>
      <c r="AB284" s="29">
        <v>61</v>
      </c>
      <c r="AC284" s="29">
        <v>68</v>
      </c>
      <c r="AD284" s="29">
        <f t="shared" si="348"/>
        <v>7</v>
      </c>
      <c r="AE284" s="115">
        <f t="shared" si="359"/>
        <v>0.11475409836065574</v>
      </c>
      <c r="AF284" s="29">
        <v>82</v>
      </c>
      <c r="AG284" s="29">
        <v>84</v>
      </c>
      <c r="AH284" s="29">
        <f t="shared" si="350"/>
        <v>2</v>
      </c>
      <c r="AI284" s="115">
        <f t="shared" si="351"/>
        <v>2.4390243902439025E-2</v>
      </c>
      <c r="AJ284" s="29">
        <v>23</v>
      </c>
      <c r="AK284" s="29">
        <v>41</v>
      </c>
      <c r="AL284" s="29">
        <f t="shared" si="352"/>
        <v>18</v>
      </c>
      <c r="AM284" s="115">
        <f t="shared" si="353"/>
        <v>0.78260869565217395</v>
      </c>
      <c r="AN284" s="29"/>
      <c r="AO284" s="29"/>
      <c r="AP284" s="29"/>
      <c r="AQ284" s="115"/>
      <c r="AR284" s="29">
        <v>29</v>
      </c>
      <c r="AS284" s="29">
        <v>43</v>
      </c>
      <c r="AT284" s="29">
        <f t="shared" si="356"/>
        <v>14</v>
      </c>
      <c r="AU284" s="115">
        <f t="shared" si="357"/>
        <v>0.48275862068965519</v>
      </c>
      <c r="AV284" s="29"/>
      <c r="AW284" s="29"/>
      <c r="AX284" s="29"/>
      <c r="AY284" s="29"/>
      <c r="AZ284" s="29"/>
      <c r="BA284" s="29"/>
      <c r="BB284" s="29"/>
      <c r="BC284" s="29"/>
      <c r="BD284" s="29"/>
      <c r="BE284" s="29"/>
      <c r="BF284" s="36">
        <v>0.95</v>
      </c>
      <c r="BG284" s="29">
        <v>8.06</v>
      </c>
      <c r="BH284" s="29"/>
      <c r="BI284" s="36">
        <v>0.89</v>
      </c>
      <c r="BJ284" s="29">
        <v>3.19</v>
      </c>
      <c r="BK284" s="148"/>
      <c r="BL284" s="29"/>
      <c r="BM284" s="36"/>
      <c r="BN284" s="29"/>
      <c r="BO284" s="29"/>
      <c r="BP284" s="29"/>
      <c r="BQ284" s="29"/>
      <c r="BR284" s="29"/>
      <c r="BS284" s="29" t="s">
        <v>24</v>
      </c>
      <c r="BT284" s="29">
        <v>1</v>
      </c>
      <c r="BU284" s="29">
        <v>3</v>
      </c>
      <c r="BV284" s="29" t="s">
        <v>21</v>
      </c>
      <c r="BW284" s="37"/>
      <c r="BX284" s="29"/>
      <c r="BY284" s="29" t="s">
        <v>1569</v>
      </c>
      <c r="BZ284" s="29" t="s">
        <v>1570</v>
      </c>
      <c r="CA284" s="20" t="s">
        <v>1571</v>
      </c>
      <c r="CB284" s="29" t="s">
        <v>299</v>
      </c>
      <c r="CC284" s="20" t="s">
        <v>300</v>
      </c>
    </row>
    <row r="285" spans="1:81" ht="57">
      <c r="A285" s="31">
        <v>2023</v>
      </c>
      <c r="B285" s="29" t="s">
        <v>828</v>
      </c>
      <c r="C285" s="29" t="s">
        <v>829</v>
      </c>
      <c r="D285" s="113" t="s">
        <v>830</v>
      </c>
      <c r="E285" s="29" t="s">
        <v>2602</v>
      </c>
      <c r="F285" s="29" t="s">
        <v>831</v>
      </c>
      <c r="G285" s="29" t="s">
        <v>3238</v>
      </c>
      <c r="H285" s="29" t="s">
        <v>833</v>
      </c>
      <c r="I285" s="29" t="s">
        <v>3239</v>
      </c>
      <c r="J285" s="29" t="s">
        <v>2604</v>
      </c>
      <c r="K285" s="29" t="s">
        <v>23</v>
      </c>
      <c r="L285" s="29"/>
      <c r="M285" s="29" t="s">
        <v>3240</v>
      </c>
      <c r="N285" s="29" t="s">
        <v>1089</v>
      </c>
      <c r="O285" s="29" t="s">
        <v>622</v>
      </c>
      <c r="P285" s="29">
        <v>186</v>
      </c>
      <c r="Q285" s="29"/>
      <c r="R285" s="29"/>
      <c r="S285" s="29" t="s">
        <v>3241</v>
      </c>
      <c r="T285" s="144" t="s">
        <v>3242</v>
      </c>
      <c r="U285" s="144" t="s">
        <v>2</v>
      </c>
      <c r="V285" s="149" t="s">
        <v>3243</v>
      </c>
      <c r="W285" s="144" t="s">
        <v>2</v>
      </c>
      <c r="X285" s="29">
        <v>48</v>
      </c>
      <c r="Y285" s="29">
        <v>69</v>
      </c>
      <c r="Z285" s="29">
        <f t="shared" si="346"/>
        <v>21</v>
      </c>
      <c r="AA285" s="115">
        <f t="shared" si="358"/>
        <v>0.4375</v>
      </c>
      <c r="AB285" s="29">
        <v>98</v>
      </c>
      <c r="AC285" s="29">
        <v>99</v>
      </c>
      <c r="AD285" s="29">
        <f t="shared" si="348"/>
        <v>1</v>
      </c>
      <c r="AE285" s="115">
        <f t="shared" si="359"/>
        <v>1.020408163265306E-2</v>
      </c>
      <c r="AF285" s="29">
        <v>100</v>
      </c>
      <c r="AG285" s="29">
        <v>100</v>
      </c>
      <c r="AH285" s="29">
        <f t="shared" si="350"/>
        <v>0</v>
      </c>
      <c r="AI285" s="115">
        <f t="shared" si="351"/>
        <v>0</v>
      </c>
      <c r="AJ285" s="29">
        <v>30</v>
      </c>
      <c r="AK285" s="29">
        <v>53</v>
      </c>
      <c r="AL285" s="29">
        <f t="shared" si="352"/>
        <v>23</v>
      </c>
      <c r="AM285" s="115">
        <f t="shared" si="353"/>
        <v>0.76666666666666672</v>
      </c>
      <c r="AN285" s="29">
        <v>75</v>
      </c>
      <c r="AO285" s="29">
        <v>81</v>
      </c>
      <c r="AP285" s="29">
        <f>AO285-AN285</f>
        <v>6</v>
      </c>
      <c r="AQ285" s="115">
        <f>(AO285-AN285)/AN285</f>
        <v>0.08</v>
      </c>
      <c r="AR285" s="29">
        <v>73</v>
      </c>
      <c r="AS285" s="29">
        <v>79</v>
      </c>
      <c r="AT285" s="29">
        <f t="shared" si="356"/>
        <v>6</v>
      </c>
      <c r="AU285" s="115">
        <f t="shared" si="357"/>
        <v>8.2191780821917804E-2</v>
      </c>
      <c r="AV285" s="29"/>
      <c r="AW285" s="29"/>
      <c r="AX285" s="29"/>
      <c r="AY285" s="29"/>
      <c r="AZ285" s="29"/>
      <c r="BA285" s="29"/>
      <c r="BB285" s="29"/>
      <c r="BC285" s="29"/>
      <c r="BD285" s="29"/>
      <c r="BE285" s="29">
        <v>0.75</v>
      </c>
      <c r="BF285" s="36">
        <v>0.94</v>
      </c>
      <c r="BG285" s="29">
        <v>5.25</v>
      </c>
      <c r="BH285" s="29">
        <v>2.09</v>
      </c>
      <c r="BI285" s="36">
        <v>0.87</v>
      </c>
      <c r="BJ285" s="29">
        <v>3.28</v>
      </c>
      <c r="BK285" s="148">
        <f>(BL285*100)/(100+44)</f>
        <v>1.9027777777777777</v>
      </c>
      <c r="BL285" s="29">
        <v>2.74</v>
      </c>
      <c r="BM285" s="36">
        <v>0.44</v>
      </c>
      <c r="BN285" s="29">
        <f t="shared" ref="BN285:BN296" si="364">P285*BL285</f>
        <v>509.64000000000004</v>
      </c>
      <c r="BO285" s="29"/>
      <c r="BP285" s="29"/>
      <c r="BQ285" s="29"/>
      <c r="BR285" s="29"/>
      <c r="BS285" s="29" t="s">
        <v>25</v>
      </c>
      <c r="BT285" s="29">
        <v>1</v>
      </c>
      <c r="BU285" s="29">
        <v>1</v>
      </c>
      <c r="BV285" s="42" t="s">
        <v>314</v>
      </c>
      <c r="BW285" s="160"/>
      <c r="BX285" s="161"/>
      <c r="BY285" s="29" t="s">
        <v>1461</v>
      </c>
      <c r="BZ285" s="161" t="s">
        <v>3244</v>
      </c>
      <c r="CA285" s="42" t="s">
        <v>3245</v>
      </c>
      <c r="CB285" s="29" t="s">
        <v>299</v>
      </c>
      <c r="CC285" s="20" t="s">
        <v>300</v>
      </c>
    </row>
    <row r="286" spans="1:81" ht="42.75">
      <c r="A286" s="31">
        <v>2023</v>
      </c>
      <c r="B286" s="29" t="s">
        <v>301</v>
      </c>
      <c r="C286" s="29" t="s">
        <v>302</v>
      </c>
      <c r="D286" s="29"/>
      <c r="E286" s="29" t="s">
        <v>303</v>
      </c>
      <c r="F286" s="29" t="s">
        <v>304</v>
      </c>
      <c r="G286" s="29" t="s">
        <v>305</v>
      </c>
      <c r="H286" s="29" t="s">
        <v>3246</v>
      </c>
      <c r="I286" s="29" t="s">
        <v>3246</v>
      </c>
      <c r="J286" s="29" t="s">
        <v>3247</v>
      </c>
      <c r="K286" s="29" t="s">
        <v>23</v>
      </c>
      <c r="L286" s="29"/>
      <c r="M286" s="29" t="s">
        <v>3248</v>
      </c>
      <c r="N286" s="29" t="s">
        <v>310</v>
      </c>
      <c r="O286" s="29" t="s">
        <v>411</v>
      </c>
      <c r="P286" s="29">
        <v>20</v>
      </c>
      <c r="Q286" s="29"/>
      <c r="R286" s="29"/>
      <c r="S286" s="29"/>
      <c r="T286" s="22"/>
      <c r="U286" s="154"/>
      <c r="V286" s="155" t="s">
        <v>3249</v>
      </c>
      <c r="W286" s="154" t="s">
        <v>2</v>
      </c>
      <c r="X286" s="29">
        <v>21</v>
      </c>
      <c r="Y286" s="29">
        <v>25</v>
      </c>
      <c r="Z286" s="29">
        <f t="shared" si="346"/>
        <v>4</v>
      </c>
      <c r="AA286" s="115">
        <f t="shared" si="358"/>
        <v>0.19047619047619047</v>
      </c>
      <c r="AB286" s="29">
        <v>59</v>
      </c>
      <c r="AC286" s="29">
        <v>89</v>
      </c>
      <c r="AD286" s="29">
        <f t="shared" si="348"/>
        <v>30</v>
      </c>
      <c r="AE286" s="115">
        <f t="shared" si="359"/>
        <v>0.50847457627118642</v>
      </c>
      <c r="AF286" s="29"/>
      <c r="AG286" s="29"/>
      <c r="AH286" s="29"/>
      <c r="AI286" s="115"/>
      <c r="AJ286" s="29">
        <v>47</v>
      </c>
      <c r="AK286" s="29">
        <v>57</v>
      </c>
      <c r="AL286" s="29">
        <f t="shared" si="352"/>
        <v>10</v>
      </c>
      <c r="AM286" s="115">
        <f t="shared" si="353"/>
        <v>0.21276595744680851</v>
      </c>
      <c r="AN286" s="29"/>
      <c r="AO286" s="29"/>
      <c r="AP286" s="29"/>
      <c r="AQ286" s="115"/>
      <c r="AR286" s="29">
        <v>69</v>
      </c>
      <c r="AS286" s="29">
        <v>72</v>
      </c>
      <c r="AT286" s="29">
        <f t="shared" si="356"/>
        <v>3</v>
      </c>
      <c r="AU286" s="115">
        <f t="shared" si="357"/>
        <v>4.3478260869565216E-2</v>
      </c>
      <c r="AV286" s="29"/>
      <c r="AW286" s="29"/>
      <c r="AX286" s="29"/>
      <c r="AY286" s="29"/>
      <c r="AZ286" s="29"/>
      <c r="BA286" s="29"/>
      <c r="BB286" s="29"/>
      <c r="BC286" s="29"/>
      <c r="BD286" s="29"/>
      <c r="BE286" s="29">
        <v>0.63</v>
      </c>
      <c r="BF286" s="36">
        <v>0.95</v>
      </c>
      <c r="BG286" s="29">
        <v>5.12</v>
      </c>
      <c r="BH286" s="29">
        <v>1.23</v>
      </c>
      <c r="BI286" s="36">
        <v>0.88</v>
      </c>
      <c r="BJ286" s="29">
        <v>3.07</v>
      </c>
      <c r="BK286" s="148">
        <f>(BL286*100)/(100+11)</f>
        <v>5.3783783783783781</v>
      </c>
      <c r="BL286" s="29">
        <v>5.97</v>
      </c>
      <c r="BM286" s="36">
        <v>0.11</v>
      </c>
      <c r="BN286" s="29">
        <f t="shared" si="364"/>
        <v>119.39999999999999</v>
      </c>
      <c r="BO286" s="29"/>
      <c r="BP286" s="29"/>
      <c r="BQ286" s="29"/>
      <c r="BR286" s="29"/>
      <c r="BS286" s="116" t="s">
        <v>25</v>
      </c>
      <c r="BT286" s="29">
        <v>1</v>
      </c>
      <c r="BU286" s="29">
        <v>1</v>
      </c>
      <c r="BV286" s="29" t="s">
        <v>314</v>
      </c>
      <c r="BW286" s="37"/>
      <c r="BX286" s="29"/>
      <c r="BY286" s="29" t="s">
        <v>1569</v>
      </c>
      <c r="BZ286" s="29" t="s">
        <v>1570</v>
      </c>
      <c r="CA286" s="20" t="s">
        <v>1571</v>
      </c>
      <c r="CB286" s="29" t="s">
        <v>299</v>
      </c>
      <c r="CC286" s="20" t="s">
        <v>300</v>
      </c>
    </row>
    <row r="287" spans="1:81" ht="57">
      <c r="A287" s="31">
        <v>2023</v>
      </c>
      <c r="B287" s="29" t="s">
        <v>283</v>
      </c>
      <c r="C287" s="29" t="s">
        <v>755</v>
      </c>
      <c r="D287" s="29"/>
      <c r="E287" s="29" t="s">
        <v>3250</v>
      </c>
      <c r="F287" s="29" t="s">
        <v>756</v>
      </c>
      <c r="G287" s="29" t="s">
        <v>3251</v>
      </c>
      <c r="H287" s="29" t="s">
        <v>758</v>
      </c>
      <c r="I287" s="29" t="s">
        <v>758</v>
      </c>
      <c r="J287" s="29" t="s">
        <v>3252</v>
      </c>
      <c r="K287" s="29" t="s">
        <v>23</v>
      </c>
      <c r="L287" s="29"/>
      <c r="M287" s="29" t="s">
        <v>3253</v>
      </c>
      <c r="N287" s="29" t="s">
        <v>12015</v>
      </c>
      <c r="O287" s="29" t="s">
        <v>1399</v>
      </c>
      <c r="P287" s="29">
        <v>51</v>
      </c>
      <c r="Q287" s="29"/>
      <c r="R287" s="29"/>
      <c r="S287" s="29" t="s">
        <v>3254</v>
      </c>
      <c r="T287" s="162"/>
      <c r="U287" s="162"/>
      <c r="V287" s="163" t="s">
        <v>3255</v>
      </c>
      <c r="W287" s="164" t="s">
        <v>2</v>
      </c>
      <c r="X287" s="29">
        <v>0</v>
      </c>
      <c r="Y287" s="29">
        <v>1</v>
      </c>
      <c r="Z287" s="29">
        <f t="shared" si="346"/>
        <v>1</v>
      </c>
      <c r="AA287" s="115"/>
      <c r="AB287" s="29">
        <v>18</v>
      </c>
      <c r="AC287" s="29">
        <v>39</v>
      </c>
      <c r="AD287" s="29">
        <f t="shared" si="348"/>
        <v>21</v>
      </c>
      <c r="AE287" s="115">
        <f t="shared" si="359"/>
        <v>1.1666666666666667</v>
      </c>
      <c r="AF287" s="29">
        <v>41</v>
      </c>
      <c r="AG287" s="29">
        <v>49</v>
      </c>
      <c r="AH287" s="29">
        <f t="shared" ref="AH287:AH302" si="365">AG287-AF287</f>
        <v>8</v>
      </c>
      <c r="AI287" s="115">
        <f t="shared" ref="AI287:AI302" si="366">(AG287-AF287)/AF287</f>
        <v>0.1951219512195122</v>
      </c>
      <c r="AJ287" s="29">
        <v>9</v>
      </c>
      <c r="AK287" s="29">
        <v>22</v>
      </c>
      <c r="AL287" s="29">
        <f t="shared" si="352"/>
        <v>13</v>
      </c>
      <c r="AM287" s="115">
        <f t="shared" si="353"/>
        <v>1.4444444444444444</v>
      </c>
      <c r="AN287" s="29">
        <v>25</v>
      </c>
      <c r="AO287" s="29">
        <v>43</v>
      </c>
      <c r="AP287" s="29">
        <f t="shared" ref="AP287:AP296" si="367">AO287-AN287</f>
        <v>18</v>
      </c>
      <c r="AQ287" s="115">
        <f t="shared" ref="AQ287:AQ296" si="368">(AO287-AN287)/AN287</f>
        <v>0.72</v>
      </c>
      <c r="AR287" s="29">
        <v>24</v>
      </c>
      <c r="AS287" s="29">
        <v>30</v>
      </c>
      <c r="AT287" s="29">
        <f t="shared" si="356"/>
        <v>6</v>
      </c>
      <c r="AU287" s="115">
        <f t="shared" si="357"/>
        <v>0.25</v>
      </c>
      <c r="AV287" s="29"/>
      <c r="AW287" s="29"/>
      <c r="AX287" s="29"/>
      <c r="AY287" s="29"/>
      <c r="AZ287" s="29"/>
      <c r="BA287" s="29"/>
      <c r="BB287" s="29"/>
      <c r="BC287" s="29"/>
      <c r="BD287" s="29"/>
      <c r="BE287" s="29">
        <v>1.99</v>
      </c>
      <c r="BF287" s="36">
        <v>0.97</v>
      </c>
      <c r="BG287" s="29">
        <v>3.2</v>
      </c>
      <c r="BH287" s="29"/>
      <c r="BI287" s="36"/>
      <c r="BJ287" s="29"/>
      <c r="BK287" s="148">
        <f>(BL287*100)/(100+18)</f>
        <v>1.8644067796610171</v>
      </c>
      <c r="BL287" s="29">
        <v>2.2000000000000002</v>
      </c>
      <c r="BM287" s="36">
        <v>0.18</v>
      </c>
      <c r="BN287" s="29">
        <f t="shared" si="364"/>
        <v>112.2</v>
      </c>
      <c r="BO287" s="29"/>
      <c r="BP287" s="29"/>
      <c r="BQ287" s="29"/>
      <c r="BR287" s="29"/>
      <c r="BS287" s="29" t="s">
        <v>25</v>
      </c>
      <c r="BT287" s="29">
        <v>1</v>
      </c>
      <c r="BU287" s="29">
        <v>2</v>
      </c>
      <c r="BV287" s="29" t="s">
        <v>3256</v>
      </c>
      <c r="BW287" s="37"/>
      <c r="BX287" s="29" t="s">
        <v>3257</v>
      </c>
      <c r="BY287" s="29" t="s">
        <v>1569</v>
      </c>
      <c r="BZ287" s="29" t="s">
        <v>1570</v>
      </c>
      <c r="CA287" s="20" t="s">
        <v>1571</v>
      </c>
      <c r="CB287" s="29" t="s">
        <v>299</v>
      </c>
      <c r="CC287" s="20" t="s">
        <v>315</v>
      </c>
    </row>
    <row r="288" spans="1:81" ht="42.75">
      <c r="A288" s="31">
        <v>2023</v>
      </c>
      <c r="B288" s="29" t="s">
        <v>367</v>
      </c>
      <c r="C288" s="29" t="s">
        <v>819</v>
      </c>
      <c r="D288" s="29"/>
      <c r="E288" s="29" t="s">
        <v>973</v>
      </c>
      <c r="F288" s="29" t="s">
        <v>732</v>
      </c>
      <c r="G288" s="29" t="s">
        <v>820</v>
      </c>
      <c r="H288" s="29" t="s">
        <v>821</v>
      </c>
      <c r="I288" s="29" t="s">
        <v>821</v>
      </c>
      <c r="J288" s="29" t="s">
        <v>1424</v>
      </c>
      <c r="K288" s="29" t="s">
        <v>23</v>
      </c>
      <c r="L288" s="29"/>
      <c r="M288" s="29" t="s">
        <v>3258</v>
      </c>
      <c r="N288" s="29" t="s">
        <v>3259</v>
      </c>
      <c r="O288" s="29" t="s">
        <v>1399</v>
      </c>
      <c r="P288" s="29">
        <v>52</v>
      </c>
      <c r="Q288" s="29"/>
      <c r="R288" s="29"/>
      <c r="S288" s="29" t="s">
        <v>3260</v>
      </c>
      <c r="T288" s="154" t="s">
        <v>3261</v>
      </c>
      <c r="U288" s="154" t="s">
        <v>2</v>
      </c>
      <c r="V288" s="155" t="s">
        <v>3262</v>
      </c>
      <c r="W288" s="154" t="s">
        <v>2</v>
      </c>
      <c r="X288" s="29">
        <v>27</v>
      </c>
      <c r="Y288" s="29">
        <v>37</v>
      </c>
      <c r="Z288" s="29">
        <f t="shared" si="346"/>
        <v>10</v>
      </c>
      <c r="AA288" s="115">
        <f t="shared" ref="AA288:AA298" si="369">(Y288-X288)/X288</f>
        <v>0.37037037037037035</v>
      </c>
      <c r="AB288" s="29">
        <v>88</v>
      </c>
      <c r="AC288" s="29">
        <v>100</v>
      </c>
      <c r="AD288" s="29">
        <f t="shared" si="348"/>
        <v>12</v>
      </c>
      <c r="AE288" s="115">
        <f t="shared" si="359"/>
        <v>0.13636363636363635</v>
      </c>
      <c r="AF288" s="29">
        <v>98</v>
      </c>
      <c r="AG288" s="29">
        <v>100</v>
      </c>
      <c r="AH288" s="29">
        <f t="shared" si="365"/>
        <v>2</v>
      </c>
      <c r="AI288" s="115">
        <f t="shared" si="366"/>
        <v>2.0408163265306121E-2</v>
      </c>
      <c r="AJ288" s="29">
        <v>22</v>
      </c>
      <c r="AK288" s="29">
        <v>30</v>
      </c>
      <c r="AL288" s="29">
        <f t="shared" si="352"/>
        <v>8</v>
      </c>
      <c r="AM288" s="115">
        <f t="shared" si="353"/>
        <v>0.36363636363636365</v>
      </c>
      <c r="AN288" s="29">
        <v>36</v>
      </c>
      <c r="AO288" s="29">
        <v>75</v>
      </c>
      <c r="AP288" s="29">
        <f t="shared" si="367"/>
        <v>39</v>
      </c>
      <c r="AQ288" s="115">
        <f t="shared" si="368"/>
        <v>1.0833333333333333</v>
      </c>
      <c r="AR288" s="29">
        <v>36</v>
      </c>
      <c r="AS288" s="29">
        <v>70</v>
      </c>
      <c r="AT288" s="29">
        <f t="shared" si="356"/>
        <v>34</v>
      </c>
      <c r="AU288" s="115">
        <f t="shared" si="357"/>
        <v>0.94444444444444442</v>
      </c>
      <c r="AV288" s="29"/>
      <c r="AW288" s="29"/>
      <c r="AX288" s="29"/>
      <c r="AY288" s="29"/>
      <c r="AZ288" s="29"/>
      <c r="BA288" s="29"/>
      <c r="BB288" s="29"/>
      <c r="BC288" s="29"/>
      <c r="BD288" s="29"/>
      <c r="BE288" s="29">
        <v>0.73</v>
      </c>
      <c r="BF288" s="36">
        <v>0.93</v>
      </c>
      <c r="BG288" s="29">
        <v>5.45</v>
      </c>
      <c r="BH288" s="29">
        <v>2.2400000000000002</v>
      </c>
      <c r="BI288" s="36">
        <v>0.86</v>
      </c>
      <c r="BJ288" s="29">
        <v>3.33</v>
      </c>
      <c r="BK288" s="148">
        <f>(BL288*100)/(100+36)</f>
        <v>2.4411764705882355</v>
      </c>
      <c r="BL288" s="29">
        <v>3.32</v>
      </c>
      <c r="BM288" s="36">
        <v>0.36</v>
      </c>
      <c r="BN288" s="29">
        <f t="shared" si="364"/>
        <v>172.64</v>
      </c>
      <c r="BO288" s="29"/>
      <c r="BP288" s="29"/>
      <c r="BQ288" s="29"/>
      <c r="BR288" s="29"/>
      <c r="BS288" s="29" t="s">
        <v>25</v>
      </c>
      <c r="BT288" s="29">
        <v>1</v>
      </c>
      <c r="BU288" s="29">
        <v>1</v>
      </c>
      <c r="BV288" s="42" t="s">
        <v>314</v>
      </c>
      <c r="BW288" s="160"/>
      <c r="BX288" s="161"/>
      <c r="BY288" s="29" t="s">
        <v>1461</v>
      </c>
      <c r="BZ288" s="161" t="s">
        <v>3263</v>
      </c>
      <c r="CA288" s="42" t="s">
        <v>3264</v>
      </c>
      <c r="CB288" s="29" t="s">
        <v>299</v>
      </c>
      <c r="CC288" s="20" t="s">
        <v>300</v>
      </c>
    </row>
    <row r="289" spans="1:81" ht="42.75">
      <c r="A289" s="31">
        <v>2023</v>
      </c>
      <c r="B289" s="29" t="s">
        <v>853</v>
      </c>
      <c r="C289" s="29" t="s">
        <v>854</v>
      </c>
      <c r="D289" s="29"/>
      <c r="E289" s="29" t="s">
        <v>3265</v>
      </c>
      <c r="F289" s="29" t="s">
        <v>2887</v>
      </c>
      <c r="G289" s="29" t="s">
        <v>3266</v>
      </c>
      <c r="H289" s="29" t="s">
        <v>3267</v>
      </c>
      <c r="I289" s="29" t="s">
        <v>3268</v>
      </c>
      <c r="J289" s="29" t="s">
        <v>3269</v>
      </c>
      <c r="K289" s="29" t="s">
        <v>23</v>
      </c>
      <c r="L289" s="29"/>
      <c r="M289" s="29" t="s">
        <v>3270</v>
      </c>
      <c r="N289" s="29" t="s">
        <v>11991</v>
      </c>
      <c r="O289" s="29" t="s">
        <v>774</v>
      </c>
      <c r="P289" s="29">
        <v>25</v>
      </c>
      <c r="Q289" s="29"/>
      <c r="R289" s="29"/>
      <c r="S289" s="29" t="s">
        <v>3271</v>
      </c>
      <c r="T289" s="157"/>
      <c r="U289" s="157"/>
      <c r="V289" s="155" t="s">
        <v>3272</v>
      </c>
      <c r="W289" s="154" t="s">
        <v>2</v>
      </c>
      <c r="X289" s="29">
        <v>9</v>
      </c>
      <c r="Y289" s="29">
        <v>39</v>
      </c>
      <c r="Z289" s="29">
        <f t="shared" si="346"/>
        <v>30</v>
      </c>
      <c r="AA289" s="115">
        <f t="shared" si="369"/>
        <v>3.3333333333333335</v>
      </c>
      <c r="AB289" s="29">
        <v>86</v>
      </c>
      <c r="AC289" s="29">
        <v>96</v>
      </c>
      <c r="AD289" s="29">
        <f t="shared" si="348"/>
        <v>10</v>
      </c>
      <c r="AE289" s="115">
        <f t="shared" si="359"/>
        <v>0.11627906976744186</v>
      </c>
      <c r="AF289" s="29">
        <v>95</v>
      </c>
      <c r="AG289" s="29">
        <v>98</v>
      </c>
      <c r="AH289" s="29">
        <f t="shared" si="365"/>
        <v>3</v>
      </c>
      <c r="AI289" s="115">
        <f t="shared" si="366"/>
        <v>3.1578947368421054E-2</v>
      </c>
      <c r="AJ289" s="29">
        <v>29</v>
      </c>
      <c r="AK289" s="29">
        <v>38</v>
      </c>
      <c r="AL289" s="29">
        <f t="shared" si="352"/>
        <v>9</v>
      </c>
      <c r="AM289" s="115">
        <f t="shared" si="353"/>
        <v>0.31034482758620691</v>
      </c>
      <c r="AN289" s="29">
        <v>73</v>
      </c>
      <c r="AO289" s="29">
        <v>82</v>
      </c>
      <c r="AP289" s="29">
        <f t="shared" si="367"/>
        <v>9</v>
      </c>
      <c r="AQ289" s="115">
        <f t="shared" si="368"/>
        <v>0.12328767123287671</v>
      </c>
      <c r="AR289" s="29">
        <v>72</v>
      </c>
      <c r="AS289" s="29">
        <v>79</v>
      </c>
      <c r="AT289" s="29">
        <f t="shared" si="356"/>
        <v>7</v>
      </c>
      <c r="AU289" s="115">
        <f t="shared" si="357"/>
        <v>9.7222222222222224E-2</v>
      </c>
      <c r="AV289" s="29"/>
      <c r="AW289" s="29"/>
      <c r="AX289" s="29"/>
      <c r="AY289" s="29"/>
      <c r="AZ289" s="29"/>
      <c r="BA289" s="29"/>
      <c r="BB289" s="29"/>
      <c r="BC289" s="29"/>
      <c r="BD289" s="29"/>
      <c r="BE289" s="29">
        <v>1.1499999999999999</v>
      </c>
      <c r="BF289" s="36">
        <v>0.95</v>
      </c>
      <c r="BG289" s="29">
        <v>5.39</v>
      </c>
      <c r="BH289" s="29">
        <v>2.08</v>
      </c>
      <c r="BI289" s="36">
        <v>0.87</v>
      </c>
      <c r="BJ289" s="29">
        <v>3.24</v>
      </c>
      <c r="BK289" s="148">
        <f>(BL289*100)/(100+53)</f>
        <v>1.0261437908496731</v>
      </c>
      <c r="BL289" s="29">
        <v>1.57</v>
      </c>
      <c r="BM289" s="36">
        <v>0.53</v>
      </c>
      <c r="BN289" s="29">
        <f t="shared" si="364"/>
        <v>39.25</v>
      </c>
      <c r="BO289" s="29"/>
      <c r="BP289" s="29"/>
      <c r="BQ289" s="29"/>
      <c r="BR289" s="29"/>
      <c r="BS289" s="29" t="s">
        <v>28</v>
      </c>
      <c r="BT289" s="29">
        <v>1</v>
      </c>
      <c r="BU289" s="29">
        <v>3</v>
      </c>
      <c r="BV289" s="29" t="s">
        <v>3273</v>
      </c>
      <c r="BW289" s="37"/>
      <c r="BX289" s="29"/>
      <c r="BY289" s="29" t="s">
        <v>1569</v>
      </c>
      <c r="BZ289" s="29" t="s">
        <v>3274</v>
      </c>
      <c r="CA289" s="20" t="s">
        <v>3275</v>
      </c>
      <c r="CB289" s="29" t="s">
        <v>299</v>
      </c>
      <c r="CC289" s="20" t="s">
        <v>300</v>
      </c>
    </row>
    <row r="290" spans="1:81" ht="42.75">
      <c r="A290" s="31">
        <v>2023</v>
      </c>
      <c r="B290" s="29" t="s">
        <v>828</v>
      </c>
      <c r="C290" s="29" t="s">
        <v>987</v>
      </c>
      <c r="D290" s="113" t="s">
        <v>830</v>
      </c>
      <c r="E290" s="29" t="s">
        <v>989</v>
      </c>
      <c r="F290" s="29" t="s">
        <v>831</v>
      </c>
      <c r="G290" s="29" t="s">
        <v>1117</v>
      </c>
      <c r="H290" s="29" t="s">
        <v>1118</v>
      </c>
      <c r="I290" s="29" t="s">
        <v>1118</v>
      </c>
      <c r="J290" s="29" t="s">
        <v>3276</v>
      </c>
      <c r="K290" s="29" t="s">
        <v>23</v>
      </c>
      <c r="L290" s="29"/>
      <c r="M290" s="29" t="s">
        <v>3277</v>
      </c>
      <c r="N290" s="29" t="s">
        <v>1089</v>
      </c>
      <c r="O290" s="29" t="s">
        <v>3278</v>
      </c>
      <c r="P290" s="29">
        <v>49</v>
      </c>
      <c r="Q290" s="29"/>
      <c r="R290" s="29"/>
      <c r="S290" s="29" t="s">
        <v>3279</v>
      </c>
      <c r="T290" s="144" t="s">
        <v>3280</v>
      </c>
      <c r="U290" s="144" t="s">
        <v>2</v>
      </c>
      <c r="V290" s="149" t="s">
        <v>3281</v>
      </c>
      <c r="W290" s="144" t="s">
        <v>2</v>
      </c>
      <c r="X290" s="29">
        <v>34</v>
      </c>
      <c r="Y290" s="29">
        <v>40</v>
      </c>
      <c r="Z290" s="29">
        <f t="shared" si="346"/>
        <v>6</v>
      </c>
      <c r="AA290" s="115">
        <f t="shared" si="369"/>
        <v>0.17647058823529413</v>
      </c>
      <c r="AB290" s="29">
        <v>66</v>
      </c>
      <c r="AC290" s="29">
        <v>99</v>
      </c>
      <c r="AD290" s="29">
        <f t="shared" si="348"/>
        <v>33</v>
      </c>
      <c r="AE290" s="115">
        <f t="shared" si="359"/>
        <v>0.5</v>
      </c>
      <c r="AF290" s="29">
        <v>84</v>
      </c>
      <c r="AG290" s="29">
        <v>99</v>
      </c>
      <c r="AH290" s="29">
        <f t="shared" si="365"/>
        <v>15</v>
      </c>
      <c r="AI290" s="115">
        <f t="shared" si="366"/>
        <v>0.17857142857142858</v>
      </c>
      <c r="AJ290" s="29">
        <v>29</v>
      </c>
      <c r="AK290" s="29">
        <v>55</v>
      </c>
      <c r="AL290" s="29">
        <f t="shared" si="352"/>
        <v>26</v>
      </c>
      <c r="AM290" s="115">
        <f t="shared" si="353"/>
        <v>0.89655172413793105</v>
      </c>
      <c r="AN290" s="29">
        <v>80</v>
      </c>
      <c r="AO290" s="29">
        <v>91</v>
      </c>
      <c r="AP290" s="29">
        <f t="shared" si="367"/>
        <v>11</v>
      </c>
      <c r="AQ290" s="115">
        <f t="shared" si="368"/>
        <v>0.13750000000000001</v>
      </c>
      <c r="AR290" s="29">
        <v>80</v>
      </c>
      <c r="AS290" s="29">
        <v>97</v>
      </c>
      <c r="AT290" s="29">
        <f t="shared" si="356"/>
        <v>17</v>
      </c>
      <c r="AU290" s="115">
        <f t="shared" si="357"/>
        <v>0.21249999999999999</v>
      </c>
      <c r="AV290" s="29"/>
      <c r="AW290" s="29"/>
      <c r="AX290" s="29"/>
      <c r="AY290" s="29"/>
      <c r="AZ290" s="29"/>
      <c r="BA290" s="29"/>
      <c r="BB290" s="29"/>
      <c r="BC290" s="29"/>
      <c r="BD290" s="29"/>
      <c r="BE290" s="29">
        <v>1</v>
      </c>
      <c r="BF290" s="36">
        <v>0.98</v>
      </c>
      <c r="BG290" s="29">
        <v>11.01</v>
      </c>
      <c r="BH290" s="29"/>
      <c r="BI290" s="29"/>
      <c r="BJ290" s="29"/>
      <c r="BK290" s="148">
        <f>(BL290*100)/(100+27)</f>
        <v>2.4488188976377954</v>
      </c>
      <c r="BL290" s="29">
        <v>3.11</v>
      </c>
      <c r="BM290" s="36">
        <v>0.27</v>
      </c>
      <c r="BN290" s="29">
        <f t="shared" si="364"/>
        <v>152.38999999999999</v>
      </c>
      <c r="BO290" s="29"/>
      <c r="BP290" s="29"/>
      <c r="BQ290" s="29"/>
      <c r="BR290" s="29"/>
      <c r="BS290" s="29" t="s">
        <v>26</v>
      </c>
      <c r="BT290" s="29">
        <v>2</v>
      </c>
      <c r="BU290" s="29">
        <v>0</v>
      </c>
      <c r="BV290" s="29" t="s">
        <v>3177</v>
      </c>
      <c r="BW290" s="165"/>
      <c r="BX290" s="22"/>
      <c r="BY290" s="29" t="s">
        <v>1461</v>
      </c>
      <c r="BZ290" s="161" t="s">
        <v>3282</v>
      </c>
      <c r="CA290" s="42" t="s">
        <v>3283</v>
      </c>
      <c r="CB290" s="29" t="s">
        <v>299</v>
      </c>
      <c r="CC290" s="20" t="s">
        <v>300</v>
      </c>
    </row>
    <row r="291" spans="1:81" ht="57">
      <c r="A291" s="31">
        <v>2023</v>
      </c>
      <c r="B291" s="29" t="s">
        <v>301</v>
      </c>
      <c r="C291" s="29" t="s">
        <v>650</v>
      </c>
      <c r="D291" s="113" t="s">
        <v>430</v>
      </c>
      <c r="E291" s="29" t="s">
        <v>3284</v>
      </c>
      <c r="F291" s="29" t="s">
        <v>334</v>
      </c>
      <c r="G291" s="29" t="s">
        <v>3285</v>
      </c>
      <c r="H291" s="29" t="s">
        <v>3286</v>
      </c>
      <c r="I291" s="29" t="s">
        <v>3287</v>
      </c>
      <c r="J291" s="29" t="s">
        <v>3288</v>
      </c>
      <c r="K291" s="29" t="s">
        <v>23</v>
      </c>
      <c r="L291" s="29"/>
      <c r="M291" s="29" t="s">
        <v>3289</v>
      </c>
      <c r="N291" s="29" t="s">
        <v>1089</v>
      </c>
      <c r="O291" s="29" t="s">
        <v>411</v>
      </c>
      <c r="P291" s="29">
        <v>29</v>
      </c>
      <c r="Q291" s="29"/>
      <c r="R291" s="29"/>
      <c r="S291" s="29" t="s">
        <v>3290</v>
      </c>
      <c r="T291" s="151"/>
      <c r="U291" s="151"/>
      <c r="V291" s="149" t="s">
        <v>3291</v>
      </c>
      <c r="W291" s="144" t="s">
        <v>2</v>
      </c>
      <c r="X291" s="29">
        <v>9</v>
      </c>
      <c r="Y291" s="29">
        <v>64</v>
      </c>
      <c r="Z291" s="29">
        <f t="shared" si="346"/>
        <v>55</v>
      </c>
      <c r="AA291" s="115">
        <f t="shared" si="369"/>
        <v>6.1111111111111107</v>
      </c>
      <c r="AB291" s="29">
        <v>79</v>
      </c>
      <c r="AC291" s="29">
        <v>99</v>
      </c>
      <c r="AD291" s="29">
        <f t="shared" si="348"/>
        <v>20</v>
      </c>
      <c r="AE291" s="115">
        <f t="shared" si="359"/>
        <v>0.25316455696202533</v>
      </c>
      <c r="AF291" s="29">
        <v>100</v>
      </c>
      <c r="AG291" s="29">
        <v>100</v>
      </c>
      <c r="AH291" s="29">
        <f t="shared" si="365"/>
        <v>0</v>
      </c>
      <c r="AI291" s="115">
        <f t="shared" si="366"/>
        <v>0</v>
      </c>
      <c r="AJ291" s="29">
        <v>30</v>
      </c>
      <c r="AK291" s="29">
        <v>42</v>
      </c>
      <c r="AL291" s="29">
        <f t="shared" si="352"/>
        <v>12</v>
      </c>
      <c r="AM291" s="115">
        <f t="shared" si="353"/>
        <v>0.4</v>
      </c>
      <c r="AN291" s="29">
        <v>52</v>
      </c>
      <c r="AO291" s="29">
        <v>57</v>
      </c>
      <c r="AP291" s="29">
        <f t="shared" si="367"/>
        <v>5</v>
      </c>
      <c r="AQ291" s="115">
        <f t="shared" si="368"/>
        <v>9.6153846153846159E-2</v>
      </c>
      <c r="AR291" s="29">
        <v>49</v>
      </c>
      <c r="AS291" s="29">
        <v>59</v>
      </c>
      <c r="AT291" s="29">
        <f t="shared" si="356"/>
        <v>10</v>
      </c>
      <c r="AU291" s="115">
        <f t="shared" si="357"/>
        <v>0.20408163265306123</v>
      </c>
      <c r="AV291" s="29"/>
      <c r="AW291" s="29"/>
      <c r="AX291" s="29"/>
      <c r="AY291" s="29"/>
      <c r="AZ291" s="29"/>
      <c r="BA291" s="29"/>
      <c r="BB291" s="29"/>
      <c r="BC291" s="29"/>
      <c r="BD291" s="29"/>
      <c r="BE291" s="29">
        <v>0.57999999999999996</v>
      </c>
      <c r="BF291" s="36">
        <v>0.96</v>
      </c>
      <c r="BG291" s="29">
        <v>5.79</v>
      </c>
      <c r="BH291" s="29">
        <v>1.65</v>
      </c>
      <c r="BI291" s="36">
        <v>0.88</v>
      </c>
      <c r="BJ291" s="29">
        <v>3.31</v>
      </c>
      <c r="BK291" s="148">
        <f>(BL291*100)/(100+29)</f>
        <v>3.7286821705426352</v>
      </c>
      <c r="BL291" s="29">
        <v>4.8099999999999996</v>
      </c>
      <c r="BM291" s="36">
        <v>0.28999999999999998</v>
      </c>
      <c r="BN291" s="29">
        <f t="shared" si="364"/>
        <v>139.48999999999998</v>
      </c>
      <c r="BO291" s="29"/>
      <c r="BP291" s="29"/>
      <c r="BQ291" s="29"/>
      <c r="BR291" s="29"/>
      <c r="BS291" s="29" t="s">
        <v>27</v>
      </c>
      <c r="BT291" s="29">
        <v>1</v>
      </c>
      <c r="BU291" s="29">
        <v>2</v>
      </c>
      <c r="BV291" s="29" t="s">
        <v>3292</v>
      </c>
      <c r="BW291" s="37"/>
      <c r="BX291" s="29"/>
      <c r="BY291" s="29" t="s">
        <v>1569</v>
      </c>
      <c r="BZ291" s="29" t="s">
        <v>3293</v>
      </c>
      <c r="CA291" s="20" t="s">
        <v>3294</v>
      </c>
      <c r="CB291" s="29" t="s">
        <v>299</v>
      </c>
      <c r="CC291" s="20" t="s">
        <v>300</v>
      </c>
    </row>
    <row r="292" spans="1:81" ht="42.75">
      <c r="A292" s="31">
        <v>2023</v>
      </c>
      <c r="B292" s="29" t="s">
        <v>853</v>
      </c>
      <c r="C292" s="29" t="s">
        <v>3295</v>
      </c>
      <c r="D292" s="29"/>
      <c r="E292" s="29" t="s">
        <v>3296</v>
      </c>
      <c r="F292" s="29" t="s">
        <v>3297</v>
      </c>
      <c r="G292" s="29" t="s">
        <v>3297</v>
      </c>
      <c r="H292" s="29" t="s">
        <v>3298</v>
      </c>
      <c r="I292" s="29" t="s">
        <v>3299</v>
      </c>
      <c r="J292" s="29" t="s">
        <v>3300</v>
      </c>
      <c r="K292" s="29" t="s">
        <v>23</v>
      </c>
      <c r="L292" s="29"/>
      <c r="M292" s="29" t="s">
        <v>3301</v>
      </c>
      <c r="N292" s="29" t="s">
        <v>11969</v>
      </c>
      <c r="O292" s="29" t="s">
        <v>1714</v>
      </c>
      <c r="P292" s="29">
        <v>36</v>
      </c>
      <c r="Q292" s="29"/>
      <c r="R292" s="29"/>
      <c r="S292" s="29" t="s">
        <v>3302</v>
      </c>
      <c r="T292" s="154" t="s">
        <v>3303</v>
      </c>
      <c r="U292" s="154" t="s">
        <v>2</v>
      </c>
      <c r="V292" s="155" t="s">
        <v>3304</v>
      </c>
      <c r="W292" s="154" t="s">
        <v>2</v>
      </c>
      <c r="X292" s="29">
        <v>17</v>
      </c>
      <c r="Y292" s="29">
        <v>52</v>
      </c>
      <c r="Z292" s="29">
        <f t="shared" si="346"/>
        <v>35</v>
      </c>
      <c r="AA292" s="115">
        <f t="shared" si="369"/>
        <v>2.0588235294117645</v>
      </c>
      <c r="AB292" s="29">
        <v>71</v>
      </c>
      <c r="AC292" s="29">
        <v>99</v>
      </c>
      <c r="AD292" s="29">
        <f t="shared" si="348"/>
        <v>28</v>
      </c>
      <c r="AE292" s="115">
        <f t="shared" si="359"/>
        <v>0.39436619718309857</v>
      </c>
      <c r="AF292" s="29">
        <v>88</v>
      </c>
      <c r="AG292" s="29">
        <v>100</v>
      </c>
      <c r="AH292" s="29">
        <f t="shared" si="365"/>
        <v>12</v>
      </c>
      <c r="AI292" s="115">
        <f t="shared" si="366"/>
        <v>0.13636363636363635</v>
      </c>
      <c r="AJ292" s="29">
        <v>30</v>
      </c>
      <c r="AK292" s="29">
        <v>47</v>
      </c>
      <c r="AL292" s="29">
        <f t="shared" si="352"/>
        <v>17</v>
      </c>
      <c r="AM292" s="115">
        <f t="shared" si="353"/>
        <v>0.56666666666666665</v>
      </c>
      <c r="AN292" s="29">
        <v>63</v>
      </c>
      <c r="AO292" s="29">
        <v>89</v>
      </c>
      <c r="AP292" s="29">
        <f t="shared" si="367"/>
        <v>26</v>
      </c>
      <c r="AQ292" s="115">
        <f t="shared" si="368"/>
        <v>0.41269841269841268</v>
      </c>
      <c r="AR292" s="29">
        <v>63</v>
      </c>
      <c r="AS292" s="29">
        <v>91</v>
      </c>
      <c r="AT292" s="29">
        <f t="shared" si="356"/>
        <v>28</v>
      </c>
      <c r="AU292" s="115">
        <f t="shared" si="357"/>
        <v>0.44444444444444442</v>
      </c>
      <c r="AV292" s="29"/>
      <c r="AW292" s="29"/>
      <c r="AX292" s="29"/>
      <c r="AY292" s="29"/>
      <c r="AZ292" s="29"/>
      <c r="BA292" s="29"/>
      <c r="BB292" s="29"/>
      <c r="BC292" s="29"/>
      <c r="BD292" s="29"/>
      <c r="BE292" s="29">
        <v>0.86</v>
      </c>
      <c r="BF292" s="36">
        <v>0.93</v>
      </c>
      <c r="BG292" s="29">
        <v>5.07</v>
      </c>
      <c r="BH292" s="29">
        <v>2.08</v>
      </c>
      <c r="BI292" s="36">
        <v>0.86</v>
      </c>
      <c r="BJ292" s="29">
        <v>3</v>
      </c>
      <c r="BK292" s="148">
        <f>(BL292*100)/(100+8)</f>
        <v>3.4629629629629628</v>
      </c>
      <c r="BL292" s="29">
        <v>3.74</v>
      </c>
      <c r="BM292" s="36">
        <v>0.08</v>
      </c>
      <c r="BN292" s="29">
        <f t="shared" si="364"/>
        <v>134.64000000000001</v>
      </c>
      <c r="BO292" s="29"/>
      <c r="BP292" s="29"/>
      <c r="BQ292" s="29"/>
      <c r="BR292" s="29"/>
      <c r="BS292" s="29" t="s">
        <v>24</v>
      </c>
      <c r="BT292" s="29">
        <v>1</v>
      </c>
      <c r="BU292" s="29">
        <v>5</v>
      </c>
      <c r="BV292" s="42" t="s">
        <v>314</v>
      </c>
      <c r="BW292" s="160"/>
      <c r="BX292" s="161"/>
      <c r="BY292" s="29" t="s">
        <v>1461</v>
      </c>
      <c r="BZ292" s="161" t="s">
        <v>3305</v>
      </c>
      <c r="CA292" s="42" t="s">
        <v>3306</v>
      </c>
      <c r="CB292" s="29" t="s">
        <v>299</v>
      </c>
      <c r="CC292" s="20" t="s">
        <v>300</v>
      </c>
    </row>
    <row r="293" spans="1:81" ht="42.75">
      <c r="A293" s="31">
        <v>2023</v>
      </c>
      <c r="B293" s="29" t="s">
        <v>301</v>
      </c>
      <c r="C293" s="29" t="s">
        <v>650</v>
      </c>
      <c r="D293" s="113" t="s">
        <v>430</v>
      </c>
      <c r="E293" s="29" t="s">
        <v>651</v>
      </c>
      <c r="F293" s="29" t="s">
        <v>334</v>
      </c>
      <c r="G293" s="29" t="s">
        <v>3307</v>
      </c>
      <c r="H293" s="29" t="s">
        <v>3308</v>
      </c>
      <c r="I293" s="29" t="s">
        <v>3307</v>
      </c>
      <c r="J293" s="29" t="s">
        <v>3309</v>
      </c>
      <c r="K293" s="29" t="s">
        <v>23</v>
      </c>
      <c r="L293" s="29"/>
      <c r="M293" s="29" t="s">
        <v>3310</v>
      </c>
      <c r="N293" s="29" t="s">
        <v>1089</v>
      </c>
      <c r="O293" s="29" t="s">
        <v>3311</v>
      </c>
      <c r="P293" s="29">
        <v>61</v>
      </c>
      <c r="Q293" s="29"/>
      <c r="R293" s="29"/>
      <c r="S293" s="29" t="s">
        <v>3312</v>
      </c>
      <c r="T293" s="156" t="s">
        <v>3313</v>
      </c>
      <c r="U293" s="144" t="s">
        <v>2</v>
      </c>
      <c r="V293" s="149" t="s">
        <v>3314</v>
      </c>
      <c r="W293" s="144" t="s">
        <v>2</v>
      </c>
      <c r="X293" s="29">
        <v>60</v>
      </c>
      <c r="Y293" s="29">
        <v>82</v>
      </c>
      <c r="Z293" s="29">
        <f t="shared" si="346"/>
        <v>22</v>
      </c>
      <c r="AA293" s="115">
        <f t="shared" si="369"/>
        <v>0.36666666666666664</v>
      </c>
      <c r="AB293" s="29">
        <v>92</v>
      </c>
      <c r="AC293" s="29">
        <v>99</v>
      </c>
      <c r="AD293" s="29">
        <f t="shared" si="348"/>
        <v>7</v>
      </c>
      <c r="AE293" s="115">
        <f t="shared" si="359"/>
        <v>7.6086956521739135E-2</v>
      </c>
      <c r="AF293" s="29">
        <v>100</v>
      </c>
      <c r="AG293" s="29">
        <v>100</v>
      </c>
      <c r="AH293" s="29">
        <f t="shared" si="365"/>
        <v>0</v>
      </c>
      <c r="AI293" s="115">
        <f t="shared" si="366"/>
        <v>0</v>
      </c>
      <c r="AJ293" s="29">
        <v>41</v>
      </c>
      <c r="AK293" s="29">
        <v>54</v>
      </c>
      <c r="AL293" s="29">
        <f t="shared" si="352"/>
        <v>13</v>
      </c>
      <c r="AM293" s="115">
        <f t="shared" si="353"/>
        <v>0.31707317073170732</v>
      </c>
      <c r="AN293" s="29">
        <v>96</v>
      </c>
      <c r="AO293" s="29">
        <v>97</v>
      </c>
      <c r="AP293" s="29">
        <f t="shared" si="367"/>
        <v>1</v>
      </c>
      <c r="AQ293" s="115">
        <f t="shared" si="368"/>
        <v>1.0416666666666666E-2</v>
      </c>
      <c r="AR293" s="29">
        <v>91</v>
      </c>
      <c r="AS293" s="29">
        <v>94</v>
      </c>
      <c r="AT293" s="29">
        <f t="shared" si="356"/>
        <v>3</v>
      </c>
      <c r="AU293" s="115">
        <f t="shared" si="357"/>
        <v>3.2967032967032968E-2</v>
      </c>
      <c r="AV293" s="29"/>
      <c r="AW293" s="29"/>
      <c r="AX293" s="29"/>
      <c r="AY293" s="29"/>
      <c r="AZ293" s="29"/>
      <c r="BA293" s="29"/>
      <c r="BB293" s="29"/>
      <c r="BC293" s="29"/>
      <c r="BD293" s="29"/>
      <c r="BE293" s="29">
        <v>0.86</v>
      </c>
      <c r="BF293" s="36">
        <v>0.95</v>
      </c>
      <c r="BG293" s="29">
        <v>5.18</v>
      </c>
      <c r="BH293" s="29">
        <v>1.39</v>
      </c>
      <c r="BI293" s="36">
        <v>0.88</v>
      </c>
      <c r="BJ293" s="29">
        <v>2.95</v>
      </c>
      <c r="BK293" s="148">
        <f>(BL293*100)/(100+26)</f>
        <v>2.6587301587301586</v>
      </c>
      <c r="BL293" s="29">
        <v>3.35</v>
      </c>
      <c r="BM293" s="36">
        <v>0.26</v>
      </c>
      <c r="BN293" s="29">
        <f t="shared" si="364"/>
        <v>204.35</v>
      </c>
      <c r="BO293" s="29"/>
      <c r="BP293" s="29"/>
      <c r="BQ293" s="29"/>
      <c r="BR293" s="29"/>
      <c r="BS293" s="29" t="s">
        <v>25</v>
      </c>
      <c r="BT293" s="29">
        <v>1</v>
      </c>
      <c r="BU293" s="29">
        <v>3</v>
      </c>
      <c r="BV293" s="29" t="s">
        <v>3292</v>
      </c>
      <c r="BW293" s="165"/>
      <c r="BX293" s="22"/>
      <c r="BY293" s="29" t="s">
        <v>1461</v>
      </c>
      <c r="BZ293" s="161" t="s">
        <v>3315</v>
      </c>
      <c r="CA293" s="42" t="s">
        <v>3316</v>
      </c>
      <c r="CB293" s="29" t="s">
        <v>299</v>
      </c>
      <c r="CC293" s="20" t="s">
        <v>300</v>
      </c>
    </row>
    <row r="294" spans="1:81" ht="42.75">
      <c r="A294" s="31">
        <v>2023</v>
      </c>
      <c r="B294" s="29" t="s">
        <v>367</v>
      </c>
      <c r="C294" s="29" t="s">
        <v>368</v>
      </c>
      <c r="D294" s="29"/>
      <c r="E294" s="29" t="s">
        <v>369</v>
      </c>
      <c r="F294" s="29" t="s">
        <v>370</v>
      </c>
      <c r="G294" s="29" t="s">
        <v>371</v>
      </c>
      <c r="H294" s="29" t="s">
        <v>372</v>
      </c>
      <c r="I294" s="29" t="s">
        <v>372</v>
      </c>
      <c r="J294" s="29" t="s">
        <v>3317</v>
      </c>
      <c r="K294" s="29" t="s">
        <v>23</v>
      </c>
      <c r="L294" s="29"/>
      <c r="M294" s="29" t="s">
        <v>3318</v>
      </c>
      <c r="N294" s="29" t="s">
        <v>12016</v>
      </c>
      <c r="O294" s="29" t="s">
        <v>3311</v>
      </c>
      <c r="P294" s="29">
        <v>47</v>
      </c>
      <c r="Q294" s="29"/>
      <c r="R294" s="29"/>
      <c r="S294" s="29" t="s">
        <v>3320</v>
      </c>
      <c r="T294" s="156" t="s">
        <v>3321</v>
      </c>
      <c r="U294" s="154" t="s">
        <v>2</v>
      </c>
      <c r="V294" s="155" t="s">
        <v>3322</v>
      </c>
      <c r="W294" s="154" t="s">
        <v>2</v>
      </c>
      <c r="X294" s="29">
        <v>21</v>
      </c>
      <c r="Y294" s="29">
        <v>38</v>
      </c>
      <c r="Z294" s="29">
        <f t="shared" si="346"/>
        <v>17</v>
      </c>
      <c r="AA294" s="115">
        <f t="shared" si="369"/>
        <v>0.80952380952380953</v>
      </c>
      <c r="AB294" s="29">
        <v>57</v>
      </c>
      <c r="AC294" s="29">
        <v>75</v>
      </c>
      <c r="AD294" s="29">
        <f t="shared" si="348"/>
        <v>18</v>
      </c>
      <c r="AE294" s="115">
        <f t="shared" si="359"/>
        <v>0.31578947368421051</v>
      </c>
      <c r="AF294" s="29">
        <v>76</v>
      </c>
      <c r="AG294" s="29">
        <v>96</v>
      </c>
      <c r="AH294" s="29">
        <f t="shared" si="365"/>
        <v>20</v>
      </c>
      <c r="AI294" s="115">
        <f t="shared" si="366"/>
        <v>0.26315789473684209</v>
      </c>
      <c r="AJ294" s="29">
        <v>30</v>
      </c>
      <c r="AK294" s="29">
        <v>61</v>
      </c>
      <c r="AL294" s="29">
        <f t="shared" si="352"/>
        <v>31</v>
      </c>
      <c r="AM294" s="115">
        <f t="shared" si="353"/>
        <v>1.0333333333333334</v>
      </c>
      <c r="AN294" s="29">
        <v>72</v>
      </c>
      <c r="AO294" s="29">
        <v>88</v>
      </c>
      <c r="AP294" s="29">
        <f t="shared" si="367"/>
        <v>16</v>
      </c>
      <c r="AQ294" s="115">
        <f t="shared" si="368"/>
        <v>0.22222222222222221</v>
      </c>
      <c r="AR294" s="29">
        <v>72</v>
      </c>
      <c r="AS294" s="29">
        <v>88</v>
      </c>
      <c r="AT294" s="29">
        <f t="shared" si="356"/>
        <v>16</v>
      </c>
      <c r="AU294" s="115">
        <f t="shared" si="357"/>
        <v>0.22222222222222221</v>
      </c>
      <c r="AV294" s="29"/>
      <c r="AW294" s="29"/>
      <c r="AX294" s="29"/>
      <c r="AY294" s="29"/>
      <c r="AZ294" s="29"/>
      <c r="BA294" s="29"/>
      <c r="BB294" s="29"/>
      <c r="BC294" s="29"/>
      <c r="BD294" s="29"/>
      <c r="BE294" s="29">
        <v>1.28</v>
      </c>
      <c r="BF294" s="36">
        <v>0.98</v>
      </c>
      <c r="BG294" s="29">
        <v>3.47</v>
      </c>
      <c r="BH294" s="29"/>
      <c r="BI294" s="36"/>
      <c r="BJ294" s="29"/>
      <c r="BK294" s="148">
        <f>(BL294*100)/(100+28)</f>
        <v>2.703125</v>
      </c>
      <c r="BL294" s="29">
        <v>3.46</v>
      </c>
      <c r="BM294" s="36">
        <v>0.28000000000000003</v>
      </c>
      <c r="BN294" s="29">
        <f t="shared" si="364"/>
        <v>162.62</v>
      </c>
      <c r="BO294" s="29"/>
      <c r="BP294" s="29"/>
      <c r="BQ294" s="29"/>
      <c r="BR294" s="29"/>
      <c r="BS294" s="29" t="s">
        <v>24</v>
      </c>
      <c r="BT294" s="29">
        <v>1</v>
      </c>
      <c r="BU294" s="29">
        <v>0</v>
      </c>
      <c r="BV294" s="29" t="s">
        <v>3323</v>
      </c>
      <c r="BW294" s="37"/>
      <c r="BX294" s="29" t="s">
        <v>3324</v>
      </c>
      <c r="BY294" s="29" t="s">
        <v>1461</v>
      </c>
      <c r="BZ294" s="29" t="s">
        <v>2414</v>
      </c>
      <c r="CA294" s="20" t="s">
        <v>3325</v>
      </c>
      <c r="CB294" s="29" t="s">
        <v>299</v>
      </c>
      <c r="CC294" s="20" t="s">
        <v>300</v>
      </c>
    </row>
    <row r="295" spans="1:81" ht="42.75">
      <c r="A295" s="31">
        <v>2023</v>
      </c>
      <c r="B295" s="29" t="s">
        <v>301</v>
      </c>
      <c r="C295" s="29" t="s">
        <v>894</v>
      </c>
      <c r="D295" s="113" t="s">
        <v>333</v>
      </c>
      <c r="E295" s="29" t="s">
        <v>1337</v>
      </c>
      <c r="F295" s="29" t="s">
        <v>334</v>
      </c>
      <c r="G295" s="29" t="s">
        <v>3326</v>
      </c>
      <c r="H295" s="29" t="s">
        <v>3327</v>
      </c>
      <c r="I295" s="29" t="s">
        <v>3327</v>
      </c>
      <c r="J295" s="29" t="s">
        <v>3328</v>
      </c>
      <c r="K295" s="29" t="s">
        <v>23</v>
      </c>
      <c r="L295" s="29"/>
      <c r="M295" s="29" t="s">
        <v>3329</v>
      </c>
      <c r="N295" s="29" t="s">
        <v>310</v>
      </c>
      <c r="O295" s="29" t="s">
        <v>311</v>
      </c>
      <c r="P295" s="29">
        <v>32</v>
      </c>
      <c r="Q295" s="29"/>
      <c r="R295" s="29"/>
      <c r="S295" s="29" t="s">
        <v>3330</v>
      </c>
      <c r="T295" s="144" t="s">
        <v>3331</v>
      </c>
      <c r="U295" s="144" t="s">
        <v>2</v>
      </c>
      <c r="V295" s="149" t="s">
        <v>3332</v>
      </c>
      <c r="W295" s="144" t="s">
        <v>2</v>
      </c>
      <c r="X295" s="29">
        <v>8</v>
      </c>
      <c r="Y295" s="29">
        <v>20</v>
      </c>
      <c r="Z295" s="29">
        <f t="shared" si="346"/>
        <v>12</v>
      </c>
      <c r="AA295" s="115">
        <f t="shared" si="369"/>
        <v>1.5</v>
      </c>
      <c r="AB295" s="29">
        <v>26</v>
      </c>
      <c r="AC295" s="29">
        <v>46</v>
      </c>
      <c r="AD295" s="29">
        <f t="shared" si="348"/>
        <v>20</v>
      </c>
      <c r="AE295" s="115">
        <f t="shared" si="359"/>
        <v>0.76923076923076927</v>
      </c>
      <c r="AF295" s="29">
        <v>70</v>
      </c>
      <c r="AG295" s="29">
        <v>100</v>
      </c>
      <c r="AH295" s="29">
        <f t="shared" si="365"/>
        <v>30</v>
      </c>
      <c r="AI295" s="115">
        <f t="shared" si="366"/>
        <v>0.42857142857142855</v>
      </c>
      <c r="AJ295" s="29">
        <v>28</v>
      </c>
      <c r="AK295" s="29">
        <v>53</v>
      </c>
      <c r="AL295" s="29">
        <f t="shared" si="352"/>
        <v>25</v>
      </c>
      <c r="AM295" s="115">
        <f t="shared" si="353"/>
        <v>0.8928571428571429</v>
      </c>
      <c r="AN295" s="29">
        <v>68</v>
      </c>
      <c r="AO295" s="29">
        <v>92</v>
      </c>
      <c r="AP295" s="29">
        <f t="shared" si="367"/>
        <v>24</v>
      </c>
      <c r="AQ295" s="115">
        <f t="shared" si="368"/>
        <v>0.35294117647058826</v>
      </c>
      <c r="AR295" s="29">
        <v>65</v>
      </c>
      <c r="AS295" s="29">
        <v>81</v>
      </c>
      <c r="AT295" s="29">
        <f t="shared" si="356"/>
        <v>16</v>
      </c>
      <c r="AU295" s="115">
        <f t="shared" si="357"/>
        <v>0.24615384615384617</v>
      </c>
      <c r="AV295" s="29"/>
      <c r="AW295" s="29"/>
      <c r="AX295" s="29"/>
      <c r="AY295" s="29"/>
      <c r="AZ295" s="29"/>
      <c r="BA295" s="29"/>
      <c r="BB295" s="29"/>
      <c r="BC295" s="29"/>
      <c r="BD295" s="29"/>
      <c r="BE295" s="29">
        <v>0.5</v>
      </c>
      <c r="BF295" s="36">
        <v>0.95</v>
      </c>
      <c r="BG295" s="29">
        <v>5.22</v>
      </c>
      <c r="BH295" s="29">
        <v>1.92</v>
      </c>
      <c r="BI295" s="36">
        <v>0.87</v>
      </c>
      <c r="BJ295" s="29">
        <v>3.08</v>
      </c>
      <c r="BK295" s="148">
        <f>(BL295*100)/(100+21)</f>
        <v>2.0330578512396693</v>
      </c>
      <c r="BL295" s="29">
        <v>2.46</v>
      </c>
      <c r="BM295" s="36">
        <v>0.21</v>
      </c>
      <c r="BN295" s="29">
        <f t="shared" si="364"/>
        <v>78.72</v>
      </c>
      <c r="BO295" s="29"/>
      <c r="BP295" s="29"/>
      <c r="BQ295" s="29"/>
      <c r="BR295" s="29"/>
      <c r="BS295" s="29" t="s">
        <v>25</v>
      </c>
      <c r="BT295" s="29">
        <v>1</v>
      </c>
      <c r="BU295" s="29">
        <v>2</v>
      </c>
      <c r="BV295" s="42" t="s">
        <v>314</v>
      </c>
      <c r="BW295" s="127"/>
      <c r="BX295" s="20"/>
      <c r="BY295" s="29" t="s">
        <v>1461</v>
      </c>
      <c r="BZ295" s="20" t="s">
        <v>3333</v>
      </c>
      <c r="CA295" s="20" t="s">
        <v>3334</v>
      </c>
      <c r="CB295" s="29" t="s">
        <v>299</v>
      </c>
      <c r="CC295" s="20" t="s">
        <v>300</v>
      </c>
    </row>
    <row r="296" spans="1:81" ht="57">
      <c r="A296" s="31">
        <v>2023</v>
      </c>
      <c r="B296" s="29" t="s">
        <v>283</v>
      </c>
      <c r="C296" s="29" t="s">
        <v>1234</v>
      </c>
      <c r="D296" s="29"/>
      <c r="E296" s="29" t="s">
        <v>1400</v>
      </c>
      <c r="F296" s="29" t="s">
        <v>1468</v>
      </c>
      <c r="G296" s="29" t="s">
        <v>1469</v>
      </c>
      <c r="H296" s="29" t="s">
        <v>1470</v>
      </c>
      <c r="I296" s="29" t="s">
        <v>1470</v>
      </c>
      <c r="J296" s="29" t="s">
        <v>3335</v>
      </c>
      <c r="K296" s="29" t="s">
        <v>23</v>
      </c>
      <c r="L296" s="29"/>
      <c r="M296" s="29" t="s">
        <v>3336</v>
      </c>
      <c r="N296" s="29" t="s">
        <v>1299</v>
      </c>
      <c r="O296" s="29" t="s">
        <v>774</v>
      </c>
      <c r="P296" s="29">
        <v>44</v>
      </c>
      <c r="Q296" s="29"/>
      <c r="R296" s="29"/>
      <c r="S296" s="29" t="s">
        <v>3337</v>
      </c>
      <c r="T296" s="156" t="s">
        <v>3338</v>
      </c>
      <c r="U296" s="29" t="s">
        <v>8</v>
      </c>
      <c r="V296" s="155" t="s">
        <v>3339</v>
      </c>
      <c r="W296" s="154" t="s">
        <v>8</v>
      </c>
      <c r="X296" s="29">
        <v>46</v>
      </c>
      <c r="Y296" s="29">
        <v>57</v>
      </c>
      <c r="Z296" s="29">
        <f t="shared" si="346"/>
        <v>11</v>
      </c>
      <c r="AA296" s="115">
        <f t="shared" si="369"/>
        <v>0.2391304347826087</v>
      </c>
      <c r="AB296" s="29">
        <v>85</v>
      </c>
      <c r="AC296" s="29">
        <v>95</v>
      </c>
      <c r="AD296" s="29">
        <f t="shared" si="348"/>
        <v>10</v>
      </c>
      <c r="AE296" s="115">
        <f t="shared" si="359"/>
        <v>0.11764705882352941</v>
      </c>
      <c r="AF296" s="29">
        <v>99</v>
      </c>
      <c r="AG296" s="29">
        <v>100</v>
      </c>
      <c r="AH296" s="29">
        <f t="shared" si="365"/>
        <v>1</v>
      </c>
      <c r="AI296" s="115">
        <f t="shared" si="366"/>
        <v>1.0101010101010102E-2</v>
      </c>
      <c r="AJ296" s="29">
        <v>25</v>
      </c>
      <c r="AK296" s="29">
        <v>33</v>
      </c>
      <c r="AL296" s="29">
        <f t="shared" si="352"/>
        <v>8</v>
      </c>
      <c r="AM296" s="115">
        <f t="shared" si="353"/>
        <v>0.32</v>
      </c>
      <c r="AN296" s="29">
        <v>54</v>
      </c>
      <c r="AO296" s="29">
        <v>63</v>
      </c>
      <c r="AP296" s="29">
        <f t="shared" si="367"/>
        <v>9</v>
      </c>
      <c r="AQ296" s="115">
        <f t="shared" si="368"/>
        <v>0.16666666666666666</v>
      </c>
      <c r="AR296" s="29">
        <v>54</v>
      </c>
      <c r="AS296" s="29">
        <v>63</v>
      </c>
      <c r="AT296" s="29">
        <f t="shared" si="356"/>
        <v>9</v>
      </c>
      <c r="AU296" s="115">
        <f t="shared" si="357"/>
        <v>0.16666666666666666</v>
      </c>
      <c r="AV296" s="29"/>
      <c r="AW296" s="29"/>
      <c r="AX296" s="29"/>
      <c r="AY296" s="29"/>
      <c r="AZ296" s="29"/>
      <c r="BA296" s="29"/>
      <c r="BB296" s="29"/>
      <c r="BC296" s="29"/>
      <c r="BD296" s="29"/>
      <c r="BE296" s="29">
        <v>0.66</v>
      </c>
      <c r="BF296" s="36">
        <v>0.97</v>
      </c>
      <c r="BG296" s="29">
        <v>5.31</v>
      </c>
      <c r="BH296" s="29">
        <v>1.69</v>
      </c>
      <c r="BI296" s="36">
        <v>0.88</v>
      </c>
      <c r="BJ296" s="29">
        <v>3.17</v>
      </c>
      <c r="BK296" s="148">
        <f>(BL296*100)/(100+32)</f>
        <v>2.5454545454545454</v>
      </c>
      <c r="BL296" s="29">
        <v>3.36</v>
      </c>
      <c r="BM296" s="36">
        <v>0.32</v>
      </c>
      <c r="BN296" s="29">
        <f t="shared" si="364"/>
        <v>147.84</v>
      </c>
      <c r="BO296" s="29"/>
      <c r="BP296" s="29"/>
      <c r="BQ296" s="29"/>
      <c r="BR296" s="29"/>
      <c r="BS296" s="29" t="s">
        <v>25</v>
      </c>
      <c r="BT296" s="29">
        <v>2</v>
      </c>
      <c r="BU296" s="29">
        <v>2</v>
      </c>
      <c r="BV296" s="42" t="s">
        <v>314</v>
      </c>
      <c r="BW296" s="160"/>
      <c r="BX296" s="161"/>
      <c r="BY296" s="29" t="s">
        <v>1461</v>
      </c>
      <c r="BZ296" s="161" t="s">
        <v>3113</v>
      </c>
      <c r="CA296" s="42" t="s">
        <v>3114</v>
      </c>
      <c r="CB296" s="29" t="s">
        <v>299</v>
      </c>
      <c r="CC296" s="20" t="s">
        <v>300</v>
      </c>
    </row>
    <row r="297" spans="1:81" ht="38.25">
      <c r="A297" s="31">
        <v>2023</v>
      </c>
      <c r="B297" s="29"/>
      <c r="C297" s="29"/>
      <c r="D297" s="29"/>
      <c r="E297" s="29"/>
      <c r="F297" s="29"/>
      <c r="G297" s="29" t="s">
        <v>3340</v>
      </c>
      <c r="H297" s="29" t="s">
        <v>3341</v>
      </c>
      <c r="I297" s="29" t="s">
        <v>3342</v>
      </c>
      <c r="J297" s="29"/>
      <c r="K297" s="29" t="s">
        <v>21</v>
      </c>
      <c r="L297" s="29"/>
      <c r="M297" s="29"/>
      <c r="N297" s="29"/>
      <c r="O297" s="29" t="s">
        <v>630</v>
      </c>
      <c r="P297" s="29"/>
      <c r="Q297" s="29"/>
      <c r="R297" s="29"/>
      <c r="S297" s="29" t="s">
        <v>2088</v>
      </c>
      <c r="T297" s="158"/>
      <c r="U297" s="158"/>
      <c r="V297" s="166" t="s">
        <v>3343</v>
      </c>
      <c r="W297" s="158" t="s">
        <v>2</v>
      </c>
      <c r="X297" s="29">
        <v>32</v>
      </c>
      <c r="Y297" s="29">
        <v>46</v>
      </c>
      <c r="Z297" s="29">
        <f t="shared" si="346"/>
        <v>14</v>
      </c>
      <c r="AA297" s="115">
        <f t="shared" si="369"/>
        <v>0.4375</v>
      </c>
      <c r="AB297" s="29">
        <v>49</v>
      </c>
      <c r="AC297" s="29">
        <v>57</v>
      </c>
      <c r="AD297" s="29">
        <f t="shared" si="348"/>
        <v>8</v>
      </c>
      <c r="AE297" s="115">
        <f t="shared" si="359"/>
        <v>0.16326530612244897</v>
      </c>
      <c r="AF297" s="29">
        <v>28</v>
      </c>
      <c r="AG297" s="29">
        <v>34</v>
      </c>
      <c r="AH297" s="29">
        <f t="shared" si="365"/>
        <v>6</v>
      </c>
      <c r="AI297" s="115">
        <f t="shared" si="366"/>
        <v>0.21428571428571427</v>
      </c>
      <c r="AJ297" s="29">
        <v>14</v>
      </c>
      <c r="AK297" s="29">
        <v>22</v>
      </c>
      <c r="AL297" s="29">
        <f t="shared" si="352"/>
        <v>8</v>
      </c>
      <c r="AM297" s="115">
        <f t="shared" si="353"/>
        <v>0.5714285714285714</v>
      </c>
      <c r="AN297" s="29"/>
      <c r="AO297" s="29"/>
      <c r="AP297" s="29"/>
      <c r="AQ297" s="115"/>
      <c r="AR297" s="29">
        <v>21</v>
      </c>
      <c r="AS297" s="29">
        <v>33</v>
      </c>
      <c r="AT297" s="29">
        <f t="shared" si="356"/>
        <v>12</v>
      </c>
      <c r="AU297" s="115">
        <f t="shared" si="357"/>
        <v>0.5714285714285714</v>
      </c>
      <c r="AV297" s="29"/>
      <c r="AW297" s="29"/>
      <c r="AX297" s="29"/>
      <c r="AY297" s="29"/>
      <c r="AZ297" s="29"/>
      <c r="BA297" s="29"/>
      <c r="BB297" s="29"/>
      <c r="BC297" s="29"/>
      <c r="BD297" s="29"/>
      <c r="BE297" s="29"/>
      <c r="BF297" s="36"/>
      <c r="BG297" s="29"/>
      <c r="BH297" s="29"/>
      <c r="BI297" s="36"/>
      <c r="BJ297" s="29"/>
      <c r="BK297" s="148"/>
      <c r="BL297" s="29"/>
      <c r="BM297" s="36"/>
      <c r="BN297" s="29"/>
      <c r="BO297" s="29"/>
      <c r="BP297" s="29"/>
      <c r="BQ297" s="29"/>
      <c r="BR297" s="29"/>
      <c r="BS297" s="29" t="s">
        <v>28</v>
      </c>
      <c r="BT297" s="29"/>
      <c r="BU297" s="29"/>
      <c r="BV297" s="29" t="s">
        <v>21</v>
      </c>
      <c r="BW297" s="37"/>
      <c r="BX297" s="29"/>
      <c r="BY297" s="29" t="s">
        <v>1569</v>
      </c>
      <c r="BZ297" s="29" t="s">
        <v>1570</v>
      </c>
      <c r="CA297" s="20" t="s">
        <v>1571</v>
      </c>
      <c r="CB297" s="29" t="s">
        <v>299</v>
      </c>
      <c r="CC297" s="20" t="s">
        <v>300</v>
      </c>
    </row>
    <row r="298" spans="1:81" ht="42.75">
      <c r="A298" s="31">
        <v>2023</v>
      </c>
      <c r="B298" s="29" t="s">
        <v>301</v>
      </c>
      <c r="C298" s="29" t="s">
        <v>894</v>
      </c>
      <c r="D298" s="113" t="s">
        <v>430</v>
      </c>
      <c r="E298" s="29" t="s">
        <v>907</v>
      </c>
      <c r="F298" s="29" t="s">
        <v>334</v>
      </c>
      <c r="G298" s="29" t="s">
        <v>1954</v>
      </c>
      <c r="H298" s="29" t="s">
        <v>1955</v>
      </c>
      <c r="I298" s="29" t="s">
        <v>1955</v>
      </c>
      <c r="J298" s="29" t="s">
        <v>3344</v>
      </c>
      <c r="K298" s="29" t="s">
        <v>23</v>
      </c>
      <c r="L298" s="29"/>
      <c r="M298" s="29" t="s">
        <v>3345</v>
      </c>
      <c r="N298" s="29" t="s">
        <v>310</v>
      </c>
      <c r="O298" s="29" t="s">
        <v>648</v>
      </c>
      <c r="P298" s="29">
        <v>85</v>
      </c>
      <c r="Q298" s="29"/>
      <c r="R298" s="29"/>
      <c r="S298" s="29" t="s">
        <v>3346</v>
      </c>
      <c r="T298" s="144" t="s">
        <v>3347</v>
      </c>
      <c r="U298" s="29" t="s">
        <v>8</v>
      </c>
      <c r="V298" s="149" t="s">
        <v>3348</v>
      </c>
      <c r="W298" s="144" t="s">
        <v>2</v>
      </c>
      <c r="X298" s="29">
        <v>41</v>
      </c>
      <c r="Y298" s="29">
        <v>81</v>
      </c>
      <c r="Z298" s="29">
        <f t="shared" si="346"/>
        <v>40</v>
      </c>
      <c r="AA298" s="115">
        <f t="shared" si="369"/>
        <v>0.97560975609756095</v>
      </c>
      <c r="AB298" s="29">
        <v>92</v>
      </c>
      <c r="AC298" s="29">
        <v>99</v>
      </c>
      <c r="AD298" s="29">
        <f t="shared" si="348"/>
        <v>7</v>
      </c>
      <c r="AE298" s="115">
        <f t="shared" si="359"/>
        <v>7.6086956521739135E-2</v>
      </c>
      <c r="AF298" s="29">
        <v>97</v>
      </c>
      <c r="AG298" s="29">
        <v>100</v>
      </c>
      <c r="AH298" s="29">
        <f t="shared" si="365"/>
        <v>3</v>
      </c>
      <c r="AI298" s="115">
        <f t="shared" si="366"/>
        <v>3.0927835051546393E-2</v>
      </c>
      <c r="AJ298" s="29">
        <v>61</v>
      </c>
      <c r="AK298" s="29">
        <v>79</v>
      </c>
      <c r="AL298" s="29">
        <f t="shared" si="352"/>
        <v>18</v>
      </c>
      <c r="AM298" s="115">
        <f t="shared" si="353"/>
        <v>0.29508196721311475</v>
      </c>
      <c r="AN298" s="29">
        <v>90</v>
      </c>
      <c r="AO298" s="29">
        <v>91</v>
      </c>
      <c r="AP298" s="29">
        <f t="shared" ref="AP298:AP302" si="370">AO298-AN298</f>
        <v>1</v>
      </c>
      <c r="AQ298" s="115">
        <f t="shared" ref="AQ298:AQ302" si="371">(AO298-AN298)/AN298</f>
        <v>1.1111111111111112E-2</v>
      </c>
      <c r="AR298" s="29">
        <v>89</v>
      </c>
      <c r="AS298" s="29">
        <v>93</v>
      </c>
      <c r="AT298" s="29">
        <f t="shared" si="356"/>
        <v>4</v>
      </c>
      <c r="AU298" s="115">
        <f t="shared" si="357"/>
        <v>4.49438202247191E-2</v>
      </c>
      <c r="AV298" s="29"/>
      <c r="AW298" s="29"/>
      <c r="AX298" s="29"/>
      <c r="AY298" s="29"/>
      <c r="AZ298" s="29"/>
      <c r="BA298" s="29"/>
      <c r="BB298" s="29"/>
      <c r="BC298" s="29"/>
      <c r="BD298" s="29"/>
      <c r="BE298" s="29">
        <v>0.66</v>
      </c>
      <c r="BF298" s="36">
        <v>0.95</v>
      </c>
      <c r="BG298" s="29">
        <v>5.07</v>
      </c>
      <c r="BH298" s="29">
        <v>2.06</v>
      </c>
      <c r="BI298" s="36">
        <v>0.88</v>
      </c>
      <c r="BJ298" s="29">
        <v>3</v>
      </c>
      <c r="BK298" s="148">
        <f>(BL298*100)/(100+32)</f>
        <v>1.7424242424242422</v>
      </c>
      <c r="BL298" s="29">
        <v>2.2999999999999998</v>
      </c>
      <c r="BM298" s="36">
        <v>0.32</v>
      </c>
      <c r="BN298" s="29">
        <f t="shared" ref="BN298:BN305" si="372">P298*BL298</f>
        <v>195.49999999999997</v>
      </c>
      <c r="BO298" s="29"/>
      <c r="BP298" s="29"/>
      <c r="BQ298" s="29"/>
      <c r="BR298" s="29"/>
      <c r="BS298" s="29" t="s">
        <v>26</v>
      </c>
      <c r="BT298" s="29">
        <v>1</v>
      </c>
      <c r="BU298" s="29">
        <v>1</v>
      </c>
      <c r="BV298" s="42" t="s">
        <v>314</v>
      </c>
      <c r="BW298" s="160"/>
      <c r="BX298" s="161"/>
      <c r="BY298" s="29" t="s">
        <v>1461</v>
      </c>
      <c r="BZ298" s="161" t="s">
        <v>3349</v>
      </c>
      <c r="CA298" s="42" t="s">
        <v>3350</v>
      </c>
      <c r="CB298" s="29" t="s">
        <v>299</v>
      </c>
      <c r="CC298" s="20" t="s">
        <v>300</v>
      </c>
    </row>
    <row r="299" spans="1:81" ht="57">
      <c r="A299" s="31">
        <v>2023</v>
      </c>
      <c r="B299" s="29" t="s">
        <v>367</v>
      </c>
      <c r="C299" s="29" t="s">
        <v>794</v>
      </c>
      <c r="D299" s="113" t="s">
        <v>795</v>
      </c>
      <c r="E299" s="29" t="s">
        <v>1776</v>
      </c>
      <c r="F299" s="29" t="s">
        <v>334</v>
      </c>
      <c r="G299" s="29" t="s">
        <v>797</v>
      </c>
      <c r="H299" s="29" t="s">
        <v>798</v>
      </c>
      <c r="I299" s="29" t="s">
        <v>3351</v>
      </c>
      <c r="J299" s="29" t="s">
        <v>3352</v>
      </c>
      <c r="K299" s="29" t="s">
        <v>22</v>
      </c>
      <c r="L299" s="29" t="s">
        <v>3216</v>
      </c>
      <c r="M299" s="29" t="s">
        <v>3353</v>
      </c>
      <c r="N299" s="29" t="s">
        <v>1089</v>
      </c>
      <c r="O299" s="29" t="s">
        <v>3311</v>
      </c>
      <c r="P299" s="29">
        <v>29</v>
      </c>
      <c r="Q299" s="29"/>
      <c r="R299" s="29"/>
      <c r="S299" s="29" t="s">
        <v>3354</v>
      </c>
      <c r="T299" s="144" t="s">
        <v>3355</v>
      </c>
      <c r="U299" s="29" t="s">
        <v>8</v>
      </c>
      <c r="V299" s="149" t="s">
        <v>3356</v>
      </c>
      <c r="W299" s="167" t="s">
        <v>2</v>
      </c>
      <c r="X299" s="29">
        <v>0</v>
      </c>
      <c r="Y299" s="29">
        <v>6</v>
      </c>
      <c r="Z299" s="29">
        <f t="shared" si="346"/>
        <v>6</v>
      </c>
      <c r="AA299" s="115"/>
      <c r="AB299" s="29">
        <v>3</v>
      </c>
      <c r="AC299" s="29">
        <v>7</v>
      </c>
      <c r="AD299" s="29">
        <f t="shared" si="348"/>
        <v>4</v>
      </c>
      <c r="AE299" s="115">
        <f t="shared" si="359"/>
        <v>1.3333333333333333</v>
      </c>
      <c r="AF299" s="29">
        <v>94</v>
      </c>
      <c r="AG299" s="29">
        <v>97</v>
      </c>
      <c r="AH299" s="29">
        <f t="shared" si="365"/>
        <v>3</v>
      </c>
      <c r="AI299" s="115">
        <f t="shared" si="366"/>
        <v>3.1914893617021274E-2</v>
      </c>
      <c r="AJ299" s="29">
        <v>6</v>
      </c>
      <c r="AK299" s="29">
        <v>37</v>
      </c>
      <c r="AL299" s="29">
        <f t="shared" si="352"/>
        <v>31</v>
      </c>
      <c r="AM299" s="115">
        <f t="shared" si="353"/>
        <v>5.166666666666667</v>
      </c>
      <c r="AN299" s="29">
        <v>92</v>
      </c>
      <c r="AO299" s="29">
        <v>94</v>
      </c>
      <c r="AP299" s="29">
        <f t="shared" si="370"/>
        <v>2</v>
      </c>
      <c r="AQ299" s="115">
        <f t="shared" si="371"/>
        <v>2.1739130434782608E-2</v>
      </c>
      <c r="AR299" s="29">
        <v>92</v>
      </c>
      <c r="AS299" s="29">
        <v>94</v>
      </c>
      <c r="AT299" s="29">
        <f t="shared" si="356"/>
        <v>2</v>
      </c>
      <c r="AU299" s="115">
        <f t="shared" si="357"/>
        <v>2.1739130434782608E-2</v>
      </c>
      <c r="AV299" s="29"/>
      <c r="AW299" s="29"/>
      <c r="AX299" s="29"/>
      <c r="AY299" s="29"/>
      <c r="AZ299" s="29"/>
      <c r="BA299" s="29"/>
      <c r="BB299" s="29"/>
      <c r="BC299" s="29"/>
      <c r="BD299" s="29"/>
      <c r="BE299" s="29">
        <v>0.79</v>
      </c>
      <c r="BF299" s="36">
        <v>0.92</v>
      </c>
      <c r="BG299" s="29">
        <v>4.6900000000000004</v>
      </c>
      <c r="BH299" s="29">
        <v>2.19</v>
      </c>
      <c r="BI299" s="36">
        <v>0.84</v>
      </c>
      <c r="BJ299" s="29">
        <v>2.74</v>
      </c>
      <c r="BK299" s="148">
        <f>(BL299*100)/(100+56)</f>
        <v>2.3653846153846154</v>
      </c>
      <c r="BL299" s="29">
        <v>3.69</v>
      </c>
      <c r="BM299" s="36">
        <v>0.56000000000000005</v>
      </c>
      <c r="BN299" s="29">
        <f t="shared" si="372"/>
        <v>107.01</v>
      </c>
      <c r="BO299" s="29"/>
      <c r="BP299" s="29"/>
      <c r="BQ299" s="29"/>
      <c r="BR299" s="29"/>
      <c r="BS299" s="29" t="s">
        <v>24</v>
      </c>
      <c r="BT299" s="29">
        <v>1</v>
      </c>
      <c r="BU299" s="29">
        <v>2</v>
      </c>
      <c r="BV299" s="29" t="s">
        <v>1610</v>
      </c>
      <c r="BW299" s="165"/>
      <c r="BX299" s="22"/>
      <c r="BY299" s="29" t="s">
        <v>1461</v>
      </c>
      <c r="BZ299" s="161" t="s">
        <v>3093</v>
      </c>
      <c r="CA299" s="42" t="s">
        <v>3094</v>
      </c>
      <c r="CB299" s="29" t="s">
        <v>299</v>
      </c>
      <c r="CC299" s="20" t="s">
        <v>300</v>
      </c>
    </row>
    <row r="300" spans="1:81" ht="57">
      <c r="A300" s="31">
        <v>2023</v>
      </c>
      <c r="B300" s="29" t="s">
        <v>367</v>
      </c>
      <c r="C300" s="29" t="s">
        <v>794</v>
      </c>
      <c r="D300" s="113" t="s">
        <v>795</v>
      </c>
      <c r="E300" s="29" t="s">
        <v>1776</v>
      </c>
      <c r="F300" s="29" t="s">
        <v>334</v>
      </c>
      <c r="G300" s="29" t="s">
        <v>797</v>
      </c>
      <c r="H300" s="29" t="s">
        <v>798</v>
      </c>
      <c r="I300" s="29" t="s">
        <v>3357</v>
      </c>
      <c r="J300" s="29" t="s">
        <v>3358</v>
      </c>
      <c r="K300" s="29" t="s">
        <v>22</v>
      </c>
      <c r="L300" s="29" t="s">
        <v>3359</v>
      </c>
      <c r="M300" s="29" t="s">
        <v>3353</v>
      </c>
      <c r="N300" s="29" t="s">
        <v>1089</v>
      </c>
      <c r="O300" s="29" t="s">
        <v>3311</v>
      </c>
      <c r="P300" s="29">
        <v>29</v>
      </c>
      <c r="Q300" s="29"/>
      <c r="R300" s="29"/>
      <c r="S300" s="29" t="s">
        <v>3354</v>
      </c>
      <c r="T300" s="144" t="s">
        <v>3360</v>
      </c>
      <c r="U300" s="29" t="s">
        <v>8</v>
      </c>
      <c r="V300" s="149" t="s">
        <v>3361</v>
      </c>
      <c r="W300" s="168" t="s">
        <v>2</v>
      </c>
      <c r="X300" s="29">
        <v>1</v>
      </c>
      <c r="Y300" s="29">
        <v>3</v>
      </c>
      <c r="Z300" s="29">
        <f t="shared" si="346"/>
        <v>2</v>
      </c>
      <c r="AA300" s="115">
        <f t="shared" ref="AA300:AA313" si="373">(Y300-X300)/X300</f>
        <v>2</v>
      </c>
      <c r="AB300" s="29">
        <v>1</v>
      </c>
      <c r="AC300" s="29">
        <v>4</v>
      </c>
      <c r="AD300" s="29">
        <f t="shared" si="348"/>
        <v>3</v>
      </c>
      <c r="AE300" s="115">
        <f t="shared" si="359"/>
        <v>3</v>
      </c>
      <c r="AF300" s="29">
        <v>94</v>
      </c>
      <c r="AG300" s="29">
        <v>94</v>
      </c>
      <c r="AH300" s="29">
        <f t="shared" si="365"/>
        <v>0</v>
      </c>
      <c r="AI300" s="115">
        <f t="shared" si="366"/>
        <v>0</v>
      </c>
      <c r="AJ300" s="29">
        <v>55</v>
      </c>
      <c r="AK300" s="29">
        <v>69</v>
      </c>
      <c r="AL300" s="29">
        <f t="shared" si="352"/>
        <v>14</v>
      </c>
      <c r="AM300" s="115">
        <f t="shared" si="353"/>
        <v>0.25454545454545452</v>
      </c>
      <c r="AN300" s="29">
        <v>92</v>
      </c>
      <c r="AO300" s="29">
        <v>94</v>
      </c>
      <c r="AP300" s="29">
        <f t="shared" si="370"/>
        <v>2</v>
      </c>
      <c r="AQ300" s="115">
        <f t="shared" si="371"/>
        <v>2.1739130434782608E-2</v>
      </c>
      <c r="AR300" s="29">
        <v>93</v>
      </c>
      <c r="AS300" s="29">
        <v>94</v>
      </c>
      <c r="AT300" s="29">
        <f t="shared" si="356"/>
        <v>1</v>
      </c>
      <c r="AU300" s="115">
        <f t="shared" si="357"/>
        <v>1.0752688172043012E-2</v>
      </c>
      <c r="AV300" s="29"/>
      <c r="AW300" s="29"/>
      <c r="AX300" s="29"/>
      <c r="AY300" s="29"/>
      <c r="AZ300" s="29"/>
      <c r="BA300" s="29"/>
      <c r="BB300" s="29"/>
      <c r="BC300" s="29"/>
      <c r="BD300" s="29"/>
      <c r="BE300" s="29">
        <v>0.83</v>
      </c>
      <c r="BF300" s="36">
        <v>0.93</v>
      </c>
      <c r="BG300" s="29">
        <v>4.88</v>
      </c>
      <c r="BH300" s="29">
        <v>1.62</v>
      </c>
      <c r="BI300" s="36">
        <v>0.85</v>
      </c>
      <c r="BJ300" s="29">
        <v>2.89</v>
      </c>
      <c r="BK300" s="148">
        <f>(BL300*100)/(100+31)</f>
        <v>2.8625954198473282</v>
      </c>
      <c r="BL300" s="29">
        <v>3.75</v>
      </c>
      <c r="BM300" s="36">
        <v>0.31</v>
      </c>
      <c r="BN300" s="29">
        <f t="shared" si="372"/>
        <v>108.75</v>
      </c>
      <c r="BO300" s="29"/>
      <c r="BP300" s="29"/>
      <c r="BQ300" s="29"/>
      <c r="BR300" s="29"/>
      <c r="BS300" s="29" t="s">
        <v>24</v>
      </c>
      <c r="BT300" s="29">
        <v>1</v>
      </c>
      <c r="BU300" s="29">
        <v>2</v>
      </c>
      <c r="BV300" s="29" t="s">
        <v>1610</v>
      </c>
      <c r="BW300" s="165"/>
      <c r="BX300" s="22"/>
      <c r="BY300" s="29" t="s">
        <v>1461</v>
      </c>
      <c r="BZ300" s="161" t="s">
        <v>3093</v>
      </c>
      <c r="CA300" s="42" t="s">
        <v>3094</v>
      </c>
      <c r="CB300" s="29" t="s">
        <v>299</v>
      </c>
      <c r="CC300" s="20" t="s">
        <v>300</v>
      </c>
    </row>
    <row r="301" spans="1:81" ht="42.75">
      <c r="A301" s="31">
        <v>2023</v>
      </c>
      <c r="B301" s="29" t="s">
        <v>853</v>
      </c>
      <c r="C301" s="29" t="s">
        <v>854</v>
      </c>
      <c r="D301" s="29"/>
      <c r="E301" s="29" t="s">
        <v>3362</v>
      </c>
      <c r="F301" s="29" t="s">
        <v>3363</v>
      </c>
      <c r="G301" s="29" t="s">
        <v>3364</v>
      </c>
      <c r="H301" s="29" t="s">
        <v>3365</v>
      </c>
      <c r="I301" s="29" t="s">
        <v>3364</v>
      </c>
      <c r="J301" s="29" t="s">
        <v>3366</v>
      </c>
      <c r="K301" s="29" t="s">
        <v>23</v>
      </c>
      <c r="L301" s="29"/>
      <c r="M301" s="29" t="s">
        <v>3367</v>
      </c>
      <c r="N301" s="29" t="s">
        <v>11996</v>
      </c>
      <c r="O301" s="29" t="s">
        <v>648</v>
      </c>
      <c r="P301" s="29">
        <v>65</v>
      </c>
      <c r="Q301" s="29"/>
      <c r="R301" s="29"/>
      <c r="S301" s="29" t="s">
        <v>3368</v>
      </c>
      <c r="T301" s="154" t="s">
        <v>3369</v>
      </c>
      <c r="U301" s="29" t="s">
        <v>8</v>
      </c>
      <c r="V301" s="155" t="s">
        <v>3370</v>
      </c>
      <c r="W301" s="169" t="s">
        <v>2</v>
      </c>
      <c r="X301" s="29">
        <v>45</v>
      </c>
      <c r="Y301" s="29">
        <v>84</v>
      </c>
      <c r="Z301" s="29">
        <f t="shared" si="346"/>
        <v>39</v>
      </c>
      <c r="AA301" s="115">
        <f t="shared" si="373"/>
        <v>0.8666666666666667</v>
      </c>
      <c r="AB301" s="29">
        <v>86</v>
      </c>
      <c r="AC301" s="29">
        <v>99</v>
      </c>
      <c r="AD301" s="29">
        <f t="shared" si="348"/>
        <v>13</v>
      </c>
      <c r="AE301" s="115">
        <f t="shared" si="359"/>
        <v>0.15116279069767441</v>
      </c>
      <c r="AF301" s="29">
        <v>99</v>
      </c>
      <c r="AG301" s="29">
        <v>100</v>
      </c>
      <c r="AH301" s="29">
        <f t="shared" si="365"/>
        <v>1</v>
      </c>
      <c r="AI301" s="115">
        <f t="shared" si="366"/>
        <v>1.0101010101010102E-2</v>
      </c>
      <c r="AJ301" s="29">
        <v>8</v>
      </c>
      <c r="AK301" s="29">
        <v>34</v>
      </c>
      <c r="AL301" s="29">
        <f t="shared" si="352"/>
        <v>26</v>
      </c>
      <c r="AM301" s="115">
        <f t="shared" si="353"/>
        <v>3.25</v>
      </c>
      <c r="AN301" s="29">
        <v>87</v>
      </c>
      <c r="AO301" s="29">
        <v>88</v>
      </c>
      <c r="AP301" s="29">
        <f t="shared" si="370"/>
        <v>1</v>
      </c>
      <c r="AQ301" s="115">
        <f t="shared" si="371"/>
        <v>1.1494252873563218E-2</v>
      </c>
      <c r="AR301" s="29">
        <v>85</v>
      </c>
      <c r="AS301" s="29">
        <v>99</v>
      </c>
      <c r="AT301" s="29">
        <f t="shared" si="356"/>
        <v>14</v>
      </c>
      <c r="AU301" s="115">
        <f t="shared" si="357"/>
        <v>0.16470588235294117</v>
      </c>
      <c r="AV301" s="29"/>
      <c r="AW301" s="29"/>
      <c r="AX301" s="29"/>
      <c r="AY301" s="29"/>
      <c r="AZ301" s="29"/>
      <c r="BA301" s="29"/>
      <c r="BB301" s="29"/>
      <c r="BC301" s="29"/>
      <c r="BD301" s="29"/>
      <c r="BE301" s="29">
        <v>0.68</v>
      </c>
      <c r="BF301" s="36">
        <v>0.93</v>
      </c>
      <c r="BG301" s="29">
        <v>4.9800000000000004</v>
      </c>
      <c r="BH301" s="29">
        <v>2.2000000000000002</v>
      </c>
      <c r="BI301" s="36">
        <v>0.86</v>
      </c>
      <c r="BJ301" s="29">
        <v>3.07</v>
      </c>
      <c r="BK301" s="148">
        <f>(BL301*100)/(100+25)</f>
        <v>1.5760000000000001</v>
      </c>
      <c r="BL301" s="29">
        <v>1.97</v>
      </c>
      <c r="BM301" s="36">
        <v>0.25</v>
      </c>
      <c r="BN301" s="29">
        <f t="shared" si="372"/>
        <v>128.05000000000001</v>
      </c>
      <c r="BO301" s="29"/>
      <c r="BP301" s="29"/>
      <c r="BQ301" s="29"/>
      <c r="BR301" s="29"/>
      <c r="BS301" s="29" t="s">
        <v>28</v>
      </c>
      <c r="BT301" s="29">
        <v>1</v>
      </c>
      <c r="BU301" s="29">
        <v>3</v>
      </c>
      <c r="BV301" s="42" t="s">
        <v>314</v>
      </c>
      <c r="BW301" s="160"/>
      <c r="BX301" s="161"/>
      <c r="BY301" s="29" t="s">
        <v>1461</v>
      </c>
      <c r="BZ301" s="161" t="s">
        <v>3371</v>
      </c>
      <c r="CA301" s="42" t="s">
        <v>3372</v>
      </c>
      <c r="CB301" s="29" t="s">
        <v>299</v>
      </c>
      <c r="CC301" s="20" t="s">
        <v>300</v>
      </c>
    </row>
    <row r="302" spans="1:81" ht="57">
      <c r="A302" s="31">
        <v>2023</v>
      </c>
      <c r="B302" s="29" t="s">
        <v>301</v>
      </c>
      <c r="C302" s="29" t="s">
        <v>878</v>
      </c>
      <c r="D302" s="113" t="s">
        <v>430</v>
      </c>
      <c r="E302" s="29" t="s">
        <v>3373</v>
      </c>
      <c r="F302" s="29" t="s">
        <v>334</v>
      </c>
      <c r="G302" s="29" t="s">
        <v>3374</v>
      </c>
      <c r="H302" s="29" t="s">
        <v>3375</v>
      </c>
      <c r="I302" s="29" t="s">
        <v>3376</v>
      </c>
      <c r="J302" s="29" t="s">
        <v>3377</v>
      </c>
      <c r="K302" s="29" t="s">
        <v>23</v>
      </c>
      <c r="L302" s="29"/>
      <c r="M302" s="29" t="s">
        <v>3378</v>
      </c>
      <c r="N302" s="29" t="s">
        <v>310</v>
      </c>
      <c r="O302" s="29" t="s">
        <v>648</v>
      </c>
      <c r="P302" s="29">
        <v>230</v>
      </c>
      <c r="Q302" s="29"/>
      <c r="R302" s="29"/>
      <c r="S302" s="29" t="s">
        <v>3379</v>
      </c>
      <c r="T302" s="144" t="s">
        <v>3380</v>
      </c>
      <c r="U302" s="144" t="s">
        <v>2</v>
      </c>
      <c r="V302" s="149" t="s">
        <v>3381</v>
      </c>
      <c r="W302" s="144" t="s">
        <v>2</v>
      </c>
      <c r="X302" s="29">
        <v>79</v>
      </c>
      <c r="Y302" s="29">
        <v>82</v>
      </c>
      <c r="Z302" s="29">
        <f t="shared" si="346"/>
        <v>3</v>
      </c>
      <c r="AA302" s="115">
        <f t="shared" si="373"/>
        <v>3.7974683544303799E-2</v>
      </c>
      <c r="AB302" s="29">
        <v>99</v>
      </c>
      <c r="AC302" s="29">
        <v>100</v>
      </c>
      <c r="AD302" s="29">
        <f t="shared" si="348"/>
        <v>1</v>
      </c>
      <c r="AE302" s="115">
        <f t="shared" si="359"/>
        <v>1.0101010101010102E-2</v>
      </c>
      <c r="AF302" s="29">
        <v>100</v>
      </c>
      <c r="AG302" s="29">
        <v>100</v>
      </c>
      <c r="AH302" s="29">
        <f t="shared" si="365"/>
        <v>0</v>
      </c>
      <c r="AI302" s="115">
        <f t="shared" si="366"/>
        <v>0</v>
      </c>
      <c r="AJ302" s="29">
        <v>39</v>
      </c>
      <c r="AK302" s="29">
        <v>55</v>
      </c>
      <c r="AL302" s="29">
        <f t="shared" si="352"/>
        <v>16</v>
      </c>
      <c r="AM302" s="115">
        <f t="shared" si="353"/>
        <v>0.41025641025641024</v>
      </c>
      <c r="AN302" s="29">
        <v>63</v>
      </c>
      <c r="AO302" s="29">
        <v>67</v>
      </c>
      <c r="AP302" s="29">
        <f t="shared" si="370"/>
        <v>4</v>
      </c>
      <c r="AQ302" s="115">
        <f t="shared" si="371"/>
        <v>6.3492063492063489E-2</v>
      </c>
      <c r="AR302" s="29">
        <v>63</v>
      </c>
      <c r="AS302" s="29">
        <v>67</v>
      </c>
      <c r="AT302" s="29">
        <f t="shared" si="356"/>
        <v>4</v>
      </c>
      <c r="AU302" s="115">
        <f t="shared" si="357"/>
        <v>6.3492063492063489E-2</v>
      </c>
      <c r="AV302" s="29"/>
      <c r="AW302" s="29"/>
      <c r="AX302" s="29"/>
      <c r="AY302" s="29"/>
      <c r="AZ302" s="29"/>
      <c r="BA302" s="29"/>
      <c r="BB302" s="29"/>
      <c r="BC302" s="29"/>
      <c r="BD302" s="29"/>
      <c r="BE302" s="29">
        <v>1.82</v>
      </c>
      <c r="BF302" s="36">
        <v>0.92</v>
      </c>
      <c r="BG302" s="29">
        <v>5.38</v>
      </c>
      <c r="BH302" s="29">
        <v>2.2200000000000002</v>
      </c>
      <c r="BI302" s="36">
        <v>0.84</v>
      </c>
      <c r="BJ302" s="29">
        <v>3.27</v>
      </c>
      <c r="BK302" s="148">
        <f>(BL302*100)/(100+42)</f>
        <v>1.556338028169014</v>
      </c>
      <c r="BL302" s="29">
        <v>2.21</v>
      </c>
      <c r="BM302" s="36">
        <v>0.42</v>
      </c>
      <c r="BN302" s="29">
        <f t="shared" si="372"/>
        <v>508.3</v>
      </c>
      <c r="BO302" s="29"/>
      <c r="BP302" s="29"/>
      <c r="BQ302" s="29"/>
      <c r="BR302" s="29"/>
      <c r="BS302" s="29" t="s">
        <v>25</v>
      </c>
      <c r="BT302" s="29">
        <v>1</v>
      </c>
      <c r="BU302" s="29">
        <v>2</v>
      </c>
      <c r="BV302" s="42" t="s">
        <v>314</v>
      </c>
      <c r="BW302" s="160"/>
      <c r="BX302" s="161"/>
      <c r="BY302" s="29" t="s">
        <v>1461</v>
      </c>
      <c r="BZ302" s="161" t="s">
        <v>3203</v>
      </c>
      <c r="CA302" s="42" t="s">
        <v>3204</v>
      </c>
      <c r="CB302" s="29" t="s">
        <v>299</v>
      </c>
      <c r="CC302" s="20" t="s">
        <v>300</v>
      </c>
    </row>
    <row r="303" spans="1:81" ht="42.75">
      <c r="A303" s="31">
        <v>2023</v>
      </c>
      <c r="B303" s="29" t="s">
        <v>301</v>
      </c>
      <c r="C303" s="29" t="s">
        <v>302</v>
      </c>
      <c r="D303" s="29"/>
      <c r="E303" s="29" t="s">
        <v>303</v>
      </c>
      <c r="F303" s="29" t="s">
        <v>304</v>
      </c>
      <c r="G303" s="29" t="s">
        <v>305</v>
      </c>
      <c r="H303" s="29" t="s">
        <v>306</v>
      </c>
      <c r="I303" s="29" t="s">
        <v>307</v>
      </c>
      <c r="J303" s="29" t="s">
        <v>308</v>
      </c>
      <c r="K303" s="29" t="s">
        <v>23</v>
      </c>
      <c r="L303" s="29"/>
      <c r="M303" s="29" t="s">
        <v>309</v>
      </c>
      <c r="N303" s="29" t="s">
        <v>310</v>
      </c>
      <c r="O303" s="29" t="s">
        <v>311</v>
      </c>
      <c r="P303" s="29">
        <v>30</v>
      </c>
      <c r="Q303" s="170">
        <v>1438</v>
      </c>
      <c r="R303" s="43">
        <v>201.9</v>
      </c>
      <c r="S303" s="29" t="s">
        <v>312</v>
      </c>
      <c r="T303" s="169"/>
      <c r="U303" s="169"/>
      <c r="V303" s="171" t="s">
        <v>3382</v>
      </c>
      <c r="W303" s="154" t="s">
        <v>2</v>
      </c>
      <c r="X303" s="29">
        <v>42</v>
      </c>
      <c r="Y303" s="29">
        <v>53</v>
      </c>
      <c r="Z303" s="29">
        <f t="shared" si="346"/>
        <v>11</v>
      </c>
      <c r="AA303" s="115">
        <f t="shared" si="373"/>
        <v>0.26190476190476192</v>
      </c>
      <c r="AB303" s="29">
        <v>56</v>
      </c>
      <c r="AC303" s="29">
        <v>74</v>
      </c>
      <c r="AD303" s="29">
        <f t="shared" si="348"/>
        <v>18</v>
      </c>
      <c r="AE303" s="115">
        <f t="shared" si="359"/>
        <v>0.32142857142857145</v>
      </c>
      <c r="AF303" s="29"/>
      <c r="AG303" s="29"/>
      <c r="AH303" s="29"/>
      <c r="AI303" s="115"/>
      <c r="AJ303" s="29">
        <v>49</v>
      </c>
      <c r="AK303" s="29">
        <v>68</v>
      </c>
      <c r="AL303" s="29">
        <f t="shared" si="352"/>
        <v>19</v>
      </c>
      <c r="AM303" s="115">
        <f t="shared" si="353"/>
        <v>0.38775510204081631</v>
      </c>
      <c r="AN303" s="29"/>
      <c r="AO303" s="29"/>
      <c r="AP303" s="29"/>
      <c r="AQ303" s="115"/>
      <c r="AR303" s="29">
        <v>62</v>
      </c>
      <c r="AS303" s="29">
        <v>70</v>
      </c>
      <c r="AT303" s="29">
        <f t="shared" si="356"/>
        <v>8</v>
      </c>
      <c r="AU303" s="115">
        <f t="shared" si="357"/>
        <v>0.12903225806451613</v>
      </c>
      <c r="AV303" s="29"/>
      <c r="AW303" s="29"/>
      <c r="AX303" s="29"/>
      <c r="AY303" s="29"/>
      <c r="AZ303" s="29"/>
      <c r="BA303" s="29"/>
      <c r="BB303" s="29"/>
      <c r="BC303" s="29"/>
      <c r="BD303" s="29"/>
      <c r="BE303" s="29">
        <v>0.71</v>
      </c>
      <c r="BF303" s="36">
        <v>0.95</v>
      </c>
      <c r="BG303" s="29">
        <v>5.63</v>
      </c>
      <c r="BH303" s="29">
        <v>1.53</v>
      </c>
      <c r="BI303" s="36">
        <v>0.88</v>
      </c>
      <c r="BJ303" s="29">
        <v>3.23</v>
      </c>
      <c r="BK303" s="148">
        <f t="shared" ref="BK303:BK304" si="374">(BL303*100)/(100+8)</f>
        <v>6.2314814814814818</v>
      </c>
      <c r="BL303" s="29">
        <v>6.73</v>
      </c>
      <c r="BM303" s="36">
        <v>0.08</v>
      </c>
      <c r="BN303" s="29">
        <f t="shared" si="372"/>
        <v>201.9</v>
      </c>
      <c r="BO303" s="29"/>
      <c r="BP303" s="29"/>
      <c r="BQ303" s="29"/>
      <c r="BR303" s="29"/>
      <c r="BS303" s="29" t="s">
        <v>25</v>
      </c>
      <c r="BT303" s="29">
        <v>1</v>
      </c>
      <c r="BU303" s="29">
        <v>1</v>
      </c>
      <c r="BV303" s="29" t="s">
        <v>314</v>
      </c>
      <c r="BW303" s="37"/>
      <c r="BX303" s="29"/>
      <c r="BY303" s="29" t="s">
        <v>3085</v>
      </c>
      <c r="BZ303" s="29" t="s">
        <v>297</v>
      </c>
      <c r="CA303" s="20" t="s">
        <v>298</v>
      </c>
      <c r="CB303" s="29" t="s">
        <v>299</v>
      </c>
      <c r="CC303" s="20" t="s">
        <v>315</v>
      </c>
    </row>
    <row r="304" spans="1:81" ht="42.75">
      <c r="A304" s="31">
        <v>2023</v>
      </c>
      <c r="B304" s="29" t="s">
        <v>301</v>
      </c>
      <c r="C304" s="29" t="s">
        <v>302</v>
      </c>
      <c r="D304" s="29"/>
      <c r="E304" s="29" t="s">
        <v>303</v>
      </c>
      <c r="F304" s="29" t="s">
        <v>304</v>
      </c>
      <c r="G304" s="29" t="s">
        <v>316</v>
      </c>
      <c r="H304" s="29" t="s">
        <v>317</v>
      </c>
      <c r="I304" s="29" t="s">
        <v>318</v>
      </c>
      <c r="J304" s="29" t="s">
        <v>3383</v>
      </c>
      <c r="K304" s="29" t="s">
        <v>23</v>
      </c>
      <c r="L304" s="29"/>
      <c r="M304" s="29" t="s">
        <v>320</v>
      </c>
      <c r="N304" s="29" t="s">
        <v>310</v>
      </c>
      <c r="O304" s="29" t="s">
        <v>321</v>
      </c>
      <c r="P304" s="29">
        <v>60</v>
      </c>
      <c r="Q304" s="170">
        <v>1054</v>
      </c>
      <c r="R304" s="43">
        <v>346.8</v>
      </c>
      <c r="S304" s="29" t="s">
        <v>312</v>
      </c>
      <c r="T304" s="172"/>
      <c r="U304" s="172"/>
      <c r="V304" s="155" t="s">
        <v>3384</v>
      </c>
      <c r="W304" s="154" t="s">
        <v>2</v>
      </c>
      <c r="X304" s="29">
        <v>49</v>
      </c>
      <c r="Y304" s="29">
        <v>60</v>
      </c>
      <c r="Z304" s="29">
        <f t="shared" si="346"/>
        <v>11</v>
      </c>
      <c r="AA304" s="115">
        <f t="shared" si="373"/>
        <v>0.22448979591836735</v>
      </c>
      <c r="AB304" s="29">
        <v>87</v>
      </c>
      <c r="AC304" s="29">
        <v>88</v>
      </c>
      <c r="AD304" s="29">
        <f t="shared" si="348"/>
        <v>1</v>
      </c>
      <c r="AE304" s="115">
        <f t="shared" si="359"/>
        <v>1.1494252873563218E-2</v>
      </c>
      <c r="AF304" s="29"/>
      <c r="AG304" s="29"/>
      <c r="AH304" s="29"/>
      <c r="AI304" s="115"/>
      <c r="AJ304" s="29">
        <v>67</v>
      </c>
      <c r="AK304" s="29">
        <v>77</v>
      </c>
      <c r="AL304" s="29">
        <f t="shared" si="352"/>
        <v>10</v>
      </c>
      <c r="AM304" s="115">
        <f t="shared" si="353"/>
        <v>0.14925373134328357</v>
      </c>
      <c r="AN304" s="29"/>
      <c r="AO304" s="29"/>
      <c r="AP304" s="29"/>
      <c r="AQ304" s="115"/>
      <c r="AR304" s="29">
        <v>79</v>
      </c>
      <c r="AS304" s="29">
        <v>88</v>
      </c>
      <c r="AT304" s="29">
        <f t="shared" si="356"/>
        <v>9</v>
      </c>
      <c r="AU304" s="115">
        <f t="shared" si="357"/>
        <v>0.11392405063291139</v>
      </c>
      <c r="AV304" s="29"/>
      <c r="AW304" s="29"/>
      <c r="AX304" s="29"/>
      <c r="AY304" s="29"/>
      <c r="AZ304" s="29"/>
      <c r="BA304" s="29"/>
      <c r="BB304" s="29"/>
      <c r="BC304" s="29"/>
      <c r="BD304" s="29"/>
      <c r="BE304" s="29">
        <v>5.21</v>
      </c>
      <c r="BF304" s="36">
        <v>0.94</v>
      </c>
      <c r="BG304" s="29">
        <v>5.21</v>
      </c>
      <c r="BH304" s="29">
        <v>3.36</v>
      </c>
      <c r="BI304" s="36">
        <v>0.87</v>
      </c>
      <c r="BJ304" s="29">
        <v>3.36</v>
      </c>
      <c r="BK304" s="148">
        <f t="shared" si="374"/>
        <v>5.3518518518518521</v>
      </c>
      <c r="BL304" s="29">
        <v>5.78</v>
      </c>
      <c r="BM304" s="36">
        <v>0.08</v>
      </c>
      <c r="BN304" s="29">
        <f t="shared" si="372"/>
        <v>346.8</v>
      </c>
      <c r="BO304" s="29"/>
      <c r="BP304" s="29"/>
      <c r="BQ304" s="29"/>
      <c r="BR304" s="29"/>
      <c r="BS304" s="29" t="s">
        <v>25</v>
      </c>
      <c r="BT304" s="29">
        <v>1</v>
      </c>
      <c r="BU304" s="29">
        <v>1</v>
      </c>
      <c r="BV304" s="29" t="s">
        <v>314</v>
      </c>
      <c r="BW304" s="37"/>
      <c r="BX304" s="29"/>
      <c r="BY304" s="29" t="s">
        <v>3085</v>
      </c>
      <c r="BZ304" s="29" t="s">
        <v>297</v>
      </c>
      <c r="CA304" s="20" t="s">
        <v>298</v>
      </c>
      <c r="CB304" s="29" t="s">
        <v>299</v>
      </c>
      <c r="CC304" s="20" t="s">
        <v>315</v>
      </c>
    </row>
    <row r="305" spans="1:81" ht="42.75">
      <c r="A305" s="31">
        <v>2023</v>
      </c>
      <c r="B305" s="29" t="s">
        <v>301</v>
      </c>
      <c r="C305" s="29" t="s">
        <v>302</v>
      </c>
      <c r="D305" s="29"/>
      <c r="E305" s="29" t="s">
        <v>323</v>
      </c>
      <c r="F305" s="29" t="s">
        <v>304</v>
      </c>
      <c r="G305" s="29" t="s">
        <v>324</v>
      </c>
      <c r="H305" s="29" t="s">
        <v>325</v>
      </c>
      <c r="I305" s="29" t="s">
        <v>326</v>
      </c>
      <c r="J305" s="29" t="s">
        <v>327</v>
      </c>
      <c r="K305" s="29" t="s">
        <v>23</v>
      </c>
      <c r="L305" s="29"/>
      <c r="M305" s="29" t="s">
        <v>328</v>
      </c>
      <c r="N305" s="29" t="s">
        <v>329</v>
      </c>
      <c r="O305" s="29" t="s">
        <v>330</v>
      </c>
      <c r="P305" s="29">
        <v>58</v>
      </c>
      <c r="Q305" s="170">
        <v>2071</v>
      </c>
      <c r="R305" s="43">
        <v>320.74</v>
      </c>
      <c r="S305" s="29" t="s">
        <v>331</v>
      </c>
      <c r="T305" s="172"/>
      <c r="U305" s="172"/>
      <c r="V305" s="155" t="s">
        <v>3385</v>
      </c>
      <c r="W305" s="154" t="s">
        <v>2</v>
      </c>
      <c r="X305" s="29">
        <v>2</v>
      </c>
      <c r="Y305" s="29">
        <v>10</v>
      </c>
      <c r="Z305" s="29">
        <f t="shared" si="346"/>
        <v>8</v>
      </c>
      <c r="AA305" s="115">
        <f t="shared" si="373"/>
        <v>4</v>
      </c>
      <c r="AB305" s="29">
        <v>42</v>
      </c>
      <c r="AC305" s="29">
        <v>51</v>
      </c>
      <c r="AD305" s="29">
        <f t="shared" si="348"/>
        <v>9</v>
      </c>
      <c r="AE305" s="115">
        <f t="shared" si="359"/>
        <v>0.21428571428571427</v>
      </c>
      <c r="AF305" s="29"/>
      <c r="AG305" s="29"/>
      <c r="AH305" s="29"/>
      <c r="AI305" s="115"/>
      <c r="AJ305" s="29">
        <v>3</v>
      </c>
      <c r="AK305" s="29">
        <v>40</v>
      </c>
      <c r="AL305" s="29">
        <f t="shared" si="352"/>
        <v>37</v>
      </c>
      <c r="AM305" s="115">
        <f t="shared" si="353"/>
        <v>12.333333333333334</v>
      </c>
      <c r="AN305" s="29"/>
      <c r="AO305" s="29"/>
      <c r="AP305" s="29"/>
      <c r="AQ305" s="115"/>
      <c r="AR305" s="29">
        <v>5</v>
      </c>
      <c r="AS305" s="29">
        <v>72</v>
      </c>
      <c r="AT305" s="29">
        <f t="shared" si="356"/>
        <v>67</v>
      </c>
      <c r="AU305" s="115">
        <f t="shared" si="357"/>
        <v>13.4</v>
      </c>
      <c r="AV305" s="29"/>
      <c r="AW305" s="29"/>
      <c r="AX305" s="29"/>
      <c r="AY305" s="29"/>
      <c r="AZ305" s="29"/>
      <c r="BA305" s="29"/>
      <c r="BB305" s="29"/>
      <c r="BC305" s="29"/>
      <c r="BD305" s="29"/>
      <c r="BE305" s="29">
        <v>0.79</v>
      </c>
      <c r="BF305" s="36">
        <v>0.96</v>
      </c>
      <c r="BG305" s="29">
        <v>5.47</v>
      </c>
      <c r="BH305" s="29">
        <v>1.84</v>
      </c>
      <c r="BI305" s="36">
        <v>0.87</v>
      </c>
      <c r="BJ305" s="29">
        <v>3.32</v>
      </c>
      <c r="BK305" s="148">
        <f>(BL305*100)/(100+11)</f>
        <v>4.9819819819819822</v>
      </c>
      <c r="BL305" s="29">
        <v>5.53</v>
      </c>
      <c r="BM305" s="36">
        <v>0.11</v>
      </c>
      <c r="BN305" s="29">
        <f t="shared" si="372"/>
        <v>320.74</v>
      </c>
      <c r="BO305" s="29"/>
      <c r="BP305" s="29"/>
      <c r="BQ305" s="29"/>
      <c r="BR305" s="29"/>
      <c r="BS305" s="29" t="s">
        <v>27</v>
      </c>
      <c r="BT305" s="29">
        <v>1</v>
      </c>
      <c r="BU305" s="29">
        <v>1</v>
      </c>
      <c r="BV305" s="29" t="s">
        <v>314</v>
      </c>
      <c r="BW305" s="37"/>
      <c r="BX305" s="29"/>
      <c r="BY305" s="29" t="s">
        <v>3085</v>
      </c>
      <c r="BZ305" s="29" t="s">
        <v>297</v>
      </c>
      <c r="CA305" s="20" t="s">
        <v>298</v>
      </c>
      <c r="CB305" s="29" t="s">
        <v>299</v>
      </c>
      <c r="CC305" s="20" t="s">
        <v>315</v>
      </c>
    </row>
    <row r="306" spans="1:81" ht="42.75">
      <c r="A306" s="31">
        <v>2023</v>
      </c>
      <c r="B306" s="29" t="s">
        <v>301</v>
      </c>
      <c r="C306" s="29" t="s">
        <v>302</v>
      </c>
      <c r="D306" s="29"/>
      <c r="E306" s="29" t="s">
        <v>323</v>
      </c>
      <c r="F306" s="29" t="s">
        <v>304</v>
      </c>
      <c r="G306" s="29" t="s">
        <v>3386</v>
      </c>
      <c r="H306" s="29" t="s">
        <v>325</v>
      </c>
      <c r="I306" s="29" t="s">
        <v>326</v>
      </c>
      <c r="J306" s="29" t="s">
        <v>327</v>
      </c>
      <c r="K306" s="29" t="s">
        <v>21</v>
      </c>
      <c r="L306" s="29"/>
      <c r="M306" s="29"/>
      <c r="N306" s="29" t="s">
        <v>329</v>
      </c>
      <c r="O306" s="29" t="s">
        <v>321</v>
      </c>
      <c r="P306" s="29"/>
      <c r="Q306" s="29"/>
      <c r="R306" s="29"/>
      <c r="S306" s="29" t="s">
        <v>2088</v>
      </c>
      <c r="T306" s="154" t="s">
        <v>3387</v>
      </c>
      <c r="U306" s="29" t="s">
        <v>5</v>
      </c>
      <c r="V306" s="155" t="s">
        <v>3385</v>
      </c>
      <c r="W306" s="154" t="s">
        <v>2</v>
      </c>
      <c r="X306" s="29">
        <v>30</v>
      </c>
      <c r="Y306" s="29">
        <v>52</v>
      </c>
      <c r="Z306" s="29">
        <f t="shared" si="346"/>
        <v>22</v>
      </c>
      <c r="AA306" s="115">
        <f t="shared" si="373"/>
        <v>0.73333333333333328</v>
      </c>
      <c r="AB306" s="29">
        <v>54</v>
      </c>
      <c r="AC306" s="29">
        <v>72</v>
      </c>
      <c r="AD306" s="29">
        <f t="shared" si="348"/>
        <v>18</v>
      </c>
      <c r="AE306" s="115">
        <f t="shared" si="359"/>
        <v>0.33333333333333331</v>
      </c>
      <c r="AF306" s="29">
        <v>36</v>
      </c>
      <c r="AG306" s="29">
        <v>46</v>
      </c>
      <c r="AH306" s="29">
        <f t="shared" ref="AH306:AH318" si="375">AG306-AF306</f>
        <v>10</v>
      </c>
      <c r="AI306" s="115">
        <f t="shared" ref="AI306:AI318" si="376">(AG306-AF306)/AF306</f>
        <v>0.27777777777777779</v>
      </c>
      <c r="AJ306" s="29">
        <v>31</v>
      </c>
      <c r="AK306" s="29">
        <v>36</v>
      </c>
      <c r="AL306" s="29">
        <f t="shared" si="352"/>
        <v>5</v>
      </c>
      <c r="AM306" s="115">
        <f t="shared" si="353"/>
        <v>0.16129032258064516</v>
      </c>
      <c r="AN306" s="29"/>
      <c r="AO306" s="29"/>
      <c r="AP306" s="29"/>
      <c r="AQ306" s="115"/>
      <c r="AR306" s="29">
        <v>32</v>
      </c>
      <c r="AS306" s="29">
        <v>46</v>
      </c>
      <c r="AT306" s="29">
        <f t="shared" si="356"/>
        <v>14</v>
      </c>
      <c r="AU306" s="115">
        <f t="shared" si="357"/>
        <v>0.4375</v>
      </c>
      <c r="AV306" s="29"/>
      <c r="AW306" s="29"/>
      <c r="AX306" s="29"/>
      <c r="AY306" s="29"/>
      <c r="AZ306" s="29"/>
      <c r="BA306" s="29"/>
      <c r="BB306" s="29"/>
      <c r="BC306" s="29"/>
      <c r="BD306" s="29"/>
      <c r="BE306" s="29"/>
      <c r="BF306" s="36"/>
      <c r="BG306" s="29"/>
      <c r="BH306" s="29"/>
      <c r="BI306" s="36"/>
      <c r="BJ306" s="29"/>
      <c r="BK306" s="148"/>
      <c r="BL306" s="29"/>
      <c r="BM306" s="36"/>
      <c r="BN306" s="29"/>
      <c r="BO306" s="29"/>
      <c r="BP306" s="29"/>
      <c r="BQ306" s="29"/>
      <c r="BR306" s="29"/>
      <c r="BS306" s="29" t="s">
        <v>27</v>
      </c>
      <c r="BT306" s="29"/>
      <c r="BU306" s="29"/>
      <c r="BV306" s="29" t="s">
        <v>21</v>
      </c>
      <c r="BW306" s="37"/>
      <c r="BX306" s="29"/>
      <c r="BY306" s="29" t="s">
        <v>1569</v>
      </c>
      <c r="BZ306" s="29" t="s">
        <v>1570</v>
      </c>
      <c r="CA306" s="20" t="s">
        <v>1571</v>
      </c>
      <c r="CB306" s="29" t="s">
        <v>299</v>
      </c>
      <c r="CC306" s="20" t="s">
        <v>300</v>
      </c>
    </row>
    <row r="307" spans="1:81" ht="42.75">
      <c r="A307" s="31">
        <v>2023</v>
      </c>
      <c r="B307" s="29" t="s">
        <v>301</v>
      </c>
      <c r="C307" s="29" t="s">
        <v>302</v>
      </c>
      <c r="D307" s="113" t="s">
        <v>333</v>
      </c>
      <c r="E307" s="29" t="s">
        <v>323</v>
      </c>
      <c r="F307" s="29" t="s">
        <v>334</v>
      </c>
      <c r="G307" s="29" t="s">
        <v>3388</v>
      </c>
      <c r="H307" s="29" t="s">
        <v>3389</v>
      </c>
      <c r="I307" s="29" t="s">
        <v>3390</v>
      </c>
      <c r="J307" s="29" t="s">
        <v>3391</v>
      </c>
      <c r="K307" s="29" t="s">
        <v>22</v>
      </c>
      <c r="L307" s="29" t="s">
        <v>3216</v>
      </c>
      <c r="M307" s="29" t="s">
        <v>3392</v>
      </c>
      <c r="N307" s="29" t="s">
        <v>3393</v>
      </c>
      <c r="O307" s="29" t="s">
        <v>321</v>
      </c>
      <c r="P307" s="29">
        <v>65</v>
      </c>
      <c r="Q307" s="29"/>
      <c r="R307" s="29"/>
      <c r="S307" s="29" t="s">
        <v>3394</v>
      </c>
      <c r="T307" s="173"/>
      <c r="U307" s="173"/>
      <c r="V307" s="174" t="s">
        <v>3395</v>
      </c>
      <c r="W307" s="168" t="s">
        <v>2</v>
      </c>
      <c r="X307" s="29">
        <v>29</v>
      </c>
      <c r="Y307" s="29">
        <v>40</v>
      </c>
      <c r="Z307" s="29">
        <f t="shared" si="346"/>
        <v>11</v>
      </c>
      <c r="AA307" s="115">
        <f t="shared" si="373"/>
        <v>0.37931034482758619</v>
      </c>
      <c r="AB307" s="29">
        <v>64</v>
      </c>
      <c r="AC307" s="29">
        <v>83</v>
      </c>
      <c r="AD307" s="29">
        <f t="shared" si="348"/>
        <v>19</v>
      </c>
      <c r="AE307" s="115">
        <f t="shared" si="359"/>
        <v>0.296875</v>
      </c>
      <c r="AF307" s="29">
        <v>93</v>
      </c>
      <c r="AG307" s="29">
        <v>96</v>
      </c>
      <c r="AH307" s="29">
        <f t="shared" si="375"/>
        <v>3</v>
      </c>
      <c r="AI307" s="115">
        <f t="shared" si="376"/>
        <v>3.2258064516129031E-2</v>
      </c>
      <c r="AJ307" s="29">
        <v>13</v>
      </c>
      <c r="AK307" s="29">
        <v>27</v>
      </c>
      <c r="AL307" s="29">
        <f t="shared" si="352"/>
        <v>14</v>
      </c>
      <c r="AM307" s="115">
        <f t="shared" si="353"/>
        <v>1.0769230769230769</v>
      </c>
      <c r="AN307" s="29">
        <v>73</v>
      </c>
      <c r="AO307" s="29">
        <v>85</v>
      </c>
      <c r="AP307" s="29">
        <f t="shared" ref="AP307:AP318" si="377">AO307-AN307</f>
        <v>12</v>
      </c>
      <c r="AQ307" s="115">
        <f t="shared" ref="AQ307:AQ318" si="378">(AO307-AN307)/AN307</f>
        <v>0.16438356164383561</v>
      </c>
      <c r="AR307" s="29">
        <v>71</v>
      </c>
      <c r="AS307" s="29">
        <v>79</v>
      </c>
      <c r="AT307" s="29">
        <f t="shared" si="356"/>
        <v>8</v>
      </c>
      <c r="AU307" s="115">
        <f t="shared" si="357"/>
        <v>0.11267605633802817</v>
      </c>
      <c r="AV307" s="29"/>
      <c r="AW307" s="29"/>
      <c r="AX307" s="29"/>
      <c r="AY307" s="29"/>
      <c r="AZ307" s="29"/>
      <c r="BA307" s="29"/>
      <c r="BB307" s="29"/>
      <c r="BC307" s="29"/>
      <c r="BD307" s="29"/>
      <c r="BE307" s="29">
        <v>0.63</v>
      </c>
      <c r="BF307" s="36">
        <v>0.94</v>
      </c>
      <c r="BG307" s="29">
        <v>5.29</v>
      </c>
      <c r="BH307" s="29">
        <v>2.0499999999999998</v>
      </c>
      <c r="BI307" s="36">
        <v>0.86</v>
      </c>
      <c r="BJ307" s="29">
        <v>3.21</v>
      </c>
      <c r="BK307" s="148">
        <f>(BL307*100)/(100+56)</f>
        <v>1.0961538461538463</v>
      </c>
      <c r="BL307" s="29">
        <v>1.71</v>
      </c>
      <c r="BM307" s="36">
        <v>0.56000000000000005</v>
      </c>
      <c r="BN307" s="29">
        <f t="shared" ref="BN307:BN375" si="379">P307*BL307</f>
        <v>111.14999999999999</v>
      </c>
      <c r="BO307" s="29"/>
      <c r="BP307" s="29"/>
      <c r="BQ307" s="29"/>
      <c r="BR307" s="29"/>
      <c r="BS307" s="29" t="s">
        <v>28</v>
      </c>
      <c r="BT307" s="29">
        <v>1</v>
      </c>
      <c r="BU307" s="29">
        <v>1</v>
      </c>
      <c r="BV307" s="42" t="s">
        <v>314</v>
      </c>
      <c r="BW307" s="160"/>
      <c r="BX307" s="161"/>
      <c r="BY307" s="29" t="s">
        <v>1461</v>
      </c>
      <c r="BZ307" s="161" t="s">
        <v>3396</v>
      </c>
      <c r="CA307" s="42" t="s">
        <v>3397</v>
      </c>
      <c r="CB307" s="29" t="s">
        <v>299</v>
      </c>
      <c r="CC307" s="20" t="s">
        <v>300</v>
      </c>
    </row>
    <row r="308" spans="1:81" ht="42.75">
      <c r="A308" s="31">
        <v>2023</v>
      </c>
      <c r="B308" s="29" t="s">
        <v>283</v>
      </c>
      <c r="C308" s="29" t="s">
        <v>1234</v>
      </c>
      <c r="D308" s="29"/>
      <c r="E308" s="29" t="s">
        <v>1400</v>
      </c>
      <c r="F308" s="29" t="s">
        <v>1468</v>
      </c>
      <c r="G308" s="29" t="s">
        <v>1402</v>
      </c>
      <c r="H308" s="29" t="s">
        <v>3398</v>
      </c>
      <c r="I308" s="29" t="s">
        <v>3398</v>
      </c>
      <c r="J308" s="29" t="s">
        <v>3399</v>
      </c>
      <c r="K308" s="29" t="s">
        <v>23</v>
      </c>
      <c r="L308" s="29"/>
      <c r="M308" s="29" t="s">
        <v>3400</v>
      </c>
      <c r="N308" s="29" t="s">
        <v>1299</v>
      </c>
      <c r="O308" s="29" t="s">
        <v>648</v>
      </c>
      <c r="P308" s="29">
        <v>50</v>
      </c>
      <c r="Q308" s="29"/>
      <c r="R308" s="29"/>
      <c r="S308" s="29" t="s">
        <v>3401</v>
      </c>
      <c r="T308" s="154" t="s">
        <v>3338</v>
      </c>
      <c r="U308" s="29" t="s">
        <v>8</v>
      </c>
      <c r="V308" s="155" t="s">
        <v>3402</v>
      </c>
      <c r="W308" s="154" t="s">
        <v>2</v>
      </c>
      <c r="X308" s="29">
        <v>19</v>
      </c>
      <c r="Y308" s="29">
        <v>49</v>
      </c>
      <c r="Z308" s="29">
        <f t="shared" si="346"/>
        <v>30</v>
      </c>
      <c r="AA308" s="115">
        <f t="shared" si="373"/>
        <v>1.5789473684210527</v>
      </c>
      <c r="AB308" s="29">
        <v>70</v>
      </c>
      <c r="AC308" s="29">
        <v>84</v>
      </c>
      <c r="AD308" s="29">
        <f t="shared" si="348"/>
        <v>14</v>
      </c>
      <c r="AE308" s="115">
        <f t="shared" si="359"/>
        <v>0.2</v>
      </c>
      <c r="AF308" s="29">
        <v>96</v>
      </c>
      <c r="AG308" s="29">
        <v>99</v>
      </c>
      <c r="AH308" s="29">
        <f t="shared" si="375"/>
        <v>3</v>
      </c>
      <c r="AI308" s="115">
        <f t="shared" si="376"/>
        <v>3.125E-2</v>
      </c>
      <c r="AJ308" s="29">
        <v>13</v>
      </c>
      <c r="AK308" s="29">
        <v>35</v>
      </c>
      <c r="AL308" s="29">
        <f t="shared" si="352"/>
        <v>22</v>
      </c>
      <c r="AM308" s="115">
        <f t="shared" si="353"/>
        <v>1.6923076923076923</v>
      </c>
      <c r="AN308" s="29">
        <v>39</v>
      </c>
      <c r="AO308" s="29">
        <v>50</v>
      </c>
      <c r="AP308" s="29">
        <f t="shared" si="377"/>
        <v>11</v>
      </c>
      <c r="AQ308" s="115">
        <f t="shared" si="378"/>
        <v>0.28205128205128205</v>
      </c>
      <c r="AR308" s="29">
        <v>37</v>
      </c>
      <c r="AS308" s="29">
        <v>49</v>
      </c>
      <c r="AT308" s="29">
        <f t="shared" si="356"/>
        <v>12</v>
      </c>
      <c r="AU308" s="115">
        <f t="shared" si="357"/>
        <v>0.32432432432432434</v>
      </c>
      <c r="AV308" s="29"/>
      <c r="AW308" s="29"/>
      <c r="AX308" s="29"/>
      <c r="AY308" s="29"/>
      <c r="AZ308" s="29"/>
      <c r="BA308" s="29"/>
      <c r="BB308" s="29"/>
      <c r="BC308" s="29"/>
      <c r="BD308" s="29"/>
      <c r="BE308" s="29">
        <v>0.77</v>
      </c>
      <c r="BF308" s="36">
        <v>0.93</v>
      </c>
      <c r="BG308" s="29">
        <v>5.1100000000000003</v>
      </c>
      <c r="BH308" s="29">
        <v>1.97</v>
      </c>
      <c r="BI308" s="36">
        <v>0.85</v>
      </c>
      <c r="BJ308" s="29">
        <v>3.03</v>
      </c>
      <c r="BK308" s="148">
        <f>(BL308*100)/(100+29)</f>
        <v>3.4341085271317828</v>
      </c>
      <c r="BL308" s="29">
        <v>4.43</v>
      </c>
      <c r="BM308" s="36">
        <v>0.28999999999999998</v>
      </c>
      <c r="BN308" s="29">
        <f t="shared" si="379"/>
        <v>221.5</v>
      </c>
      <c r="BO308" s="29"/>
      <c r="BP308" s="29"/>
      <c r="BQ308" s="29"/>
      <c r="BR308" s="29"/>
      <c r="BS308" s="29" t="s">
        <v>25</v>
      </c>
      <c r="BT308" s="29">
        <v>2</v>
      </c>
      <c r="BU308" s="29">
        <v>2</v>
      </c>
      <c r="BV308" s="42" t="s">
        <v>314</v>
      </c>
      <c r="BW308" s="160"/>
      <c r="BX308" s="161"/>
      <c r="BY308" s="29" t="s">
        <v>1461</v>
      </c>
      <c r="BZ308" s="161" t="s">
        <v>3403</v>
      </c>
      <c r="CA308" s="42" t="s">
        <v>3404</v>
      </c>
      <c r="CB308" s="29" t="s">
        <v>299</v>
      </c>
      <c r="CC308" s="20" t="s">
        <v>300</v>
      </c>
    </row>
    <row r="309" spans="1:81" ht="57">
      <c r="A309" s="31">
        <v>2023</v>
      </c>
      <c r="B309" s="29" t="s">
        <v>828</v>
      </c>
      <c r="C309" s="29" t="s">
        <v>835</v>
      </c>
      <c r="D309" s="113" t="s">
        <v>830</v>
      </c>
      <c r="E309" s="29" t="s">
        <v>3405</v>
      </c>
      <c r="F309" s="29" t="s">
        <v>334</v>
      </c>
      <c r="G309" s="29" t="s">
        <v>3406</v>
      </c>
      <c r="H309" s="29" t="s">
        <v>1119</v>
      </c>
      <c r="I309" s="29" t="s">
        <v>1119</v>
      </c>
      <c r="J309" s="29" t="s">
        <v>3407</v>
      </c>
      <c r="K309" s="29" t="s">
        <v>23</v>
      </c>
      <c r="L309" s="29"/>
      <c r="M309" s="29" t="s">
        <v>3408</v>
      </c>
      <c r="N309" s="29" t="s">
        <v>1089</v>
      </c>
      <c r="O309" s="29" t="s">
        <v>321</v>
      </c>
      <c r="P309" s="29">
        <v>57</v>
      </c>
      <c r="Q309" s="29"/>
      <c r="R309" s="29"/>
      <c r="S309" s="29" t="s">
        <v>3409</v>
      </c>
      <c r="T309" s="144" t="s">
        <v>3410</v>
      </c>
      <c r="U309" s="144" t="s">
        <v>2</v>
      </c>
      <c r="V309" s="149" t="s">
        <v>3411</v>
      </c>
      <c r="W309" s="144" t="s">
        <v>2</v>
      </c>
      <c r="X309" s="29">
        <v>1</v>
      </c>
      <c r="Y309" s="29">
        <v>3</v>
      </c>
      <c r="Z309" s="29">
        <f t="shared" si="346"/>
        <v>2</v>
      </c>
      <c r="AA309" s="115">
        <f t="shared" si="373"/>
        <v>2</v>
      </c>
      <c r="AB309" s="29">
        <v>1</v>
      </c>
      <c r="AC309" s="29">
        <v>4</v>
      </c>
      <c r="AD309" s="29">
        <f t="shared" si="348"/>
        <v>3</v>
      </c>
      <c r="AE309" s="115">
        <f t="shared" si="359"/>
        <v>3</v>
      </c>
      <c r="AF309" s="29">
        <v>97</v>
      </c>
      <c r="AG309" s="29">
        <v>99</v>
      </c>
      <c r="AH309" s="29">
        <f t="shared" si="375"/>
        <v>2</v>
      </c>
      <c r="AI309" s="115">
        <f t="shared" si="376"/>
        <v>2.0618556701030927E-2</v>
      </c>
      <c r="AJ309" s="29">
        <v>81</v>
      </c>
      <c r="AK309" s="29">
        <v>92</v>
      </c>
      <c r="AL309" s="29">
        <f t="shared" si="352"/>
        <v>11</v>
      </c>
      <c r="AM309" s="115">
        <f t="shared" si="353"/>
        <v>0.13580246913580246</v>
      </c>
      <c r="AN309" s="29">
        <v>97</v>
      </c>
      <c r="AO309" s="29">
        <v>99</v>
      </c>
      <c r="AP309" s="29">
        <f t="shared" si="377"/>
        <v>2</v>
      </c>
      <c r="AQ309" s="115">
        <f t="shared" si="378"/>
        <v>2.0618556701030927E-2</v>
      </c>
      <c r="AR309" s="29">
        <v>97</v>
      </c>
      <c r="AS309" s="29">
        <v>98</v>
      </c>
      <c r="AT309" s="29">
        <f t="shared" si="356"/>
        <v>1</v>
      </c>
      <c r="AU309" s="115">
        <f t="shared" si="357"/>
        <v>1.0309278350515464E-2</v>
      </c>
      <c r="AV309" s="29"/>
      <c r="AW309" s="29"/>
      <c r="AX309" s="29"/>
      <c r="AY309" s="29"/>
      <c r="AZ309" s="29"/>
      <c r="BA309" s="29"/>
      <c r="BB309" s="29"/>
      <c r="BC309" s="29"/>
      <c r="BD309" s="29"/>
      <c r="BE309" s="29">
        <v>1.1399999999999999</v>
      </c>
      <c r="BF309" s="36">
        <v>0.92</v>
      </c>
      <c r="BG309" s="29">
        <v>5.41</v>
      </c>
      <c r="BH309" s="29">
        <v>1.99</v>
      </c>
      <c r="BI309" s="36">
        <v>0.85</v>
      </c>
      <c r="BJ309" s="29">
        <v>3.07</v>
      </c>
      <c r="BK309" s="148">
        <f>(BL309*100)/(100+33)</f>
        <v>1.9699248120300752</v>
      </c>
      <c r="BL309" s="29">
        <v>2.62</v>
      </c>
      <c r="BM309" s="36">
        <v>0.33</v>
      </c>
      <c r="BN309" s="29">
        <f t="shared" si="379"/>
        <v>149.34</v>
      </c>
      <c r="BO309" s="29"/>
      <c r="BP309" s="29"/>
      <c r="BQ309" s="29"/>
      <c r="BR309" s="29"/>
      <c r="BS309" s="29" t="s">
        <v>25</v>
      </c>
      <c r="BT309" s="29">
        <v>1</v>
      </c>
      <c r="BU309" s="29">
        <v>2</v>
      </c>
      <c r="BV309" s="42" t="s">
        <v>314</v>
      </c>
      <c r="BW309" s="160"/>
      <c r="BX309" s="161"/>
      <c r="BY309" s="29" t="s">
        <v>1461</v>
      </c>
      <c r="BZ309" s="161" t="s">
        <v>3412</v>
      </c>
      <c r="CA309" s="42" t="s">
        <v>3413</v>
      </c>
      <c r="CB309" s="29" t="s">
        <v>299</v>
      </c>
      <c r="CC309" s="20" t="s">
        <v>300</v>
      </c>
    </row>
    <row r="310" spans="1:81" ht="42.75">
      <c r="A310" s="31">
        <v>2023</v>
      </c>
      <c r="B310" s="29" t="s">
        <v>301</v>
      </c>
      <c r="C310" s="29" t="s">
        <v>356</v>
      </c>
      <c r="D310" s="113" t="s">
        <v>333</v>
      </c>
      <c r="E310" s="29" t="s">
        <v>918</v>
      </c>
      <c r="F310" s="29" t="s">
        <v>334</v>
      </c>
      <c r="G310" s="29" t="s">
        <v>358</v>
      </c>
      <c r="H310" s="29" t="s">
        <v>358</v>
      </c>
      <c r="I310" s="29" t="s">
        <v>3414</v>
      </c>
      <c r="J310" s="29" t="s">
        <v>3415</v>
      </c>
      <c r="K310" s="29" t="s">
        <v>22</v>
      </c>
      <c r="L310" s="29" t="s">
        <v>3051</v>
      </c>
      <c r="M310" s="29" t="s">
        <v>3416</v>
      </c>
      <c r="N310" s="29" t="s">
        <v>310</v>
      </c>
      <c r="O310" s="29" t="s">
        <v>648</v>
      </c>
      <c r="P310" s="29">
        <v>159</v>
      </c>
      <c r="Q310" s="29"/>
      <c r="R310" s="29"/>
      <c r="S310" s="29" t="s">
        <v>3417</v>
      </c>
      <c r="T310" s="144" t="s">
        <v>3418</v>
      </c>
      <c r="U310" s="144" t="s">
        <v>2</v>
      </c>
      <c r="V310" s="149" t="s">
        <v>3419</v>
      </c>
      <c r="W310" s="144" t="s">
        <v>2</v>
      </c>
      <c r="X310" s="29">
        <v>52</v>
      </c>
      <c r="Y310" s="29">
        <v>60</v>
      </c>
      <c r="Z310" s="29">
        <f t="shared" si="346"/>
        <v>8</v>
      </c>
      <c r="AA310" s="115">
        <f t="shared" si="373"/>
        <v>0.15384615384615385</v>
      </c>
      <c r="AB310" s="29">
        <v>88</v>
      </c>
      <c r="AC310" s="29">
        <v>92</v>
      </c>
      <c r="AD310" s="29">
        <f t="shared" si="348"/>
        <v>4</v>
      </c>
      <c r="AE310" s="115">
        <f t="shared" si="359"/>
        <v>4.5454545454545456E-2</v>
      </c>
      <c r="AF310" s="29">
        <v>100</v>
      </c>
      <c r="AG310" s="29">
        <v>100</v>
      </c>
      <c r="AH310" s="29">
        <f t="shared" si="375"/>
        <v>0</v>
      </c>
      <c r="AI310" s="115">
        <f t="shared" si="376"/>
        <v>0</v>
      </c>
      <c r="AJ310" s="29">
        <v>14</v>
      </c>
      <c r="AK310" s="29">
        <v>27</v>
      </c>
      <c r="AL310" s="29">
        <f t="shared" si="352"/>
        <v>13</v>
      </c>
      <c r="AM310" s="115">
        <f t="shared" si="353"/>
        <v>0.9285714285714286</v>
      </c>
      <c r="AN310" s="29">
        <v>88</v>
      </c>
      <c r="AO310" s="29">
        <v>90</v>
      </c>
      <c r="AP310" s="29">
        <f t="shared" si="377"/>
        <v>2</v>
      </c>
      <c r="AQ310" s="115">
        <f t="shared" si="378"/>
        <v>2.2727272727272728E-2</v>
      </c>
      <c r="AR310" s="29">
        <v>90</v>
      </c>
      <c r="AS310" s="29">
        <v>92</v>
      </c>
      <c r="AT310" s="29">
        <f t="shared" si="356"/>
        <v>2</v>
      </c>
      <c r="AU310" s="115">
        <f t="shared" si="357"/>
        <v>2.2222222222222223E-2</v>
      </c>
      <c r="AV310" s="29"/>
      <c r="AW310" s="29"/>
      <c r="AX310" s="29"/>
      <c r="AY310" s="29"/>
      <c r="AZ310" s="29"/>
      <c r="BA310" s="29"/>
      <c r="BB310" s="29"/>
      <c r="BC310" s="29"/>
      <c r="BD310" s="29"/>
      <c r="BE310" s="29">
        <v>0.63</v>
      </c>
      <c r="BF310" s="36">
        <v>0.92</v>
      </c>
      <c r="BG310" s="29">
        <v>4.99</v>
      </c>
      <c r="BH310" s="29">
        <v>2.23</v>
      </c>
      <c r="BI310" s="36">
        <v>0.84</v>
      </c>
      <c r="BJ310" s="29">
        <v>2.92</v>
      </c>
      <c r="BK310" s="148">
        <f>(BL310*100)/(100+64)</f>
        <v>0.84146341463414631</v>
      </c>
      <c r="BL310" s="29">
        <v>1.38</v>
      </c>
      <c r="BM310" s="36">
        <v>0.64</v>
      </c>
      <c r="BN310" s="29">
        <f t="shared" si="379"/>
        <v>219.42</v>
      </c>
      <c r="BO310" s="29"/>
      <c r="BP310" s="29"/>
      <c r="BQ310" s="29"/>
      <c r="BR310" s="29"/>
      <c r="BS310" s="29" t="s">
        <v>25</v>
      </c>
      <c r="BT310" s="29">
        <v>1</v>
      </c>
      <c r="BU310" s="29">
        <v>2</v>
      </c>
      <c r="BV310" s="42" t="s">
        <v>314</v>
      </c>
      <c r="BW310" s="160"/>
      <c r="BX310" s="161"/>
      <c r="BY310" s="29" t="s">
        <v>1461</v>
      </c>
      <c r="BZ310" s="161" t="s">
        <v>3420</v>
      </c>
      <c r="CA310" s="42" t="s">
        <v>3421</v>
      </c>
      <c r="CB310" s="29" t="s">
        <v>299</v>
      </c>
      <c r="CC310" s="20" t="s">
        <v>300</v>
      </c>
    </row>
    <row r="311" spans="1:81" ht="42.75">
      <c r="A311" s="31">
        <v>2023</v>
      </c>
      <c r="B311" s="29" t="s">
        <v>301</v>
      </c>
      <c r="C311" s="29" t="s">
        <v>356</v>
      </c>
      <c r="D311" s="113" t="s">
        <v>333</v>
      </c>
      <c r="E311" s="29" t="s">
        <v>918</v>
      </c>
      <c r="F311" s="29" t="s">
        <v>334</v>
      </c>
      <c r="G311" s="29" t="s">
        <v>358</v>
      </c>
      <c r="H311" s="29" t="s">
        <v>358</v>
      </c>
      <c r="I311" s="29" t="s">
        <v>3422</v>
      </c>
      <c r="J311" s="29" t="s">
        <v>3423</v>
      </c>
      <c r="K311" s="29" t="s">
        <v>22</v>
      </c>
      <c r="L311" s="29" t="s">
        <v>1556</v>
      </c>
      <c r="M311" s="29" t="s">
        <v>3416</v>
      </c>
      <c r="N311" s="29" t="s">
        <v>310</v>
      </c>
      <c r="O311" s="29" t="s">
        <v>648</v>
      </c>
      <c r="P311" s="29">
        <v>159</v>
      </c>
      <c r="Q311" s="29"/>
      <c r="R311" s="29"/>
      <c r="S311" s="29" t="s">
        <v>3417</v>
      </c>
      <c r="T311" s="156" t="s">
        <v>3424</v>
      </c>
      <c r="U311" s="144" t="s">
        <v>2</v>
      </c>
      <c r="V311" s="149" t="s">
        <v>3425</v>
      </c>
      <c r="W311" s="144" t="s">
        <v>2</v>
      </c>
      <c r="X311" s="29">
        <v>54</v>
      </c>
      <c r="Y311" s="29">
        <v>73</v>
      </c>
      <c r="Z311" s="29">
        <f t="shared" si="346"/>
        <v>19</v>
      </c>
      <c r="AA311" s="115">
        <f t="shared" si="373"/>
        <v>0.35185185185185186</v>
      </c>
      <c r="AB311" s="29">
        <v>90</v>
      </c>
      <c r="AC311" s="29">
        <v>98</v>
      </c>
      <c r="AD311" s="29">
        <f t="shared" si="348"/>
        <v>8</v>
      </c>
      <c r="AE311" s="115">
        <f t="shared" si="359"/>
        <v>8.8888888888888892E-2</v>
      </c>
      <c r="AF311" s="29">
        <v>92</v>
      </c>
      <c r="AG311" s="29">
        <v>100</v>
      </c>
      <c r="AH311" s="29">
        <f t="shared" si="375"/>
        <v>8</v>
      </c>
      <c r="AI311" s="115">
        <f t="shared" si="376"/>
        <v>8.6956521739130432E-2</v>
      </c>
      <c r="AJ311" s="29">
        <v>19</v>
      </c>
      <c r="AK311" s="29">
        <v>45</v>
      </c>
      <c r="AL311" s="29">
        <f t="shared" si="352"/>
        <v>26</v>
      </c>
      <c r="AM311" s="115">
        <f t="shared" si="353"/>
        <v>1.368421052631579</v>
      </c>
      <c r="AN311" s="29">
        <v>75</v>
      </c>
      <c r="AO311" s="29">
        <v>92</v>
      </c>
      <c r="AP311" s="29">
        <f t="shared" si="377"/>
        <v>17</v>
      </c>
      <c r="AQ311" s="115">
        <f t="shared" si="378"/>
        <v>0.22666666666666666</v>
      </c>
      <c r="AR311" s="29">
        <v>79</v>
      </c>
      <c r="AS311" s="29">
        <v>93</v>
      </c>
      <c r="AT311" s="29">
        <f t="shared" si="356"/>
        <v>14</v>
      </c>
      <c r="AU311" s="115">
        <f t="shared" si="357"/>
        <v>0.17721518987341772</v>
      </c>
      <c r="AV311" s="29"/>
      <c r="AW311" s="29"/>
      <c r="AX311" s="29"/>
      <c r="AY311" s="29"/>
      <c r="AZ311" s="29"/>
      <c r="BA311" s="29"/>
      <c r="BB311" s="29"/>
      <c r="BC311" s="29"/>
      <c r="BD311" s="29"/>
      <c r="BE311" s="29">
        <v>0.76</v>
      </c>
      <c r="BF311" s="36">
        <v>0.92</v>
      </c>
      <c r="BG311" s="29">
        <v>4.8899999999999997</v>
      </c>
      <c r="BH311" s="29">
        <v>1.67</v>
      </c>
      <c r="BI311" s="36">
        <v>0.84</v>
      </c>
      <c r="BJ311" s="29">
        <v>2.86</v>
      </c>
      <c r="BK311" s="148">
        <f>(BL311*100)/(100+54)</f>
        <v>1.3766233766233766</v>
      </c>
      <c r="BL311" s="29">
        <v>2.12</v>
      </c>
      <c r="BM311" s="36">
        <v>0.54</v>
      </c>
      <c r="BN311" s="29">
        <f t="shared" si="379"/>
        <v>337.08000000000004</v>
      </c>
      <c r="BO311" s="29"/>
      <c r="BP311" s="29"/>
      <c r="BQ311" s="29"/>
      <c r="BR311" s="29"/>
      <c r="BS311" s="29" t="s">
        <v>25</v>
      </c>
      <c r="BT311" s="29">
        <v>1</v>
      </c>
      <c r="BU311" s="29">
        <v>2</v>
      </c>
      <c r="BV311" s="42" t="s">
        <v>314</v>
      </c>
      <c r="BW311" s="160"/>
      <c r="BX311" s="161"/>
      <c r="BY311" s="29" t="s">
        <v>1461</v>
      </c>
      <c r="BZ311" s="161" t="s">
        <v>3420</v>
      </c>
      <c r="CA311" s="42" t="s">
        <v>3421</v>
      </c>
      <c r="CB311" s="29" t="s">
        <v>299</v>
      </c>
      <c r="CC311" s="20" t="s">
        <v>300</v>
      </c>
    </row>
    <row r="312" spans="1:81" ht="57">
      <c r="A312" s="31">
        <v>2023</v>
      </c>
      <c r="B312" s="29" t="s">
        <v>283</v>
      </c>
      <c r="C312" s="29" t="s">
        <v>761</v>
      </c>
      <c r="D312" s="29"/>
      <c r="E312" s="29" t="s">
        <v>1388</v>
      </c>
      <c r="F312" s="29" t="s">
        <v>791</v>
      </c>
      <c r="G312" s="29" t="s">
        <v>1596</v>
      </c>
      <c r="H312" s="29" t="s">
        <v>793</v>
      </c>
      <c r="I312" s="29" t="s">
        <v>793</v>
      </c>
      <c r="J312" s="29" t="s">
        <v>3426</v>
      </c>
      <c r="K312" s="29" t="s">
        <v>23</v>
      </c>
      <c r="L312" s="29"/>
      <c r="M312" s="29" t="s">
        <v>3427</v>
      </c>
      <c r="N312" s="29" t="s">
        <v>11961</v>
      </c>
      <c r="O312" s="29" t="s">
        <v>648</v>
      </c>
      <c r="P312" s="29">
        <v>30</v>
      </c>
      <c r="Q312" s="29"/>
      <c r="R312" s="29"/>
      <c r="S312" s="29" t="s">
        <v>3428</v>
      </c>
      <c r="T312" s="154" t="s">
        <v>3429</v>
      </c>
      <c r="U312" s="29" t="s">
        <v>8</v>
      </c>
      <c r="V312" s="155" t="s">
        <v>3430</v>
      </c>
      <c r="W312" s="154" t="s">
        <v>8</v>
      </c>
      <c r="X312" s="29">
        <v>69</v>
      </c>
      <c r="Y312" s="29">
        <v>81</v>
      </c>
      <c r="Z312" s="29">
        <f t="shared" si="346"/>
        <v>12</v>
      </c>
      <c r="AA312" s="115">
        <f t="shared" si="373"/>
        <v>0.17391304347826086</v>
      </c>
      <c r="AB312" s="29">
        <v>84</v>
      </c>
      <c r="AC312" s="29">
        <v>97</v>
      </c>
      <c r="AD312" s="29">
        <f t="shared" si="348"/>
        <v>13</v>
      </c>
      <c r="AE312" s="115">
        <f t="shared" si="359"/>
        <v>0.15476190476190477</v>
      </c>
      <c r="AF312" s="29">
        <v>100</v>
      </c>
      <c r="AG312" s="29">
        <v>100</v>
      </c>
      <c r="AH312" s="29">
        <f t="shared" si="375"/>
        <v>0</v>
      </c>
      <c r="AI312" s="115">
        <f t="shared" si="376"/>
        <v>0</v>
      </c>
      <c r="AJ312" s="29">
        <v>77</v>
      </c>
      <c r="AK312" s="29">
        <v>96</v>
      </c>
      <c r="AL312" s="29">
        <f t="shared" si="352"/>
        <v>19</v>
      </c>
      <c r="AM312" s="115">
        <f t="shared" si="353"/>
        <v>0.24675324675324675</v>
      </c>
      <c r="AN312" s="29">
        <v>79</v>
      </c>
      <c r="AO312" s="29">
        <v>98</v>
      </c>
      <c r="AP312" s="29">
        <f t="shared" si="377"/>
        <v>19</v>
      </c>
      <c r="AQ312" s="115">
        <f t="shared" si="378"/>
        <v>0.24050632911392406</v>
      </c>
      <c r="AR312" s="29">
        <v>78</v>
      </c>
      <c r="AS312" s="29">
        <v>96</v>
      </c>
      <c r="AT312" s="29">
        <f t="shared" si="356"/>
        <v>18</v>
      </c>
      <c r="AU312" s="115">
        <f t="shared" si="357"/>
        <v>0.23076923076923078</v>
      </c>
      <c r="AV312" s="29"/>
      <c r="AW312" s="29"/>
      <c r="AX312" s="29"/>
      <c r="AY312" s="29"/>
      <c r="AZ312" s="29"/>
      <c r="BA312" s="29"/>
      <c r="BB312" s="29"/>
      <c r="BC312" s="29"/>
      <c r="BD312" s="29"/>
      <c r="BE312" s="29"/>
      <c r="BF312" s="36"/>
      <c r="BG312" s="29"/>
      <c r="BH312" s="29">
        <v>2.1</v>
      </c>
      <c r="BI312" s="36">
        <v>0.83</v>
      </c>
      <c r="BJ312" s="29">
        <v>3.52</v>
      </c>
      <c r="BK312" s="148">
        <f>(BL312*100)/(100+15)</f>
        <v>2.3391304347826085</v>
      </c>
      <c r="BL312" s="29">
        <v>2.69</v>
      </c>
      <c r="BM312" s="36">
        <v>0.15</v>
      </c>
      <c r="BN312" s="29">
        <f t="shared" si="379"/>
        <v>80.7</v>
      </c>
      <c r="BO312" s="29"/>
      <c r="BP312" s="29"/>
      <c r="BQ312" s="29"/>
      <c r="BR312" s="29"/>
      <c r="BS312" s="29" t="s">
        <v>24</v>
      </c>
      <c r="BT312" s="29">
        <v>0</v>
      </c>
      <c r="BU312" s="29">
        <v>2</v>
      </c>
      <c r="BV312" s="29" t="s">
        <v>1441</v>
      </c>
      <c r="BW312" s="165"/>
      <c r="BX312" s="22" t="s">
        <v>3431</v>
      </c>
      <c r="BY312" s="29" t="s">
        <v>1461</v>
      </c>
      <c r="BZ312" s="161" t="s">
        <v>2176</v>
      </c>
      <c r="CA312" s="42" t="s">
        <v>3024</v>
      </c>
      <c r="CB312" s="29" t="s">
        <v>299</v>
      </c>
      <c r="CC312" s="20" t="s">
        <v>300</v>
      </c>
    </row>
    <row r="313" spans="1:81" ht="57">
      <c r="A313" s="31">
        <v>2023</v>
      </c>
      <c r="B313" s="29" t="s">
        <v>283</v>
      </c>
      <c r="C313" s="29" t="s">
        <v>766</v>
      </c>
      <c r="D313" s="29"/>
      <c r="E313" s="29" t="s">
        <v>3227</v>
      </c>
      <c r="F313" s="29" t="s">
        <v>3432</v>
      </c>
      <c r="G313" s="29" t="s">
        <v>3433</v>
      </c>
      <c r="H313" s="29" t="s">
        <v>3434</v>
      </c>
      <c r="I313" s="29" t="s">
        <v>3434</v>
      </c>
      <c r="J313" s="29" t="s">
        <v>3435</v>
      </c>
      <c r="K313" s="29" t="s">
        <v>23</v>
      </c>
      <c r="L313" s="29"/>
      <c r="M313" s="29" t="s">
        <v>3436</v>
      </c>
      <c r="N313" s="29" t="s">
        <v>3437</v>
      </c>
      <c r="O313" s="29" t="s">
        <v>673</v>
      </c>
      <c r="P313" s="29">
        <v>20</v>
      </c>
      <c r="Q313" s="29"/>
      <c r="R313" s="29"/>
      <c r="S313" s="29" t="s">
        <v>3438</v>
      </c>
      <c r="T313" s="156" t="s">
        <v>3439</v>
      </c>
      <c r="U313" s="154" t="s">
        <v>2</v>
      </c>
      <c r="V313" s="155" t="s">
        <v>3440</v>
      </c>
      <c r="W313" s="154" t="s">
        <v>2</v>
      </c>
      <c r="X313" s="29">
        <v>34</v>
      </c>
      <c r="Y313" s="29">
        <v>51</v>
      </c>
      <c r="Z313" s="29">
        <f t="shared" si="346"/>
        <v>17</v>
      </c>
      <c r="AA313" s="115">
        <f t="shared" si="373"/>
        <v>0.5</v>
      </c>
      <c r="AB313" s="29">
        <v>96</v>
      </c>
      <c r="AC313" s="29">
        <v>99</v>
      </c>
      <c r="AD313" s="29">
        <f t="shared" si="348"/>
        <v>3</v>
      </c>
      <c r="AE313" s="115">
        <f t="shared" si="359"/>
        <v>3.125E-2</v>
      </c>
      <c r="AF313" s="29">
        <v>99</v>
      </c>
      <c r="AG313" s="29">
        <v>100</v>
      </c>
      <c r="AH313" s="29">
        <f t="shared" si="375"/>
        <v>1</v>
      </c>
      <c r="AI313" s="115">
        <f t="shared" si="376"/>
        <v>1.0101010101010102E-2</v>
      </c>
      <c r="AJ313" s="29">
        <v>39</v>
      </c>
      <c r="AK313" s="29">
        <v>58</v>
      </c>
      <c r="AL313" s="29">
        <f t="shared" si="352"/>
        <v>19</v>
      </c>
      <c r="AM313" s="115">
        <f t="shared" si="353"/>
        <v>0.48717948717948717</v>
      </c>
      <c r="AN313" s="29">
        <v>82</v>
      </c>
      <c r="AO313" s="29">
        <v>99</v>
      </c>
      <c r="AP313" s="29">
        <f t="shared" si="377"/>
        <v>17</v>
      </c>
      <c r="AQ313" s="115">
        <f t="shared" si="378"/>
        <v>0.2073170731707317</v>
      </c>
      <c r="AR313" s="29">
        <v>82</v>
      </c>
      <c r="AS313" s="29">
        <v>98</v>
      </c>
      <c r="AT313" s="29">
        <f t="shared" si="356"/>
        <v>16</v>
      </c>
      <c r="AU313" s="115">
        <f t="shared" si="357"/>
        <v>0.1951219512195122</v>
      </c>
      <c r="AV313" s="29"/>
      <c r="AW313" s="29"/>
      <c r="AX313" s="29"/>
      <c r="AY313" s="29"/>
      <c r="AZ313" s="29"/>
      <c r="BA313" s="29"/>
      <c r="BB313" s="29"/>
      <c r="BC313" s="29"/>
      <c r="BD313" s="29"/>
      <c r="BE313" s="29">
        <v>0.92</v>
      </c>
      <c r="BF313" s="36">
        <v>0.93</v>
      </c>
      <c r="BG313" s="29">
        <v>5.08</v>
      </c>
      <c r="BH313" s="29">
        <v>2</v>
      </c>
      <c r="BI313" s="36">
        <v>0.86</v>
      </c>
      <c r="BJ313" s="29">
        <v>2.86</v>
      </c>
      <c r="BK313" s="148">
        <f>(BL313*100)/(100+23)</f>
        <v>4.7642276422764231</v>
      </c>
      <c r="BL313" s="29">
        <v>5.86</v>
      </c>
      <c r="BM313" s="36">
        <v>0.23</v>
      </c>
      <c r="BN313" s="29">
        <f t="shared" si="379"/>
        <v>117.2</v>
      </c>
      <c r="BO313" s="29"/>
      <c r="BP313" s="29"/>
      <c r="BQ313" s="29"/>
      <c r="BR313" s="29"/>
      <c r="BS313" s="29" t="s">
        <v>28</v>
      </c>
      <c r="BT313" s="29">
        <v>2</v>
      </c>
      <c r="BU313" s="29">
        <v>3</v>
      </c>
      <c r="BV313" s="29" t="s">
        <v>314</v>
      </c>
      <c r="BW313" s="165"/>
      <c r="BX313" s="22"/>
      <c r="BY313" s="29" t="s">
        <v>1461</v>
      </c>
      <c r="BZ313" s="161" t="s">
        <v>3441</v>
      </c>
      <c r="CA313" s="42" t="s">
        <v>3442</v>
      </c>
      <c r="CB313" s="29" t="s">
        <v>299</v>
      </c>
      <c r="CC313" s="20" t="s">
        <v>300</v>
      </c>
    </row>
    <row r="314" spans="1:81" ht="42.75">
      <c r="A314" s="31">
        <v>2023</v>
      </c>
      <c r="B314" s="29" t="s">
        <v>828</v>
      </c>
      <c r="C314" s="29" t="s">
        <v>829</v>
      </c>
      <c r="D314" s="113" t="s">
        <v>830</v>
      </c>
      <c r="E314" s="29" t="s">
        <v>3443</v>
      </c>
      <c r="F314" s="29" t="s">
        <v>334</v>
      </c>
      <c r="G314" s="29" t="s">
        <v>3444</v>
      </c>
      <c r="H314" s="29" t="s">
        <v>3445</v>
      </c>
      <c r="I314" s="29" t="s">
        <v>3445</v>
      </c>
      <c r="J314" s="29" t="s">
        <v>3446</v>
      </c>
      <c r="K314" s="29" t="s">
        <v>23</v>
      </c>
      <c r="L314" s="29"/>
      <c r="M314" s="29" t="s">
        <v>3447</v>
      </c>
      <c r="N314" s="29" t="s">
        <v>1089</v>
      </c>
      <c r="O314" s="29" t="s">
        <v>1714</v>
      </c>
      <c r="P314" s="29">
        <v>116</v>
      </c>
      <c r="Q314" s="29"/>
      <c r="R314" s="29"/>
      <c r="S314" s="29" t="s">
        <v>3448</v>
      </c>
      <c r="T314" s="144" t="s">
        <v>3449</v>
      </c>
      <c r="U314" s="144" t="s">
        <v>2</v>
      </c>
      <c r="V314" s="149" t="s">
        <v>3450</v>
      </c>
      <c r="W314" s="144" t="s">
        <v>2</v>
      </c>
      <c r="X314" s="29">
        <v>0</v>
      </c>
      <c r="Y314" s="29">
        <v>3</v>
      </c>
      <c r="Z314" s="29">
        <f t="shared" si="346"/>
        <v>3</v>
      </c>
      <c r="AA314" s="115"/>
      <c r="AB314" s="29">
        <v>1</v>
      </c>
      <c r="AC314" s="29">
        <v>4</v>
      </c>
      <c r="AD314" s="29">
        <f t="shared" si="348"/>
        <v>3</v>
      </c>
      <c r="AE314" s="115">
        <f t="shared" si="359"/>
        <v>3</v>
      </c>
      <c r="AF314" s="29">
        <v>63</v>
      </c>
      <c r="AG314" s="29">
        <v>64</v>
      </c>
      <c r="AH314" s="29">
        <f t="shared" si="375"/>
        <v>1</v>
      </c>
      <c r="AI314" s="115">
        <f t="shared" si="376"/>
        <v>1.5873015873015872E-2</v>
      </c>
      <c r="AJ314" s="29">
        <v>25</v>
      </c>
      <c r="AK314" s="29">
        <v>38</v>
      </c>
      <c r="AL314" s="29">
        <f t="shared" si="352"/>
        <v>13</v>
      </c>
      <c r="AM314" s="115">
        <f t="shared" si="353"/>
        <v>0.52</v>
      </c>
      <c r="AN314" s="29">
        <v>63</v>
      </c>
      <c r="AO314" s="29">
        <v>64</v>
      </c>
      <c r="AP314" s="29">
        <f t="shared" si="377"/>
        <v>1</v>
      </c>
      <c r="AQ314" s="115">
        <f t="shared" si="378"/>
        <v>1.5873015873015872E-2</v>
      </c>
      <c r="AR314" s="29">
        <v>62</v>
      </c>
      <c r="AS314" s="29">
        <v>64</v>
      </c>
      <c r="AT314" s="29">
        <f t="shared" si="356"/>
        <v>2</v>
      </c>
      <c r="AU314" s="115">
        <f t="shared" si="357"/>
        <v>3.2258064516129031E-2</v>
      </c>
      <c r="AV314" s="29"/>
      <c r="AW314" s="29"/>
      <c r="AX314" s="29"/>
      <c r="AY314" s="29"/>
      <c r="AZ314" s="29"/>
      <c r="BA314" s="29"/>
      <c r="BB314" s="29"/>
      <c r="BC314" s="29"/>
      <c r="BD314" s="29"/>
      <c r="BE314" s="29">
        <v>0.85</v>
      </c>
      <c r="BF314" s="36">
        <v>0.92</v>
      </c>
      <c r="BG314" s="29">
        <v>4.99</v>
      </c>
      <c r="BH314" s="29">
        <v>2.15</v>
      </c>
      <c r="BI314" s="36">
        <v>0.84</v>
      </c>
      <c r="BJ314" s="29">
        <v>2.97</v>
      </c>
      <c r="BK314" s="148">
        <f>(BL314*100)/(100+32)</f>
        <v>1.9696969696969697</v>
      </c>
      <c r="BL314" s="29">
        <v>2.6</v>
      </c>
      <c r="BM314" s="36">
        <v>0.32</v>
      </c>
      <c r="BN314" s="29">
        <f t="shared" si="379"/>
        <v>301.60000000000002</v>
      </c>
      <c r="BO314" s="29"/>
      <c r="BP314" s="29"/>
      <c r="BQ314" s="29"/>
      <c r="BR314" s="29"/>
      <c r="BS314" s="29" t="s">
        <v>27</v>
      </c>
      <c r="BT314" s="29">
        <v>1</v>
      </c>
      <c r="BU314" s="29">
        <v>2</v>
      </c>
      <c r="BV314" s="29" t="s">
        <v>1517</v>
      </c>
      <c r="BW314" s="165"/>
      <c r="BX314" s="22"/>
      <c r="BY314" s="29" t="s">
        <v>1461</v>
      </c>
      <c r="BZ314" s="161" t="s">
        <v>3451</v>
      </c>
      <c r="CA314" s="42" t="s">
        <v>3452</v>
      </c>
      <c r="CB314" s="29" t="s">
        <v>299</v>
      </c>
      <c r="CC314" s="20" t="s">
        <v>300</v>
      </c>
    </row>
    <row r="315" spans="1:81" ht="57">
      <c r="A315" s="31">
        <v>2023</v>
      </c>
      <c r="B315" s="29" t="s">
        <v>828</v>
      </c>
      <c r="C315" s="29" t="s">
        <v>829</v>
      </c>
      <c r="D315" s="113" t="s">
        <v>830</v>
      </c>
      <c r="E315" s="29" t="s">
        <v>3453</v>
      </c>
      <c r="F315" s="29" t="s">
        <v>831</v>
      </c>
      <c r="G315" s="29" t="s">
        <v>2603</v>
      </c>
      <c r="H315" s="29" t="s">
        <v>833</v>
      </c>
      <c r="I315" s="29" t="s">
        <v>3454</v>
      </c>
      <c r="J315" s="29" t="s">
        <v>3455</v>
      </c>
      <c r="K315" s="29" t="s">
        <v>23</v>
      </c>
      <c r="L315" s="29"/>
      <c r="M315" s="29" t="s">
        <v>3456</v>
      </c>
      <c r="N315" s="29" t="s">
        <v>1089</v>
      </c>
      <c r="O315" s="29" t="s">
        <v>648</v>
      </c>
      <c r="P315" s="29">
        <v>60</v>
      </c>
      <c r="Q315" s="29"/>
      <c r="R315" s="29"/>
      <c r="S315" s="29" t="s">
        <v>3417</v>
      </c>
      <c r="T315" s="144" t="s">
        <v>3457</v>
      </c>
      <c r="U315" s="144" t="s">
        <v>2</v>
      </c>
      <c r="V315" s="149" t="s">
        <v>3458</v>
      </c>
      <c r="W315" s="144" t="s">
        <v>2</v>
      </c>
      <c r="X315" s="29">
        <v>41</v>
      </c>
      <c r="Y315" s="29">
        <v>57</v>
      </c>
      <c r="Z315" s="29">
        <f t="shared" si="346"/>
        <v>16</v>
      </c>
      <c r="AA315" s="115">
        <f t="shared" ref="AA315:AA318" si="380">(Y315-X315)/X315</f>
        <v>0.3902439024390244</v>
      </c>
      <c r="AB315" s="29">
        <v>93</v>
      </c>
      <c r="AC315" s="29">
        <v>98</v>
      </c>
      <c r="AD315" s="29">
        <f t="shared" si="348"/>
        <v>5</v>
      </c>
      <c r="AE315" s="115">
        <f t="shared" si="359"/>
        <v>5.3763440860215055E-2</v>
      </c>
      <c r="AF315" s="29">
        <v>99</v>
      </c>
      <c r="AG315" s="29">
        <v>100</v>
      </c>
      <c r="AH315" s="29">
        <f t="shared" si="375"/>
        <v>1</v>
      </c>
      <c r="AI315" s="115">
        <f t="shared" si="376"/>
        <v>1.0101010101010102E-2</v>
      </c>
      <c r="AJ315" s="29">
        <v>19</v>
      </c>
      <c r="AK315" s="29">
        <v>36</v>
      </c>
      <c r="AL315" s="29">
        <f t="shared" si="352"/>
        <v>17</v>
      </c>
      <c r="AM315" s="115">
        <f t="shared" si="353"/>
        <v>0.89473684210526316</v>
      </c>
      <c r="AN315" s="29">
        <v>67</v>
      </c>
      <c r="AO315" s="29">
        <v>93</v>
      </c>
      <c r="AP315" s="29">
        <f t="shared" si="377"/>
        <v>26</v>
      </c>
      <c r="AQ315" s="115">
        <f t="shared" si="378"/>
        <v>0.38805970149253732</v>
      </c>
      <c r="AR315" s="29">
        <v>67</v>
      </c>
      <c r="AS315" s="29">
        <v>93</v>
      </c>
      <c r="AT315" s="29">
        <f t="shared" si="356"/>
        <v>26</v>
      </c>
      <c r="AU315" s="115">
        <f t="shared" si="357"/>
        <v>0.38805970149253732</v>
      </c>
      <c r="AV315" s="29"/>
      <c r="AW315" s="29"/>
      <c r="AX315" s="29"/>
      <c r="AY315" s="29"/>
      <c r="AZ315" s="29"/>
      <c r="BA315" s="29"/>
      <c r="BB315" s="29"/>
      <c r="BC315" s="29"/>
      <c r="BD315" s="29"/>
      <c r="BE315" s="29">
        <v>0.81</v>
      </c>
      <c r="BF315" s="36">
        <v>0.95</v>
      </c>
      <c r="BG315" s="29">
        <v>5.35</v>
      </c>
      <c r="BH315" s="29">
        <v>1.97</v>
      </c>
      <c r="BI315" s="36">
        <v>0.88</v>
      </c>
      <c r="BJ315" s="29">
        <v>3.22</v>
      </c>
      <c r="BK315" s="148">
        <f>(BL315*100)/(100+44)</f>
        <v>1.6805555555555556</v>
      </c>
      <c r="BL315" s="29">
        <v>2.42</v>
      </c>
      <c r="BM315" s="36">
        <v>0.44</v>
      </c>
      <c r="BN315" s="29">
        <f t="shared" si="379"/>
        <v>145.19999999999999</v>
      </c>
      <c r="BO315" s="29"/>
      <c r="BP315" s="29"/>
      <c r="BQ315" s="29"/>
      <c r="BR315" s="29"/>
      <c r="BS315" s="29" t="s">
        <v>28</v>
      </c>
      <c r="BT315" s="29">
        <v>1</v>
      </c>
      <c r="BU315" s="29">
        <v>3</v>
      </c>
      <c r="BV315" s="29" t="s">
        <v>1610</v>
      </c>
      <c r="BW315" s="165"/>
      <c r="BX315" s="22"/>
      <c r="BY315" s="29" t="s">
        <v>1461</v>
      </c>
      <c r="BZ315" s="161" t="s">
        <v>3244</v>
      </c>
      <c r="CA315" s="42" t="s">
        <v>3245</v>
      </c>
      <c r="CB315" s="29" t="s">
        <v>299</v>
      </c>
      <c r="CC315" s="20" t="s">
        <v>300</v>
      </c>
    </row>
    <row r="316" spans="1:81" ht="57">
      <c r="A316" s="31">
        <v>2023</v>
      </c>
      <c r="B316" s="29" t="s">
        <v>301</v>
      </c>
      <c r="C316" s="29" t="s">
        <v>881</v>
      </c>
      <c r="D316" s="29"/>
      <c r="E316" s="29" t="s">
        <v>3459</v>
      </c>
      <c r="F316" s="29" t="s">
        <v>2460</v>
      </c>
      <c r="G316" s="29" t="s">
        <v>3460</v>
      </c>
      <c r="H316" s="29" t="s">
        <v>3461</v>
      </c>
      <c r="I316" s="29" t="s">
        <v>3460</v>
      </c>
      <c r="J316" s="29" t="s">
        <v>3462</v>
      </c>
      <c r="K316" s="29" t="s">
        <v>23</v>
      </c>
      <c r="L316" s="29"/>
      <c r="M316" s="29" t="s">
        <v>3463</v>
      </c>
      <c r="N316" s="29" t="s">
        <v>1359</v>
      </c>
      <c r="O316" s="29" t="s">
        <v>3464</v>
      </c>
      <c r="P316" s="29">
        <v>41</v>
      </c>
      <c r="Q316" s="29"/>
      <c r="R316" s="29"/>
      <c r="S316" s="29" t="s">
        <v>3465</v>
      </c>
      <c r="T316" s="154" t="s">
        <v>3466</v>
      </c>
      <c r="U316" s="154" t="s">
        <v>2</v>
      </c>
      <c r="V316" s="155" t="s">
        <v>3467</v>
      </c>
      <c r="W316" s="154" t="s">
        <v>2</v>
      </c>
      <c r="X316" s="29">
        <v>34</v>
      </c>
      <c r="Y316" s="29">
        <v>55</v>
      </c>
      <c r="Z316" s="29">
        <f t="shared" si="346"/>
        <v>21</v>
      </c>
      <c r="AA316" s="115">
        <f t="shared" si="380"/>
        <v>0.61764705882352944</v>
      </c>
      <c r="AB316" s="29">
        <v>95</v>
      </c>
      <c r="AC316" s="29">
        <v>97</v>
      </c>
      <c r="AD316" s="29">
        <f t="shared" si="348"/>
        <v>2</v>
      </c>
      <c r="AE316" s="115">
        <f t="shared" si="359"/>
        <v>2.1052631578947368E-2</v>
      </c>
      <c r="AF316" s="29">
        <v>98</v>
      </c>
      <c r="AG316" s="29">
        <v>100</v>
      </c>
      <c r="AH316" s="29">
        <f t="shared" si="375"/>
        <v>2</v>
      </c>
      <c r="AI316" s="115">
        <f t="shared" si="376"/>
        <v>2.0408163265306121E-2</v>
      </c>
      <c r="AJ316" s="29">
        <v>32</v>
      </c>
      <c r="AK316" s="29">
        <v>46</v>
      </c>
      <c r="AL316" s="29">
        <f t="shared" si="352"/>
        <v>14</v>
      </c>
      <c r="AM316" s="115">
        <f t="shared" si="353"/>
        <v>0.4375</v>
      </c>
      <c r="AN316" s="29">
        <v>45</v>
      </c>
      <c r="AO316" s="29">
        <v>64</v>
      </c>
      <c r="AP316" s="29">
        <f t="shared" si="377"/>
        <v>19</v>
      </c>
      <c r="AQ316" s="115">
        <f t="shared" si="378"/>
        <v>0.42222222222222222</v>
      </c>
      <c r="AR316" s="29">
        <v>45</v>
      </c>
      <c r="AS316" s="29">
        <v>65</v>
      </c>
      <c r="AT316" s="29">
        <f t="shared" si="356"/>
        <v>20</v>
      </c>
      <c r="AU316" s="115">
        <f t="shared" si="357"/>
        <v>0.44444444444444442</v>
      </c>
      <c r="AV316" s="29">
        <v>84</v>
      </c>
      <c r="AW316" s="29">
        <v>93</v>
      </c>
      <c r="AX316" s="29">
        <f>AW316-AV316</f>
        <v>9</v>
      </c>
      <c r="AY316" s="115">
        <f>(AW316-AV316)/AV316</f>
        <v>0.10714285714285714</v>
      </c>
      <c r="AZ316" s="29"/>
      <c r="BA316" s="29"/>
      <c r="BB316" s="29"/>
      <c r="BC316" s="29"/>
      <c r="BD316" s="29"/>
      <c r="BE316" s="29">
        <v>0.65</v>
      </c>
      <c r="BF316" s="36">
        <v>0.93</v>
      </c>
      <c r="BG316" s="29">
        <v>4.9800000000000004</v>
      </c>
      <c r="BH316" s="29">
        <v>1.41</v>
      </c>
      <c r="BI316" s="36">
        <v>0.85</v>
      </c>
      <c r="BJ316" s="29">
        <v>2.92</v>
      </c>
      <c r="BK316" s="148">
        <f>(BL316*100)/(100+23)</f>
        <v>2.2845528455284554</v>
      </c>
      <c r="BL316" s="29">
        <v>2.81</v>
      </c>
      <c r="BM316" s="36">
        <v>0.23</v>
      </c>
      <c r="BN316" s="29">
        <f t="shared" si="379"/>
        <v>115.21000000000001</v>
      </c>
      <c r="BO316" s="29"/>
      <c r="BP316" s="29"/>
      <c r="BQ316" s="29"/>
      <c r="BR316" s="29"/>
      <c r="BS316" s="29" t="s">
        <v>25</v>
      </c>
      <c r="BT316" s="29">
        <v>2</v>
      </c>
      <c r="BU316" s="29">
        <v>1</v>
      </c>
      <c r="BV316" s="42" t="s">
        <v>314</v>
      </c>
      <c r="BW316" s="160"/>
      <c r="BX316" s="161"/>
      <c r="BY316" s="29" t="s">
        <v>1461</v>
      </c>
      <c r="BZ316" s="161" t="s">
        <v>2117</v>
      </c>
      <c r="CA316" s="42" t="s">
        <v>2118</v>
      </c>
      <c r="CB316" s="29" t="s">
        <v>299</v>
      </c>
      <c r="CC316" s="20" t="s">
        <v>300</v>
      </c>
    </row>
    <row r="317" spans="1:81" ht="57">
      <c r="A317" s="31">
        <v>2023</v>
      </c>
      <c r="B317" s="29" t="s">
        <v>828</v>
      </c>
      <c r="C317" s="29" t="s">
        <v>829</v>
      </c>
      <c r="D317" s="29"/>
      <c r="E317" s="29" t="s">
        <v>1113</v>
      </c>
      <c r="F317" s="29" t="s">
        <v>1222</v>
      </c>
      <c r="G317" s="29" t="s">
        <v>2218</v>
      </c>
      <c r="H317" s="29" t="s">
        <v>2219</v>
      </c>
      <c r="I317" s="29" t="s">
        <v>2219</v>
      </c>
      <c r="J317" s="29" t="s">
        <v>3468</v>
      </c>
      <c r="K317" s="29" t="s">
        <v>23</v>
      </c>
      <c r="L317" s="29"/>
      <c r="M317" s="29" t="s">
        <v>3469</v>
      </c>
      <c r="N317" s="29" t="s">
        <v>3470</v>
      </c>
      <c r="O317" s="29" t="s">
        <v>673</v>
      </c>
      <c r="P317" s="29">
        <v>70</v>
      </c>
      <c r="Q317" s="29"/>
      <c r="R317" s="29"/>
      <c r="S317" s="29" t="s">
        <v>3471</v>
      </c>
      <c r="T317" s="154" t="s">
        <v>3472</v>
      </c>
      <c r="U317" s="154" t="s">
        <v>2</v>
      </c>
      <c r="V317" s="155" t="s">
        <v>3473</v>
      </c>
      <c r="W317" s="154" t="s">
        <v>2</v>
      </c>
      <c r="X317" s="29">
        <v>14</v>
      </c>
      <c r="Y317" s="29">
        <v>24</v>
      </c>
      <c r="Z317" s="29">
        <f t="shared" si="346"/>
        <v>10</v>
      </c>
      <c r="AA317" s="115">
        <f t="shared" si="380"/>
        <v>0.7142857142857143</v>
      </c>
      <c r="AB317" s="29">
        <v>69</v>
      </c>
      <c r="AC317" s="29">
        <v>85</v>
      </c>
      <c r="AD317" s="29">
        <f t="shared" si="348"/>
        <v>16</v>
      </c>
      <c r="AE317" s="115">
        <f t="shared" si="359"/>
        <v>0.2318840579710145</v>
      </c>
      <c r="AF317" s="29">
        <v>82</v>
      </c>
      <c r="AG317" s="29">
        <v>99</v>
      </c>
      <c r="AH317" s="29">
        <f t="shared" si="375"/>
        <v>17</v>
      </c>
      <c r="AI317" s="115">
        <f t="shared" si="376"/>
        <v>0.2073170731707317</v>
      </c>
      <c r="AJ317" s="29">
        <v>24</v>
      </c>
      <c r="AK317" s="29">
        <v>35</v>
      </c>
      <c r="AL317" s="29">
        <f t="shared" si="352"/>
        <v>11</v>
      </c>
      <c r="AM317" s="115">
        <f t="shared" si="353"/>
        <v>0.45833333333333331</v>
      </c>
      <c r="AN317" s="29">
        <v>71</v>
      </c>
      <c r="AO317" s="29">
        <v>78</v>
      </c>
      <c r="AP317" s="29">
        <f t="shared" si="377"/>
        <v>7</v>
      </c>
      <c r="AQ317" s="115">
        <f t="shared" si="378"/>
        <v>9.8591549295774641E-2</v>
      </c>
      <c r="AR317" s="29">
        <v>71</v>
      </c>
      <c r="AS317" s="29">
        <v>78</v>
      </c>
      <c r="AT317" s="29">
        <f t="shared" si="356"/>
        <v>7</v>
      </c>
      <c r="AU317" s="115">
        <f t="shared" si="357"/>
        <v>9.8591549295774641E-2</v>
      </c>
      <c r="AV317" s="29"/>
      <c r="AW317" s="29"/>
      <c r="AX317" s="29"/>
      <c r="AY317" s="29"/>
      <c r="AZ317" s="29"/>
      <c r="BA317" s="29"/>
      <c r="BB317" s="29"/>
      <c r="BC317" s="29"/>
      <c r="BD317" s="29"/>
      <c r="BE317" s="29">
        <v>0.62</v>
      </c>
      <c r="BF317" s="36">
        <v>0.93</v>
      </c>
      <c r="BG317" s="29">
        <v>4.88</v>
      </c>
      <c r="BH317" s="29">
        <v>2.11</v>
      </c>
      <c r="BI317" s="36">
        <v>0.85</v>
      </c>
      <c r="BJ317" s="29">
        <v>3.2</v>
      </c>
      <c r="BK317" s="148">
        <f>(BL317*100)/(100+26)</f>
        <v>2.6984126984126986</v>
      </c>
      <c r="BL317" s="29">
        <v>3.4</v>
      </c>
      <c r="BM317" s="36">
        <v>0.26</v>
      </c>
      <c r="BN317" s="29">
        <f t="shared" si="379"/>
        <v>238</v>
      </c>
      <c r="BO317" s="29"/>
      <c r="BP317" s="29"/>
      <c r="BQ317" s="29"/>
      <c r="BR317" s="29"/>
      <c r="BS317" s="29" t="s">
        <v>28</v>
      </c>
      <c r="BT317" s="29">
        <v>3</v>
      </c>
      <c r="BU317" s="29">
        <v>3</v>
      </c>
      <c r="BV317" s="29" t="s">
        <v>314</v>
      </c>
      <c r="BW317" s="37"/>
      <c r="BX317" s="29"/>
      <c r="BY317" s="29" t="s">
        <v>1461</v>
      </c>
      <c r="BZ317" s="20" t="s">
        <v>3474</v>
      </c>
      <c r="CA317" s="20" t="s">
        <v>3475</v>
      </c>
      <c r="CB317" s="29" t="s">
        <v>299</v>
      </c>
      <c r="CC317" s="20" t="s">
        <v>300</v>
      </c>
    </row>
    <row r="318" spans="1:81" ht="42.75">
      <c r="A318" s="31">
        <v>2023</v>
      </c>
      <c r="B318" s="29" t="s">
        <v>301</v>
      </c>
      <c r="C318" s="29" t="s">
        <v>878</v>
      </c>
      <c r="D318" s="113" t="s">
        <v>430</v>
      </c>
      <c r="E318" s="29" t="s">
        <v>1041</v>
      </c>
      <c r="F318" s="29" t="s">
        <v>334</v>
      </c>
      <c r="G318" s="29" t="s">
        <v>3476</v>
      </c>
      <c r="H318" s="29" t="s">
        <v>3477</v>
      </c>
      <c r="I318" s="29" t="s">
        <v>3476</v>
      </c>
      <c r="J318" s="29" t="s">
        <v>3478</v>
      </c>
      <c r="K318" s="29" t="s">
        <v>23</v>
      </c>
      <c r="L318" s="29"/>
      <c r="M318" s="29" t="s">
        <v>3479</v>
      </c>
      <c r="N318" s="29" t="s">
        <v>310</v>
      </c>
      <c r="O318" s="29" t="s">
        <v>436</v>
      </c>
      <c r="P318" s="29">
        <v>388</v>
      </c>
      <c r="Q318" s="29"/>
      <c r="R318" s="29"/>
      <c r="S318" s="29" t="s">
        <v>3480</v>
      </c>
      <c r="T318" s="144" t="s">
        <v>3481</v>
      </c>
      <c r="U318" s="144" t="s">
        <v>2</v>
      </c>
      <c r="V318" s="149" t="s">
        <v>3482</v>
      </c>
      <c r="W318" s="144" t="s">
        <v>2</v>
      </c>
      <c r="X318" s="29">
        <v>50</v>
      </c>
      <c r="Y318" s="29">
        <v>67</v>
      </c>
      <c r="Z318" s="29">
        <f t="shared" si="346"/>
        <v>17</v>
      </c>
      <c r="AA318" s="115">
        <f t="shared" si="380"/>
        <v>0.34</v>
      </c>
      <c r="AB318" s="29">
        <v>97</v>
      </c>
      <c r="AC318" s="29">
        <v>99</v>
      </c>
      <c r="AD318" s="29">
        <f t="shared" si="348"/>
        <v>2</v>
      </c>
      <c r="AE318" s="115">
        <f t="shared" si="359"/>
        <v>2.0618556701030927E-2</v>
      </c>
      <c r="AF318" s="29">
        <v>99</v>
      </c>
      <c r="AG318" s="29">
        <v>100</v>
      </c>
      <c r="AH318" s="29">
        <f t="shared" si="375"/>
        <v>1</v>
      </c>
      <c r="AI318" s="115">
        <f t="shared" si="376"/>
        <v>1.0101010101010102E-2</v>
      </c>
      <c r="AJ318" s="29">
        <v>38</v>
      </c>
      <c r="AK318" s="29">
        <v>57</v>
      </c>
      <c r="AL318" s="29">
        <f t="shared" si="352"/>
        <v>19</v>
      </c>
      <c r="AM318" s="115">
        <f t="shared" si="353"/>
        <v>0.5</v>
      </c>
      <c r="AN318" s="29">
        <v>56</v>
      </c>
      <c r="AO318" s="29">
        <v>78</v>
      </c>
      <c r="AP318" s="29">
        <f t="shared" si="377"/>
        <v>22</v>
      </c>
      <c r="AQ318" s="115">
        <f t="shared" si="378"/>
        <v>0.39285714285714285</v>
      </c>
      <c r="AR318" s="29">
        <v>53</v>
      </c>
      <c r="AS318" s="29">
        <v>77</v>
      </c>
      <c r="AT318" s="29">
        <f t="shared" si="356"/>
        <v>24</v>
      </c>
      <c r="AU318" s="115">
        <f t="shared" si="357"/>
        <v>0.45283018867924529</v>
      </c>
      <c r="AV318" s="29"/>
      <c r="AW318" s="29"/>
      <c r="AX318" s="29"/>
      <c r="AY318" s="29"/>
      <c r="AZ318" s="29"/>
      <c r="BA318" s="29"/>
      <c r="BB318" s="29"/>
      <c r="BC318" s="29"/>
      <c r="BD318" s="29"/>
      <c r="BE318" s="29">
        <v>1.51</v>
      </c>
      <c r="BF318" s="36">
        <v>0.92</v>
      </c>
      <c r="BG318" s="29">
        <v>4.76</v>
      </c>
      <c r="BH318" s="29">
        <v>2.33</v>
      </c>
      <c r="BI318" s="36">
        <v>0.83</v>
      </c>
      <c r="BJ318" s="29">
        <v>2.83</v>
      </c>
      <c r="BK318" s="148">
        <f>(BL318*100)/(100+29)</f>
        <v>1.8294573643410852</v>
      </c>
      <c r="BL318" s="29">
        <v>2.36</v>
      </c>
      <c r="BM318" s="36">
        <v>0.28999999999999998</v>
      </c>
      <c r="BN318" s="29">
        <f t="shared" si="379"/>
        <v>915.68</v>
      </c>
      <c r="BO318" s="29"/>
      <c r="BP318" s="29"/>
      <c r="BQ318" s="29"/>
      <c r="BR318" s="29"/>
      <c r="BS318" s="29" t="s">
        <v>25</v>
      </c>
      <c r="BT318" s="29">
        <v>1</v>
      </c>
      <c r="BU318" s="29">
        <v>2</v>
      </c>
      <c r="BV318" s="29" t="s">
        <v>314</v>
      </c>
      <c r="BW318" s="37"/>
      <c r="BX318" s="29"/>
      <c r="BY318" s="29" t="s">
        <v>1461</v>
      </c>
      <c r="BZ318" s="20" t="s">
        <v>2142</v>
      </c>
      <c r="CA318" s="20" t="s">
        <v>2143</v>
      </c>
      <c r="CB318" s="29" t="s">
        <v>299</v>
      </c>
      <c r="CC318" s="20" t="s">
        <v>300</v>
      </c>
    </row>
    <row r="319" spans="1:81" ht="42.75">
      <c r="A319" s="31">
        <v>2023</v>
      </c>
      <c r="B319" s="29" t="s">
        <v>301</v>
      </c>
      <c r="C319" s="29" t="s">
        <v>894</v>
      </c>
      <c r="D319" s="113" t="s">
        <v>333</v>
      </c>
      <c r="E319" s="29" t="s">
        <v>1337</v>
      </c>
      <c r="F319" s="29" t="s">
        <v>334</v>
      </c>
      <c r="G319" s="29" t="s">
        <v>3326</v>
      </c>
      <c r="H319" s="29" t="s">
        <v>3327</v>
      </c>
      <c r="I319" s="29" t="s">
        <v>3327</v>
      </c>
      <c r="J319" s="29" t="s">
        <v>3483</v>
      </c>
      <c r="K319" s="29" t="s">
        <v>23</v>
      </c>
      <c r="L319" s="29"/>
      <c r="M319" s="29" t="s">
        <v>3484</v>
      </c>
      <c r="N319" s="29" t="s">
        <v>310</v>
      </c>
      <c r="O319" s="29" t="s">
        <v>321</v>
      </c>
      <c r="P319" s="29">
        <v>34</v>
      </c>
      <c r="Q319" s="29"/>
      <c r="R319" s="29"/>
      <c r="S319" s="29" t="s">
        <v>3485</v>
      </c>
      <c r="T319" s="156" t="s">
        <v>3332</v>
      </c>
      <c r="U319" s="144" t="s">
        <v>2</v>
      </c>
      <c r="V319" s="149" t="s">
        <v>3332</v>
      </c>
      <c r="W319" s="144" t="s">
        <v>2</v>
      </c>
      <c r="X319" s="29"/>
      <c r="Y319" s="29"/>
      <c r="Z319" s="29"/>
      <c r="AA319" s="115"/>
      <c r="AB319" s="29"/>
      <c r="AC319" s="29"/>
      <c r="AD319" s="29"/>
      <c r="AE319" s="115"/>
      <c r="AF319" s="29"/>
      <c r="AG319" s="29"/>
      <c r="AH319" s="29"/>
      <c r="AI319" s="115"/>
      <c r="AJ319" s="29"/>
      <c r="AK319" s="29"/>
      <c r="AL319" s="29"/>
      <c r="AM319" s="115"/>
      <c r="AN319" s="29"/>
      <c r="AO319" s="29"/>
      <c r="AP319" s="29"/>
      <c r="AQ319" s="115"/>
      <c r="AR319" s="29"/>
      <c r="AS319" s="29"/>
      <c r="AT319" s="29"/>
      <c r="AU319" s="115"/>
      <c r="AV319" s="29"/>
      <c r="AW319" s="29"/>
      <c r="AX319" s="29"/>
      <c r="AY319" s="29"/>
      <c r="AZ319" s="29"/>
      <c r="BA319" s="29"/>
      <c r="BB319" s="29"/>
      <c r="BC319" s="29"/>
      <c r="BD319" s="29"/>
      <c r="BE319" s="29">
        <v>1.41</v>
      </c>
      <c r="BF319" s="36">
        <v>0.94</v>
      </c>
      <c r="BG319" s="29">
        <v>5.01</v>
      </c>
      <c r="BH319" s="29">
        <v>2.04</v>
      </c>
      <c r="BI319" s="36">
        <v>0.85</v>
      </c>
      <c r="BJ319" s="29">
        <v>3.13</v>
      </c>
      <c r="BK319" s="148">
        <f>(BL319*100)/(100+22)</f>
        <v>1.8032786885245904</v>
      </c>
      <c r="BL319" s="29">
        <v>2.2000000000000002</v>
      </c>
      <c r="BM319" s="36">
        <v>0.53</v>
      </c>
      <c r="BN319" s="29">
        <f t="shared" si="379"/>
        <v>74.800000000000011</v>
      </c>
      <c r="BO319" s="29"/>
      <c r="BP319" s="29"/>
      <c r="BQ319" s="29"/>
      <c r="BR319" s="29"/>
      <c r="BS319" s="29" t="s">
        <v>25</v>
      </c>
      <c r="BT319" s="29">
        <v>1</v>
      </c>
      <c r="BU319" s="29">
        <v>2</v>
      </c>
      <c r="BV319" s="29" t="s">
        <v>314</v>
      </c>
      <c r="BW319" s="37"/>
      <c r="BX319" s="29"/>
      <c r="BY319" s="29" t="s">
        <v>1455</v>
      </c>
      <c r="BZ319" s="29" t="s">
        <v>1455</v>
      </c>
      <c r="CA319" s="20" t="s">
        <v>1455</v>
      </c>
      <c r="CB319" s="20" t="s">
        <v>1455</v>
      </c>
      <c r="CC319" s="20" t="s">
        <v>300</v>
      </c>
    </row>
    <row r="320" spans="1:81" ht="42.75">
      <c r="A320" s="31">
        <v>2023</v>
      </c>
      <c r="B320" s="29" t="s">
        <v>367</v>
      </c>
      <c r="C320" s="29" t="s">
        <v>794</v>
      </c>
      <c r="D320" s="29"/>
      <c r="E320" s="29" t="s">
        <v>1382</v>
      </c>
      <c r="F320" s="29" t="s">
        <v>780</v>
      </c>
      <c r="G320" s="29" t="s">
        <v>2923</v>
      </c>
      <c r="H320" s="29" t="s">
        <v>2968</v>
      </c>
      <c r="I320" s="29" t="s">
        <v>3486</v>
      </c>
      <c r="J320" s="29" t="s">
        <v>3487</v>
      </c>
      <c r="K320" s="29" t="s">
        <v>22</v>
      </c>
      <c r="L320" s="29" t="s">
        <v>3359</v>
      </c>
      <c r="M320" s="29" t="s">
        <v>3488</v>
      </c>
      <c r="N320" s="29" t="s">
        <v>2927</v>
      </c>
      <c r="O320" s="29" t="s">
        <v>699</v>
      </c>
      <c r="P320" s="29">
        <v>27</v>
      </c>
      <c r="Q320" s="29"/>
      <c r="R320" s="29"/>
      <c r="S320" s="29" t="s">
        <v>3489</v>
      </c>
      <c r="T320" s="154" t="s">
        <v>3490</v>
      </c>
      <c r="U320" s="154" t="s">
        <v>2</v>
      </c>
      <c r="V320" s="155" t="s">
        <v>3491</v>
      </c>
      <c r="W320" s="154" t="s">
        <v>2</v>
      </c>
      <c r="X320" s="29">
        <v>57</v>
      </c>
      <c r="Y320" s="29">
        <v>60</v>
      </c>
      <c r="Z320" s="29">
        <f t="shared" ref="Z320:Z414" si="381">Y320-X320</f>
        <v>3</v>
      </c>
      <c r="AA320" s="115">
        <f t="shared" ref="AA320:AA414" si="382">(Y320-X320)/X320</f>
        <v>5.2631578947368418E-2</v>
      </c>
      <c r="AB320" s="29">
        <v>99</v>
      </c>
      <c r="AC320" s="29">
        <v>100</v>
      </c>
      <c r="AD320" s="29">
        <f t="shared" ref="AD320:AD414" si="383">AC320-AB320</f>
        <v>1</v>
      </c>
      <c r="AE320" s="115">
        <f t="shared" ref="AE320:AE414" si="384">(AC320-AB320)/AB320</f>
        <v>1.0101010101010102E-2</v>
      </c>
      <c r="AF320" s="29">
        <v>100</v>
      </c>
      <c r="AG320" s="29">
        <v>100</v>
      </c>
      <c r="AH320" s="29">
        <f t="shared" ref="AH320:AH414" si="385">AG320-AF320</f>
        <v>0</v>
      </c>
      <c r="AI320" s="115">
        <f t="shared" ref="AI320:AI414" si="386">(AG320-AF320)/AF320</f>
        <v>0</v>
      </c>
      <c r="AJ320" s="29">
        <v>46</v>
      </c>
      <c r="AK320" s="29">
        <v>56</v>
      </c>
      <c r="AL320" s="29">
        <f t="shared" ref="AL320:AL414" si="387">AK320-AJ320</f>
        <v>10</v>
      </c>
      <c r="AM320" s="115">
        <f t="shared" ref="AM320:AM414" si="388">(AK320-AJ320)/AJ320</f>
        <v>0.21739130434782608</v>
      </c>
      <c r="AN320" s="29">
        <v>86</v>
      </c>
      <c r="AO320" s="29">
        <v>91</v>
      </c>
      <c r="AP320" s="29">
        <f t="shared" ref="AP320:AP375" si="389">AO320-AN320</f>
        <v>5</v>
      </c>
      <c r="AQ320" s="115">
        <f t="shared" ref="AQ320:AQ375" si="390">(AO320-AN320)/AN320</f>
        <v>5.8139534883720929E-2</v>
      </c>
      <c r="AR320" s="29">
        <v>85</v>
      </c>
      <c r="AS320" s="29">
        <v>90</v>
      </c>
      <c r="AT320" s="29">
        <f t="shared" ref="AT320:AT414" si="391">AS320-AR320</f>
        <v>5</v>
      </c>
      <c r="AU320" s="115">
        <f t="shared" ref="AU320:AU414" si="392">(AS320-AR320)/AR320</f>
        <v>5.8823529411764705E-2</v>
      </c>
      <c r="AV320" s="29"/>
      <c r="AW320" s="29"/>
      <c r="AX320" s="29"/>
      <c r="AY320" s="29"/>
      <c r="AZ320" s="29"/>
      <c r="BA320" s="29"/>
      <c r="BB320" s="29"/>
      <c r="BC320" s="29"/>
      <c r="BD320" s="29"/>
      <c r="BE320" s="29">
        <v>2.09</v>
      </c>
      <c r="BF320" s="36">
        <v>0.93</v>
      </c>
      <c r="BG320" s="29">
        <v>6.79</v>
      </c>
      <c r="BH320" s="29">
        <v>2.75</v>
      </c>
      <c r="BI320" s="36">
        <v>0.86</v>
      </c>
      <c r="BJ320" s="29">
        <v>3.47</v>
      </c>
      <c r="BK320" s="148">
        <f>(BL320*100)/(100+15)</f>
        <v>4.1217391304347828</v>
      </c>
      <c r="BL320" s="29">
        <v>4.74</v>
      </c>
      <c r="BM320" s="36">
        <v>0.15</v>
      </c>
      <c r="BN320" s="29">
        <f t="shared" si="379"/>
        <v>127.98</v>
      </c>
      <c r="BO320" s="29"/>
      <c r="BP320" s="29"/>
      <c r="BQ320" s="29"/>
      <c r="BR320" s="29"/>
      <c r="BS320" s="29" t="s">
        <v>28</v>
      </c>
      <c r="BT320" s="29">
        <v>1</v>
      </c>
      <c r="BU320" s="29">
        <v>1</v>
      </c>
      <c r="BV320" s="29" t="s">
        <v>2722</v>
      </c>
      <c r="BW320" s="37"/>
      <c r="BX320" s="29"/>
      <c r="BY320" s="29" t="s">
        <v>1461</v>
      </c>
      <c r="BZ320" s="20" t="s">
        <v>3492</v>
      </c>
      <c r="CA320" s="20" t="s">
        <v>3493</v>
      </c>
      <c r="CB320" s="29" t="s">
        <v>299</v>
      </c>
      <c r="CC320" s="20" t="s">
        <v>300</v>
      </c>
    </row>
    <row r="321" spans="1:81" ht="57">
      <c r="A321" s="31">
        <v>2023</v>
      </c>
      <c r="B321" s="29" t="s">
        <v>841</v>
      </c>
      <c r="C321" s="29" t="s">
        <v>1143</v>
      </c>
      <c r="D321" s="29"/>
      <c r="E321" s="29" t="s">
        <v>1143</v>
      </c>
      <c r="F321" s="29" t="s">
        <v>1144</v>
      </c>
      <c r="G321" s="29" t="s">
        <v>1145</v>
      </c>
      <c r="H321" s="29" t="s">
        <v>1146</v>
      </c>
      <c r="I321" s="29" t="s">
        <v>1145</v>
      </c>
      <c r="J321" s="29" t="s">
        <v>3494</v>
      </c>
      <c r="K321" s="29" t="s">
        <v>23</v>
      </c>
      <c r="L321" s="29"/>
      <c r="M321" s="29" t="s">
        <v>3495</v>
      </c>
      <c r="N321" s="29" t="s">
        <v>1623</v>
      </c>
      <c r="O321" s="29" t="s">
        <v>699</v>
      </c>
      <c r="P321" s="29">
        <v>26</v>
      </c>
      <c r="Q321" s="29"/>
      <c r="R321" s="29"/>
      <c r="S321" s="29" t="s">
        <v>1208</v>
      </c>
      <c r="T321" s="154" t="s">
        <v>3496</v>
      </c>
      <c r="U321" s="154" t="s">
        <v>2</v>
      </c>
      <c r="V321" s="155" t="s">
        <v>3497</v>
      </c>
      <c r="W321" s="154" t="s">
        <v>2</v>
      </c>
      <c r="X321" s="29">
        <v>62</v>
      </c>
      <c r="Y321" s="29">
        <v>83</v>
      </c>
      <c r="Z321" s="29">
        <f t="shared" si="381"/>
        <v>21</v>
      </c>
      <c r="AA321" s="115">
        <f t="shared" si="382"/>
        <v>0.33870967741935482</v>
      </c>
      <c r="AB321" s="29">
        <v>85</v>
      </c>
      <c r="AC321" s="29">
        <v>92</v>
      </c>
      <c r="AD321" s="29">
        <f t="shared" si="383"/>
        <v>7</v>
      </c>
      <c r="AE321" s="115">
        <f t="shared" si="384"/>
        <v>8.2352941176470587E-2</v>
      </c>
      <c r="AF321" s="29">
        <v>97</v>
      </c>
      <c r="AG321" s="29">
        <v>99</v>
      </c>
      <c r="AH321" s="29">
        <f t="shared" si="385"/>
        <v>2</v>
      </c>
      <c r="AI321" s="115">
        <f t="shared" si="386"/>
        <v>2.0618556701030927E-2</v>
      </c>
      <c r="AJ321" s="29">
        <v>55</v>
      </c>
      <c r="AK321" s="29">
        <v>74</v>
      </c>
      <c r="AL321" s="29">
        <f t="shared" si="387"/>
        <v>19</v>
      </c>
      <c r="AM321" s="115">
        <f t="shared" si="388"/>
        <v>0.34545454545454546</v>
      </c>
      <c r="AN321" s="29">
        <v>86</v>
      </c>
      <c r="AO321" s="29">
        <v>89</v>
      </c>
      <c r="AP321" s="29">
        <f t="shared" si="389"/>
        <v>3</v>
      </c>
      <c r="AQ321" s="115">
        <f t="shared" si="390"/>
        <v>3.4883720930232558E-2</v>
      </c>
      <c r="AR321" s="29">
        <v>87</v>
      </c>
      <c r="AS321" s="29">
        <v>92</v>
      </c>
      <c r="AT321" s="29">
        <f t="shared" si="391"/>
        <v>5</v>
      </c>
      <c r="AU321" s="115">
        <f t="shared" si="392"/>
        <v>5.7471264367816091E-2</v>
      </c>
      <c r="AV321" s="29"/>
      <c r="AW321" s="29"/>
      <c r="AX321" s="29"/>
      <c r="AY321" s="29"/>
      <c r="AZ321" s="29"/>
      <c r="BA321" s="29"/>
      <c r="BB321" s="29"/>
      <c r="BC321" s="29"/>
      <c r="BD321" s="29"/>
      <c r="BE321" s="29">
        <v>1.55</v>
      </c>
      <c r="BF321" s="36">
        <v>0.92</v>
      </c>
      <c r="BG321" s="29">
        <v>4.9400000000000004</v>
      </c>
      <c r="BH321" s="29">
        <v>2.2200000000000002</v>
      </c>
      <c r="BI321" s="36">
        <v>0.83</v>
      </c>
      <c r="BJ321" s="29">
        <v>2.8</v>
      </c>
      <c r="BK321" s="148">
        <f>(BL321*100)/(100+22)</f>
        <v>1.5737704918032787</v>
      </c>
      <c r="BL321" s="29">
        <v>1.92</v>
      </c>
      <c r="BM321" s="36">
        <v>0.22</v>
      </c>
      <c r="BN321" s="29">
        <f t="shared" si="379"/>
        <v>49.92</v>
      </c>
      <c r="BO321" s="29"/>
      <c r="BP321" s="29"/>
      <c r="BQ321" s="29"/>
      <c r="BR321" s="29"/>
      <c r="BS321" s="29" t="s">
        <v>25</v>
      </c>
      <c r="BT321" s="29">
        <v>1</v>
      </c>
      <c r="BU321" s="29">
        <v>3</v>
      </c>
      <c r="BV321" s="29" t="s">
        <v>314</v>
      </c>
      <c r="BW321" s="37"/>
      <c r="BX321" s="29"/>
      <c r="BY321" s="29" t="s">
        <v>1461</v>
      </c>
      <c r="BZ321" s="20" t="s">
        <v>3498</v>
      </c>
      <c r="CA321" s="20" t="s">
        <v>3499</v>
      </c>
      <c r="CB321" s="29" t="s">
        <v>299</v>
      </c>
      <c r="CC321" s="20" t="s">
        <v>300</v>
      </c>
    </row>
    <row r="322" spans="1:81" ht="42.75">
      <c r="A322" s="31">
        <v>2023</v>
      </c>
      <c r="B322" s="29" t="s">
        <v>283</v>
      </c>
      <c r="C322" s="29" t="s">
        <v>755</v>
      </c>
      <c r="D322" s="29"/>
      <c r="E322" s="29" t="s">
        <v>3500</v>
      </c>
      <c r="F322" s="29" t="s">
        <v>1215</v>
      </c>
      <c r="G322" s="29" t="s">
        <v>3501</v>
      </c>
      <c r="H322" s="29" t="s">
        <v>3502</v>
      </c>
      <c r="I322" s="29" t="s">
        <v>1218</v>
      </c>
      <c r="J322" s="29" t="s">
        <v>3503</v>
      </c>
      <c r="K322" s="29" t="s">
        <v>23</v>
      </c>
      <c r="L322" s="29"/>
      <c r="M322" s="29" t="s">
        <v>3504</v>
      </c>
      <c r="N322" s="29" t="s">
        <v>12017</v>
      </c>
      <c r="O322" s="29" t="s">
        <v>699</v>
      </c>
      <c r="P322" s="29">
        <v>15</v>
      </c>
      <c r="Q322" s="29"/>
      <c r="R322" s="29"/>
      <c r="S322" s="29" t="s">
        <v>3505</v>
      </c>
      <c r="T322" s="154" t="s">
        <v>3506</v>
      </c>
      <c r="U322" s="154" t="s">
        <v>2</v>
      </c>
      <c r="V322" s="155" t="s">
        <v>3507</v>
      </c>
      <c r="W322" s="154" t="s">
        <v>2</v>
      </c>
      <c r="X322" s="29">
        <v>49</v>
      </c>
      <c r="Y322" s="29">
        <v>71</v>
      </c>
      <c r="Z322" s="29">
        <f t="shared" si="381"/>
        <v>22</v>
      </c>
      <c r="AA322" s="115">
        <f t="shared" si="382"/>
        <v>0.44897959183673469</v>
      </c>
      <c r="AB322" s="29">
        <v>68</v>
      </c>
      <c r="AC322" s="29">
        <v>97</v>
      </c>
      <c r="AD322" s="29">
        <f t="shared" si="383"/>
        <v>29</v>
      </c>
      <c r="AE322" s="115">
        <f t="shared" si="384"/>
        <v>0.4264705882352941</v>
      </c>
      <c r="AF322" s="29">
        <v>96</v>
      </c>
      <c r="AG322" s="29">
        <v>100</v>
      </c>
      <c r="AH322" s="29">
        <f t="shared" si="385"/>
        <v>4</v>
      </c>
      <c r="AI322" s="115">
        <f t="shared" si="386"/>
        <v>4.1666666666666664E-2</v>
      </c>
      <c r="AJ322" s="29">
        <v>12</v>
      </c>
      <c r="AK322" s="29">
        <v>28</v>
      </c>
      <c r="AL322" s="29">
        <f t="shared" si="387"/>
        <v>16</v>
      </c>
      <c r="AM322" s="115">
        <f t="shared" si="388"/>
        <v>1.3333333333333333</v>
      </c>
      <c r="AN322" s="29">
        <v>33</v>
      </c>
      <c r="AO322" s="29">
        <v>34</v>
      </c>
      <c r="AP322" s="29">
        <f t="shared" si="389"/>
        <v>1</v>
      </c>
      <c r="AQ322" s="115">
        <f t="shared" si="390"/>
        <v>3.0303030303030304E-2</v>
      </c>
      <c r="AR322" s="29">
        <v>33</v>
      </c>
      <c r="AS322" s="29">
        <v>38</v>
      </c>
      <c r="AT322" s="29">
        <f t="shared" si="391"/>
        <v>5</v>
      </c>
      <c r="AU322" s="115">
        <f t="shared" si="392"/>
        <v>0.15151515151515152</v>
      </c>
      <c r="AV322" s="29"/>
      <c r="AW322" s="29"/>
      <c r="AX322" s="29"/>
      <c r="AY322" s="29"/>
      <c r="AZ322" s="29"/>
      <c r="BA322" s="29"/>
      <c r="BB322" s="29"/>
      <c r="BC322" s="29"/>
      <c r="BD322" s="29"/>
      <c r="BE322" s="29">
        <v>0.79</v>
      </c>
      <c r="BF322" s="36">
        <v>0.92</v>
      </c>
      <c r="BG322" s="29">
        <v>4.9000000000000004</v>
      </c>
      <c r="BH322" s="29">
        <v>2.23</v>
      </c>
      <c r="BI322" s="36">
        <v>0.84</v>
      </c>
      <c r="BJ322" s="29">
        <v>2.97</v>
      </c>
      <c r="BK322" s="148">
        <f>(BL322*100)/(100+49)</f>
        <v>2.4161073825503356</v>
      </c>
      <c r="BL322" s="29">
        <v>3.6</v>
      </c>
      <c r="BM322" s="36">
        <v>0.49</v>
      </c>
      <c r="BN322" s="29">
        <f t="shared" si="379"/>
        <v>54</v>
      </c>
      <c r="BO322" s="29"/>
      <c r="BP322" s="29"/>
      <c r="BQ322" s="29"/>
      <c r="BR322" s="29"/>
      <c r="BS322" s="29" t="s">
        <v>27</v>
      </c>
      <c r="BT322" s="29">
        <v>1</v>
      </c>
      <c r="BU322" s="29">
        <v>3</v>
      </c>
      <c r="BV322" s="29" t="s">
        <v>314</v>
      </c>
      <c r="BW322" s="37"/>
      <c r="BX322" s="29"/>
      <c r="BY322" s="29" t="s">
        <v>1461</v>
      </c>
      <c r="BZ322" s="20" t="s">
        <v>3508</v>
      </c>
      <c r="CA322" s="20" t="s">
        <v>3509</v>
      </c>
      <c r="CB322" s="29" t="s">
        <v>299</v>
      </c>
      <c r="CC322" s="20" t="s">
        <v>300</v>
      </c>
    </row>
    <row r="323" spans="1:81" ht="42.75">
      <c r="A323" s="31">
        <v>2023</v>
      </c>
      <c r="B323" s="29" t="s">
        <v>931</v>
      </c>
      <c r="C323" s="29" t="s">
        <v>932</v>
      </c>
      <c r="D323" s="29"/>
      <c r="E323" s="29" t="s">
        <v>2518</v>
      </c>
      <c r="F323" s="29" t="s">
        <v>3510</v>
      </c>
      <c r="G323" s="29" t="s">
        <v>3511</v>
      </c>
      <c r="H323" s="29" t="s">
        <v>3512</v>
      </c>
      <c r="I323" s="29" t="s">
        <v>3512</v>
      </c>
      <c r="J323" s="29" t="s">
        <v>3513</v>
      </c>
      <c r="K323" s="29" t="s">
        <v>23</v>
      </c>
      <c r="L323" s="29"/>
      <c r="M323" s="29" t="s">
        <v>3514</v>
      </c>
      <c r="N323" s="29" t="s">
        <v>11997</v>
      </c>
      <c r="O323" s="29" t="s">
        <v>339</v>
      </c>
      <c r="P323" s="29">
        <v>20</v>
      </c>
      <c r="Q323" s="29"/>
      <c r="R323" s="29"/>
      <c r="S323" s="29" t="s">
        <v>3489</v>
      </c>
      <c r="T323" s="154" t="s">
        <v>3515</v>
      </c>
      <c r="U323" s="154" t="s">
        <v>2</v>
      </c>
      <c r="V323" s="155" t="s">
        <v>3516</v>
      </c>
      <c r="W323" s="154" t="s">
        <v>2</v>
      </c>
      <c r="X323" s="29">
        <v>29</v>
      </c>
      <c r="Y323" s="29">
        <v>35</v>
      </c>
      <c r="Z323" s="29">
        <f t="shared" si="381"/>
        <v>6</v>
      </c>
      <c r="AA323" s="115">
        <f t="shared" si="382"/>
        <v>0.20689655172413793</v>
      </c>
      <c r="AB323" s="29">
        <v>58</v>
      </c>
      <c r="AC323" s="29">
        <v>70</v>
      </c>
      <c r="AD323" s="29">
        <f t="shared" si="383"/>
        <v>12</v>
      </c>
      <c r="AE323" s="115">
        <f t="shared" si="384"/>
        <v>0.20689655172413793</v>
      </c>
      <c r="AF323" s="29">
        <v>83</v>
      </c>
      <c r="AG323" s="29">
        <v>89</v>
      </c>
      <c r="AH323" s="29">
        <f t="shared" si="385"/>
        <v>6</v>
      </c>
      <c r="AI323" s="115">
        <f t="shared" si="386"/>
        <v>7.2289156626506021E-2</v>
      </c>
      <c r="AJ323" s="29">
        <v>17</v>
      </c>
      <c r="AK323" s="29">
        <v>37</v>
      </c>
      <c r="AL323" s="29">
        <f t="shared" si="387"/>
        <v>20</v>
      </c>
      <c r="AM323" s="115">
        <f t="shared" si="388"/>
        <v>1.1764705882352942</v>
      </c>
      <c r="AN323" s="29">
        <v>73</v>
      </c>
      <c r="AO323" s="29">
        <v>84</v>
      </c>
      <c r="AP323" s="29">
        <f t="shared" si="389"/>
        <v>11</v>
      </c>
      <c r="AQ323" s="115">
        <f t="shared" si="390"/>
        <v>0.15068493150684931</v>
      </c>
      <c r="AR323" s="29">
        <v>70</v>
      </c>
      <c r="AS323" s="29">
        <v>80</v>
      </c>
      <c r="AT323" s="29">
        <f t="shared" si="391"/>
        <v>10</v>
      </c>
      <c r="AU323" s="115">
        <f t="shared" si="392"/>
        <v>0.14285714285714285</v>
      </c>
      <c r="AV323" s="29"/>
      <c r="AW323" s="29"/>
      <c r="AX323" s="29"/>
      <c r="AY323" s="29"/>
      <c r="AZ323" s="29"/>
      <c r="BA323" s="29"/>
      <c r="BB323" s="29"/>
      <c r="BC323" s="29"/>
      <c r="BD323" s="29"/>
      <c r="BE323" s="29">
        <v>1.86</v>
      </c>
      <c r="BF323" s="36">
        <v>0.92</v>
      </c>
      <c r="BG323" s="29">
        <v>4.92</v>
      </c>
      <c r="BH323" s="29">
        <v>2.39</v>
      </c>
      <c r="BI323" s="36">
        <v>0.83</v>
      </c>
      <c r="BJ323" s="29">
        <v>2.81</v>
      </c>
      <c r="BK323" s="148">
        <f t="shared" ref="BK323:BK324" si="393">(BL323*100)/(100+34)</f>
        <v>2.2462686567164178</v>
      </c>
      <c r="BL323" s="29">
        <v>3.01</v>
      </c>
      <c r="BM323" s="36">
        <v>0.34</v>
      </c>
      <c r="BN323" s="29">
        <f t="shared" si="379"/>
        <v>60.199999999999996</v>
      </c>
      <c r="BO323" s="29"/>
      <c r="BP323" s="29"/>
      <c r="BQ323" s="29"/>
      <c r="BR323" s="29"/>
      <c r="BS323" s="29" t="s">
        <v>26</v>
      </c>
      <c r="BT323" s="29">
        <v>1</v>
      </c>
      <c r="BU323" s="29">
        <v>3</v>
      </c>
      <c r="BV323" s="29" t="s">
        <v>314</v>
      </c>
      <c r="BW323" s="37"/>
      <c r="BX323" s="29"/>
      <c r="BY323" s="29" t="s">
        <v>1461</v>
      </c>
      <c r="BZ323" s="20" t="s">
        <v>3517</v>
      </c>
      <c r="CA323" s="20" t="s">
        <v>3518</v>
      </c>
      <c r="CB323" s="29" t="s">
        <v>299</v>
      </c>
      <c r="CC323" s="20" t="s">
        <v>300</v>
      </c>
    </row>
    <row r="324" spans="1:81" ht="57">
      <c r="A324" s="31">
        <v>2023</v>
      </c>
      <c r="B324" s="29" t="s">
        <v>828</v>
      </c>
      <c r="C324" s="29" t="s">
        <v>829</v>
      </c>
      <c r="D324" s="29"/>
      <c r="E324" s="29" t="s">
        <v>1113</v>
      </c>
      <c r="F324" s="29" t="s">
        <v>1222</v>
      </c>
      <c r="G324" s="29" t="s">
        <v>2218</v>
      </c>
      <c r="H324" s="29" t="s">
        <v>2219</v>
      </c>
      <c r="I324" s="29" t="s">
        <v>2219</v>
      </c>
      <c r="J324" s="29" t="s">
        <v>3468</v>
      </c>
      <c r="K324" s="29" t="s">
        <v>23</v>
      </c>
      <c r="L324" s="29"/>
      <c r="M324" s="29" t="s">
        <v>3519</v>
      </c>
      <c r="N324" s="29" t="s">
        <v>3520</v>
      </c>
      <c r="O324" s="29" t="s">
        <v>657</v>
      </c>
      <c r="P324" s="29">
        <v>134</v>
      </c>
      <c r="Q324" s="29"/>
      <c r="R324" s="29"/>
      <c r="S324" s="29" t="s">
        <v>3521</v>
      </c>
      <c r="T324" s="154" t="s">
        <v>3522</v>
      </c>
      <c r="U324" s="154" t="s">
        <v>2</v>
      </c>
      <c r="V324" s="155" t="s">
        <v>3473</v>
      </c>
      <c r="W324" s="154" t="s">
        <v>2</v>
      </c>
      <c r="X324" s="29">
        <v>14</v>
      </c>
      <c r="Y324" s="29">
        <v>32</v>
      </c>
      <c r="Z324" s="29">
        <f t="shared" si="381"/>
        <v>18</v>
      </c>
      <c r="AA324" s="115">
        <f t="shared" si="382"/>
        <v>1.2857142857142858</v>
      </c>
      <c r="AB324" s="29">
        <v>62</v>
      </c>
      <c r="AC324" s="29">
        <v>82</v>
      </c>
      <c r="AD324" s="29">
        <f t="shared" si="383"/>
        <v>20</v>
      </c>
      <c r="AE324" s="115">
        <f t="shared" si="384"/>
        <v>0.32258064516129031</v>
      </c>
      <c r="AF324" s="29">
        <v>88</v>
      </c>
      <c r="AG324" s="29">
        <v>97</v>
      </c>
      <c r="AH324" s="29">
        <f t="shared" si="385"/>
        <v>9</v>
      </c>
      <c r="AI324" s="115">
        <f t="shared" si="386"/>
        <v>0.10227272727272728</v>
      </c>
      <c r="AJ324" s="29">
        <v>31</v>
      </c>
      <c r="AK324" s="29">
        <v>44</v>
      </c>
      <c r="AL324" s="29">
        <f t="shared" si="387"/>
        <v>13</v>
      </c>
      <c r="AM324" s="115">
        <f t="shared" si="388"/>
        <v>0.41935483870967744</v>
      </c>
      <c r="AN324" s="29">
        <v>61</v>
      </c>
      <c r="AO324" s="29">
        <v>81</v>
      </c>
      <c r="AP324" s="29">
        <f t="shared" si="389"/>
        <v>20</v>
      </c>
      <c r="AQ324" s="115">
        <f t="shared" si="390"/>
        <v>0.32786885245901637</v>
      </c>
      <c r="AR324" s="29">
        <v>66</v>
      </c>
      <c r="AS324" s="29">
        <v>81</v>
      </c>
      <c r="AT324" s="29">
        <f t="shared" si="391"/>
        <v>15</v>
      </c>
      <c r="AU324" s="115">
        <f t="shared" si="392"/>
        <v>0.22727272727272727</v>
      </c>
      <c r="AV324" s="29"/>
      <c r="AW324" s="29"/>
      <c r="AX324" s="29"/>
      <c r="AY324" s="29"/>
      <c r="AZ324" s="29"/>
      <c r="BA324" s="29"/>
      <c r="BB324" s="29"/>
      <c r="BC324" s="29"/>
      <c r="BD324" s="29"/>
      <c r="BE324" s="29">
        <v>0.62</v>
      </c>
      <c r="BF324" s="36">
        <v>0.93</v>
      </c>
      <c r="BG324" s="29">
        <v>4.88</v>
      </c>
      <c r="BH324" s="29">
        <v>2.11</v>
      </c>
      <c r="BI324" s="36">
        <v>0.85</v>
      </c>
      <c r="BJ324" s="29">
        <v>3.2</v>
      </c>
      <c r="BK324" s="148">
        <f t="shared" si="393"/>
        <v>2.0820895522388061</v>
      </c>
      <c r="BL324" s="29">
        <v>2.79</v>
      </c>
      <c r="BM324" s="36">
        <v>0.34</v>
      </c>
      <c r="BN324" s="29">
        <f t="shared" si="379"/>
        <v>373.86</v>
      </c>
      <c r="BO324" s="29"/>
      <c r="BP324" s="29"/>
      <c r="BQ324" s="29"/>
      <c r="BR324" s="29"/>
      <c r="BS324" s="29" t="s">
        <v>28</v>
      </c>
      <c r="BT324" s="29">
        <v>3</v>
      </c>
      <c r="BU324" s="29">
        <v>3</v>
      </c>
      <c r="BV324" s="29" t="s">
        <v>314</v>
      </c>
      <c r="BW324" s="37"/>
      <c r="BX324" s="29"/>
      <c r="BY324" s="29" t="s">
        <v>1461</v>
      </c>
      <c r="BZ324" s="20" t="s">
        <v>3474</v>
      </c>
      <c r="CA324" s="20" t="s">
        <v>3475</v>
      </c>
      <c r="CB324" s="29" t="s">
        <v>299</v>
      </c>
      <c r="CC324" s="20" t="s">
        <v>300</v>
      </c>
    </row>
    <row r="325" spans="1:81" ht="42.75">
      <c r="A325" s="31">
        <v>2023</v>
      </c>
      <c r="B325" s="29" t="s">
        <v>301</v>
      </c>
      <c r="C325" s="29" t="s">
        <v>894</v>
      </c>
      <c r="D325" s="113" t="s">
        <v>430</v>
      </c>
      <c r="E325" s="29" t="s">
        <v>3523</v>
      </c>
      <c r="F325" s="29" t="s">
        <v>334</v>
      </c>
      <c r="G325" s="29" t="s">
        <v>3524</v>
      </c>
      <c r="H325" s="29" t="s">
        <v>3525</v>
      </c>
      <c r="I325" s="29" t="s">
        <v>3526</v>
      </c>
      <c r="J325" s="29" t="s">
        <v>3527</v>
      </c>
      <c r="K325" s="29" t="s">
        <v>23</v>
      </c>
      <c r="L325" s="29"/>
      <c r="M325" s="29" t="s">
        <v>3528</v>
      </c>
      <c r="N325" s="29" t="s">
        <v>310</v>
      </c>
      <c r="O325" s="29" t="s">
        <v>699</v>
      </c>
      <c r="P325" s="29">
        <v>35</v>
      </c>
      <c r="Q325" s="29"/>
      <c r="R325" s="29"/>
      <c r="S325" s="29" t="s">
        <v>3529</v>
      </c>
      <c r="T325" s="144" t="s">
        <v>3530</v>
      </c>
      <c r="U325" s="144" t="s">
        <v>2</v>
      </c>
      <c r="V325" s="175" t="s">
        <v>3531</v>
      </c>
      <c r="W325" s="144" t="s">
        <v>2</v>
      </c>
      <c r="X325" s="29">
        <v>29</v>
      </c>
      <c r="Y325" s="29">
        <v>64</v>
      </c>
      <c r="Z325" s="29">
        <f t="shared" si="381"/>
        <v>35</v>
      </c>
      <c r="AA325" s="115">
        <f t="shared" si="382"/>
        <v>1.2068965517241379</v>
      </c>
      <c r="AB325" s="29">
        <v>80</v>
      </c>
      <c r="AC325" s="29">
        <v>90</v>
      </c>
      <c r="AD325" s="29">
        <f t="shared" si="383"/>
        <v>10</v>
      </c>
      <c r="AE325" s="115">
        <f t="shared" si="384"/>
        <v>0.125</v>
      </c>
      <c r="AF325" s="29">
        <v>85</v>
      </c>
      <c r="AG325" s="29">
        <v>100</v>
      </c>
      <c r="AH325" s="29">
        <f t="shared" si="385"/>
        <v>15</v>
      </c>
      <c r="AI325" s="115">
        <f t="shared" si="386"/>
        <v>0.17647058823529413</v>
      </c>
      <c r="AJ325" s="29">
        <v>18</v>
      </c>
      <c r="AK325" s="29">
        <v>47</v>
      </c>
      <c r="AL325" s="29">
        <f t="shared" si="387"/>
        <v>29</v>
      </c>
      <c r="AM325" s="115">
        <f t="shared" si="388"/>
        <v>1.6111111111111112</v>
      </c>
      <c r="AN325" s="29">
        <v>32</v>
      </c>
      <c r="AO325" s="29">
        <v>63</v>
      </c>
      <c r="AP325" s="29">
        <f t="shared" si="389"/>
        <v>31</v>
      </c>
      <c r="AQ325" s="115">
        <f t="shared" si="390"/>
        <v>0.96875</v>
      </c>
      <c r="AR325" s="29">
        <v>32</v>
      </c>
      <c r="AS325" s="29">
        <v>60</v>
      </c>
      <c r="AT325" s="29">
        <f t="shared" si="391"/>
        <v>28</v>
      </c>
      <c r="AU325" s="115">
        <f t="shared" si="392"/>
        <v>0.875</v>
      </c>
      <c r="AV325" s="29"/>
      <c r="AW325" s="29"/>
      <c r="AX325" s="29"/>
      <c r="AY325" s="29"/>
      <c r="AZ325" s="29"/>
      <c r="BA325" s="29"/>
      <c r="BB325" s="29"/>
      <c r="BC325" s="29"/>
      <c r="BD325" s="29"/>
      <c r="BE325" s="29">
        <v>0.94</v>
      </c>
      <c r="BF325" s="36">
        <v>0.93</v>
      </c>
      <c r="BG325" s="29">
        <v>5.0999999999999996</v>
      </c>
      <c r="BH325" s="29">
        <v>1.96</v>
      </c>
      <c r="BI325" s="36">
        <v>0.86</v>
      </c>
      <c r="BJ325" s="29">
        <v>3.03</v>
      </c>
      <c r="BK325" s="148">
        <f>(BL325*100)/(100+47)</f>
        <v>1.6802721088435375</v>
      </c>
      <c r="BL325" s="29">
        <v>2.4700000000000002</v>
      </c>
      <c r="BM325" s="36">
        <v>0.47</v>
      </c>
      <c r="BN325" s="29">
        <f t="shared" si="379"/>
        <v>86.45</v>
      </c>
      <c r="BO325" s="29"/>
      <c r="BP325" s="29"/>
      <c r="BQ325" s="29"/>
      <c r="BR325" s="29"/>
      <c r="BS325" s="29" t="s">
        <v>25</v>
      </c>
      <c r="BT325" s="29">
        <v>1</v>
      </c>
      <c r="BU325" s="29">
        <v>1</v>
      </c>
      <c r="BV325" s="29" t="s">
        <v>314</v>
      </c>
      <c r="BW325" s="37"/>
      <c r="BX325" s="29"/>
      <c r="BY325" s="29" t="s">
        <v>1461</v>
      </c>
      <c r="BZ325" s="20" t="s">
        <v>3532</v>
      </c>
      <c r="CA325" s="20" t="s">
        <v>3533</v>
      </c>
      <c r="CB325" s="29" t="s">
        <v>299</v>
      </c>
      <c r="CC325" s="20" t="s">
        <v>300</v>
      </c>
    </row>
    <row r="326" spans="1:81" ht="42.75">
      <c r="A326" s="31">
        <v>2023</v>
      </c>
      <c r="B326" s="29" t="s">
        <v>301</v>
      </c>
      <c r="C326" s="29" t="s">
        <v>894</v>
      </c>
      <c r="D326" s="113" t="s">
        <v>430</v>
      </c>
      <c r="E326" s="29" t="s">
        <v>1337</v>
      </c>
      <c r="F326" s="29" t="s">
        <v>334</v>
      </c>
      <c r="G326" s="29" t="s">
        <v>3534</v>
      </c>
      <c r="H326" s="29" t="s">
        <v>3534</v>
      </c>
      <c r="I326" s="29" t="s">
        <v>3535</v>
      </c>
      <c r="J326" s="29" t="s">
        <v>3536</v>
      </c>
      <c r="K326" s="29" t="s">
        <v>23</v>
      </c>
      <c r="L326" s="29"/>
      <c r="M326" s="29" t="s">
        <v>3537</v>
      </c>
      <c r="N326" s="29" t="s">
        <v>310</v>
      </c>
      <c r="O326" s="29" t="s">
        <v>699</v>
      </c>
      <c r="P326" s="29">
        <v>54</v>
      </c>
      <c r="Q326" s="29"/>
      <c r="R326" s="29"/>
      <c r="S326" s="29" t="s">
        <v>3538</v>
      </c>
      <c r="T326" s="156" t="s">
        <v>3539</v>
      </c>
      <c r="U326" s="144" t="s">
        <v>2</v>
      </c>
      <c r="V326" s="149" t="s">
        <v>3540</v>
      </c>
      <c r="W326" s="168" t="s">
        <v>2</v>
      </c>
      <c r="X326" s="29">
        <v>25</v>
      </c>
      <c r="Y326" s="29">
        <v>79</v>
      </c>
      <c r="Z326" s="29">
        <f t="shared" si="381"/>
        <v>54</v>
      </c>
      <c r="AA326" s="115">
        <f t="shared" si="382"/>
        <v>2.16</v>
      </c>
      <c r="AB326" s="29">
        <v>98</v>
      </c>
      <c r="AC326" s="29">
        <v>100</v>
      </c>
      <c r="AD326" s="29">
        <f t="shared" si="383"/>
        <v>2</v>
      </c>
      <c r="AE326" s="115">
        <f t="shared" si="384"/>
        <v>2.0408163265306121E-2</v>
      </c>
      <c r="AF326" s="29">
        <v>99</v>
      </c>
      <c r="AG326" s="29">
        <v>100</v>
      </c>
      <c r="AH326" s="29">
        <f t="shared" si="385"/>
        <v>1</v>
      </c>
      <c r="AI326" s="115">
        <f t="shared" si="386"/>
        <v>1.0101010101010102E-2</v>
      </c>
      <c r="AJ326" s="29">
        <v>14</v>
      </c>
      <c r="AK326" s="29">
        <v>33</v>
      </c>
      <c r="AL326" s="29">
        <f t="shared" si="387"/>
        <v>19</v>
      </c>
      <c r="AM326" s="115">
        <f t="shared" si="388"/>
        <v>1.3571428571428572</v>
      </c>
      <c r="AN326" s="29">
        <v>39</v>
      </c>
      <c r="AO326" s="29">
        <v>55</v>
      </c>
      <c r="AP326" s="29">
        <f t="shared" si="389"/>
        <v>16</v>
      </c>
      <c r="AQ326" s="115">
        <f t="shared" si="390"/>
        <v>0.41025641025641024</v>
      </c>
      <c r="AR326" s="29">
        <v>39</v>
      </c>
      <c r="AS326" s="29">
        <v>56</v>
      </c>
      <c r="AT326" s="29">
        <f t="shared" si="391"/>
        <v>17</v>
      </c>
      <c r="AU326" s="115">
        <f t="shared" si="392"/>
        <v>0.4358974358974359</v>
      </c>
      <c r="AV326" s="29"/>
      <c r="AW326" s="29"/>
      <c r="AX326" s="29"/>
      <c r="AY326" s="29"/>
      <c r="AZ326" s="29"/>
      <c r="BA326" s="29"/>
      <c r="BB326" s="29"/>
      <c r="BC326" s="29"/>
      <c r="BD326" s="29"/>
      <c r="BE326" s="29">
        <v>0.59</v>
      </c>
      <c r="BF326" s="36">
        <v>0.92</v>
      </c>
      <c r="BG326" s="29">
        <v>5.04</v>
      </c>
      <c r="BH326" s="29">
        <v>1.86</v>
      </c>
      <c r="BI326" s="36">
        <v>0.84</v>
      </c>
      <c r="BJ326" s="29">
        <v>3.12</v>
      </c>
      <c r="BK326" s="148">
        <f>(BL326*100)/(100+39)</f>
        <v>1.7338129496402879</v>
      </c>
      <c r="BL326" s="29">
        <v>2.41</v>
      </c>
      <c r="BM326" s="36">
        <v>0.39</v>
      </c>
      <c r="BN326" s="29">
        <f t="shared" si="379"/>
        <v>130.14000000000001</v>
      </c>
      <c r="BO326" s="29"/>
      <c r="BP326" s="29"/>
      <c r="BQ326" s="29"/>
      <c r="BR326" s="29"/>
      <c r="BS326" s="29" t="s">
        <v>27</v>
      </c>
      <c r="BT326" s="29">
        <v>1</v>
      </c>
      <c r="BU326" s="29">
        <v>2</v>
      </c>
      <c r="BV326" s="29" t="s">
        <v>314</v>
      </c>
      <c r="BW326" s="37"/>
      <c r="BX326" s="29"/>
      <c r="BY326" s="29" t="s">
        <v>1461</v>
      </c>
      <c r="BZ326" s="20" t="s">
        <v>3541</v>
      </c>
      <c r="CA326" s="20" t="s">
        <v>3542</v>
      </c>
      <c r="CB326" s="29" t="s">
        <v>299</v>
      </c>
      <c r="CC326" s="20" t="s">
        <v>300</v>
      </c>
    </row>
    <row r="327" spans="1:81" ht="42.75">
      <c r="A327" s="31">
        <v>2023</v>
      </c>
      <c r="B327" s="29" t="s">
        <v>301</v>
      </c>
      <c r="C327" s="29" t="s">
        <v>302</v>
      </c>
      <c r="D327" s="113" t="s">
        <v>333</v>
      </c>
      <c r="E327" s="29" t="s">
        <v>323</v>
      </c>
      <c r="F327" s="29" t="s">
        <v>334</v>
      </c>
      <c r="G327" s="29" t="s">
        <v>335</v>
      </c>
      <c r="H327" s="29" t="s">
        <v>336</v>
      </c>
      <c r="I327" s="29" t="s">
        <v>336</v>
      </c>
      <c r="J327" s="29" t="s">
        <v>337</v>
      </c>
      <c r="K327" s="29" t="s">
        <v>23</v>
      </c>
      <c r="L327" s="29"/>
      <c r="M327" s="29" t="s">
        <v>338</v>
      </c>
      <c r="N327" s="29" t="s">
        <v>310</v>
      </c>
      <c r="O327" s="29" t="s">
        <v>339</v>
      </c>
      <c r="P327" s="29">
        <v>63</v>
      </c>
      <c r="Q327" s="170">
        <v>2284</v>
      </c>
      <c r="R327" s="43">
        <v>246.89</v>
      </c>
      <c r="S327" s="29" t="s">
        <v>340</v>
      </c>
      <c r="T327" s="151"/>
      <c r="U327" s="151"/>
      <c r="V327" s="149" t="s">
        <v>3543</v>
      </c>
      <c r="W327" s="144" t="s">
        <v>2</v>
      </c>
      <c r="X327" s="29">
        <v>54</v>
      </c>
      <c r="Y327" s="29">
        <v>68</v>
      </c>
      <c r="Z327" s="29">
        <f t="shared" si="381"/>
        <v>14</v>
      </c>
      <c r="AA327" s="115">
        <f t="shared" si="382"/>
        <v>0.25925925925925924</v>
      </c>
      <c r="AB327" s="29">
        <v>84</v>
      </c>
      <c r="AC327" s="29">
        <v>84</v>
      </c>
      <c r="AD327" s="29">
        <f t="shared" si="383"/>
        <v>0</v>
      </c>
      <c r="AE327" s="115">
        <f t="shared" si="384"/>
        <v>0</v>
      </c>
      <c r="AF327" s="29">
        <v>93</v>
      </c>
      <c r="AG327" s="29">
        <v>96</v>
      </c>
      <c r="AH327" s="29">
        <f t="shared" si="385"/>
        <v>3</v>
      </c>
      <c r="AI327" s="115">
        <f t="shared" si="386"/>
        <v>3.2258064516129031E-2</v>
      </c>
      <c r="AJ327" s="29">
        <v>38</v>
      </c>
      <c r="AK327" s="29">
        <v>47</v>
      </c>
      <c r="AL327" s="29">
        <f t="shared" si="387"/>
        <v>9</v>
      </c>
      <c r="AM327" s="115">
        <f t="shared" si="388"/>
        <v>0.23684210526315788</v>
      </c>
      <c r="AN327" s="29">
        <v>92</v>
      </c>
      <c r="AO327" s="29">
        <v>96</v>
      </c>
      <c r="AP327" s="29">
        <f t="shared" si="389"/>
        <v>4</v>
      </c>
      <c r="AQ327" s="115">
        <f t="shared" si="390"/>
        <v>4.3478260869565216E-2</v>
      </c>
      <c r="AR327" s="29">
        <v>87</v>
      </c>
      <c r="AS327" s="29">
        <v>93</v>
      </c>
      <c r="AT327" s="29">
        <f t="shared" si="391"/>
        <v>6</v>
      </c>
      <c r="AU327" s="115">
        <f t="shared" si="392"/>
        <v>6.8965517241379309E-2</v>
      </c>
      <c r="AV327" s="29"/>
      <c r="AW327" s="29"/>
      <c r="AX327" s="29"/>
      <c r="AY327" s="29"/>
      <c r="AZ327" s="29"/>
      <c r="BA327" s="29"/>
      <c r="BB327" s="29"/>
      <c r="BC327" s="29"/>
      <c r="BD327" s="29"/>
      <c r="BE327" s="29">
        <v>2.09</v>
      </c>
      <c r="BF327" s="36">
        <v>0.96</v>
      </c>
      <c r="BG327" s="29">
        <v>3.46</v>
      </c>
      <c r="BH327" s="29"/>
      <c r="BI327" s="36"/>
      <c r="BJ327" s="29"/>
      <c r="BK327" s="148">
        <f>(BL327*100)/(100+27)</f>
        <v>3.0866141732283463</v>
      </c>
      <c r="BL327" s="29">
        <v>3.92</v>
      </c>
      <c r="BM327" s="36">
        <v>0.27</v>
      </c>
      <c r="BN327" s="29">
        <f t="shared" si="379"/>
        <v>246.96</v>
      </c>
      <c r="BO327" s="36"/>
      <c r="BP327" s="29"/>
      <c r="BQ327" s="29"/>
      <c r="BR327" s="29"/>
      <c r="BS327" s="29" t="s">
        <v>28</v>
      </c>
      <c r="BT327" s="29">
        <v>1</v>
      </c>
      <c r="BU327" s="29">
        <v>0</v>
      </c>
      <c r="BV327" s="29" t="s">
        <v>3022</v>
      </c>
      <c r="BW327" s="37"/>
      <c r="BX327" s="29" t="s">
        <v>343</v>
      </c>
      <c r="BY327" s="29" t="s">
        <v>3085</v>
      </c>
      <c r="BZ327" s="29" t="s">
        <v>297</v>
      </c>
      <c r="CA327" s="20" t="s">
        <v>298</v>
      </c>
      <c r="CB327" s="29" t="s">
        <v>299</v>
      </c>
      <c r="CC327" s="20" t="s">
        <v>300</v>
      </c>
    </row>
    <row r="328" spans="1:81" ht="42.75">
      <c r="A328" s="31">
        <v>2023</v>
      </c>
      <c r="B328" s="29" t="s">
        <v>301</v>
      </c>
      <c r="C328" s="29" t="s">
        <v>302</v>
      </c>
      <c r="D328" s="113" t="s">
        <v>333</v>
      </c>
      <c r="E328" s="29" t="s">
        <v>323</v>
      </c>
      <c r="F328" s="29" t="s">
        <v>334</v>
      </c>
      <c r="G328" s="29" t="s">
        <v>344</v>
      </c>
      <c r="H328" s="29" t="s">
        <v>345</v>
      </c>
      <c r="I328" s="29" t="s">
        <v>345</v>
      </c>
      <c r="J328" s="29" t="s">
        <v>337</v>
      </c>
      <c r="K328" s="29" t="s">
        <v>23</v>
      </c>
      <c r="L328" s="29"/>
      <c r="M328" s="29" t="s">
        <v>346</v>
      </c>
      <c r="N328" s="29" t="s">
        <v>310</v>
      </c>
      <c r="O328" s="29" t="s">
        <v>339</v>
      </c>
      <c r="P328" s="29">
        <v>52</v>
      </c>
      <c r="Q328" s="170">
        <v>2122.12</v>
      </c>
      <c r="R328" s="43">
        <v>199.7</v>
      </c>
      <c r="S328" s="29" t="s">
        <v>347</v>
      </c>
      <c r="T328" s="151"/>
      <c r="U328" s="151"/>
      <c r="V328" s="149" t="s">
        <v>3544</v>
      </c>
      <c r="W328" s="144" t="s">
        <v>2</v>
      </c>
      <c r="X328" s="29">
        <v>25</v>
      </c>
      <c r="Y328" s="29">
        <v>35</v>
      </c>
      <c r="Z328" s="29">
        <f t="shared" si="381"/>
        <v>10</v>
      </c>
      <c r="AA328" s="115">
        <f t="shared" si="382"/>
        <v>0.4</v>
      </c>
      <c r="AB328" s="29">
        <v>64</v>
      </c>
      <c r="AC328" s="29">
        <v>69</v>
      </c>
      <c r="AD328" s="29">
        <f t="shared" si="383"/>
        <v>5</v>
      </c>
      <c r="AE328" s="115">
        <f t="shared" si="384"/>
        <v>7.8125E-2</v>
      </c>
      <c r="AF328" s="29">
        <v>85</v>
      </c>
      <c r="AG328" s="29">
        <v>89</v>
      </c>
      <c r="AH328" s="29">
        <f t="shared" si="385"/>
        <v>4</v>
      </c>
      <c r="AI328" s="115">
        <f t="shared" si="386"/>
        <v>4.7058823529411764E-2</v>
      </c>
      <c r="AJ328" s="29">
        <v>23</v>
      </c>
      <c r="AK328" s="29">
        <v>32</v>
      </c>
      <c r="AL328" s="29">
        <f t="shared" si="387"/>
        <v>9</v>
      </c>
      <c r="AM328" s="115">
        <f t="shared" si="388"/>
        <v>0.39130434782608697</v>
      </c>
      <c r="AN328" s="29">
        <v>89</v>
      </c>
      <c r="AO328" s="29">
        <v>90</v>
      </c>
      <c r="AP328" s="29">
        <f t="shared" si="389"/>
        <v>1</v>
      </c>
      <c r="AQ328" s="115">
        <f t="shared" si="390"/>
        <v>1.1235955056179775E-2</v>
      </c>
      <c r="AR328" s="29">
        <v>91</v>
      </c>
      <c r="AS328" s="29">
        <v>93</v>
      </c>
      <c r="AT328" s="29">
        <f t="shared" si="391"/>
        <v>2</v>
      </c>
      <c r="AU328" s="115">
        <f t="shared" si="392"/>
        <v>2.197802197802198E-2</v>
      </c>
      <c r="AV328" s="29"/>
      <c r="AW328" s="29"/>
      <c r="AX328" s="29"/>
      <c r="AY328" s="29"/>
      <c r="AZ328" s="29"/>
      <c r="BA328" s="29"/>
      <c r="BB328" s="29"/>
      <c r="BC328" s="29"/>
      <c r="BD328" s="29"/>
      <c r="BE328" s="29">
        <v>1.7</v>
      </c>
      <c r="BF328" s="36">
        <v>0.96</v>
      </c>
      <c r="BG328" s="29">
        <v>3.55</v>
      </c>
      <c r="BH328" s="29"/>
      <c r="BI328" s="36"/>
      <c r="BJ328" s="29"/>
      <c r="BK328" s="148">
        <f>(BL328*100)/(100+29)</f>
        <v>2.9767441860465116</v>
      </c>
      <c r="BL328" s="29">
        <v>3.84</v>
      </c>
      <c r="BM328" s="36">
        <v>0.28999999999999998</v>
      </c>
      <c r="BN328" s="29">
        <f t="shared" si="379"/>
        <v>199.68</v>
      </c>
      <c r="BO328" s="36"/>
      <c r="BP328" s="29"/>
      <c r="BQ328" s="29"/>
      <c r="BR328" s="29"/>
      <c r="BS328" s="29" t="s">
        <v>28</v>
      </c>
      <c r="BT328" s="29">
        <v>1</v>
      </c>
      <c r="BU328" s="29">
        <v>0</v>
      </c>
      <c r="BV328" s="29" t="s">
        <v>3022</v>
      </c>
      <c r="BW328" s="37"/>
      <c r="BX328" s="29" t="s">
        <v>349</v>
      </c>
      <c r="BY328" s="29" t="s">
        <v>3085</v>
      </c>
      <c r="BZ328" s="29" t="s">
        <v>297</v>
      </c>
      <c r="CA328" s="20" t="s">
        <v>298</v>
      </c>
      <c r="CB328" s="29" t="s">
        <v>299</v>
      </c>
      <c r="CC328" s="20" t="s">
        <v>300</v>
      </c>
    </row>
    <row r="329" spans="1:81" ht="57">
      <c r="A329" s="31">
        <v>2023</v>
      </c>
      <c r="B329" s="29" t="s">
        <v>301</v>
      </c>
      <c r="C329" s="29" t="s">
        <v>302</v>
      </c>
      <c r="D329" s="113" t="s">
        <v>333</v>
      </c>
      <c r="E329" s="29" t="s">
        <v>323</v>
      </c>
      <c r="F329" s="29" t="s">
        <v>334</v>
      </c>
      <c r="G329" s="29" t="s">
        <v>350</v>
      </c>
      <c r="H329" s="29" t="s">
        <v>351</v>
      </c>
      <c r="I329" s="29" t="s">
        <v>351</v>
      </c>
      <c r="J329" s="29" t="s">
        <v>3545</v>
      </c>
      <c r="K329" s="29" t="s">
        <v>23</v>
      </c>
      <c r="L329" s="29"/>
      <c r="M329" s="29" t="s">
        <v>353</v>
      </c>
      <c r="N329" s="29" t="s">
        <v>310</v>
      </c>
      <c r="O329" s="29" t="s">
        <v>339</v>
      </c>
      <c r="P329" s="29">
        <v>86</v>
      </c>
      <c r="Q329" s="170">
        <v>2278.92</v>
      </c>
      <c r="R329" s="43">
        <v>312.29000000000002</v>
      </c>
      <c r="S329" s="29" t="s">
        <v>347</v>
      </c>
      <c r="T329" s="151"/>
      <c r="U329" s="151"/>
      <c r="V329" s="149" t="s">
        <v>3546</v>
      </c>
      <c r="W329" s="144" t="s">
        <v>2</v>
      </c>
      <c r="X329" s="29">
        <v>11</v>
      </c>
      <c r="Y329" s="29">
        <v>18</v>
      </c>
      <c r="Z329" s="29">
        <f t="shared" si="381"/>
        <v>7</v>
      </c>
      <c r="AA329" s="115">
        <f t="shared" si="382"/>
        <v>0.63636363636363635</v>
      </c>
      <c r="AB329" s="29">
        <v>36</v>
      </c>
      <c r="AC329" s="29">
        <v>37</v>
      </c>
      <c r="AD329" s="29">
        <f t="shared" si="383"/>
        <v>1</v>
      </c>
      <c r="AE329" s="115">
        <f t="shared" si="384"/>
        <v>2.7777777777777776E-2</v>
      </c>
      <c r="AF329" s="29">
        <v>55</v>
      </c>
      <c r="AG329" s="29">
        <v>64</v>
      </c>
      <c r="AH329" s="29">
        <f t="shared" si="385"/>
        <v>9</v>
      </c>
      <c r="AI329" s="115">
        <f t="shared" si="386"/>
        <v>0.16363636363636364</v>
      </c>
      <c r="AJ329" s="29">
        <v>15</v>
      </c>
      <c r="AK329" s="29">
        <v>28</v>
      </c>
      <c r="AL329" s="29">
        <f t="shared" si="387"/>
        <v>13</v>
      </c>
      <c r="AM329" s="115">
        <f t="shared" si="388"/>
        <v>0.8666666666666667</v>
      </c>
      <c r="AN329" s="29">
        <v>89</v>
      </c>
      <c r="AO329" s="29">
        <v>95</v>
      </c>
      <c r="AP329" s="29">
        <f t="shared" si="389"/>
        <v>6</v>
      </c>
      <c r="AQ329" s="115">
        <f t="shared" si="390"/>
        <v>6.741573033707865E-2</v>
      </c>
      <c r="AR329" s="29">
        <v>95</v>
      </c>
      <c r="AS329" s="29">
        <v>96</v>
      </c>
      <c r="AT329" s="29">
        <f t="shared" si="391"/>
        <v>1</v>
      </c>
      <c r="AU329" s="115">
        <f t="shared" si="392"/>
        <v>1.0526315789473684E-2</v>
      </c>
      <c r="AV329" s="29"/>
      <c r="AW329" s="29"/>
      <c r="AX329" s="29"/>
      <c r="AY329" s="29"/>
      <c r="AZ329" s="29"/>
      <c r="BA329" s="29"/>
      <c r="BB329" s="29"/>
      <c r="BC329" s="29"/>
      <c r="BD329" s="29"/>
      <c r="BE329" s="29">
        <v>2.04</v>
      </c>
      <c r="BF329" s="36">
        <v>0.95</v>
      </c>
      <c r="BG329" s="29">
        <v>3.34</v>
      </c>
      <c r="BH329" s="29"/>
      <c r="BI329" s="36"/>
      <c r="BJ329" s="29"/>
      <c r="BK329" s="148">
        <f>(BL329*100)/(100+24)</f>
        <v>2.9274193548387095</v>
      </c>
      <c r="BL329" s="29">
        <v>3.63</v>
      </c>
      <c r="BM329" s="36">
        <v>0.24</v>
      </c>
      <c r="BN329" s="29">
        <f t="shared" si="379"/>
        <v>312.18</v>
      </c>
      <c r="BO329" s="36"/>
      <c r="BP329" s="29"/>
      <c r="BQ329" s="29"/>
      <c r="BR329" s="29"/>
      <c r="BS329" s="29" t="s">
        <v>27</v>
      </c>
      <c r="BT329" s="29">
        <v>2</v>
      </c>
      <c r="BU329" s="29">
        <v>0</v>
      </c>
      <c r="BV329" s="29" t="s">
        <v>3022</v>
      </c>
      <c r="BW329" s="37"/>
      <c r="BX329" s="29" t="s">
        <v>355</v>
      </c>
      <c r="BY329" s="29" t="s">
        <v>3085</v>
      </c>
      <c r="BZ329" s="29" t="s">
        <v>297</v>
      </c>
      <c r="CA329" s="20" t="s">
        <v>298</v>
      </c>
      <c r="CB329" s="29" t="s">
        <v>299</v>
      </c>
      <c r="CC329" s="20" t="s">
        <v>300</v>
      </c>
    </row>
    <row r="330" spans="1:81" ht="42.75">
      <c r="A330" s="31">
        <v>2023</v>
      </c>
      <c r="B330" s="29" t="s">
        <v>283</v>
      </c>
      <c r="C330" s="29" t="s">
        <v>1234</v>
      </c>
      <c r="D330" s="29"/>
      <c r="E330" s="29" t="s">
        <v>1400</v>
      </c>
      <c r="F330" s="29" t="s">
        <v>791</v>
      </c>
      <c r="G330" s="29" t="s">
        <v>3547</v>
      </c>
      <c r="H330" s="29" t="s">
        <v>3548</v>
      </c>
      <c r="I330" s="29" t="s">
        <v>3548</v>
      </c>
      <c r="J330" s="29" t="s">
        <v>3549</v>
      </c>
      <c r="K330" s="29" t="s">
        <v>23</v>
      </c>
      <c r="L330" s="29"/>
      <c r="M330" s="29" t="s">
        <v>3550</v>
      </c>
      <c r="N330" s="29" t="s">
        <v>12002</v>
      </c>
      <c r="O330" s="29" t="s">
        <v>765</v>
      </c>
      <c r="P330" s="29">
        <v>20</v>
      </c>
      <c r="Q330" s="29"/>
      <c r="R330" s="29"/>
      <c r="S330" s="29" t="s">
        <v>3551</v>
      </c>
      <c r="T330" s="154" t="s">
        <v>3552</v>
      </c>
      <c r="U330" s="154" t="s">
        <v>2</v>
      </c>
      <c r="V330" s="155" t="s">
        <v>3553</v>
      </c>
      <c r="W330" s="154" t="s">
        <v>2</v>
      </c>
      <c r="X330" s="29">
        <v>11</v>
      </c>
      <c r="Y330" s="29">
        <v>48</v>
      </c>
      <c r="Z330" s="29">
        <f t="shared" si="381"/>
        <v>37</v>
      </c>
      <c r="AA330" s="115">
        <f t="shared" si="382"/>
        <v>3.3636363636363638</v>
      </c>
      <c r="AB330" s="29">
        <v>50</v>
      </c>
      <c r="AC330" s="29">
        <v>91</v>
      </c>
      <c r="AD330" s="29">
        <f t="shared" si="383"/>
        <v>41</v>
      </c>
      <c r="AE330" s="115">
        <f t="shared" si="384"/>
        <v>0.82</v>
      </c>
      <c r="AF330" s="29">
        <v>99</v>
      </c>
      <c r="AG330" s="29">
        <v>99</v>
      </c>
      <c r="AH330" s="29">
        <f t="shared" si="385"/>
        <v>0</v>
      </c>
      <c r="AI330" s="115">
        <f t="shared" si="386"/>
        <v>0</v>
      </c>
      <c r="AJ330" s="29">
        <v>29</v>
      </c>
      <c r="AK330" s="29">
        <v>43</v>
      </c>
      <c r="AL330" s="29">
        <f t="shared" si="387"/>
        <v>14</v>
      </c>
      <c r="AM330" s="115">
        <f t="shared" si="388"/>
        <v>0.48275862068965519</v>
      </c>
      <c r="AN330" s="29">
        <v>81</v>
      </c>
      <c r="AO330" s="29">
        <v>87</v>
      </c>
      <c r="AP330" s="29">
        <f t="shared" si="389"/>
        <v>6</v>
      </c>
      <c r="AQ330" s="115">
        <f t="shared" si="390"/>
        <v>7.407407407407407E-2</v>
      </c>
      <c r="AR330" s="29">
        <v>72</v>
      </c>
      <c r="AS330" s="29">
        <v>94</v>
      </c>
      <c r="AT330" s="29">
        <f t="shared" si="391"/>
        <v>22</v>
      </c>
      <c r="AU330" s="115">
        <f t="shared" si="392"/>
        <v>0.30555555555555558</v>
      </c>
      <c r="AV330" s="29"/>
      <c r="AW330" s="29"/>
      <c r="AX330" s="29"/>
      <c r="AY330" s="29"/>
      <c r="AZ330" s="29"/>
      <c r="BA330" s="29"/>
      <c r="BB330" s="29"/>
      <c r="BC330" s="29"/>
      <c r="BD330" s="29"/>
      <c r="BE330" s="29">
        <v>0.86</v>
      </c>
      <c r="BF330" s="36">
        <v>0.94</v>
      </c>
      <c r="BG330" s="29">
        <v>5.35</v>
      </c>
      <c r="BH330" s="29">
        <v>1.76</v>
      </c>
      <c r="BI330" s="36">
        <v>0.88</v>
      </c>
      <c r="BJ330" s="29">
        <v>3.24</v>
      </c>
      <c r="BK330" s="148">
        <f>(BL330*100)/(100+14)</f>
        <v>1.4210526315789473</v>
      </c>
      <c r="BL330" s="29">
        <v>1.62</v>
      </c>
      <c r="BM330" s="36">
        <v>0.14000000000000001</v>
      </c>
      <c r="BN330" s="29">
        <f t="shared" si="379"/>
        <v>32.400000000000006</v>
      </c>
      <c r="BO330" s="36"/>
      <c r="BP330" s="29"/>
      <c r="BQ330" s="29"/>
      <c r="BR330" s="29"/>
      <c r="BS330" s="29" t="s">
        <v>27</v>
      </c>
      <c r="BT330" s="29">
        <v>1</v>
      </c>
      <c r="BU330" s="29">
        <v>1</v>
      </c>
      <c r="BV330" s="29" t="s">
        <v>3554</v>
      </c>
      <c r="BW330" s="37"/>
      <c r="BX330" s="29"/>
      <c r="BY330" s="29" t="s">
        <v>1461</v>
      </c>
      <c r="BZ330" s="20" t="s">
        <v>3555</v>
      </c>
      <c r="CA330" s="20" t="s">
        <v>3556</v>
      </c>
      <c r="CB330" s="29" t="s">
        <v>299</v>
      </c>
      <c r="CC330" s="20" t="s">
        <v>300</v>
      </c>
    </row>
    <row r="331" spans="1:81" ht="57">
      <c r="A331" s="31">
        <v>2023</v>
      </c>
      <c r="B331" s="29" t="s">
        <v>853</v>
      </c>
      <c r="C331" s="29" t="s">
        <v>2944</v>
      </c>
      <c r="D331" s="29"/>
      <c r="E331" s="29" t="s">
        <v>1436</v>
      </c>
      <c r="F331" s="29" t="s">
        <v>1314</v>
      </c>
      <c r="G331" s="122" t="s">
        <v>2653</v>
      </c>
      <c r="H331" s="29" t="s">
        <v>1316</v>
      </c>
      <c r="I331" s="29" t="s">
        <v>1316</v>
      </c>
      <c r="J331" s="29" t="s">
        <v>3557</v>
      </c>
      <c r="K331" s="29" t="s">
        <v>23</v>
      </c>
      <c r="L331" s="29"/>
      <c r="M331" s="29" t="s">
        <v>3558</v>
      </c>
      <c r="N331" s="29" t="s">
        <v>11995</v>
      </c>
      <c r="O331" s="29" t="s">
        <v>765</v>
      </c>
      <c r="P331" s="29">
        <v>42</v>
      </c>
      <c r="Q331" s="29"/>
      <c r="R331" s="29"/>
      <c r="S331" s="29" t="s">
        <v>3559</v>
      </c>
      <c r="T331" s="154" t="s">
        <v>3560</v>
      </c>
      <c r="U331" s="29" t="s">
        <v>8</v>
      </c>
      <c r="V331" s="155" t="s">
        <v>3561</v>
      </c>
      <c r="W331" s="154" t="s">
        <v>2</v>
      </c>
      <c r="X331" s="29">
        <v>26</v>
      </c>
      <c r="Y331" s="29">
        <v>49</v>
      </c>
      <c r="Z331" s="29">
        <f t="shared" si="381"/>
        <v>23</v>
      </c>
      <c r="AA331" s="115">
        <f t="shared" si="382"/>
        <v>0.88461538461538458</v>
      </c>
      <c r="AB331" s="29">
        <v>89</v>
      </c>
      <c r="AC331" s="29">
        <v>93</v>
      </c>
      <c r="AD331" s="29">
        <f t="shared" si="383"/>
        <v>4</v>
      </c>
      <c r="AE331" s="115">
        <f t="shared" si="384"/>
        <v>4.49438202247191E-2</v>
      </c>
      <c r="AF331" s="29">
        <v>95</v>
      </c>
      <c r="AG331" s="29">
        <v>97</v>
      </c>
      <c r="AH331" s="29">
        <f t="shared" si="385"/>
        <v>2</v>
      </c>
      <c r="AI331" s="115">
        <f t="shared" si="386"/>
        <v>2.1052631578947368E-2</v>
      </c>
      <c r="AJ331" s="29">
        <v>26</v>
      </c>
      <c r="AK331" s="29">
        <v>33</v>
      </c>
      <c r="AL331" s="29">
        <f t="shared" si="387"/>
        <v>7</v>
      </c>
      <c r="AM331" s="115">
        <f t="shared" si="388"/>
        <v>0.26923076923076922</v>
      </c>
      <c r="AN331" s="29">
        <v>73</v>
      </c>
      <c r="AO331" s="29">
        <v>81</v>
      </c>
      <c r="AP331" s="29">
        <f t="shared" si="389"/>
        <v>8</v>
      </c>
      <c r="AQ331" s="115">
        <f t="shared" si="390"/>
        <v>0.1095890410958904</v>
      </c>
      <c r="AR331" s="29">
        <v>71</v>
      </c>
      <c r="AS331" s="29">
        <v>80</v>
      </c>
      <c r="AT331" s="29">
        <f t="shared" si="391"/>
        <v>9</v>
      </c>
      <c r="AU331" s="115">
        <f t="shared" si="392"/>
        <v>0.12676056338028169</v>
      </c>
      <c r="AV331" s="29"/>
      <c r="AW331" s="29"/>
      <c r="AX331" s="29"/>
      <c r="AY331" s="29"/>
      <c r="AZ331" s="29"/>
      <c r="BA331" s="29"/>
      <c r="BB331" s="29"/>
      <c r="BC331" s="29"/>
      <c r="BD331" s="29"/>
      <c r="BE331" s="29">
        <v>0.95</v>
      </c>
      <c r="BF331" s="36">
        <v>0.95</v>
      </c>
      <c r="BG331" s="29">
        <v>5.29</v>
      </c>
      <c r="BH331" s="29">
        <v>2.17</v>
      </c>
      <c r="BI331" s="36">
        <v>0.87</v>
      </c>
      <c r="BJ331" s="29">
        <v>3.29</v>
      </c>
      <c r="BK331" s="148">
        <f>(BL331*100)/(100+11)</f>
        <v>2.8018018018018016</v>
      </c>
      <c r="BL331" s="29">
        <v>3.11</v>
      </c>
      <c r="BM331" s="36">
        <v>0.11</v>
      </c>
      <c r="BN331" s="29">
        <f t="shared" si="379"/>
        <v>130.62</v>
      </c>
      <c r="BO331" s="36"/>
      <c r="BP331" s="29"/>
      <c r="BQ331" s="29"/>
      <c r="BR331" s="29"/>
      <c r="BS331" s="29" t="s">
        <v>25</v>
      </c>
      <c r="BT331" s="29">
        <v>1</v>
      </c>
      <c r="BU331" s="29">
        <v>1</v>
      </c>
      <c r="BV331" s="29" t="s">
        <v>2722</v>
      </c>
      <c r="BW331" s="37"/>
      <c r="BX331" s="29"/>
      <c r="BY331" s="29" t="s">
        <v>1461</v>
      </c>
      <c r="BZ331" s="20" t="s">
        <v>2950</v>
      </c>
      <c r="CA331" s="20" t="s">
        <v>2951</v>
      </c>
      <c r="CB331" s="29" t="s">
        <v>299</v>
      </c>
      <c r="CC331" s="20" t="s">
        <v>300</v>
      </c>
    </row>
    <row r="332" spans="1:81" ht="57">
      <c r="A332" s="31">
        <v>2023</v>
      </c>
      <c r="B332" s="20" t="s">
        <v>367</v>
      </c>
      <c r="C332" s="20" t="s">
        <v>368</v>
      </c>
      <c r="D332" s="20"/>
      <c r="E332" s="20" t="s">
        <v>3562</v>
      </c>
      <c r="F332" s="20" t="s">
        <v>3563</v>
      </c>
      <c r="G332" s="20" t="s">
        <v>3564</v>
      </c>
      <c r="H332" s="20" t="s">
        <v>3564</v>
      </c>
      <c r="I332" s="20" t="s">
        <v>3565</v>
      </c>
      <c r="J332" s="20" t="s">
        <v>3566</v>
      </c>
      <c r="K332" s="20" t="s">
        <v>23</v>
      </c>
      <c r="L332" s="20"/>
      <c r="M332" s="20" t="s">
        <v>3567</v>
      </c>
      <c r="N332" s="20" t="s">
        <v>12018</v>
      </c>
      <c r="O332" s="20" t="s">
        <v>765</v>
      </c>
      <c r="P332" s="20">
        <v>18</v>
      </c>
      <c r="Q332" s="20"/>
      <c r="R332" s="20"/>
      <c r="S332" s="20" t="s">
        <v>3559</v>
      </c>
      <c r="T332" s="176" t="s">
        <v>3568</v>
      </c>
      <c r="U332" s="29" t="s">
        <v>8</v>
      </c>
      <c r="V332" s="155" t="s">
        <v>3569</v>
      </c>
      <c r="W332" s="176" t="s">
        <v>8</v>
      </c>
      <c r="X332" s="20">
        <v>34</v>
      </c>
      <c r="Y332" s="20">
        <v>68</v>
      </c>
      <c r="Z332" s="20">
        <f t="shared" si="381"/>
        <v>34</v>
      </c>
      <c r="AA332" s="115">
        <f t="shared" si="382"/>
        <v>1</v>
      </c>
      <c r="AB332" s="20">
        <v>68</v>
      </c>
      <c r="AC332" s="20">
        <v>96</v>
      </c>
      <c r="AD332" s="20">
        <f t="shared" si="383"/>
        <v>28</v>
      </c>
      <c r="AE332" s="115">
        <f t="shared" si="384"/>
        <v>0.41176470588235292</v>
      </c>
      <c r="AF332" s="20">
        <v>92</v>
      </c>
      <c r="AG332" s="20">
        <v>100</v>
      </c>
      <c r="AH332" s="20">
        <f t="shared" si="385"/>
        <v>8</v>
      </c>
      <c r="AI332" s="115">
        <f t="shared" si="386"/>
        <v>8.6956521739130432E-2</v>
      </c>
      <c r="AJ332" s="20">
        <v>11</v>
      </c>
      <c r="AK332" s="20">
        <v>39</v>
      </c>
      <c r="AL332" s="20">
        <f t="shared" si="387"/>
        <v>28</v>
      </c>
      <c r="AM332" s="115">
        <f t="shared" si="388"/>
        <v>2.5454545454545454</v>
      </c>
      <c r="AN332" s="20">
        <v>19</v>
      </c>
      <c r="AO332" s="20">
        <v>21</v>
      </c>
      <c r="AP332" s="20">
        <f t="shared" si="389"/>
        <v>2</v>
      </c>
      <c r="AQ332" s="115">
        <f t="shared" si="390"/>
        <v>0.10526315789473684</v>
      </c>
      <c r="AR332" s="20">
        <v>19</v>
      </c>
      <c r="AS332" s="20">
        <v>21</v>
      </c>
      <c r="AT332" s="20">
        <f t="shared" si="391"/>
        <v>2</v>
      </c>
      <c r="AU332" s="115">
        <f t="shared" si="392"/>
        <v>0.10526315789473684</v>
      </c>
      <c r="AV332" s="20"/>
      <c r="AW332" s="20"/>
      <c r="AX332" s="20"/>
      <c r="AY332" s="20"/>
      <c r="AZ332" s="20"/>
      <c r="BA332" s="20"/>
      <c r="BB332" s="20"/>
      <c r="BC332" s="20"/>
      <c r="BD332" s="20"/>
      <c r="BE332" s="20">
        <v>0.88</v>
      </c>
      <c r="BF332" s="177">
        <v>0.93</v>
      </c>
      <c r="BG332" s="20">
        <v>5.15</v>
      </c>
      <c r="BH332" s="20">
        <v>1.74</v>
      </c>
      <c r="BI332" s="177">
        <v>0.87</v>
      </c>
      <c r="BJ332" s="20">
        <v>3.19</v>
      </c>
      <c r="BK332" s="178">
        <f>(BL332*100)/(100+24)</f>
        <v>2.7661290322580645</v>
      </c>
      <c r="BL332" s="20">
        <v>3.43</v>
      </c>
      <c r="BM332" s="177">
        <v>0.24</v>
      </c>
      <c r="BN332" s="29">
        <f t="shared" si="379"/>
        <v>61.74</v>
      </c>
      <c r="BO332" s="177"/>
      <c r="BP332" s="20"/>
      <c r="BQ332" s="20"/>
      <c r="BR332" s="20"/>
      <c r="BS332" s="20" t="s">
        <v>27</v>
      </c>
      <c r="BT332" s="20">
        <v>1</v>
      </c>
      <c r="BU332" s="20">
        <v>1</v>
      </c>
      <c r="BV332" s="20" t="s">
        <v>1610</v>
      </c>
      <c r="BW332" s="127"/>
      <c r="BX332" s="20"/>
      <c r="BY332" s="29" t="s">
        <v>1461</v>
      </c>
      <c r="BZ332" s="20" t="s">
        <v>3570</v>
      </c>
      <c r="CA332" s="20" t="s">
        <v>3571</v>
      </c>
      <c r="CB332" s="29" t="s">
        <v>299</v>
      </c>
      <c r="CC332" s="20" t="s">
        <v>300</v>
      </c>
    </row>
    <row r="333" spans="1:81" ht="42.75">
      <c r="A333" s="31">
        <v>2023</v>
      </c>
      <c r="B333" s="29" t="s">
        <v>301</v>
      </c>
      <c r="C333" s="20" t="s">
        <v>894</v>
      </c>
      <c r="D333" s="113" t="s">
        <v>333</v>
      </c>
      <c r="E333" s="20" t="s">
        <v>1337</v>
      </c>
      <c r="F333" s="20" t="s">
        <v>334</v>
      </c>
      <c r="G333" s="20" t="s">
        <v>3326</v>
      </c>
      <c r="H333" s="20" t="s">
        <v>3327</v>
      </c>
      <c r="I333" s="20" t="s">
        <v>3327</v>
      </c>
      <c r="J333" s="20" t="s">
        <v>3572</v>
      </c>
      <c r="K333" s="20" t="s">
        <v>23</v>
      </c>
      <c r="L333" s="20"/>
      <c r="M333" s="20" t="s">
        <v>3573</v>
      </c>
      <c r="N333" s="20" t="s">
        <v>310</v>
      </c>
      <c r="O333" s="20" t="s">
        <v>765</v>
      </c>
      <c r="P333" s="20">
        <v>47</v>
      </c>
      <c r="Q333" s="20"/>
      <c r="R333" s="20"/>
      <c r="S333" s="20" t="s">
        <v>3574</v>
      </c>
      <c r="T333" s="175" t="s">
        <v>3575</v>
      </c>
      <c r="U333" s="175" t="s">
        <v>2</v>
      </c>
      <c r="V333" s="149" t="s">
        <v>3575</v>
      </c>
      <c r="W333" s="175" t="s">
        <v>2</v>
      </c>
      <c r="X333" s="20">
        <v>5</v>
      </c>
      <c r="Y333" s="20">
        <v>31</v>
      </c>
      <c r="Z333" s="20">
        <f t="shared" si="381"/>
        <v>26</v>
      </c>
      <c r="AA333" s="115">
        <f t="shared" si="382"/>
        <v>5.2</v>
      </c>
      <c r="AB333" s="20">
        <v>24</v>
      </c>
      <c r="AC333" s="20">
        <v>55</v>
      </c>
      <c r="AD333" s="20">
        <f t="shared" si="383"/>
        <v>31</v>
      </c>
      <c r="AE333" s="115">
        <f t="shared" si="384"/>
        <v>1.2916666666666667</v>
      </c>
      <c r="AF333" s="20">
        <v>75</v>
      </c>
      <c r="AG333" s="20">
        <v>89</v>
      </c>
      <c r="AH333" s="20">
        <f t="shared" si="385"/>
        <v>14</v>
      </c>
      <c r="AI333" s="115">
        <f t="shared" si="386"/>
        <v>0.18666666666666668</v>
      </c>
      <c r="AJ333" s="20">
        <v>42</v>
      </c>
      <c r="AK333" s="20">
        <v>61</v>
      </c>
      <c r="AL333" s="20">
        <f t="shared" si="387"/>
        <v>19</v>
      </c>
      <c r="AM333" s="115">
        <f t="shared" si="388"/>
        <v>0.45238095238095238</v>
      </c>
      <c r="AN333" s="20">
        <v>61</v>
      </c>
      <c r="AO333" s="20">
        <v>86</v>
      </c>
      <c r="AP333" s="20">
        <f t="shared" si="389"/>
        <v>25</v>
      </c>
      <c r="AQ333" s="115">
        <f t="shared" si="390"/>
        <v>0.4098360655737705</v>
      </c>
      <c r="AR333" s="20">
        <v>53</v>
      </c>
      <c r="AS333" s="20">
        <v>84</v>
      </c>
      <c r="AT333" s="20">
        <f t="shared" si="391"/>
        <v>31</v>
      </c>
      <c r="AU333" s="115">
        <f t="shared" si="392"/>
        <v>0.58490566037735847</v>
      </c>
      <c r="AV333" s="20"/>
      <c r="AW333" s="20"/>
      <c r="AX333" s="20"/>
      <c r="AY333" s="20"/>
      <c r="AZ333" s="20"/>
      <c r="BA333" s="20"/>
      <c r="BB333" s="20"/>
      <c r="BC333" s="20"/>
      <c r="BD333" s="20"/>
      <c r="BE333" s="20">
        <v>0.92</v>
      </c>
      <c r="BF333" s="177">
        <v>0.92</v>
      </c>
      <c r="BG333" s="20">
        <v>4.84</v>
      </c>
      <c r="BH333" s="20">
        <v>2.2000000000000002</v>
      </c>
      <c r="BI333" s="177">
        <v>0.83</v>
      </c>
      <c r="BJ333" s="20">
        <v>2.82</v>
      </c>
      <c r="BK333" s="178">
        <f>(BL333*100)/(100+36)</f>
        <v>1.6102941176470589</v>
      </c>
      <c r="BL333" s="20">
        <v>2.19</v>
      </c>
      <c r="BM333" s="177">
        <v>0.36</v>
      </c>
      <c r="BN333" s="29">
        <f t="shared" si="379"/>
        <v>102.92999999999999</v>
      </c>
      <c r="BO333" s="177"/>
      <c r="BP333" s="20"/>
      <c r="BQ333" s="20"/>
      <c r="BR333" s="20"/>
      <c r="BS333" s="29" t="s">
        <v>25</v>
      </c>
      <c r="BT333" s="20">
        <v>1</v>
      </c>
      <c r="BU333" s="20">
        <v>2</v>
      </c>
      <c r="BV333" s="20" t="s">
        <v>1610</v>
      </c>
      <c r="BW333" s="127"/>
      <c r="BX333" s="20"/>
      <c r="BY333" s="29" t="s">
        <v>1461</v>
      </c>
      <c r="BZ333" s="20" t="s">
        <v>3333</v>
      </c>
      <c r="CA333" s="20" t="s">
        <v>3334</v>
      </c>
      <c r="CB333" s="29" t="s">
        <v>299</v>
      </c>
      <c r="CC333" s="20" t="s">
        <v>300</v>
      </c>
    </row>
    <row r="334" spans="1:81" ht="114">
      <c r="A334" s="31">
        <v>2023</v>
      </c>
      <c r="B334" s="29" t="s">
        <v>301</v>
      </c>
      <c r="C334" s="20" t="s">
        <v>356</v>
      </c>
      <c r="D334" s="113" t="s">
        <v>333</v>
      </c>
      <c r="E334" s="20" t="s">
        <v>357</v>
      </c>
      <c r="F334" s="20" t="s">
        <v>334</v>
      </c>
      <c r="G334" s="20" t="s">
        <v>358</v>
      </c>
      <c r="H334" s="20" t="s">
        <v>358</v>
      </c>
      <c r="I334" s="20" t="s">
        <v>359</v>
      </c>
      <c r="J334" s="20" t="s">
        <v>360</v>
      </c>
      <c r="K334" s="20" t="s">
        <v>23</v>
      </c>
      <c r="L334" s="20"/>
      <c r="M334" s="20" t="s">
        <v>361</v>
      </c>
      <c r="N334" s="20" t="s">
        <v>310</v>
      </c>
      <c r="O334" s="20" t="s">
        <v>362</v>
      </c>
      <c r="P334" s="20">
        <v>32</v>
      </c>
      <c r="Q334" s="170">
        <v>2420.31</v>
      </c>
      <c r="R334" s="43">
        <v>81.400000000000006</v>
      </c>
      <c r="S334" s="20" t="s">
        <v>363</v>
      </c>
      <c r="T334" s="175"/>
      <c r="U334" s="149"/>
      <c r="V334" s="149" t="s">
        <v>3576</v>
      </c>
      <c r="W334" s="175" t="s">
        <v>2</v>
      </c>
      <c r="X334" s="20">
        <v>32</v>
      </c>
      <c r="Y334" s="20">
        <v>46</v>
      </c>
      <c r="Z334" s="20">
        <f t="shared" si="381"/>
        <v>14</v>
      </c>
      <c r="AA334" s="115">
        <f t="shared" si="382"/>
        <v>0.4375</v>
      </c>
      <c r="AB334" s="20">
        <v>67</v>
      </c>
      <c r="AC334" s="20">
        <v>68</v>
      </c>
      <c r="AD334" s="20">
        <f t="shared" si="383"/>
        <v>1</v>
      </c>
      <c r="AE334" s="115">
        <f t="shared" si="384"/>
        <v>1.4925373134328358E-2</v>
      </c>
      <c r="AF334" s="20">
        <v>99</v>
      </c>
      <c r="AG334" s="20">
        <v>100</v>
      </c>
      <c r="AH334" s="20">
        <f t="shared" si="385"/>
        <v>1</v>
      </c>
      <c r="AI334" s="115">
        <f t="shared" si="386"/>
        <v>1.0101010101010102E-2</v>
      </c>
      <c r="AJ334" s="20">
        <v>33</v>
      </c>
      <c r="AK334" s="20">
        <v>38</v>
      </c>
      <c r="AL334" s="20">
        <f t="shared" si="387"/>
        <v>5</v>
      </c>
      <c r="AM334" s="115">
        <f t="shared" si="388"/>
        <v>0.15151515151515152</v>
      </c>
      <c r="AN334" s="20">
        <v>97</v>
      </c>
      <c r="AO334" s="20">
        <v>98</v>
      </c>
      <c r="AP334" s="20">
        <f t="shared" si="389"/>
        <v>1</v>
      </c>
      <c r="AQ334" s="115">
        <f t="shared" si="390"/>
        <v>1.0309278350515464E-2</v>
      </c>
      <c r="AR334" s="20">
        <v>99</v>
      </c>
      <c r="AS334" s="20">
        <v>98</v>
      </c>
      <c r="AT334" s="20">
        <f t="shared" si="391"/>
        <v>-1</v>
      </c>
      <c r="AU334" s="115">
        <f t="shared" si="392"/>
        <v>-1.0101010101010102E-2</v>
      </c>
      <c r="AV334" s="20"/>
      <c r="AW334" s="20"/>
      <c r="AX334" s="20"/>
      <c r="AY334" s="20"/>
      <c r="AZ334" s="20"/>
      <c r="BA334" s="20"/>
      <c r="BB334" s="20"/>
      <c r="BC334" s="20"/>
      <c r="BD334" s="20"/>
      <c r="BE334" s="20">
        <v>1.77</v>
      </c>
      <c r="BF334" s="177">
        <v>0.96</v>
      </c>
      <c r="BG334" s="20">
        <v>3.63</v>
      </c>
      <c r="BH334" s="20"/>
      <c r="BI334" s="177"/>
      <c r="BJ334" s="20"/>
      <c r="BK334" s="178">
        <f>(BL334*100)/(100+42)</f>
        <v>1.7887323943661972</v>
      </c>
      <c r="BL334" s="20">
        <v>2.54</v>
      </c>
      <c r="BM334" s="177">
        <v>0.42</v>
      </c>
      <c r="BN334" s="29">
        <f t="shared" si="379"/>
        <v>81.28</v>
      </c>
      <c r="BO334" s="177"/>
      <c r="BP334" s="20"/>
      <c r="BQ334" s="20"/>
      <c r="BR334" s="20"/>
      <c r="BS334" s="29" t="s">
        <v>24</v>
      </c>
      <c r="BT334" s="20">
        <v>2</v>
      </c>
      <c r="BU334" s="20"/>
      <c r="BV334" s="29" t="s">
        <v>440</v>
      </c>
      <c r="BW334" s="37"/>
      <c r="BX334" s="29" t="s">
        <v>3577</v>
      </c>
      <c r="BY334" s="29" t="s">
        <v>3085</v>
      </c>
      <c r="BZ334" s="20" t="s">
        <v>297</v>
      </c>
      <c r="CA334" s="20" t="s">
        <v>298</v>
      </c>
      <c r="CB334" s="29" t="s">
        <v>299</v>
      </c>
      <c r="CC334" s="20" t="s">
        <v>300</v>
      </c>
    </row>
    <row r="335" spans="1:81" ht="42.75">
      <c r="A335" s="31">
        <v>2023</v>
      </c>
      <c r="B335" s="20" t="s">
        <v>283</v>
      </c>
      <c r="C335" s="20" t="s">
        <v>1234</v>
      </c>
      <c r="D335" s="20"/>
      <c r="E335" s="20" t="s">
        <v>1400</v>
      </c>
      <c r="F335" s="20" t="s">
        <v>1401</v>
      </c>
      <c r="G335" s="20" t="s">
        <v>2700</v>
      </c>
      <c r="H335" s="20" t="s">
        <v>2701</v>
      </c>
      <c r="I335" s="20" t="s">
        <v>2700</v>
      </c>
      <c r="J335" s="20" t="s">
        <v>3578</v>
      </c>
      <c r="K335" s="20" t="s">
        <v>23</v>
      </c>
      <c r="L335" s="20"/>
      <c r="M335" s="20" t="s">
        <v>3579</v>
      </c>
      <c r="N335" s="20" t="s">
        <v>1299</v>
      </c>
      <c r="O335" s="20" t="s">
        <v>376</v>
      </c>
      <c r="P335" s="20">
        <v>22</v>
      </c>
      <c r="Q335" s="20"/>
      <c r="R335" s="20"/>
      <c r="S335" s="20" t="s">
        <v>3580</v>
      </c>
      <c r="T335" s="176"/>
      <c r="U335" s="155"/>
      <c r="V335" s="155" t="s">
        <v>3581</v>
      </c>
      <c r="W335" s="176" t="s">
        <v>2</v>
      </c>
      <c r="X335" s="20">
        <v>20</v>
      </c>
      <c r="Y335" s="20">
        <v>42</v>
      </c>
      <c r="Z335" s="20">
        <f t="shared" si="381"/>
        <v>22</v>
      </c>
      <c r="AA335" s="115">
        <f t="shared" si="382"/>
        <v>1.1000000000000001</v>
      </c>
      <c r="AB335" s="20">
        <v>53</v>
      </c>
      <c r="AC335" s="20">
        <v>73</v>
      </c>
      <c r="AD335" s="20">
        <f t="shared" si="383"/>
        <v>20</v>
      </c>
      <c r="AE335" s="115">
        <f t="shared" si="384"/>
        <v>0.37735849056603776</v>
      </c>
      <c r="AF335" s="20">
        <v>97</v>
      </c>
      <c r="AG335" s="20">
        <v>100</v>
      </c>
      <c r="AH335" s="20">
        <f t="shared" si="385"/>
        <v>3</v>
      </c>
      <c r="AI335" s="115">
        <f t="shared" si="386"/>
        <v>3.0927835051546393E-2</v>
      </c>
      <c r="AJ335" s="20">
        <v>24</v>
      </c>
      <c r="AK335" s="20">
        <v>54</v>
      </c>
      <c r="AL335" s="20">
        <f t="shared" si="387"/>
        <v>30</v>
      </c>
      <c r="AM335" s="115">
        <f t="shared" si="388"/>
        <v>1.25</v>
      </c>
      <c r="AN335" s="20">
        <v>40</v>
      </c>
      <c r="AO335" s="20">
        <v>78</v>
      </c>
      <c r="AP335" s="20">
        <f t="shared" si="389"/>
        <v>38</v>
      </c>
      <c r="AQ335" s="115">
        <f t="shared" si="390"/>
        <v>0.95</v>
      </c>
      <c r="AR335" s="20">
        <v>44</v>
      </c>
      <c r="AS335" s="20">
        <v>86</v>
      </c>
      <c r="AT335" s="20">
        <f t="shared" si="391"/>
        <v>42</v>
      </c>
      <c r="AU335" s="115">
        <f t="shared" si="392"/>
        <v>0.95454545454545459</v>
      </c>
      <c r="AV335" s="20"/>
      <c r="AW335" s="20"/>
      <c r="AX335" s="20"/>
      <c r="AY335" s="20"/>
      <c r="AZ335" s="20"/>
      <c r="BA335" s="20"/>
      <c r="BB335" s="20"/>
      <c r="BC335" s="20"/>
      <c r="BD335" s="20"/>
      <c r="BE335" s="20">
        <v>1.32</v>
      </c>
      <c r="BF335" s="177">
        <v>0.93</v>
      </c>
      <c r="BG335" s="20">
        <v>4.93</v>
      </c>
      <c r="BH335" s="20">
        <v>2.6</v>
      </c>
      <c r="BI335" s="177">
        <v>0.86</v>
      </c>
      <c r="BJ335" s="20">
        <v>3.03</v>
      </c>
      <c r="BK335" s="178">
        <f>(BL335*100)/(100+49)</f>
        <v>2.2818791946308723</v>
      </c>
      <c r="BL335" s="20">
        <v>3.4</v>
      </c>
      <c r="BM335" s="177">
        <v>0.49</v>
      </c>
      <c r="BN335" s="29">
        <f t="shared" si="379"/>
        <v>74.8</v>
      </c>
      <c r="BO335" s="177"/>
      <c r="BP335" s="20"/>
      <c r="BQ335" s="20"/>
      <c r="BR335" s="20"/>
      <c r="BS335" s="29" t="s">
        <v>28</v>
      </c>
      <c r="BT335" s="20">
        <v>2</v>
      </c>
      <c r="BU335" s="20">
        <v>2</v>
      </c>
      <c r="BV335" s="29" t="s">
        <v>314</v>
      </c>
      <c r="BW335" s="37"/>
      <c r="BX335" s="29"/>
      <c r="BY335" s="29" t="s">
        <v>1569</v>
      </c>
      <c r="BZ335" s="20" t="s">
        <v>2705</v>
      </c>
      <c r="CA335" s="20" t="s">
        <v>2706</v>
      </c>
      <c r="CB335" s="29" t="s">
        <v>299</v>
      </c>
      <c r="CC335" s="20" t="s">
        <v>300</v>
      </c>
    </row>
    <row r="336" spans="1:81" ht="42.75">
      <c r="A336" s="42">
        <v>2023</v>
      </c>
      <c r="B336" s="161" t="s">
        <v>283</v>
      </c>
      <c r="C336" s="161" t="s">
        <v>787</v>
      </c>
      <c r="D336" s="161"/>
      <c r="E336" s="161" t="s">
        <v>1476</v>
      </c>
      <c r="F336" s="161" t="s">
        <v>791</v>
      </c>
      <c r="G336" s="161" t="s">
        <v>1477</v>
      </c>
      <c r="H336" s="161" t="s">
        <v>1478</v>
      </c>
      <c r="I336" s="161" t="s">
        <v>1478</v>
      </c>
      <c r="J336" s="161" t="s">
        <v>3582</v>
      </c>
      <c r="K336" s="161" t="s">
        <v>23</v>
      </c>
      <c r="L336" s="161"/>
      <c r="M336" s="161" t="s">
        <v>3583</v>
      </c>
      <c r="N336" s="161" t="s">
        <v>11961</v>
      </c>
      <c r="O336" s="161" t="s">
        <v>3584</v>
      </c>
      <c r="P336" s="161">
        <v>22</v>
      </c>
      <c r="Q336" s="161"/>
      <c r="R336" s="161"/>
      <c r="S336" s="161" t="s">
        <v>3489</v>
      </c>
      <c r="T336" s="154" t="s">
        <v>3585</v>
      </c>
      <c r="U336" s="154" t="s">
        <v>2</v>
      </c>
      <c r="V336" s="155" t="s">
        <v>3586</v>
      </c>
      <c r="W336" s="154" t="s">
        <v>2</v>
      </c>
      <c r="X336" s="161">
        <v>28</v>
      </c>
      <c r="Y336" s="161">
        <v>51</v>
      </c>
      <c r="Z336" s="161">
        <f t="shared" si="381"/>
        <v>23</v>
      </c>
      <c r="AA336" s="115">
        <f t="shared" si="382"/>
        <v>0.8214285714285714</v>
      </c>
      <c r="AB336" s="161">
        <v>79</v>
      </c>
      <c r="AC336" s="161">
        <v>91</v>
      </c>
      <c r="AD336" s="161">
        <f t="shared" si="383"/>
        <v>12</v>
      </c>
      <c r="AE336" s="115">
        <f t="shared" si="384"/>
        <v>0.15189873417721519</v>
      </c>
      <c r="AF336" s="161">
        <v>96</v>
      </c>
      <c r="AG336" s="161">
        <v>98</v>
      </c>
      <c r="AH336" s="161">
        <f t="shared" si="385"/>
        <v>2</v>
      </c>
      <c r="AI336" s="115">
        <f t="shared" si="386"/>
        <v>2.0833333333333332E-2</v>
      </c>
      <c r="AJ336" s="161">
        <v>22</v>
      </c>
      <c r="AK336" s="161">
        <v>44</v>
      </c>
      <c r="AL336" s="161">
        <f t="shared" si="387"/>
        <v>22</v>
      </c>
      <c r="AM336" s="115">
        <f t="shared" si="388"/>
        <v>1</v>
      </c>
      <c r="AN336" s="161">
        <v>86</v>
      </c>
      <c r="AO336" s="161">
        <v>88</v>
      </c>
      <c r="AP336" s="161">
        <f t="shared" si="389"/>
        <v>2</v>
      </c>
      <c r="AQ336" s="115">
        <f t="shared" si="390"/>
        <v>2.3255813953488372E-2</v>
      </c>
      <c r="AR336" s="161">
        <v>88</v>
      </c>
      <c r="AS336" s="161">
        <v>89</v>
      </c>
      <c r="AT336" s="161">
        <f t="shared" si="391"/>
        <v>1</v>
      </c>
      <c r="AU336" s="115">
        <f t="shared" si="392"/>
        <v>1.1363636363636364E-2</v>
      </c>
      <c r="AV336" s="161"/>
      <c r="AW336" s="161"/>
      <c r="AX336" s="161"/>
      <c r="AY336" s="161"/>
      <c r="AZ336" s="161"/>
      <c r="BA336" s="161"/>
      <c r="BB336" s="161"/>
      <c r="BC336" s="179"/>
      <c r="BD336" s="179"/>
      <c r="BE336" s="161">
        <v>1.58</v>
      </c>
      <c r="BF336" s="180">
        <v>0.93</v>
      </c>
      <c r="BG336" s="161">
        <v>5.08</v>
      </c>
      <c r="BH336" s="161">
        <v>2.2400000000000002</v>
      </c>
      <c r="BI336" s="180">
        <v>0.86</v>
      </c>
      <c r="BJ336" s="161">
        <v>3.24</v>
      </c>
      <c r="BK336" s="181">
        <f>(BL336*100)/(100+22)</f>
        <v>2.360655737704918</v>
      </c>
      <c r="BL336" s="161">
        <v>2.88</v>
      </c>
      <c r="BM336" s="180">
        <v>0.22</v>
      </c>
      <c r="BN336" s="29">
        <f t="shared" si="379"/>
        <v>63.36</v>
      </c>
      <c r="BO336" s="182"/>
      <c r="BP336" s="179"/>
      <c r="BQ336" s="179"/>
      <c r="BR336" s="179"/>
      <c r="BS336" s="161" t="s">
        <v>24</v>
      </c>
      <c r="BT336" s="161">
        <v>1</v>
      </c>
      <c r="BU336" s="161">
        <v>1</v>
      </c>
      <c r="BV336" s="161" t="s">
        <v>1517</v>
      </c>
      <c r="BW336" s="160"/>
      <c r="BX336" s="161"/>
      <c r="BY336" s="29" t="s">
        <v>1461</v>
      </c>
      <c r="BZ336" s="161" t="s">
        <v>3587</v>
      </c>
      <c r="CA336" s="161" t="s">
        <v>3588</v>
      </c>
      <c r="CB336" s="161" t="s">
        <v>299</v>
      </c>
      <c r="CC336" s="161" t="s">
        <v>300</v>
      </c>
    </row>
    <row r="337" spans="1:81" ht="57">
      <c r="A337" s="183">
        <v>2023</v>
      </c>
      <c r="B337" s="22" t="s">
        <v>367</v>
      </c>
      <c r="C337" s="22" t="s">
        <v>368</v>
      </c>
      <c r="D337" s="22"/>
      <c r="E337" s="22" t="s">
        <v>369</v>
      </c>
      <c r="F337" s="22" t="s">
        <v>370</v>
      </c>
      <c r="G337" s="22" t="s">
        <v>371</v>
      </c>
      <c r="H337" s="22" t="s">
        <v>372</v>
      </c>
      <c r="I337" s="22" t="s">
        <v>372</v>
      </c>
      <c r="J337" s="22" t="s">
        <v>3589</v>
      </c>
      <c r="K337" s="22" t="s">
        <v>23</v>
      </c>
      <c r="L337" s="22"/>
      <c r="M337" s="22" t="s">
        <v>374</v>
      </c>
      <c r="N337" s="22" t="s">
        <v>12017</v>
      </c>
      <c r="O337" s="22" t="s">
        <v>376</v>
      </c>
      <c r="P337" s="22">
        <v>32</v>
      </c>
      <c r="Q337" s="170">
        <v>821.88</v>
      </c>
      <c r="R337" s="43">
        <v>100.2</v>
      </c>
      <c r="S337" s="22" t="s">
        <v>377</v>
      </c>
      <c r="T337" s="157"/>
      <c r="U337" s="157"/>
      <c r="V337" s="155" t="s">
        <v>3590</v>
      </c>
      <c r="W337" s="169" t="s">
        <v>2</v>
      </c>
      <c r="X337" s="22">
        <v>11</v>
      </c>
      <c r="Y337" s="22">
        <v>26</v>
      </c>
      <c r="Z337" s="22">
        <f t="shared" si="381"/>
        <v>15</v>
      </c>
      <c r="AA337" s="115">
        <f t="shared" si="382"/>
        <v>1.3636363636363635</v>
      </c>
      <c r="AB337" s="22">
        <v>32</v>
      </c>
      <c r="AC337" s="22">
        <v>36</v>
      </c>
      <c r="AD337" s="22">
        <f t="shared" si="383"/>
        <v>4</v>
      </c>
      <c r="AE337" s="115">
        <f t="shared" si="384"/>
        <v>0.125</v>
      </c>
      <c r="AF337" s="22">
        <v>86</v>
      </c>
      <c r="AG337" s="22">
        <v>92</v>
      </c>
      <c r="AH337" s="22">
        <f t="shared" si="385"/>
        <v>6</v>
      </c>
      <c r="AI337" s="115">
        <f t="shared" si="386"/>
        <v>6.9767441860465115E-2</v>
      </c>
      <c r="AJ337" s="22">
        <v>33</v>
      </c>
      <c r="AK337" s="22">
        <v>61</v>
      </c>
      <c r="AL337" s="22">
        <f t="shared" si="387"/>
        <v>28</v>
      </c>
      <c r="AM337" s="115">
        <f t="shared" si="388"/>
        <v>0.84848484848484851</v>
      </c>
      <c r="AN337" s="22">
        <v>85</v>
      </c>
      <c r="AO337" s="22">
        <v>90</v>
      </c>
      <c r="AP337" s="22">
        <f t="shared" si="389"/>
        <v>5</v>
      </c>
      <c r="AQ337" s="115">
        <f t="shared" si="390"/>
        <v>5.8823529411764705E-2</v>
      </c>
      <c r="AR337" s="22">
        <v>85</v>
      </c>
      <c r="AS337" s="22">
        <v>92</v>
      </c>
      <c r="AT337" s="22">
        <f t="shared" si="391"/>
        <v>7</v>
      </c>
      <c r="AU337" s="115">
        <f t="shared" si="392"/>
        <v>8.2352941176470587E-2</v>
      </c>
      <c r="AV337" s="22"/>
      <c r="AW337" s="22"/>
      <c r="AX337" s="22"/>
      <c r="AY337" s="22"/>
      <c r="AZ337" s="22"/>
      <c r="BA337" s="22"/>
      <c r="BB337" s="22"/>
      <c r="BC337" s="184"/>
      <c r="BD337" s="184"/>
      <c r="BE337" s="22">
        <v>1.55</v>
      </c>
      <c r="BF337" s="185">
        <v>0.96</v>
      </c>
      <c r="BG337" s="22">
        <v>4.38</v>
      </c>
      <c r="BH337" s="22"/>
      <c r="BI337" s="185"/>
      <c r="BJ337" s="22"/>
      <c r="BK337" s="48">
        <f>(BL337*100)/(100+35)</f>
        <v>2.3185185185185184</v>
      </c>
      <c r="BL337" s="22">
        <v>3.13</v>
      </c>
      <c r="BM337" s="185">
        <v>0.35</v>
      </c>
      <c r="BN337" s="29">
        <f t="shared" si="379"/>
        <v>100.16</v>
      </c>
      <c r="BO337" s="186"/>
      <c r="BP337" s="184"/>
      <c r="BQ337" s="184"/>
      <c r="BR337" s="184"/>
      <c r="BS337" s="22" t="s">
        <v>26</v>
      </c>
      <c r="BT337" s="22">
        <v>3</v>
      </c>
      <c r="BU337" s="22">
        <v>0</v>
      </c>
      <c r="BV337" s="22" t="s">
        <v>3005</v>
      </c>
      <c r="BW337" s="165"/>
      <c r="BX337" s="22" t="s">
        <v>379</v>
      </c>
      <c r="BY337" s="29" t="s">
        <v>3085</v>
      </c>
      <c r="BZ337" s="22" t="s">
        <v>297</v>
      </c>
      <c r="CA337" s="22" t="s">
        <v>298</v>
      </c>
      <c r="CB337" s="22" t="s">
        <v>299</v>
      </c>
      <c r="CC337" s="22" t="s">
        <v>315</v>
      </c>
    </row>
    <row r="338" spans="1:81" ht="42.75">
      <c r="A338" s="183">
        <v>2023</v>
      </c>
      <c r="B338" s="42" t="s">
        <v>301</v>
      </c>
      <c r="C338" s="42" t="s">
        <v>650</v>
      </c>
      <c r="D338" s="113" t="s">
        <v>430</v>
      </c>
      <c r="E338" s="42" t="s">
        <v>651</v>
      </c>
      <c r="F338" s="42" t="s">
        <v>334</v>
      </c>
      <c r="G338" s="42" t="s">
        <v>891</v>
      </c>
      <c r="H338" s="42" t="s">
        <v>1169</v>
      </c>
      <c r="I338" s="42" t="s">
        <v>1169</v>
      </c>
      <c r="J338" s="42" t="s">
        <v>3591</v>
      </c>
      <c r="K338" s="42" t="s">
        <v>23</v>
      </c>
      <c r="L338" s="42"/>
      <c r="M338" s="42" t="s">
        <v>3592</v>
      </c>
      <c r="N338" s="42" t="s">
        <v>1089</v>
      </c>
      <c r="O338" s="161" t="s">
        <v>362</v>
      </c>
      <c r="P338" s="42">
        <v>56</v>
      </c>
      <c r="Q338" s="42"/>
      <c r="R338" s="42"/>
      <c r="S338" s="42" t="s">
        <v>3593</v>
      </c>
      <c r="T338" s="176" t="s">
        <v>3594</v>
      </c>
      <c r="U338" s="176" t="s">
        <v>2</v>
      </c>
      <c r="V338" s="155" t="s">
        <v>3595</v>
      </c>
      <c r="W338" s="176" t="s">
        <v>2</v>
      </c>
      <c r="X338" s="42">
        <v>66</v>
      </c>
      <c r="Y338" s="42">
        <v>75</v>
      </c>
      <c r="Z338" s="22">
        <f t="shared" si="381"/>
        <v>9</v>
      </c>
      <c r="AA338" s="115">
        <f t="shared" si="382"/>
        <v>0.13636363636363635</v>
      </c>
      <c r="AB338" s="42">
        <v>90</v>
      </c>
      <c r="AC338" s="42">
        <v>87</v>
      </c>
      <c r="AD338" s="22">
        <f t="shared" si="383"/>
        <v>-3</v>
      </c>
      <c r="AE338" s="115">
        <f t="shared" si="384"/>
        <v>-3.3333333333333333E-2</v>
      </c>
      <c r="AF338" s="42">
        <v>95</v>
      </c>
      <c r="AG338" s="42">
        <v>100</v>
      </c>
      <c r="AH338" s="22">
        <f t="shared" si="385"/>
        <v>5</v>
      </c>
      <c r="AI338" s="115">
        <f t="shared" si="386"/>
        <v>5.2631578947368418E-2</v>
      </c>
      <c r="AJ338" s="42">
        <v>64</v>
      </c>
      <c r="AK338" s="42">
        <v>75</v>
      </c>
      <c r="AL338" s="22">
        <f t="shared" si="387"/>
        <v>11</v>
      </c>
      <c r="AM338" s="115">
        <f t="shared" si="388"/>
        <v>0.171875</v>
      </c>
      <c r="AN338" s="42">
        <v>89</v>
      </c>
      <c r="AO338" s="42">
        <v>92</v>
      </c>
      <c r="AP338" s="22">
        <f t="shared" si="389"/>
        <v>3</v>
      </c>
      <c r="AQ338" s="115">
        <f t="shared" si="390"/>
        <v>3.3707865168539325E-2</v>
      </c>
      <c r="AR338" s="42">
        <v>89</v>
      </c>
      <c r="AS338" s="42">
        <v>91</v>
      </c>
      <c r="AT338" s="22">
        <f t="shared" si="391"/>
        <v>2</v>
      </c>
      <c r="AU338" s="115">
        <f t="shared" si="392"/>
        <v>2.247191011235955E-2</v>
      </c>
      <c r="AV338" s="22"/>
      <c r="AW338" s="22"/>
      <c r="AX338" s="22"/>
      <c r="AY338" s="22"/>
      <c r="AZ338" s="22"/>
      <c r="BA338" s="22"/>
      <c r="BB338" s="22"/>
      <c r="BC338" s="187"/>
      <c r="BD338" s="187"/>
      <c r="BE338" s="42">
        <v>1.7</v>
      </c>
      <c r="BF338" s="47">
        <v>0.92</v>
      </c>
      <c r="BG338" s="42">
        <v>4.5599999999999996</v>
      </c>
      <c r="BH338" s="42">
        <v>2.54</v>
      </c>
      <c r="BI338" s="47">
        <v>0.83</v>
      </c>
      <c r="BJ338" s="42">
        <v>3.2</v>
      </c>
      <c r="BK338" s="48">
        <f>(BL338*100)/(100+15)</f>
        <v>4.3130434782608695</v>
      </c>
      <c r="BL338" s="42">
        <v>4.96</v>
      </c>
      <c r="BM338" s="47">
        <v>0.15</v>
      </c>
      <c r="BN338" s="29">
        <f t="shared" si="379"/>
        <v>277.76</v>
      </c>
      <c r="BO338" s="188"/>
      <c r="BP338" s="187"/>
      <c r="BQ338" s="187"/>
      <c r="BR338" s="187"/>
      <c r="BS338" s="42" t="s">
        <v>26</v>
      </c>
      <c r="BT338" s="42">
        <v>1</v>
      </c>
      <c r="BU338" s="42">
        <v>2</v>
      </c>
      <c r="BV338" s="42" t="s">
        <v>314</v>
      </c>
      <c r="BW338" s="189"/>
      <c r="BX338" s="42"/>
      <c r="BY338" s="29" t="s">
        <v>1461</v>
      </c>
      <c r="BZ338" s="42" t="s">
        <v>2149</v>
      </c>
      <c r="CA338" s="42" t="s">
        <v>2150</v>
      </c>
      <c r="CB338" s="42" t="s">
        <v>299</v>
      </c>
      <c r="CC338" s="42" t="s">
        <v>300</v>
      </c>
    </row>
    <row r="339" spans="1:81" ht="57">
      <c r="A339" s="42">
        <v>2023</v>
      </c>
      <c r="B339" s="42" t="s">
        <v>283</v>
      </c>
      <c r="C339" s="42" t="s">
        <v>761</v>
      </c>
      <c r="D339" s="42"/>
      <c r="E339" s="42" t="s">
        <v>1388</v>
      </c>
      <c r="F339" s="42" t="s">
        <v>3432</v>
      </c>
      <c r="G339" s="42" t="s">
        <v>3433</v>
      </c>
      <c r="H339" s="42" t="s">
        <v>3596</v>
      </c>
      <c r="I339" s="42" t="s">
        <v>3597</v>
      </c>
      <c r="J339" s="42" t="s">
        <v>3598</v>
      </c>
      <c r="K339" s="42" t="s">
        <v>23</v>
      </c>
      <c r="L339" s="42"/>
      <c r="M339" s="42" t="s">
        <v>3599</v>
      </c>
      <c r="N339" s="42" t="s">
        <v>3437</v>
      </c>
      <c r="O339" s="42" t="s">
        <v>2871</v>
      </c>
      <c r="P339" s="42">
        <v>36</v>
      </c>
      <c r="Q339" s="42"/>
      <c r="R339" s="42"/>
      <c r="S339" s="42" t="s">
        <v>3600</v>
      </c>
      <c r="T339" s="176" t="s">
        <v>3601</v>
      </c>
      <c r="U339" s="176" t="s">
        <v>2</v>
      </c>
      <c r="V339" s="155" t="s">
        <v>3601</v>
      </c>
      <c r="W339" s="176" t="s">
        <v>2</v>
      </c>
      <c r="X339" s="42">
        <v>18</v>
      </c>
      <c r="Y339" s="42">
        <v>28</v>
      </c>
      <c r="Z339" s="22">
        <f t="shared" si="381"/>
        <v>10</v>
      </c>
      <c r="AA339" s="115">
        <f t="shared" si="382"/>
        <v>0.55555555555555558</v>
      </c>
      <c r="AB339" s="42">
        <v>93</v>
      </c>
      <c r="AC339" s="42">
        <v>91</v>
      </c>
      <c r="AD339" s="22">
        <f t="shared" si="383"/>
        <v>-2</v>
      </c>
      <c r="AE339" s="115">
        <f t="shared" si="384"/>
        <v>-2.1505376344086023E-2</v>
      </c>
      <c r="AF339" s="42">
        <v>100</v>
      </c>
      <c r="AG339" s="42">
        <v>100</v>
      </c>
      <c r="AH339" s="22">
        <f t="shared" si="385"/>
        <v>0</v>
      </c>
      <c r="AI339" s="115">
        <f t="shared" si="386"/>
        <v>0</v>
      </c>
      <c r="AJ339" s="42">
        <v>46</v>
      </c>
      <c r="AK339" s="42">
        <v>56</v>
      </c>
      <c r="AL339" s="22">
        <f t="shared" si="387"/>
        <v>10</v>
      </c>
      <c r="AM339" s="115">
        <f t="shared" si="388"/>
        <v>0.21739130434782608</v>
      </c>
      <c r="AN339" s="42">
        <v>69</v>
      </c>
      <c r="AO339" s="42">
        <v>67</v>
      </c>
      <c r="AP339" s="22">
        <f t="shared" si="389"/>
        <v>-2</v>
      </c>
      <c r="AQ339" s="115">
        <f t="shared" si="390"/>
        <v>-2.8985507246376812E-2</v>
      </c>
      <c r="AR339" s="42">
        <v>69</v>
      </c>
      <c r="AS339" s="42">
        <v>73</v>
      </c>
      <c r="AT339" s="22">
        <f t="shared" si="391"/>
        <v>4</v>
      </c>
      <c r="AU339" s="115">
        <f t="shared" si="392"/>
        <v>5.7971014492753624E-2</v>
      </c>
      <c r="AV339" s="22"/>
      <c r="AW339" s="22"/>
      <c r="AX339" s="22"/>
      <c r="AY339" s="22"/>
      <c r="AZ339" s="22"/>
      <c r="BA339" s="22"/>
      <c r="BB339" s="22"/>
      <c r="BC339" s="187"/>
      <c r="BD339" s="187"/>
      <c r="BE339" s="42">
        <v>1.18</v>
      </c>
      <c r="BF339" s="47">
        <v>0.92</v>
      </c>
      <c r="BG339" s="42">
        <v>4.88</v>
      </c>
      <c r="BH339" s="42">
        <v>1.67</v>
      </c>
      <c r="BI339" s="47">
        <v>0.85</v>
      </c>
      <c r="BJ339" s="42">
        <v>3.28</v>
      </c>
      <c r="BK339" s="48">
        <f>(BL339*100)/(100+37)</f>
        <v>2.5766423357664232</v>
      </c>
      <c r="BL339" s="42">
        <v>3.53</v>
      </c>
      <c r="BM339" s="47">
        <v>0.37</v>
      </c>
      <c r="BN339" s="29">
        <f t="shared" si="379"/>
        <v>127.08</v>
      </c>
      <c r="BO339" s="188"/>
      <c r="BP339" s="187"/>
      <c r="BQ339" s="187"/>
      <c r="BR339" s="187"/>
      <c r="BS339" s="42" t="s">
        <v>26</v>
      </c>
      <c r="BT339" s="42">
        <v>1</v>
      </c>
      <c r="BU339" s="42">
        <v>4</v>
      </c>
      <c r="BV339" s="42" t="s">
        <v>314</v>
      </c>
      <c r="BW339" s="189"/>
      <c r="BX339" s="42"/>
      <c r="BY339" s="29" t="s">
        <v>1461</v>
      </c>
      <c r="BZ339" s="42" t="s">
        <v>3441</v>
      </c>
      <c r="CA339" s="42" t="s">
        <v>3442</v>
      </c>
      <c r="CB339" s="42" t="s">
        <v>299</v>
      </c>
      <c r="CC339" s="42" t="s">
        <v>300</v>
      </c>
    </row>
    <row r="340" spans="1:81" ht="42.75">
      <c r="A340" s="42">
        <v>2023</v>
      </c>
      <c r="B340" s="42" t="s">
        <v>864</v>
      </c>
      <c r="C340" s="42" t="s">
        <v>865</v>
      </c>
      <c r="D340" s="42"/>
      <c r="E340" s="42" t="s">
        <v>866</v>
      </c>
      <c r="F340" s="42" t="s">
        <v>3602</v>
      </c>
      <c r="G340" s="42" t="s">
        <v>3603</v>
      </c>
      <c r="H340" s="42" t="s">
        <v>3603</v>
      </c>
      <c r="I340" s="42" t="s">
        <v>3603</v>
      </c>
      <c r="J340" s="42" t="s">
        <v>3604</v>
      </c>
      <c r="K340" s="42" t="s">
        <v>23</v>
      </c>
      <c r="L340" s="42"/>
      <c r="M340" s="42" t="s">
        <v>3605</v>
      </c>
      <c r="N340" s="42" t="s">
        <v>3606</v>
      </c>
      <c r="O340" s="42" t="s">
        <v>743</v>
      </c>
      <c r="P340" s="42">
        <v>17</v>
      </c>
      <c r="Q340" s="42"/>
      <c r="R340" s="42"/>
      <c r="S340" s="42" t="s">
        <v>3607</v>
      </c>
      <c r="T340" s="155"/>
      <c r="U340" s="155"/>
      <c r="V340" s="155" t="s">
        <v>3608</v>
      </c>
      <c r="W340" s="176" t="s">
        <v>2</v>
      </c>
      <c r="X340" s="42">
        <v>3</v>
      </c>
      <c r="Y340" s="42">
        <v>37</v>
      </c>
      <c r="Z340" s="22">
        <f t="shared" si="381"/>
        <v>34</v>
      </c>
      <c r="AA340" s="115">
        <f t="shared" si="382"/>
        <v>11.333333333333334</v>
      </c>
      <c r="AB340" s="42">
        <v>72</v>
      </c>
      <c r="AC340" s="42">
        <v>93</v>
      </c>
      <c r="AD340" s="22">
        <f t="shared" si="383"/>
        <v>21</v>
      </c>
      <c r="AE340" s="115">
        <f t="shared" si="384"/>
        <v>0.29166666666666669</v>
      </c>
      <c r="AF340" s="42">
        <v>97</v>
      </c>
      <c r="AG340" s="42">
        <v>100</v>
      </c>
      <c r="AH340" s="22">
        <f t="shared" si="385"/>
        <v>3</v>
      </c>
      <c r="AI340" s="115">
        <f t="shared" si="386"/>
        <v>3.0927835051546393E-2</v>
      </c>
      <c r="AJ340" s="42">
        <v>55</v>
      </c>
      <c r="AK340" s="42">
        <v>72</v>
      </c>
      <c r="AL340" s="22">
        <f t="shared" si="387"/>
        <v>17</v>
      </c>
      <c r="AM340" s="115">
        <f t="shared" si="388"/>
        <v>0.30909090909090908</v>
      </c>
      <c r="AN340" s="42">
        <v>91</v>
      </c>
      <c r="AO340" s="42">
        <v>98</v>
      </c>
      <c r="AP340" s="22">
        <f t="shared" si="389"/>
        <v>7</v>
      </c>
      <c r="AQ340" s="115">
        <f t="shared" si="390"/>
        <v>7.6923076923076927E-2</v>
      </c>
      <c r="AR340" s="42">
        <v>91</v>
      </c>
      <c r="AS340" s="42">
        <v>98</v>
      </c>
      <c r="AT340" s="22">
        <f t="shared" si="391"/>
        <v>7</v>
      </c>
      <c r="AU340" s="115">
        <f t="shared" si="392"/>
        <v>7.6923076923076927E-2</v>
      </c>
      <c r="AV340" s="22"/>
      <c r="AW340" s="22"/>
      <c r="AX340" s="22"/>
      <c r="AY340" s="22"/>
      <c r="AZ340" s="22"/>
      <c r="BA340" s="22"/>
      <c r="BB340" s="22"/>
      <c r="BC340" s="187"/>
      <c r="BD340" s="187"/>
      <c r="BE340" s="42">
        <v>1.35</v>
      </c>
      <c r="BF340" s="47">
        <v>0.94</v>
      </c>
      <c r="BG340" s="42">
        <v>5.09</v>
      </c>
      <c r="BH340" s="42">
        <v>2.08</v>
      </c>
      <c r="BI340" s="47">
        <v>0.88</v>
      </c>
      <c r="BJ340" s="42">
        <v>3.14</v>
      </c>
      <c r="BK340" s="48">
        <f>(BL340*100)/(100+12)</f>
        <v>3.6517857142857144</v>
      </c>
      <c r="BL340" s="42">
        <v>4.09</v>
      </c>
      <c r="BM340" s="47">
        <v>0.12</v>
      </c>
      <c r="BN340" s="29">
        <f t="shared" si="379"/>
        <v>69.53</v>
      </c>
      <c r="BO340" s="188"/>
      <c r="BP340" s="187"/>
      <c r="BQ340" s="187"/>
      <c r="BR340" s="187"/>
      <c r="BS340" s="42" t="s">
        <v>25</v>
      </c>
      <c r="BT340" s="42">
        <v>1</v>
      </c>
      <c r="BU340" s="42">
        <v>2</v>
      </c>
      <c r="BV340" s="42" t="s">
        <v>2722</v>
      </c>
      <c r="BW340" s="189"/>
      <c r="BX340" s="42"/>
      <c r="BY340" s="29" t="s">
        <v>1569</v>
      </c>
      <c r="BZ340" s="42" t="s">
        <v>3609</v>
      </c>
      <c r="CA340" s="42" t="s">
        <v>3610</v>
      </c>
      <c r="CB340" s="42" t="s">
        <v>299</v>
      </c>
      <c r="CC340" s="42" t="s">
        <v>300</v>
      </c>
    </row>
    <row r="341" spans="1:81" ht="42.75">
      <c r="A341" s="42">
        <v>2023</v>
      </c>
      <c r="B341" s="42" t="s">
        <v>828</v>
      </c>
      <c r="C341" s="42" t="s">
        <v>829</v>
      </c>
      <c r="D341" s="113" t="s">
        <v>830</v>
      </c>
      <c r="E341" s="42" t="s">
        <v>1113</v>
      </c>
      <c r="F341" s="42" t="s">
        <v>334</v>
      </c>
      <c r="G341" s="42" t="s">
        <v>2820</v>
      </c>
      <c r="H341" s="42" t="s">
        <v>1115</v>
      </c>
      <c r="I341" s="42" t="s">
        <v>1115</v>
      </c>
      <c r="J341" s="42" t="s">
        <v>3611</v>
      </c>
      <c r="K341" s="42" t="s">
        <v>23</v>
      </c>
      <c r="L341" s="42"/>
      <c r="M341" s="42" t="s">
        <v>3612</v>
      </c>
      <c r="N341" s="42" t="s">
        <v>1089</v>
      </c>
      <c r="O341" s="42" t="s">
        <v>3613</v>
      </c>
      <c r="P341" s="42">
        <v>39</v>
      </c>
      <c r="Q341" s="42"/>
      <c r="R341" s="42"/>
      <c r="S341" s="42" t="s">
        <v>3614</v>
      </c>
      <c r="T341" s="176" t="s">
        <v>3615</v>
      </c>
      <c r="U341" s="176" t="s">
        <v>2</v>
      </c>
      <c r="V341" s="155" t="s">
        <v>3616</v>
      </c>
      <c r="W341" s="176" t="s">
        <v>2</v>
      </c>
      <c r="X341" s="42">
        <v>54</v>
      </c>
      <c r="Y341" s="42">
        <v>65</v>
      </c>
      <c r="Z341" s="22">
        <f t="shared" si="381"/>
        <v>11</v>
      </c>
      <c r="AA341" s="115">
        <f t="shared" si="382"/>
        <v>0.20370370370370369</v>
      </c>
      <c r="AB341" s="42">
        <v>99</v>
      </c>
      <c r="AC341" s="42">
        <v>99</v>
      </c>
      <c r="AD341" s="22">
        <f t="shared" si="383"/>
        <v>0</v>
      </c>
      <c r="AE341" s="115">
        <f t="shared" si="384"/>
        <v>0</v>
      </c>
      <c r="AF341" s="42">
        <v>100</v>
      </c>
      <c r="AG341" s="42">
        <v>100</v>
      </c>
      <c r="AH341" s="22">
        <f t="shared" si="385"/>
        <v>0</v>
      </c>
      <c r="AI341" s="115">
        <f t="shared" si="386"/>
        <v>0</v>
      </c>
      <c r="AJ341" s="42">
        <v>11</v>
      </c>
      <c r="AK341" s="42">
        <v>25</v>
      </c>
      <c r="AL341" s="22">
        <f t="shared" si="387"/>
        <v>14</v>
      </c>
      <c r="AM341" s="115">
        <f t="shared" si="388"/>
        <v>1.2727272727272727</v>
      </c>
      <c r="AN341" s="42">
        <v>67</v>
      </c>
      <c r="AO341" s="42">
        <v>56</v>
      </c>
      <c r="AP341" s="22">
        <f t="shared" si="389"/>
        <v>-11</v>
      </c>
      <c r="AQ341" s="115">
        <f t="shared" si="390"/>
        <v>-0.16417910447761194</v>
      </c>
      <c r="AR341" s="42">
        <v>67</v>
      </c>
      <c r="AS341" s="42">
        <v>53</v>
      </c>
      <c r="AT341" s="22">
        <f t="shared" si="391"/>
        <v>-14</v>
      </c>
      <c r="AU341" s="115">
        <f t="shared" si="392"/>
        <v>-0.20895522388059701</v>
      </c>
      <c r="AV341" s="22"/>
      <c r="AW341" s="22"/>
      <c r="AX341" s="22"/>
      <c r="AY341" s="22"/>
      <c r="AZ341" s="22"/>
      <c r="BA341" s="22"/>
      <c r="BB341" s="22"/>
      <c r="BC341" s="187"/>
      <c r="BD341" s="187"/>
      <c r="BE341" s="42">
        <v>2.04</v>
      </c>
      <c r="BF341" s="47">
        <v>0.94</v>
      </c>
      <c r="BG341" s="42">
        <v>8.0500000000000007</v>
      </c>
      <c r="BH341" s="42">
        <v>3.9</v>
      </c>
      <c r="BI341" s="47">
        <v>0.87</v>
      </c>
      <c r="BJ341" s="42">
        <v>3.67</v>
      </c>
      <c r="BK341" s="48">
        <f>(BL341*100)/(100+19)</f>
        <v>3.1764705882352939</v>
      </c>
      <c r="BL341" s="42">
        <v>3.78</v>
      </c>
      <c r="BM341" s="47">
        <v>0.19</v>
      </c>
      <c r="BN341" s="29">
        <f t="shared" si="379"/>
        <v>147.41999999999999</v>
      </c>
      <c r="BO341" s="188"/>
      <c r="BP341" s="187"/>
      <c r="BQ341" s="187"/>
      <c r="BR341" s="187"/>
      <c r="BS341" s="42" t="s">
        <v>25</v>
      </c>
      <c r="BT341" s="42">
        <v>1</v>
      </c>
      <c r="BU341" s="42">
        <v>2</v>
      </c>
      <c r="BV341" s="42" t="s">
        <v>2722</v>
      </c>
      <c r="BW341" s="189"/>
      <c r="BX341" s="42"/>
      <c r="BY341" s="29" t="s">
        <v>1461</v>
      </c>
      <c r="BZ341" s="42" t="s">
        <v>3617</v>
      </c>
      <c r="CA341" s="42" t="s">
        <v>3618</v>
      </c>
      <c r="CB341" s="42" t="s">
        <v>299</v>
      </c>
      <c r="CC341" s="42" t="s">
        <v>300</v>
      </c>
    </row>
    <row r="342" spans="1:81" ht="42.75">
      <c r="A342" s="42">
        <v>2023</v>
      </c>
      <c r="B342" s="42" t="s">
        <v>1945</v>
      </c>
      <c r="C342" s="42" t="s">
        <v>1946</v>
      </c>
      <c r="D342" s="42"/>
      <c r="E342" s="42" t="s">
        <v>714</v>
      </c>
      <c r="F342" s="42" t="s">
        <v>1947</v>
      </c>
      <c r="G342" s="42" t="s">
        <v>1477</v>
      </c>
      <c r="H342" s="42" t="s">
        <v>1477</v>
      </c>
      <c r="I342" s="42" t="s">
        <v>3619</v>
      </c>
      <c r="J342" s="42" t="s">
        <v>3620</v>
      </c>
      <c r="K342" s="29" t="s">
        <v>22</v>
      </c>
      <c r="L342" s="29" t="s">
        <v>3621</v>
      </c>
      <c r="M342" s="42" t="s">
        <v>3622</v>
      </c>
      <c r="N342" s="42" t="s">
        <v>11961</v>
      </c>
      <c r="O342" s="42" t="s">
        <v>743</v>
      </c>
      <c r="P342" s="42">
        <v>22</v>
      </c>
      <c r="Q342" s="42"/>
      <c r="R342" s="42"/>
      <c r="S342" s="42" t="s">
        <v>3623</v>
      </c>
      <c r="T342" s="176" t="s">
        <v>3624</v>
      </c>
      <c r="U342" s="176" t="s">
        <v>2</v>
      </c>
      <c r="V342" s="155" t="s">
        <v>3625</v>
      </c>
      <c r="W342" s="176" t="s">
        <v>2</v>
      </c>
      <c r="X342" s="42">
        <v>41</v>
      </c>
      <c r="Y342" s="42">
        <v>65</v>
      </c>
      <c r="Z342" s="22">
        <f t="shared" si="381"/>
        <v>24</v>
      </c>
      <c r="AA342" s="115">
        <f t="shared" si="382"/>
        <v>0.58536585365853655</v>
      </c>
      <c r="AB342" s="42">
        <v>77</v>
      </c>
      <c r="AC342" s="42">
        <v>89</v>
      </c>
      <c r="AD342" s="22">
        <f t="shared" si="383"/>
        <v>12</v>
      </c>
      <c r="AE342" s="115">
        <f t="shared" si="384"/>
        <v>0.15584415584415584</v>
      </c>
      <c r="AF342" s="42">
        <v>97</v>
      </c>
      <c r="AG342" s="42">
        <v>93</v>
      </c>
      <c r="AH342" s="22">
        <f t="shared" si="385"/>
        <v>-4</v>
      </c>
      <c r="AI342" s="115">
        <f t="shared" si="386"/>
        <v>-4.1237113402061855E-2</v>
      </c>
      <c r="AJ342" s="42">
        <v>12</v>
      </c>
      <c r="AK342" s="42">
        <v>13</v>
      </c>
      <c r="AL342" s="22">
        <f t="shared" si="387"/>
        <v>1</v>
      </c>
      <c r="AM342" s="115">
        <f t="shared" si="388"/>
        <v>8.3333333333333329E-2</v>
      </c>
      <c r="AN342" s="42">
        <v>90</v>
      </c>
      <c r="AO342" s="42">
        <v>90</v>
      </c>
      <c r="AP342" s="22">
        <f t="shared" si="389"/>
        <v>0</v>
      </c>
      <c r="AQ342" s="115">
        <f t="shared" si="390"/>
        <v>0</v>
      </c>
      <c r="AR342" s="42">
        <v>89</v>
      </c>
      <c r="AS342" s="42">
        <v>90</v>
      </c>
      <c r="AT342" s="22">
        <f t="shared" si="391"/>
        <v>1</v>
      </c>
      <c r="AU342" s="115">
        <f t="shared" si="392"/>
        <v>1.1235955056179775E-2</v>
      </c>
      <c r="AV342" s="22"/>
      <c r="AW342" s="22"/>
      <c r="AX342" s="22"/>
      <c r="AY342" s="22"/>
      <c r="AZ342" s="22"/>
      <c r="BA342" s="22"/>
      <c r="BB342" s="22"/>
      <c r="BC342" s="187"/>
      <c r="BD342" s="187"/>
      <c r="BE342" s="42">
        <v>1</v>
      </c>
      <c r="BF342" s="47">
        <v>0.92</v>
      </c>
      <c r="BG342" s="42">
        <v>4.92</v>
      </c>
      <c r="BH342" s="42">
        <v>1.78</v>
      </c>
      <c r="BI342" s="47">
        <v>0.85</v>
      </c>
      <c r="BJ342" s="42">
        <v>3.04</v>
      </c>
      <c r="BK342" s="48">
        <f>(BL342*100)/(100+14)</f>
        <v>2.7192982456140351</v>
      </c>
      <c r="BL342" s="42">
        <v>3.1</v>
      </c>
      <c r="BM342" s="47">
        <v>0.14000000000000001</v>
      </c>
      <c r="BN342" s="29">
        <f t="shared" si="379"/>
        <v>68.2</v>
      </c>
      <c r="BO342" s="188"/>
      <c r="BP342" s="187"/>
      <c r="BQ342" s="187"/>
      <c r="BR342" s="187"/>
      <c r="BS342" s="42" t="s">
        <v>26</v>
      </c>
      <c r="BT342" s="42">
        <v>1</v>
      </c>
      <c r="BU342" s="42">
        <v>1</v>
      </c>
      <c r="BV342" s="29" t="s">
        <v>1517</v>
      </c>
      <c r="BW342" s="165"/>
      <c r="BX342" s="22"/>
      <c r="BY342" s="29" t="s">
        <v>1461</v>
      </c>
      <c r="BZ342" s="42" t="s">
        <v>3626</v>
      </c>
      <c r="CA342" s="42" t="s">
        <v>3627</v>
      </c>
      <c r="CB342" s="42" t="s">
        <v>299</v>
      </c>
      <c r="CC342" s="42" t="s">
        <v>300</v>
      </c>
    </row>
    <row r="343" spans="1:81" ht="57">
      <c r="A343" s="42">
        <v>2023</v>
      </c>
      <c r="B343" s="42" t="s">
        <v>367</v>
      </c>
      <c r="C343" s="42" t="s">
        <v>794</v>
      </c>
      <c r="D343" s="113" t="s">
        <v>795</v>
      </c>
      <c r="E343" s="42" t="s">
        <v>1382</v>
      </c>
      <c r="F343" s="42" t="s">
        <v>334</v>
      </c>
      <c r="G343" s="42" t="s">
        <v>3628</v>
      </c>
      <c r="H343" s="42" t="s">
        <v>3629</v>
      </c>
      <c r="I343" s="42" t="s">
        <v>3629</v>
      </c>
      <c r="J343" s="42" t="s">
        <v>3630</v>
      </c>
      <c r="K343" s="42" t="s">
        <v>23</v>
      </c>
      <c r="L343" s="42"/>
      <c r="M343" s="42" t="s">
        <v>3631</v>
      </c>
      <c r="N343" s="42" t="s">
        <v>1089</v>
      </c>
      <c r="O343" s="42" t="s">
        <v>3613</v>
      </c>
      <c r="P343" s="42">
        <v>144</v>
      </c>
      <c r="Q343" s="42"/>
      <c r="R343" s="42"/>
      <c r="S343" s="42" t="s">
        <v>3632</v>
      </c>
      <c r="T343" s="176" t="s">
        <v>3633</v>
      </c>
      <c r="U343" s="29" t="s">
        <v>8</v>
      </c>
      <c r="V343" s="155" t="s">
        <v>3634</v>
      </c>
      <c r="W343" s="176" t="s">
        <v>2</v>
      </c>
      <c r="X343" s="42">
        <v>54</v>
      </c>
      <c r="Y343" s="42">
        <v>63</v>
      </c>
      <c r="Z343" s="22">
        <f t="shared" si="381"/>
        <v>9</v>
      </c>
      <c r="AA343" s="115">
        <f t="shared" si="382"/>
        <v>0.16666666666666666</v>
      </c>
      <c r="AB343" s="42">
        <v>98</v>
      </c>
      <c r="AC343" s="42">
        <v>100</v>
      </c>
      <c r="AD343" s="22">
        <f t="shared" si="383"/>
        <v>2</v>
      </c>
      <c r="AE343" s="115">
        <f t="shared" si="384"/>
        <v>2.0408163265306121E-2</v>
      </c>
      <c r="AF343" s="42">
        <v>99</v>
      </c>
      <c r="AG343" s="42">
        <v>100</v>
      </c>
      <c r="AH343" s="22">
        <f t="shared" si="385"/>
        <v>1</v>
      </c>
      <c r="AI343" s="115">
        <f t="shared" si="386"/>
        <v>1.0101010101010102E-2</v>
      </c>
      <c r="AJ343" s="42">
        <v>48</v>
      </c>
      <c r="AK343" s="42">
        <v>68</v>
      </c>
      <c r="AL343" s="22">
        <f t="shared" si="387"/>
        <v>20</v>
      </c>
      <c r="AM343" s="115">
        <f t="shared" si="388"/>
        <v>0.41666666666666669</v>
      </c>
      <c r="AN343" s="42">
        <v>84</v>
      </c>
      <c r="AO343" s="42">
        <v>98</v>
      </c>
      <c r="AP343" s="22">
        <f t="shared" si="389"/>
        <v>14</v>
      </c>
      <c r="AQ343" s="115">
        <f t="shared" si="390"/>
        <v>0.16666666666666666</v>
      </c>
      <c r="AR343" s="42">
        <v>87</v>
      </c>
      <c r="AS343" s="42">
        <v>98</v>
      </c>
      <c r="AT343" s="22">
        <f t="shared" si="391"/>
        <v>11</v>
      </c>
      <c r="AU343" s="115">
        <f t="shared" si="392"/>
        <v>0.12643678160919541</v>
      </c>
      <c r="AV343" s="22"/>
      <c r="AW343" s="22"/>
      <c r="AX343" s="22"/>
      <c r="AY343" s="22"/>
      <c r="AZ343" s="22"/>
      <c r="BA343" s="22"/>
      <c r="BB343" s="22"/>
      <c r="BC343" s="187"/>
      <c r="BD343" s="187"/>
      <c r="BE343" s="42">
        <v>0.96</v>
      </c>
      <c r="BF343" s="47">
        <v>0.93</v>
      </c>
      <c r="BG343" s="42">
        <v>4.7</v>
      </c>
      <c r="BH343" s="42">
        <v>1.98</v>
      </c>
      <c r="BI343" s="47">
        <v>0.85</v>
      </c>
      <c r="BJ343" s="42">
        <v>2.7</v>
      </c>
      <c r="BK343" s="48">
        <f t="shared" ref="BK343:BK344" si="394">(BL343*100)/(100+36)</f>
        <v>2.0294117647058822</v>
      </c>
      <c r="BL343" s="42">
        <v>2.76</v>
      </c>
      <c r="BM343" s="47">
        <v>0.36</v>
      </c>
      <c r="BN343" s="29">
        <f t="shared" si="379"/>
        <v>397.43999999999994</v>
      </c>
      <c r="BO343" s="188"/>
      <c r="BP343" s="187"/>
      <c r="BQ343" s="187"/>
      <c r="BR343" s="187"/>
      <c r="BS343" s="42" t="s">
        <v>28</v>
      </c>
      <c r="BT343" s="42">
        <v>1</v>
      </c>
      <c r="BU343" s="42">
        <v>2</v>
      </c>
      <c r="BV343" s="20" t="s">
        <v>314</v>
      </c>
      <c r="BW343" s="189"/>
      <c r="BX343" s="42"/>
      <c r="BY343" s="29" t="s">
        <v>1461</v>
      </c>
      <c r="BZ343" s="42" t="s">
        <v>3635</v>
      </c>
      <c r="CA343" s="42" t="s">
        <v>3636</v>
      </c>
      <c r="CB343" s="42" t="s">
        <v>299</v>
      </c>
      <c r="CC343" s="42" t="s">
        <v>300</v>
      </c>
    </row>
    <row r="344" spans="1:81" ht="57">
      <c r="A344" s="42">
        <v>2023</v>
      </c>
      <c r="B344" s="42" t="s">
        <v>367</v>
      </c>
      <c r="C344" s="42" t="s">
        <v>794</v>
      </c>
      <c r="D344" s="113" t="s">
        <v>795</v>
      </c>
      <c r="E344" s="42" t="s">
        <v>1382</v>
      </c>
      <c r="F344" s="42" t="s">
        <v>334</v>
      </c>
      <c r="G344" s="42" t="s">
        <v>1276</v>
      </c>
      <c r="H344" s="42" t="s">
        <v>1696</v>
      </c>
      <c r="I344" s="42" t="s">
        <v>1696</v>
      </c>
      <c r="J344" s="42" t="s">
        <v>3637</v>
      </c>
      <c r="K344" s="42" t="s">
        <v>23</v>
      </c>
      <c r="L344" s="42"/>
      <c r="M344" s="42" t="s">
        <v>3638</v>
      </c>
      <c r="N344" s="42" t="s">
        <v>1089</v>
      </c>
      <c r="O344" s="42" t="s">
        <v>3613</v>
      </c>
      <c r="P344" s="42">
        <v>143</v>
      </c>
      <c r="Q344" s="42"/>
      <c r="R344" s="42"/>
      <c r="S344" s="42" t="s">
        <v>3632</v>
      </c>
      <c r="T344" s="171" t="s">
        <v>3639</v>
      </c>
      <c r="U344" s="176" t="s">
        <v>8</v>
      </c>
      <c r="V344" s="155" t="s">
        <v>3640</v>
      </c>
      <c r="W344" s="176" t="s">
        <v>2</v>
      </c>
      <c r="X344" s="42">
        <v>64</v>
      </c>
      <c r="Y344" s="42">
        <v>67</v>
      </c>
      <c r="Z344" s="22">
        <f t="shared" si="381"/>
        <v>3</v>
      </c>
      <c r="AA344" s="115">
        <f t="shared" si="382"/>
        <v>4.6875E-2</v>
      </c>
      <c r="AB344" s="42">
        <v>99</v>
      </c>
      <c r="AC344" s="42">
        <v>99</v>
      </c>
      <c r="AD344" s="22">
        <f t="shared" si="383"/>
        <v>0</v>
      </c>
      <c r="AE344" s="115">
        <f t="shared" si="384"/>
        <v>0</v>
      </c>
      <c r="AF344" s="42">
        <v>100</v>
      </c>
      <c r="AG344" s="42">
        <v>100</v>
      </c>
      <c r="AH344" s="22">
        <f t="shared" si="385"/>
        <v>0</v>
      </c>
      <c r="AI344" s="115">
        <f t="shared" si="386"/>
        <v>0</v>
      </c>
      <c r="AJ344" s="42">
        <v>60</v>
      </c>
      <c r="AK344" s="42">
        <v>61</v>
      </c>
      <c r="AL344" s="22">
        <f t="shared" si="387"/>
        <v>1</v>
      </c>
      <c r="AM344" s="115">
        <f t="shared" si="388"/>
        <v>1.6666666666666666E-2</v>
      </c>
      <c r="AN344" s="42">
        <v>97</v>
      </c>
      <c r="AO344" s="42">
        <v>84</v>
      </c>
      <c r="AP344" s="22">
        <f t="shared" si="389"/>
        <v>-13</v>
      </c>
      <c r="AQ344" s="115">
        <f t="shared" si="390"/>
        <v>-0.13402061855670103</v>
      </c>
      <c r="AR344" s="42">
        <v>93</v>
      </c>
      <c r="AS344" s="42">
        <v>85</v>
      </c>
      <c r="AT344" s="22">
        <f t="shared" si="391"/>
        <v>-8</v>
      </c>
      <c r="AU344" s="115">
        <f t="shared" si="392"/>
        <v>-8.6021505376344093E-2</v>
      </c>
      <c r="AV344" s="22"/>
      <c r="AW344" s="22"/>
      <c r="AX344" s="22"/>
      <c r="AY344" s="22"/>
      <c r="AZ344" s="22"/>
      <c r="BA344" s="22"/>
      <c r="BB344" s="22"/>
      <c r="BC344" s="187"/>
      <c r="BD344" s="187"/>
      <c r="BE344" s="42">
        <v>0.92</v>
      </c>
      <c r="BF344" s="47">
        <v>0.93</v>
      </c>
      <c r="BG344" s="42">
        <v>5.0999999999999996</v>
      </c>
      <c r="BH344" s="42">
        <v>2.46</v>
      </c>
      <c r="BI344" s="47">
        <v>0.87</v>
      </c>
      <c r="BJ344" s="42">
        <v>2.98</v>
      </c>
      <c r="BK344" s="48">
        <f t="shared" si="394"/>
        <v>2.0882352941176472</v>
      </c>
      <c r="BL344" s="42">
        <v>2.84</v>
      </c>
      <c r="BM344" s="47">
        <v>0.36</v>
      </c>
      <c r="BN344" s="29">
        <f t="shared" si="379"/>
        <v>406.12</v>
      </c>
      <c r="BO344" s="188"/>
      <c r="BP344" s="187"/>
      <c r="BQ344" s="187"/>
      <c r="BR344" s="187"/>
      <c r="BS344" s="42" t="s">
        <v>25</v>
      </c>
      <c r="BT344" s="42">
        <v>1</v>
      </c>
      <c r="BU344" s="42">
        <v>2</v>
      </c>
      <c r="BV344" s="20" t="s">
        <v>1517</v>
      </c>
      <c r="BW344" s="189"/>
      <c r="BX344" s="42"/>
      <c r="BY344" s="29" t="s">
        <v>1461</v>
      </c>
      <c r="BZ344" s="42" t="s">
        <v>3635</v>
      </c>
      <c r="CA344" s="42" t="s">
        <v>3636</v>
      </c>
      <c r="CB344" s="42" t="s">
        <v>299</v>
      </c>
      <c r="CC344" s="42" t="s">
        <v>300</v>
      </c>
    </row>
    <row r="345" spans="1:81" ht="42.75">
      <c r="A345" s="42">
        <v>2023</v>
      </c>
      <c r="B345" s="42" t="s">
        <v>301</v>
      </c>
      <c r="C345" s="42" t="s">
        <v>881</v>
      </c>
      <c r="D345" s="42"/>
      <c r="E345" s="42" t="s">
        <v>3641</v>
      </c>
      <c r="F345" s="42" t="s">
        <v>2460</v>
      </c>
      <c r="G345" s="42" t="s">
        <v>3642</v>
      </c>
      <c r="H345" s="42" t="s">
        <v>3642</v>
      </c>
      <c r="I345" s="42" t="s">
        <v>3643</v>
      </c>
      <c r="J345" s="42" t="s">
        <v>3644</v>
      </c>
      <c r="K345" s="42" t="s">
        <v>23</v>
      </c>
      <c r="L345" s="42"/>
      <c r="M345" s="42" t="s">
        <v>3645</v>
      </c>
      <c r="N345" s="42" t="s">
        <v>1359</v>
      </c>
      <c r="O345" s="42" t="s">
        <v>384</v>
      </c>
      <c r="P345" s="42">
        <v>29</v>
      </c>
      <c r="Q345" s="42"/>
      <c r="R345" s="42"/>
      <c r="S345" s="42" t="s">
        <v>3465</v>
      </c>
      <c r="T345" s="190" t="s">
        <v>3646</v>
      </c>
      <c r="U345" s="190" t="s">
        <v>2</v>
      </c>
      <c r="V345" s="191" t="s">
        <v>3647</v>
      </c>
      <c r="W345" s="190" t="s">
        <v>2</v>
      </c>
      <c r="X345" s="42">
        <v>40</v>
      </c>
      <c r="Y345" s="42">
        <v>64</v>
      </c>
      <c r="Z345" s="22">
        <f t="shared" si="381"/>
        <v>24</v>
      </c>
      <c r="AA345" s="115">
        <f t="shared" si="382"/>
        <v>0.6</v>
      </c>
      <c r="AB345" s="42">
        <v>85</v>
      </c>
      <c r="AC345" s="42">
        <v>85</v>
      </c>
      <c r="AD345" s="22">
        <f t="shared" si="383"/>
        <v>0</v>
      </c>
      <c r="AE345" s="115">
        <f t="shared" si="384"/>
        <v>0</v>
      </c>
      <c r="AF345" s="42">
        <v>94</v>
      </c>
      <c r="AG345" s="42">
        <v>99</v>
      </c>
      <c r="AH345" s="22">
        <f t="shared" si="385"/>
        <v>5</v>
      </c>
      <c r="AI345" s="115">
        <f t="shared" si="386"/>
        <v>5.3191489361702128E-2</v>
      </c>
      <c r="AJ345" s="42">
        <v>32</v>
      </c>
      <c r="AK345" s="42">
        <v>44</v>
      </c>
      <c r="AL345" s="22">
        <f t="shared" si="387"/>
        <v>12</v>
      </c>
      <c r="AM345" s="115">
        <f t="shared" si="388"/>
        <v>0.375</v>
      </c>
      <c r="AN345" s="42">
        <v>87</v>
      </c>
      <c r="AO345" s="42">
        <v>89</v>
      </c>
      <c r="AP345" s="22">
        <f t="shared" si="389"/>
        <v>2</v>
      </c>
      <c r="AQ345" s="115">
        <f t="shared" si="390"/>
        <v>2.2988505747126436E-2</v>
      </c>
      <c r="AR345" s="42">
        <v>85</v>
      </c>
      <c r="AS345" s="42">
        <v>93</v>
      </c>
      <c r="AT345" s="22">
        <f t="shared" si="391"/>
        <v>8</v>
      </c>
      <c r="AU345" s="115">
        <f t="shared" si="392"/>
        <v>9.4117647058823528E-2</v>
      </c>
      <c r="AV345" s="22"/>
      <c r="AW345" s="22"/>
      <c r="AX345" s="22"/>
      <c r="AY345" s="22"/>
      <c r="AZ345" s="22"/>
      <c r="BA345" s="22"/>
      <c r="BB345" s="22"/>
      <c r="BC345" s="187"/>
      <c r="BD345" s="187"/>
      <c r="BE345" s="42">
        <v>1.28</v>
      </c>
      <c r="BF345" s="47">
        <v>0.95</v>
      </c>
      <c r="BG345" s="42">
        <v>5.61</v>
      </c>
      <c r="BH345" s="42"/>
      <c r="BI345" s="47"/>
      <c r="BJ345" s="42"/>
      <c r="BK345" s="48">
        <f>(BL345*100)/(100+18)</f>
        <v>2.6016949152542375</v>
      </c>
      <c r="BL345" s="42">
        <v>3.07</v>
      </c>
      <c r="BM345" s="47">
        <v>0.18</v>
      </c>
      <c r="BN345" s="29">
        <f t="shared" si="379"/>
        <v>89.03</v>
      </c>
      <c r="BO345" s="188"/>
      <c r="BP345" s="187"/>
      <c r="BQ345" s="187"/>
      <c r="BR345" s="187"/>
      <c r="BS345" s="42" t="s">
        <v>25</v>
      </c>
      <c r="BT345" s="42">
        <v>2</v>
      </c>
      <c r="BU345" s="42">
        <v>0</v>
      </c>
      <c r="BV345" s="20" t="s">
        <v>3177</v>
      </c>
      <c r="BW345" s="189"/>
      <c r="BX345" s="42"/>
      <c r="BY345" s="29" t="s">
        <v>1461</v>
      </c>
      <c r="BZ345" s="42" t="s">
        <v>2117</v>
      </c>
      <c r="CA345" s="42" t="s">
        <v>2118</v>
      </c>
      <c r="CB345" s="42" t="s">
        <v>299</v>
      </c>
      <c r="CC345" s="42" t="s">
        <v>300</v>
      </c>
    </row>
    <row r="346" spans="1:81" ht="42.75">
      <c r="A346" s="42">
        <v>2023</v>
      </c>
      <c r="B346" s="42" t="s">
        <v>367</v>
      </c>
      <c r="C346" s="42" t="s">
        <v>794</v>
      </c>
      <c r="D346" s="113" t="s">
        <v>795</v>
      </c>
      <c r="E346" s="42" t="s">
        <v>1776</v>
      </c>
      <c r="F346" s="42" t="s">
        <v>334</v>
      </c>
      <c r="G346" s="42" t="s">
        <v>3648</v>
      </c>
      <c r="H346" s="42" t="s">
        <v>3649</v>
      </c>
      <c r="I346" s="42" t="s">
        <v>3649</v>
      </c>
      <c r="J346" s="42" t="s">
        <v>3650</v>
      </c>
      <c r="K346" s="42" t="s">
        <v>23</v>
      </c>
      <c r="L346" s="42"/>
      <c r="M346" s="42" t="s">
        <v>3651</v>
      </c>
      <c r="N346" s="42" t="s">
        <v>1089</v>
      </c>
      <c r="O346" s="42" t="s">
        <v>743</v>
      </c>
      <c r="P346" s="42">
        <v>23</v>
      </c>
      <c r="Q346" s="42"/>
      <c r="R346" s="42"/>
      <c r="S346" s="42" t="s">
        <v>3614</v>
      </c>
      <c r="T346" s="190" t="s">
        <v>3652</v>
      </c>
      <c r="U346" s="190" t="s">
        <v>2</v>
      </c>
      <c r="V346" s="190" t="s">
        <v>3653</v>
      </c>
      <c r="W346" s="190" t="s">
        <v>2</v>
      </c>
      <c r="X346" s="42">
        <v>59</v>
      </c>
      <c r="Y346" s="42">
        <v>77</v>
      </c>
      <c r="Z346" s="22">
        <f t="shared" si="381"/>
        <v>18</v>
      </c>
      <c r="AA346" s="115">
        <f t="shared" si="382"/>
        <v>0.30508474576271188</v>
      </c>
      <c r="AB346" s="42">
        <v>99</v>
      </c>
      <c r="AC346" s="42">
        <v>100</v>
      </c>
      <c r="AD346" s="22">
        <f t="shared" si="383"/>
        <v>1</v>
      </c>
      <c r="AE346" s="115">
        <f t="shared" si="384"/>
        <v>1.0101010101010102E-2</v>
      </c>
      <c r="AF346" s="42">
        <v>100</v>
      </c>
      <c r="AG346" s="42">
        <v>100</v>
      </c>
      <c r="AH346" s="22">
        <f t="shared" si="385"/>
        <v>0</v>
      </c>
      <c r="AI346" s="115">
        <f t="shared" si="386"/>
        <v>0</v>
      </c>
      <c r="AJ346" s="42">
        <v>56</v>
      </c>
      <c r="AK346" s="42">
        <v>60</v>
      </c>
      <c r="AL346" s="22">
        <f t="shared" si="387"/>
        <v>4</v>
      </c>
      <c r="AM346" s="115">
        <f t="shared" si="388"/>
        <v>7.1428571428571425E-2</v>
      </c>
      <c r="AN346" s="42">
        <v>95</v>
      </c>
      <c r="AO346" s="42">
        <v>90</v>
      </c>
      <c r="AP346" s="22">
        <f t="shared" si="389"/>
        <v>-5</v>
      </c>
      <c r="AQ346" s="115">
        <f t="shared" si="390"/>
        <v>-5.2631578947368418E-2</v>
      </c>
      <c r="AR346" s="42">
        <v>97</v>
      </c>
      <c r="AS346" s="42">
        <v>89</v>
      </c>
      <c r="AT346" s="22">
        <f t="shared" si="391"/>
        <v>-8</v>
      </c>
      <c r="AU346" s="115">
        <f t="shared" si="392"/>
        <v>-8.247422680412371E-2</v>
      </c>
      <c r="AV346" s="22"/>
      <c r="AW346" s="22"/>
      <c r="AX346" s="22"/>
      <c r="AY346" s="22"/>
      <c r="AZ346" s="22"/>
      <c r="BA346" s="22"/>
      <c r="BB346" s="22"/>
      <c r="BC346" s="187"/>
      <c r="BD346" s="187"/>
      <c r="BE346" s="42">
        <v>2.64</v>
      </c>
      <c r="BF346" s="47">
        <v>0.93</v>
      </c>
      <c r="BG346" s="42">
        <v>6.64</v>
      </c>
      <c r="BH346" s="42">
        <v>4.3</v>
      </c>
      <c r="BI346" s="47">
        <v>0.86</v>
      </c>
      <c r="BJ346" s="42">
        <v>3.58</v>
      </c>
      <c r="BK346" s="48">
        <f>(BL346*100)/(100+32)</f>
        <v>2.0530303030303032</v>
      </c>
      <c r="BL346" s="42">
        <v>2.71</v>
      </c>
      <c r="BM346" s="47">
        <v>0.32</v>
      </c>
      <c r="BN346" s="29">
        <f t="shared" si="379"/>
        <v>62.33</v>
      </c>
      <c r="BO346" s="188"/>
      <c r="BP346" s="187"/>
      <c r="BQ346" s="187"/>
      <c r="BR346" s="187"/>
      <c r="BS346" s="42" t="s">
        <v>25</v>
      </c>
      <c r="BT346" s="42">
        <v>1</v>
      </c>
      <c r="BU346" s="42">
        <v>3</v>
      </c>
      <c r="BV346" s="20" t="s">
        <v>2722</v>
      </c>
      <c r="BW346" s="189"/>
      <c r="BX346" s="42"/>
      <c r="BY346" s="29" t="s">
        <v>1461</v>
      </c>
      <c r="BZ346" s="42" t="s">
        <v>3654</v>
      </c>
      <c r="CA346" s="42" t="s">
        <v>3655</v>
      </c>
      <c r="CB346" s="42" t="s">
        <v>299</v>
      </c>
      <c r="CC346" s="42" t="s">
        <v>300</v>
      </c>
    </row>
    <row r="347" spans="1:81" ht="71.25">
      <c r="A347" s="42">
        <v>2023</v>
      </c>
      <c r="B347" s="42" t="s">
        <v>301</v>
      </c>
      <c r="C347" s="42" t="s">
        <v>302</v>
      </c>
      <c r="D347" s="113" t="s">
        <v>333</v>
      </c>
      <c r="E347" s="42" t="s">
        <v>323</v>
      </c>
      <c r="F347" s="42" t="s">
        <v>334</v>
      </c>
      <c r="G347" s="42" t="s">
        <v>380</v>
      </c>
      <c r="H347" s="42" t="s">
        <v>381</v>
      </c>
      <c r="I347" s="42" t="s">
        <v>381</v>
      </c>
      <c r="J347" s="42" t="s">
        <v>3656</v>
      </c>
      <c r="K347" s="42" t="s">
        <v>23</v>
      </c>
      <c r="L347" s="42"/>
      <c r="M347" s="42" t="s">
        <v>383</v>
      </c>
      <c r="N347" s="42" t="s">
        <v>310</v>
      </c>
      <c r="O347" s="42" t="s">
        <v>384</v>
      </c>
      <c r="P347" s="42">
        <v>28</v>
      </c>
      <c r="Q347" s="170">
        <v>13351.56</v>
      </c>
      <c r="R347" s="43">
        <v>114.94</v>
      </c>
      <c r="S347" s="42" t="s">
        <v>385</v>
      </c>
      <c r="T347" s="190"/>
      <c r="U347" s="190"/>
      <c r="V347" s="190" t="s">
        <v>3657</v>
      </c>
      <c r="W347" s="190" t="s">
        <v>2</v>
      </c>
      <c r="X347" s="42">
        <v>27</v>
      </c>
      <c r="Y347" s="42">
        <v>26</v>
      </c>
      <c r="Z347" s="22">
        <f t="shared" si="381"/>
        <v>-1</v>
      </c>
      <c r="AA347" s="115">
        <f t="shared" si="382"/>
        <v>-3.7037037037037035E-2</v>
      </c>
      <c r="AB347" s="42">
        <v>62</v>
      </c>
      <c r="AC347" s="42">
        <v>59</v>
      </c>
      <c r="AD347" s="22">
        <f t="shared" si="383"/>
        <v>-3</v>
      </c>
      <c r="AE347" s="115">
        <f t="shared" si="384"/>
        <v>-4.8387096774193547E-2</v>
      </c>
      <c r="AF347" s="42">
        <v>95</v>
      </c>
      <c r="AG347" s="42">
        <v>90</v>
      </c>
      <c r="AH347" s="22">
        <f t="shared" si="385"/>
        <v>-5</v>
      </c>
      <c r="AI347" s="115">
        <f t="shared" si="386"/>
        <v>-5.2631578947368418E-2</v>
      </c>
      <c r="AJ347" s="42">
        <v>35</v>
      </c>
      <c r="AK347" s="42">
        <v>44</v>
      </c>
      <c r="AL347" s="22">
        <f t="shared" si="387"/>
        <v>9</v>
      </c>
      <c r="AM347" s="115">
        <f t="shared" si="388"/>
        <v>0.25714285714285712</v>
      </c>
      <c r="AN347" s="42">
        <v>89</v>
      </c>
      <c r="AO347" s="42">
        <v>83</v>
      </c>
      <c r="AP347" s="22">
        <f t="shared" si="389"/>
        <v>-6</v>
      </c>
      <c r="AQ347" s="115">
        <f t="shared" si="390"/>
        <v>-6.741573033707865E-2</v>
      </c>
      <c r="AR347" s="42">
        <v>87</v>
      </c>
      <c r="AS347" s="42">
        <v>84</v>
      </c>
      <c r="AT347" s="22">
        <f t="shared" si="391"/>
        <v>-3</v>
      </c>
      <c r="AU347" s="115">
        <f t="shared" si="392"/>
        <v>-3.4482758620689655E-2</v>
      </c>
      <c r="AV347" s="22"/>
      <c r="AW347" s="22"/>
      <c r="AX347" s="22"/>
      <c r="AY347" s="22"/>
      <c r="AZ347" s="22"/>
      <c r="BA347" s="22"/>
      <c r="BB347" s="22"/>
      <c r="BC347" s="187"/>
      <c r="BD347" s="187"/>
      <c r="BE347" s="42">
        <v>1.57</v>
      </c>
      <c r="BF347" s="47">
        <v>0.96</v>
      </c>
      <c r="BG347" s="42">
        <v>4.2699999999999996</v>
      </c>
      <c r="BH347" s="42"/>
      <c r="BI347" s="47"/>
      <c r="BJ347" s="42"/>
      <c r="BK347" s="48">
        <f>(BL347*100)/(100+23)</f>
        <v>3.3414634146341466</v>
      </c>
      <c r="BL347" s="42">
        <v>4.1100000000000003</v>
      </c>
      <c r="BM347" s="47">
        <v>0.23</v>
      </c>
      <c r="BN347" s="29">
        <f t="shared" si="379"/>
        <v>115.08000000000001</v>
      </c>
      <c r="BO347" s="188"/>
      <c r="BP347" s="187"/>
      <c r="BQ347" s="187"/>
      <c r="BR347" s="187"/>
      <c r="BS347" s="161" t="s">
        <v>24</v>
      </c>
      <c r="BT347" s="42">
        <v>3</v>
      </c>
      <c r="BU347" s="42"/>
      <c r="BV347" s="29" t="s">
        <v>440</v>
      </c>
      <c r="BW347" s="165"/>
      <c r="BX347" s="42" t="s">
        <v>387</v>
      </c>
      <c r="BY347" s="29" t="s">
        <v>3085</v>
      </c>
      <c r="BZ347" s="42" t="s">
        <v>297</v>
      </c>
      <c r="CA347" s="42" t="s">
        <v>298</v>
      </c>
      <c r="CB347" s="42" t="s">
        <v>299</v>
      </c>
      <c r="CC347" s="42" t="s">
        <v>300</v>
      </c>
    </row>
    <row r="348" spans="1:81" ht="42.75">
      <c r="A348" s="42">
        <v>2023</v>
      </c>
      <c r="B348" s="42" t="s">
        <v>283</v>
      </c>
      <c r="C348" s="42" t="s">
        <v>755</v>
      </c>
      <c r="D348" s="113" t="s">
        <v>795</v>
      </c>
      <c r="E348" s="42" t="s">
        <v>3641</v>
      </c>
      <c r="F348" s="42" t="s">
        <v>1069</v>
      </c>
      <c r="G348" s="42" t="s">
        <v>1070</v>
      </c>
      <c r="H348" s="42" t="s">
        <v>1070</v>
      </c>
      <c r="I348" s="42" t="s">
        <v>3658</v>
      </c>
      <c r="J348" s="42" t="s">
        <v>3659</v>
      </c>
      <c r="K348" s="29" t="s">
        <v>22</v>
      </c>
      <c r="L348" s="29" t="s">
        <v>1173</v>
      </c>
      <c r="M348" s="42" t="s">
        <v>3660</v>
      </c>
      <c r="N348" s="42" t="s">
        <v>310</v>
      </c>
      <c r="O348" s="42" t="s">
        <v>384</v>
      </c>
      <c r="P348" s="42">
        <v>45</v>
      </c>
      <c r="Q348" s="42"/>
      <c r="R348" s="42"/>
      <c r="S348" s="42" t="s">
        <v>3661</v>
      </c>
      <c r="T348" s="190" t="s">
        <v>3662</v>
      </c>
      <c r="U348" s="29" t="s">
        <v>8</v>
      </c>
      <c r="V348" s="192" t="s">
        <v>3663</v>
      </c>
      <c r="W348" s="190" t="s">
        <v>2</v>
      </c>
      <c r="X348" s="42">
        <v>56</v>
      </c>
      <c r="Y348" s="42">
        <v>84</v>
      </c>
      <c r="Z348" s="22">
        <f t="shared" si="381"/>
        <v>28</v>
      </c>
      <c r="AA348" s="115">
        <f t="shared" si="382"/>
        <v>0.5</v>
      </c>
      <c r="AB348" s="42">
        <v>96</v>
      </c>
      <c r="AC348" s="42">
        <v>97</v>
      </c>
      <c r="AD348" s="22">
        <f t="shared" si="383"/>
        <v>1</v>
      </c>
      <c r="AE348" s="115">
        <f t="shared" si="384"/>
        <v>1.0416666666666666E-2</v>
      </c>
      <c r="AF348" s="42">
        <v>100</v>
      </c>
      <c r="AG348" s="42">
        <v>100</v>
      </c>
      <c r="AH348" s="22">
        <f t="shared" si="385"/>
        <v>0</v>
      </c>
      <c r="AI348" s="115">
        <f t="shared" si="386"/>
        <v>0</v>
      </c>
      <c r="AJ348" s="42">
        <v>14</v>
      </c>
      <c r="AK348" s="42">
        <v>30</v>
      </c>
      <c r="AL348" s="22">
        <f t="shared" si="387"/>
        <v>16</v>
      </c>
      <c r="AM348" s="115">
        <f t="shared" si="388"/>
        <v>1.1428571428571428</v>
      </c>
      <c r="AN348" s="42">
        <v>94</v>
      </c>
      <c r="AO348" s="42">
        <v>96</v>
      </c>
      <c r="AP348" s="22">
        <f t="shared" si="389"/>
        <v>2</v>
      </c>
      <c r="AQ348" s="115">
        <f t="shared" si="390"/>
        <v>2.1276595744680851E-2</v>
      </c>
      <c r="AR348" s="42">
        <v>93</v>
      </c>
      <c r="AS348" s="42">
        <v>93</v>
      </c>
      <c r="AT348" s="22">
        <f t="shared" si="391"/>
        <v>0</v>
      </c>
      <c r="AU348" s="115">
        <f t="shared" si="392"/>
        <v>0</v>
      </c>
      <c r="AV348" s="22"/>
      <c r="AW348" s="22"/>
      <c r="AX348" s="22"/>
      <c r="AY348" s="22"/>
      <c r="AZ348" s="22"/>
      <c r="BA348" s="22"/>
      <c r="BB348" s="22"/>
      <c r="BC348" s="187"/>
      <c r="BD348" s="187"/>
      <c r="BE348" s="42">
        <v>0.8</v>
      </c>
      <c r="BF348" s="47">
        <v>0.92</v>
      </c>
      <c r="BG348" s="42">
        <v>4.6399999999999997</v>
      </c>
      <c r="BH348" s="42">
        <v>2.1</v>
      </c>
      <c r="BI348" s="47">
        <v>0.83</v>
      </c>
      <c r="BJ348" s="42">
        <v>3.46</v>
      </c>
      <c r="BK348" s="48">
        <f>(BL348*100)/(100+26)</f>
        <v>2.1746031746031744</v>
      </c>
      <c r="BL348" s="42">
        <v>2.74</v>
      </c>
      <c r="BM348" s="47">
        <v>0.26</v>
      </c>
      <c r="BN348" s="29">
        <f t="shared" si="379"/>
        <v>123.30000000000001</v>
      </c>
      <c r="BO348" s="188"/>
      <c r="BP348" s="187"/>
      <c r="BQ348" s="187"/>
      <c r="BR348" s="187"/>
      <c r="BS348" s="161" t="s">
        <v>28</v>
      </c>
      <c r="BT348" s="42">
        <v>1</v>
      </c>
      <c r="BU348" s="42">
        <v>1</v>
      </c>
      <c r="BV348" s="20" t="s">
        <v>314</v>
      </c>
      <c r="BW348" s="189"/>
      <c r="BX348" s="42"/>
      <c r="BY348" s="29" t="s">
        <v>1461</v>
      </c>
      <c r="BZ348" s="42" t="s">
        <v>3664</v>
      </c>
      <c r="CA348" s="42" t="s">
        <v>3665</v>
      </c>
      <c r="CB348" s="42" t="s">
        <v>299</v>
      </c>
      <c r="CC348" s="42" t="s">
        <v>300</v>
      </c>
    </row>
    <row r="349" spans="1:81" ht="42.75">
      <c r="A349" s="42">
        <v>2023</v>
      </c>
      <c r="B349" s="42" t="s">
        <v>283</v>
      </c>
      <c r="C349" s="42" t="s">
        <v>726</v>
      </c>
      <c r="D349" s="42"/>
      <c r="E349" s="42" t="s">
        <v>714</v>
      </c>
      <c r="F349" s="42" t="s">
        <v>1947</v>
      </c>
      <c r="G349" s="42" t="s">
        <v>1477</v>
      </c>
      <c r="H349" s="42" t="s">
        <v>1477</v>
      </c>
      <c r="I349" s="42" t="s">
        <v>3666</v>
      </c>
      <c r="J349" s="42" t="s">
        <v>3667</v>
      </c>
      <c r="K349" s="29" t="s">
        <v>22</v>
      </c>
      <c r="L349" s="29" t="s">
        <v>1168</v>
      </c>
      <c r="M349" s="42" t="s">
        <v>3668</v>
      </c>
      <c r="N349" s="42" t="s">
        <v>11961</v>
      </c>
      <c r="O349" s="42" t="s">
        <v>739</v>
      </c>
      <c r="P349" s="42">
        <v>28</v>
      </c>
      <c r="Q349" s="42"/>
      <c r="R349" s="42"/>
      <c r="S349" s="42" t="s">
        <v>3607</v>
      </c>
      <c r="T349" s="190" t="s">
        <v>3669</v>
      </c>
      <c r="U349" s="190" t="s">
        <v>2</v>
      </c>
      <c r="V349" s="192" t="s">
        <v>3670</v>
      </c>
      <c r="W349" s="190" t="s">
        <v>2</v>
      </c>
      <c r="X349" s="42">
        <v>41</v>
      </c>
      <c r="Y349" s="42">
        <v>50</v>
      </c>
      <c r="Z349" s="22">
        <f t="shared" si="381"/>
        <v>9</v>
      </c>
      <c r="AA349" s="115">
        <f t="shared" si="382"/>
        <v>0.21951219512195122</v>
      </c>
      <c r="AB349" s="42">
        <v>91</v>
      </c>
      <c r="AC349" s="42">
        <v>93</v>
      </c>
      <c r="AD349" s="22">
        <f t="shared" si="383"/>
        <v>2</v>
      </c>
      <c r="AE349" s="115">
        <f t="shared" si="384"/>
        <v>2.197802197802198E-2</v>
      </c>
      <c r="AF349" s="42">
        <v>97</v>
      </c>
      <c r="AG349" s="42">
        <v>98</v>
      </c>
      <c r="AH349" s="22">
        <f t="shared" si="385"/>
        <v>1</v>
      </c>
      <c r="AI349" s="115">
        <f t="shared" si="386"/>
        <v>1.0309278350515464E-2</v>
      </c>
      <c r="AJ349" s="42">
        <v>77</v>
      </c>
      <c r="AK349" s="42">
        <v>87</v>
      </c>
      <c r="AL349" s="22">
        <f t="shared" si="387"/>
        <v>10</v>
      </c>
      <c r="AM349" s="115">
        <f t="shared" si="388"/>
        <v>0.12987012987012986</v>
      </c>
      <c r="AN349" s="42">
        <v>94</v>
      </c>
      <c r="AO349" s="42">
        <v>91</v>
      </c>
      <c r="AP349" s="22">
        <f t="shared" si="389"/>
        <v>-3</v>
      </c>
      <c r="AQ349" s="115">
        <f t="shared" si="390"/>
        <v>-3.1914893617021274E-2</v>
      </c>
      <c r="AR349" s="42">
        <v>88</v>
      </c>
      <c r="AS349" s="42">
        <v>87</v>
      </c>
      <c r="AT349" s="22">
        <f t="shared" si="391"/>
        <v>-1</v>
      </c>
      <c r="AU349" s="115">
        <f t="shared" si="392"/>
        <v>-1.1363636363636364E-2</v>
      </c>
      <c r="AV349" s="22"/>
      <c r="AW349" s="22"/>
      <c r="AX349" s="22"/>
      <c r="AY349" s="22"/>
      <c r="AZ349" s="22"/>
      <c r="BA349" s="22"/>
      <c r="BB349" s="22"/>
      <c r="BC349" s="187"/>
      <c r="BD349" s="187"/>
      <c r="BE349" s="42">
        <v>0.74</v>
      </c>
      <c r="BF349" s="47">
        <v>0.92</v>
      </c>
      <c r="BG349" s="42">
        <v>4.8</v>
      </c>
      <c r="BH349" s="42">
        <v>1.93</v>
      </c>
      <c r="BI349" s="47">
        <v>0.84</v>
      </c>
      <c r="BJ349" s="42">
        <v>3.06</v>
      </c>
      <c r="BK349" s="48">
        <f>(BL349*100)/(100+13)</f>
        <v>2.5575221238938055</v>
      </c>
      <c r="BL349" s="42">
        <v>2.89</v>
      </c>
      <c r="BM349" s="47">
        <v>0.13</v>
      </c>
      <c r="BN349" s="29">
        <f t="shared" si="379"/>
        <v>80.92</v>
      </c>
      <c r="BO349" s="188"/>
      <c r="BP349" s="187"/>
      <c r="BQ349" s="187"/>
      <c r="BR349" s="187"/>
      <c r="BS349" s="161" t="s">
        <v>24</v>
      </c>
      <c r="BT349" s="42">
        <v>1</v>
      </c>
      <c r="BU349" s="42">
        <v>1</v>
      </c>
      <c r="BV349" s="20" t="s">
        <v>314</v>
      </c>
      <c r="BW349" s="189"/>
      <c r="BX349" s="42"/>
      <c r="BY349" s="29" t="s">
        <v>1461</v>
      </c>
      <c r="BZ349" s="42" t="s">
        <v>3587</v>
      </c>
      <c r="CA349" s="42" t="s">
        <v>3588</v>
      </c>
      <c r="CB349" s="42" t="s">
        <v>299</v>
      </c>
      <c r="CC349" s="42" t="s">
        <v>300</v>
      </c>
    </row>
    <row r="350" spans="1:81" ht="42.75">
      <c r="A350" s="42">
        <v>2023</v>
      </c>
      <c r="B350" s="42" t="s">
        <v>367</v>
      </c>
      <c r="C350" s="42" t="s">
        <v>794</v>
      </c>
      <c r="D350" s="113" t="s">
        <v>795</v>
      </c>
      <c r="E350" s="42" t="s">
        <v>3671</v>
      </c>
      <c r="F350" s="42" t="s">
        <v>334</v>
      </c>
      <c r="G350" s="42" t="s">
        <v>797</v>
      </c>
      <c r="H350" s="42" t="s">
        <v>3672</v>
      </c>
      <c r="I350" s="42" t="s">
        <v>3673</v>
      </c>
      <c r="J350" s="42" t="s">
        <v>3674</v>
      </c>
      <c r="K350" s="29" t="s">
        <v>22</v>
      </c>
      <c r="L350" s="29" t="s">
        <v>3675</v>
      </c>
      <c r="M350" s="42" t="s">
        <v>3676</v>
      </c>
      <c r="N350" s="42" t="s">
        <v>1089</v>
      </c>
      <c r="O350" s="42" t="s">
        <v>3613</v>
      </c>
      <c r="P350" s="42">
        <v>64</v>
      </c>
      <c r="Q350" s="42"/>
      <c r="R350" s="42"/>
      <c r="S350" s="42" t="s">
        <v>3677</v>
      </c>
      <c r="T350" s="190" t="s">
        <v>3678</v>
      </c>
      <c r="U350" s="190" t="s">
        <v>2</v>
      </c>
      <c r="V350" s="192" t="s">
        <v>3679</v>
      </c>
      <c r="W350" s="190" t="s">
        <v>2</v>
      </c>
      <c r="X350" s="42">
        <v>22</v>
      </c>
      <c r="Y350" s="42">
        <v>39</v>
      </c>
      <c r="Z350" s="22">
        <f t="shared" si="381"/>
        <v>17</v>
      </c>
      <c r="AA350" s="115">
        <f t="shared" si="382"/>
        <v>0.77272727272727271</v>
      </c>
      <c r="AB350" s="42">
        <v>92</v>
      </c>
      <c r="AC350" s="42">
        <v>95</v>
      </c>
      <c r="AD350" s="22">
        <f t="shared" si="383"/>
        <v>3</v>
      </c>
      <c r="AE350" s="115">
        <f t="shared" si="384"/>
        <v>3.2608695652173912E-2</v>
      </c>
      <c r="AF350" s="42">
        <v>99</v>
      </c>
      <c r="AG350" s="42">
        <v>99</v>
      </c>
      <c r="AH350" s="22">
        <f t="shared" si="385"/>
        <v>0</v>
      </c>
      <c r="AI350" s="115">
        <f t="shared" si="386"/>
        <v>0</v>
      </c>
      <c r="AJ350" s="42">
        <v>33</v>
      </c>
      <c r="AK350" s="42">
        <v>44</v>
      </c>
      <c r="AL350" s="22">
        <f t="shared" si="387"/>
        <v>11</v>
      </c>
      <c r="AM350" s="115">
        <f t="shared" si="388"/>
        <v>0.33333333333333331</v>
      </c>
      <c r="AN350" s="42">
        <v>89</v>
      </c>
      <c r="AO350" s="42">
        <v>85</v>
      </c>
      <c r="AP350" s="22">
        <f t="shared" si="389"/>
        <v>-4</v>
      </c>
      <c r="AQ350" s="115">
        <f t="shared" si="390"/>
        <v>-4.49438202247191E-2</v>
      </c>
      <c r="AR350" s="42">
        <v>92</v>
      </c>
      <c r="AS350" s="42">
        <v>85</v>
      </c>
      <c r="AT350" s="22">
        <f t="shared" si="391"/>
        <v>-7</v>
      </c>
      <c r="AU350" s="115">
        <f t="shared" si="392"/>
        <v>-7.6086956521739135E-2</v>
      </c>
      <c r="AV350" s="22"/>
      <c r="AW350" s="22"/>
      <c r="AX350" s="22"/>
      <c r="AY350" s="22"/>
      <c r="AZ350" s="22"/>
      <c r="BA350" s="22"/>
      <c r="BB350" s="22"/>
      <c r="BC350" s="187"/>
      <c r="BD350" s="187"/>
      <c r="BE350" s="42">
        <v>1.26</v>
      </c>
      <c r="BF350" s="47">
        <v>0.93</v>
      </c>
      <c r="BG350" s="42">
        <v>4.99</v>
      </c>
      <c r="BH350" s="42">
        <v>1.95</v>
      </c>
      <c r="BI350" s="47">
        <v>0.86</v>
      </c>
      <c r="BJ350" s="42">
        <v>3.23</v>
      </c>
      <c r="BK350" s="48">
        <f>(BL350*100)/(100+29)</f>
        <v>1.9767441860465114</v>
      </c>
      <c r="BL350" s="42">
        <v>2.5499999999999998</v>
      </c>
      <c r="BM350" s="47">
        <v>0.28999999999999998</v>
      </c>
      <c r="BN350" s="29">
        <f t="shared" si="379"/>
        <v>163.19999999999999</v>
      </c>
      <c r="BO350" s="188"/>
      <c r="BP350" s="187"/>
      <c r="BQ350" s="187"/>
      <c r="BR350" s="187"/>
      <c r="BS350" s="161" t="s">
        <v>24</v>
      </c>
      <c r="BT350" s="42">
        <v>1</v>
      </c>
      <c r="BU350" s="42">
        <v>2</v>
      </c>
      <c r="BV350" s="20" t="s">
        <v>314</v>
      </c>
      <c r="BW350" s="189"/>
      <c r="BX350" s="42"/>
      <c r="BY350" s="29" t="s">
        <v>1461</v>
      </c>
      <c r="BZ350" s="42" t="s">
        <v>3654</v>
      </c>
      <c r="CA350" s="42" t="s">
        <v>3655</v>
      </c>
      <c r="CB350" s="42" t="s">
        <v>299</v>
      </c>
      <c r="CC350" s="42" t="s">
        <v>300</v>
      </c>
    </row>
    <row r="351" spans="1:81" ht="57">
      <c r="A351" s="42">
        <v>2023</v>
      </c>
      <c r="B351" s="42" t="s">
        <v>367</v>
      </c>
      <c r="C351" s="42" t="s">
        <v>794</v>
      </c>
      <c r="D351" s="113" t="s">
        <v>795</v>
      </c>
      <c r="E351" s="42" t="s">
        <v>3671</v>
      </c>
      <c r="F351" s="42" t="s">
        <v>334</v>
      </c>
      <c r="G351" s="42" t="s">
        <v>797</v>
      </c>
      <c r="H351" s="42" t="s">
        <v>3672</v>
      </c>
      <c r="I351" s="42" t="s">
        <v>3680</v>
      </c>
      <c r="J351" s="42" t="s">
        <v>3681</v>
      </c>
      <c r="K351" s="29" t="s">
        <v>22</v>
      </c>
      <c r="L351" s="29" t="s">
        <v>1556</v>
      </c>
      <c r="M351" s="42" t="s">
        <v>3676</v>
      </c>
      <c r="N351" s="42" t="s">
        <v>1089</v>
      </c>
      <c r="O351" s="42" t="s">
        <v>3613</v>
      </c>
      <c r="P351" s="42">
        <v>64</v>
      </c>
      <c r="Q351" s="42"/>
      <c r="R351" s="42"/>
      <c r="S351" s="42" t="s">
        <v>3677</v>
      </c>
      <c r="T351" s="191" t="s">
        <v>3682</v>
      </c>
      <c r="U351" s="190" t="s">
        <v>2</v>
      </c>
      <c r="V351" s="192" t="s">
        <v>3683</v>
      </c>
      <c r="W351" s="190" t="s">
        <v>2</v>
      </c>
      <c r="X351" s="42">
        <v>49</v>
      </c>
      <c r="Y351" s="42">
        <v>56</v>
      </c>
      <c r="Z351" s="22">
        <f t="shared" si="381"/>
        <v>7</v>
      </c>
      <c r="AA351" s="115">
        <f t="shared" si="382"/>
        <v>0.14285714285714285</v>
      </c>
      <c r="AB351" s="42">
        <v>99</v>
      </c>
      <c r="AC351" s="42">
        <v>99</v>
      </c>
      <c r="AD351" s="22">
        <f t="shared" si="383"/>
        <v>0</v>
      </c>
      <c r="AE351" s="115">
        <f t="shared" si="384"/>
        <v>0</v>
      </c>
      <c r="AF351" s="42">
        <v>100</v>
      </c>
      <c r="AG351" s="42">
        <v>100</v>
      </c>
      <c r="AH351" s="22">
        <f t="shared" si="385"/>
        <v>0</v>
      </c>
      <c r="AI351" s="115">
        <f t="shared" si="386"/>
        <v>0</v>
      </c>
      <c r="AJ351" s="42">
        <v>50</v>
      </c>
      <c r="AK351" s="42">
        <v>75</v>
      </c>
      <c r="AL351" s="22">
        <f t="shared" si="387"/>
        <v>25</v>
      </c>
      <c r="AM351" s="115">
        <f t="shared" si="388"/>
        <v>0.5</v>
      </c>
      <c r="AN351" s="42">
        <v>93</v>
      </c>
      <c r="AO351" s="42">
        <v>98</v>
      </c>
      <c r="AP351" s="22">
        <f t="shared" si="389"/>
        <v>5</v>
      </c>
      <c r="AQ351" s="115">
        <f t="shared" si="390"/>
        <v>5.3763440860215055E-2</v>
      </c>
      <c r="AR351" s="42">
        <v>94</v>
      </c>
      <c r="AS351" s="42">
        <v>97</v>
      </c>
      <c r="AT351" s="22">
        <f t="shared" si="391"/>
        <v>3</v>
      </c>
      <c r="AU351" s="115">
        <f t="shared" si="392"/>
        <v>3.1914893617021274E-2</v>
      </c>
      <c r="AV351" s="22"/>
      <c r="AW351" s="22"/>
      <c r="AX351" s="22"/>
      <c r="AY351" s="22"/>
      <c r="AZ351" s="22"/>
      <c r="BA351" s="22"/>
      <c r="BB351" s="22"/>
      <c r="BC351" s="187"/>
      <c r="BD351" s="187"/>
      <c r="BE351" s="42">
        <v>0.86</v>
      </c>
      <c r="BF351" s="47">
        <v>0.93</v>
      </c>
      <c r="BG351" s="42">
        <v>4.96</v>
      </c>
      <c r="BH351" s="42">
        <v>2.13</v>
      </c>
      <c r="BI351" s="47">
        <v>0.85</v>
      </c>
      <c r="BJ351" s="42">
        <v>3.16</v>
      </c>
      <c r="BK351" s="48">
        <f>(BL351*100)/(100+42)</f>
        <v>1.9929577464788732</v>
      </c>
      <c r="BL351" s="42">
        <v>2.83</v>
      </c>
      <c r="BM351" s="47">
        <v>0.42</v>
      </c>
      <c r="BN351" s="29">
        <f t="shared" si="379"/>
        <v>181.12</v>
      </c>
      <c r="BO351" s="188"/>
      <c r="BP351" s="187"/>
      <c r="BQ351" s="187"/>
      <c r="BR351" s="187"/>
      <c r="BS351" s="161" t="s">
        <v>24</v>
      </c>
      <c r="BT351" s="42">
        <v>1</v>
      </c>
      <c r="BU351" s="42">
        <v>2</v>
      </c>
      <c r="BV351" s="20" t="s">
        <v>314</v>
      </c>
      <c r="BW351" s="189"/>
      <c r="BX351" s="42"/>
      <c r="BY351" s="29" t="s">
        <v>1461</v>
      </c>
      <c r="BZ351" s="42" t="s">
        <v>3684</v>
      </c>
      <c r="CA351" s="42" t="s">
        <v>3685</v>
      </c>
      <c r="CB351" s="42" t="s">
        <v>299</v>
      </c>
      <c r="CC351" s="42" t="s">
        <v>300</v>
      </c>
    </row>
    <row r="352" spans="1:81" ht="57">
      <c r="A352" s="42">
        <v>2023</v>
      </c>
      <c r="B352" s="42" t="s">
        <v>828</v>
      </c>
      <c r="C352" s="42" t="s">
        <v>829</v>
      </c>
      <c r="D352" s="113" t="s">
        <v>830</v>
      </c>
      <c r="E352" s="42" t="s">
        <v>3443</v>
      </c>
      <c r="F352" s="42" t="s">
        <v>334</v>
      </c>
      <c r="G352" s="42" t="s">
        <v>3444</v>
      </c>
      <c r="H352" s="42" t="s">
        <v>3445</v>
      </c>
      <c r="I352" s="42" t="s">
        <v>3445</v>
      </c>
      <c r="J352" s="42" t="s">
        <v>3686</v>
      </c>
      <c r="K352" s="42" t="s">
        <v>23</v>
      </c>
      <c r="L352" s="42"/>
      <c r="M352" s="42" t="s">
        <v>3687</v>
      </c>
      <c r="N352" s="42" t="s">
        <v>1089</v>
      </c>
      <c r="O352" s="42" t="s">
        <v>384</v>
      </c>
      <c r="P352" s="42">
        <v>42</v>
      </c>
      <c r="Q352" s="42"/>
      <c r="R352" s="42"/>
      <c r="S352" s="42" t="s">
        <v>3688</v>
      </c>
      <c r="T352" s="190"/>
      <c r="U352" s="190"/>
      <c r="V352" s="192" t="s">
        <v>3689</v>
      </c>
      <c r="W352" s="190" t="s">
        <v>2</v>
      </c>
      <c r="X352" s="42">
        <v>53</v>
      </c>
      <c r="Y352" s="42">
        <v>76</v>
      </c>
      <c r="Z352" s="22">
        <f t="shared" si="381"/>
        <v>23</v>
      </c>
      <c r="AA352" s="115">
        <f t="shared" si="382"/>
        <v>0.43396226415094341</v>
      </c>
      <c r="AB352" s="42">
        <v>94</v>
      </c>
      <c r="AC352" s="42">
        <v>99</v>
      </c>
      <c r="AD352" s="22">
        <f t="shared" si="383"/>
        <v>5</v>
      </c>
      <c r="AE352" s="115">
        <f t="shared" si="384"/>
        <v>5.3191489361702128E-2</v>
      </c>
      <c r="AF352" s="42">
        <v>99</v>
      </c>
      <c r="AG352" s="42">
        <v>100</v>
      </c>
      <c r="AH352" s="22">
        <f t="shared" si="385"/>
        <v>1</v>
      </c>
      <c r="AI352" s="115">
        <f t="shared" si="386"/>
        <v>1.0101010101010102E-2</v>
      </c>
      <c r="AJ352" s="42">
        <v>54</v>
      </c>
      <c r="AK352" s="42">
        <v>76</v>
      </c>
      <c r="AL352" s="22">
        <f t="shared" si="387"/>
        <v>22</v>
      </c>
      <c r="AM352" s="115">
        <f t="shared" si="388"/>
        <v>0.40740740740740738</v>
      </c>
      <c r="AN352" s="42">
        <v>97</v>
      </c>
      <c r="AO352" s="42">
        <v>91</v>
      </c>
      <c r="AP352" s="22">
        <f t="shared" si="389"/>
        <v>-6</v>
      </c>
      <c r="AQ352" s="115">
        <f t="shared" si="390"/>
        <v>-6.1855670103092786E-2</v>
      </c>
      <c r="AR352" s="42">
        <v>94</v>
      </c>
      <c r="AS352" s="42">
        <v>93</v>
      </c>
      <c r="AT352" s="22">
        <f t="shared" si="391"/>
        <v>-1</v>
      </c>
      <c r="AU352" s="115">
        <f t="shared" si="392"/>
        <v>-1.0638297872340425E-2</v>
      </c>
      <c r="AV352" s="22"/>
      <c r="AW352" s="22"/>
      <c r="AX352" s="22"/>
      <c r="AY352" s="22"/>
      <c r="AZ352" s="22"/>
      <c r="BA352" s="22"/>
      <c r="BB352" s="22"/>
      <c r="BC352" s="187"/>
      <c r="BD352" s="187"/>
      <c r="BE352" s="42">
        <v>2.13</v>
      </c>
      <c r="BF352" s="47">
        <v>0.94</v>
      </c>
      <c r="BG352" s="42">
        <v>9.14</v>
      </c>
      <c r="BH352" s="42">
        <v>2.98</v>
      </c>
      <c r="BI352" s="47">
        <v>0.84</v>
      </c>
      <c r="BJ352" s="42">
        <v>3.29</v>
      </c>
      <c r="BK352" s="48">
        <f>(BL352*100)/(100+28)</f>
        <v>2.9453125</v>
      </c>
      <c r="BL352" s="42">
        <v>3.77</v>
      </c>
      <c r="BM352" s="47">
        <v>0.28000000000000003</v>
      </c>
      <c r="BN352" s="29">
        <f t="shared" si="379"/>
        <v>158.34</v>
      </c>
      <c r="BO352" s="188"/>
      <c r="BP352" s="187"/>
      <c r="BQ352" s="187"/>
      <c r="BR352" s="187"/>
      <c r="BS352" s="161" t="s">
        <v>27</v>
      </c>
      <c r="BT352" s="42">
        <v>1</v>
      </c>
      <c r="BU352" s="42">
        <v>3</v>
      </c>
      <c r="BV352" s="20" t="s">
        <v>2722</v>
      </c>
      <c r="BW352" s="189"/>
      <c r="BX352" s="42"/>
      <c r="BY352" s="29" t="s">
        <v>1569</v>
      </c>
      <c r="BZ352" s="42" t="s">
        <v>3690</v>
      </c>
      <c r="CA352" s="42" t="s">
        <v>3691</v>
      </c>
      <c r="CB352" s="42" t="s">
        <v>299</v>
      </c>
      <c r="CC352" s="42" t="s">
        <v>300</v>
      </c>
    </row>
    <row r="353" spans="1:81" ht="57">
      <c r="A353" s="42">
        <v>2024</v>
      </c>
      <c r="B353" s="42" t="s">
        <v>301</v>
      </c>
      <c r="C353" s="42" t="s">
        <v>302</v>
      </c>
      <c r="D353" s="113" t="s">
        <v>333</v>
      </c>
      <c r="E353" s="42" t="s">
        <v>323</v>
      </c>
      <c r="F353" s="42" t="s">
        <v>334</v>
      </c>
      <c r="G353" s="42" t="s">
        <v>380</v>
      </c>
      <c r="H353" s="42" t="s">
        <v>381</v>
      </c>
      <c r="I353" s="42" t="s">
        <v>381</v>
      </c>
      <c r="J353" s="42" t="s">
        <v>3692</v>
      </c>
      <c r="K353" s="42" t="s">
        <v>23</v>
      </c>
      <c r="L353" s="42"/>
      <c r="M353" s="42" t="s">
        <v>3693</v>
      </c>
      <c r="N353" s="42" t="s">
        <v>5913</v>
      </c>
      <c r="O353" s="42" t="s">
        <v>799</v>
      </c>
      <c r="P353" s="42">
        <v>128</v>
      </c>
      <c r="Q353" s="42"/>
      <c r="R353" s="42"/>
      <c r="S353" s="42" t="s">
        <v>3694</v>
      </c>
      <c r="T353" s="192" t="s">
        <v>3695</v>
      </c>
      <c r="U353" s="190" t="s">
        <v>2</v>
      </c>
      <c r="V353" s="191" t="s">
        <v>3696</v>
      </c>
      <c r="W353" s="190" t="s">
        <v>2</v>
      </c>
      <c r="X353" s="42">
        <v>41</v>
      </c>
      <c r="Y353" s="42">
        <v>64</v>
      </c>
      <c r="Z353" s="22">
        <f t="shared" si="381"/>
        <v>23</v>
      </c>
      <c r="AA353" s="115">
        <f t="shared" si="382"/>
        <v>0.56097560975609762</v>
      </c>
      <c r="AB353" s="42">
        <v>93</v>
      </c>
      <c r="AC353" s="42">
        <v>97</v>
      </c>
      <c r="AD353" s="22">
        <f t="shared" si="383"/>
        <v>4</v>
      </c>
      <c r="AE353" s="115">
        <f t="shared" si="384"/>
        <v>4.3010752688172046E-2</v>
      </c>
      <c r="AF353" s="42">
        <v>99</v>
      </c>
      <c r="AG353" s="42">
        <v>97</v>
      </c>
      <c r="AH353" s="22">
        <f t="shared" si="385"/>
        <v>-2</v>
      </c>
      <c r="AI353" s="115">
        <f t="shared" si="386"/>
        <v>-2.0202020202020204E-2</v>
      </c>
      <c r="AJ353" s="42">
        <v>50</v>
      </c>
      <c r="AK353" s="42">
        <v>76</v>
      </c>
      <c r="AL353" s="22">
        <f t="shared" si="387"/>
        <v>26</v>
      </c>
      <c r="AM353" s="115">
        <f t="shared" si="388"/>
        <v>0.52</v>
      </c>
      <c r="AN353" s="42">
        <v>94</v>
      </c>
      <c r="AO353" s="42">
        <v>90</v>
      </c>
      <c r="AP353" s="22">
        <f t="shared" si="389"/>
        <v>-4</v>
      </c>
      <c r="AQ353" s="115">
        <f t="shared" si="390"/>
        <v>-4.2553191489361701E-2</v>
      </c>
      <c r="AR353" s="42">
        <v>92</v>
      </c>
      <c r="AS353" s="42">
        <v>89</v>
      </c>
      <c r="AT353" s="22">
        <f t="shared" si="391"/>
        <v>-3</v>
      </c>
      <c r="AU353" s="115">
        <f t="shared" si="392"/>
        <v>-3.2608695652173912E-2</v>
      </c>
      <c r="AV353" s="22"/>
      <c r="AW353" s="22"/>
      <c r="AX353" s="22"/>
      <c r="AY353" s="22"/>
      <c r="AZ353" s="22"/>
      <c r="BA353" s="22"/>
      <c r="BB353" s="22"/>
      <c r="BC353" s="187"/>
      <c r="BD353" s="187"/>
      <c r="BE353" s="42">
        <v>0.98</v>
      </c>
      <c r="BF353" s="47">
        <v>0.93</v>
      </c>
      <c r="BG353" s="42">
        <v>5.27</v>
      </c>
      <c r="BH353" s="42">
        <v>1.82</v>
      </c>
      <c r="BI353" s="47">
        <v>0.86</v>
      </c>
      <c r="BJ353" s="42">
        <v>2.97</v>
      </c>
      <c r="BK353" s="48">
        <f>(BL353*100)/(100+36)</f>
        <v>0.94852941176470584</v>
      </c>
      <c r="BL353" s="42">
        <v>1.29</v>
      </c>
      <c r="BM353" s="47">
        <v>0.36</v>
      </c>
      <c r="BN353" s="29">
        <f t="shared" si="379"/>
        <v>165.12</v>
      </c>
      <c r="BO353" s="188"/>
      <c r="BP353" s="187"/>
      <c r="BQ353" s="187"/>
      <c r="BR353" s="187"/>
      <c r="BS353" s="161" t="s">
        <v>27</v>
      </c>
      <c r="BT353" s="42">
        <v>1</v>
      </c>
      <c r="BU353" s="42">
        <v>2</v>
      </c>
      <c r="BV353" s="20" t="s">
        <v>314</v>
      </c>
      <c r="BW353" s="189"/>
      <c r="BX353" s="42"/>
      <c r="BY353" s="29" t="s">
        <v>1461</v>
      </c>
      <c r="BZ353" s="42" t="s">
        <v>3221</v>
      </c>
      <c r="CA353" s="42" t="s">
        <v>3222</v>
      </c>
      <c r="CB353" s="42" t="s">
        <v>299</v>
      </c>
      <c r="CC353" s="42" t="s">
        <v>300</v>
      </c>
    </row>
    <row r="354" spans="1:81" ht="42.75">
      <c r="A354" s="42">
        <v>2024</v>
      </c>
      <c r="B354" s="42" t="s">
        <v>283</v>
      </c>
      <c r="C354" s="42" t="s">
        <v>1234</v>
      </c>
      <c r="D354" s="42"/>
      <c r="E354" s="42" t="s">
        <v>1491</v>
      </c>
      <c r="F354" s="42" t="s">
        <v>1401</v>
      </c>
      <c r="G354" s="42" t="s">
        <v>3697</v>
      </c>
      <c r="H354" s="42" t="s">
        <v>3697</v>
      </c>
      <c r="I354" s="42" t="s">
        <v>3697</v>
      </c>
      <c r="J354" s="42" t="s">
        <v>3698</v>
      </c>
      <c r="K354" s="42" t="s">
        <v>23</v>
      </c>
      <c r="L354" s="42"/>
      <c r="M354" s="42" t="s">
        <v>3699</v>
      </c>
      <c r="N354" s="42" t="s">
        <v>12019</v>
      </c>
      <c r="O354" s="42" t="s">
        <v>3089</v>
      </c>
      <c r="P354" s="42">
        <v>62</v>
      </c>
      <c r="Q354" s="42"/>
      <c r="R354" s="42"/>
      <c r="S354" s="42" t="s">
        <v>3700</v>
      </c>
      <c r="T354" s="192"/>
      <c r="U354" s="190"/>
      <c r="V354" s="192" t="s">
        <v>3701</v>
      </c>
      <c r="W354" s="190" t="s">
        <v>2</v>
      </c>
      <c r="X354" s="42">
        <v>12</v>
      </c>
      <c r="Y354" s="42">
        <v>13</v>
      </c>
      <c r="Z354" s="22">
        <f t="shared" si="381"/>
        <v>1</v>
      </c>
      <c r="AA354" s="115">
        <f t="shared" si="382"/>
        <v>8.3333333333333329E-2</v>
      </c>
      <c r="AB354" s="42">
        <v>42</v>
      </c>
      <c r="AC354" s="42">
        <v>65</v>
      </c>
      <c r="AD354" s="22">
        <f t="shared" si="383"/>
        <v>23</v>
      </c>
      <c r="AE354" s="115">
        <f t="shared" si="384"/>
        <v>0.54761904761904767</v>
      </c>
      <c r="AF354" s="42">
        <v>97</v>
      </c>
      <c r="AG354" s="42">
        <v>98</v>
      </c>
      <c r="AH354" s="22">
        <f t="shared" si="385"/>
        <v>1</v>
      </c>
      <c r="AI354" s="115">
        <f t="shared" si="386"/>
        <v>1.0309278350515464E-2</v>
      </c>
      <c r="AJ354" s="42">
        <v>34</v>
      </c>
      <c r="AK354" s="42">
        <v>49</v>
      </c>
      <c r="AL354" s="22">
        <f t="shared" si="387"/>
        <v>15</v>
      </c>
      <c r="AM354" s="115">
        <f t="shared" si="388"/>
        <v>0.44117647058823528</v>
      </c>
      <c r="AN354" s="42">
        <v>91</v>
      </c>
      <c r="AO354" s="42">
        <v>97</v>
      </c>
      <c r="AP354" s="22">
        <f t="shared" si="389"/>
        <v>6</v>
      </c>
      <c r="AQ354" s="115">
        <f t="shared" si="390"/>
        <v>6.5934065934065936E-2</v>
      </c>
      <c r="AR354" s="42">
        <v>93</v>
      </c>
      <c r="AS354" s="42">
        <v>96</v>
      </c>
      <c r="AT354" s="22">
        <f t="shared" si="391"/>
        <v>3</v>
      </c>
      <c r="AU354" s="115">
        <f t="shared" si="392"/>
        <v>3.2258064516129031E-2</v>
      </c>
      <c r="AV354" s="22"/>
      <c r="AW354" s="22"/>
      <c r="AX354" s="22"/>
      <c r="AY354" s="22"/>
      <c r="AZ354" s="22"/>
      <c r="BA354" s="22"/>
      <c r="BB354" s="22"/>
      <c r="BC354" s="187"/>
      <c r="BD354" s="187"/>
      <c r="BE354" s="42">
        <v>1.45</v>
      </c>
      <c r="BF354" s="47">
        <v>0.95</v>
      </c>
      <c r="BG354" s="42">
        <v>4.9000000000000004</v>
      </c>
      <c r="BH354" s="42">
        <v>2.14</v>
      </c>
      <c r="BI354" s="47">
        <v>0.87</v>
      </c>
      <c r="BJ354" s="42">
        <v>2.94</v>
      </c>
      <c r="BK354" s="48">
        <f>(BL354*100)/(100+59)</f>
        <v>1.9182389937106918</v>
      </c>
      <c r="BL354" s="42">
        <v>3.05</v>
      </c>
      <c r="BM354" s="47">
        <v>0.59</v>
      </c>
      <c r="BN354" s="29">
        <f t="shared" si="379"/>
        <v>189.1</v>
      </c>
      <c r="BO354" s="188"/>
      <c r="BP354" s="187"/>
      <c r="BQ354" s="187"/>
      <c r="BR354" s="187"/>
      <c r="BS354" s="161" t="s">
        <v>26</v>
      </c>
      <c r="BT354" s="42">
        <v>1</v>
      </c>
      <c r="BU354" s="42">
        <v>3</v>
      </c>
      <c r="BV354" s="20" t="s">
        <v>314</v>
      </c>
      <c r="BW354" s="189"/>
      <c r="BX354" s="42"/>
      <c r="BY354" s="29" t="s">
        <v>1569</v>
      </c>
      <c r="BZ354" s="42" t="s">
        <v>3702</v>
      </c>
      <c r="CA354" s="42" t="s">
        <v>3703</v>
      </c>
      <c r="CB354" s="42" t="s">
        <v>299</v>
      </c>
      <c r="CC354" s="42" t="s">
        <v>300</v>
      </c>
    </row>
    <row r="355" spans="1:81" ht="42.75">
      <c r="A355" s="42">
        <v>2024</v>
      </c>
      <c r="B355" s="42" t="s">
        <v>283</v>
      </c>
      <c r="C355" s="42" t="s">
        <v>783</v>
      </c>
      <c r="D355" s="42"/>
      <c r="E355" s="42" t="s">
        <v>783</v>
      </c>
      <c r="F355" s="42" t="s">
        <v>1212</v>
      </c>
      <c r="G355" s="42" t="s">
        <v>1213</v>
      </c>
      <c r="H355" s="42" t="s">
        <v>1214</v>
      </c>
      <c r="I355" s="42" t="s">
        <v>3704</v>
      </c>
      <c r="J355" s="42" t="s">
        <v>3705</v>
      </c>
      <c r="K355" s="29" t="s">
        <v>22</v>
      </c>
      <c r="L355" s="42" t="s">
        <v>3706</v>
      </c>
      <c r="M355" s="42" t="s">
        <v>3707</v>
      </c>
      <c r="N355" s="42" t="s">
        <v>1623</v>
      </c>
      <c r="O355" s="42" t="s">
        <v>3089</v>
      </c>
      <c r="P355" s="42">
        <v>152</v>
      </c>
      <c r="Q355" s="42"/>
      <c r="R355" s="42"/>
      <c r="S355" s="42" t="s">
        <v>3708</v>
      </c>
      <c r="T355" s="192"/>
      <c r="U355" s="190"/>
      <c r="V355" s="191" t="s">
        <v>3709</v>
      </c>
      <c r="W355" s="190" t="s">
        <v>2</v>
      </c>
      <c r="X355" s="42">
        <v>70</v>
      </c>
      <c r="Y355" s="42">
        <v>81</v>
      </c>
      <c r="Z355" s="22">
        <f t="shared" si="381"/>
        <v>11</v>
      </c>
      <c r="AA355" s="115">
        <f t="shared" si="382"/>
        <v>0.15714285714285714</v>
      </c>
      <c r="AB355" s="42">
        <v>100</v>
      </c>
      <c r="AC355" s="42">
        <v>100</v>
      </c>
      <c r="AD355" s="22">
        <f t="shared" si="383"/>
        <v>0</v>
      </c>
      <c r="AE355" s="115">
        <f t="shared" si="384"/>
        <v>0</v>
      </c>
      <c r="AF355" s="42">
        <v>100</v>
      </c>
      <c r="AG355" s="42">
        <v>100</v>
      </c>
      <c r="AH355" s="22">
        <f t="shared" si="385"/>
        <v>0</v>
      </c>
      <c r="AI355" s="115">
        <f t="shared" si="386"/>
        <v>0</v>
      </c>
      <c r="AJ355" s="42">
        <v>77</v>
      </c>
      <c r="AK355" s="42">
        <v>84</v>
      </c>
      <c r="AL355" s="22">
        <f t="shared" si="387"/>
        <v>7</v>
      </c>
      <c r="AM355" s="115">
        <f t="shared" si="388"/>
        <v>9.0909090909090912E-2</v>
      </c>
      <c r="AN355" s="42">
        <v>87</v>
      </c>
      <c r="AO355" s="42">
        <v>94</v>
      </c>
      <c r="AP355" s="22">
        <f t="shared" si="389"/>
        <v>7</v>
      </c>
      <c r="AQ355" s="115">
        <f t="shared" si="390"/>
        <v>8.0459770114942528E-2</v>
      </c>
      <c r="AR355" s="42">
        <v>92</v>
      </c>
      <c r="AS355" s="42">
        <v>94</v>
      </c>
      <c r="AT355" s="22">
        <f t="shared" si="391"/>
        <v>2</v>
      </c>
      <c r="AU355" s="115">
        <f t="shared" si="392"/>
        <v>2.1739130434782608E-2</v>
      </c>
      <c r="AV355" s="22"/>
      <c r="AW355" s="22"/>
      <c r="AX355" s="22"/>
      <c r="AY355" s="22"/>
      <c r="AZ355" s="22"/>
      <c r="BA355" s="22"/>
      <c r="BB355" s="22"/>
      <c r="BC355" s="187"/>
      <c r="BD355" s="187"/>
      <c r="BE355" s="42">
        <v>1.29</v>
      </c>
      <c r="BF355" s="47">
        <v>0.94</v>
      </c>
      <c r="BG355" s="42">
        <v>5.65</v>
      </c>
      <c r="BH355" s="42">
        <v>2.38</v>
      </c>
      <c r="BI355" s="47">
        <v>0.87</v>
      </c>
      <c r="BJ355" s="42">
        <v>3.11</v>
      </c>
      <c r="BK355" s="48">
        <f>(BL355*100)/(100+29)</f>
        <v>2.8992248062015502</v>
      </c>
      <c r="BL355" s="42">
        <v>3.74</v>
      </c>
      <c r="BM355" s="47">
        <v>0.28999999999999998</v>
      </c>
      <c r="BN355" s="29">
        <f t="shared" si="379"/>
        <v>568.48</v>
      </c>
      <c r="BO355" s="188"/>
      <c r="BP355" s="187"/>
      <c r="BQ355" s="187"/>
      <c r="BR355" s="187"/>
      <c r="BS355" s="161" t="s">
        <v>28</v>
      </c>
      <c r="BT355" s="42">
        <v>4</v>
      </c>
      <c r="BU355" s="42">
        <v>2</v>
      </c>
      <c r="BV355" s="20" t="s">
        <v>2722</v>
      </c>
      <c r="BW355" s="189"/>
      <c r="BX355" s="42"/>
      <c r="BY355" s="29" t="s">
        <v>1569</v>
      </c>
      <c r="BZ355" s="42" t="s">
        <v>2501</v>
      </c>
      <c r="CA355" s="42" t="s">
        <v>2502</v>
      </c>
      <c r="CB355" s="42" t="s">
        <v>299</v>
      </c>
      <c r="CC355" s="42" t="s">
        <v>300</v>
      </c>
    </row>
    <row r="356" spans="1:81" ht="57">
      <c r="A356" s="42">
        <v>2024</v>
      </c>
      <c r="B356" s="42" t="s">
        <v>301</v>
      </c>
      <c r="C356" s="42" t="s">
        <v>878</v>
      </c>
      <c r="D356" s="113" t="s">
        <v>430</v>
      </c>
      <c r="E356" s="42" t="s">
        <v>1041</v>
      </c>
      <c r="F356" s="42" t="s">
        <v>334</v>
      </c>
      <c r="G356" s="42" t="s">
        <v>3710</v>
      </c>
      <c r="H356" s="42" t="s">
        <v>3710</v>
      </c>
      <c r="I356" s="42" t="s">
        <v>3711</v>
      </c>
      <c r="J356" s="42" t="s">
        <v>3712</v>
      </c>
      <c r="K356" s="42" t="s">
        <v>23</v>
      </c>
      <c r="L356" s="42"/>
      <c r="M356" s="42" t="s">
        <v>3713</v>
      </c>
      <c r="N356" s="42" t="s">
        <v>310</v>
      </c>
      <c r="O356" s="42" t="s">
        <v>799</v>
      </c>
      <c r="P356" s="42">
        <v>149</v>
      </c>
      <c r="Q356" s="42"/>
      <c r="R356" s="42"/>
      <c r="S356" s="42" t="s">
        <v>3714</v>
      </c>
      <c r="T356" s="192" t="s">
        <v>3715</v>
      </c>
      <c r="U356" s="190" t="s">
        <v>2</v>
      </c>
      <c r="V356" s="191" t="s">
        <v>3716</v>
      </c>
      <c r="W356" s="190" t="s">
        <v>2</v>
      </c>
      <c r="X356" s="42">
        <v>50</v>
      </c>
      <c r="Y356" s="42">
        <v>66</v>
      </c>
      <c r="Z356" s="22">
        <f t="shared" si="381"/>
        <v>16</v>
      </c>
      <c r="AA356" s="115">
        <f t="shared" si="382"/>
        <v>0.32</v>
      </c>
      <c r="AB356" s="42">
        <v>97</v>
      </c>
      <c r="AC356" s="42">
        <v>99</v>
      </c>
      <c r="AD356" s="22">
        <f t="shared" si="383"/>
        <v>2</v>
      </c>
      <c r="AE356" s="115">
        <f t="shared" si="384"/>
        <v>2.0618556701030927E-2</v>
      </c>
      <c r="AF356" s="42">
        <v>98</v>
      </c>
      <c r="AG356" s="42">
        <v>100</v>
      </c>
      <c r="AH356" s="22">
        <f t="shared" si="385"/>
        <v>2</v>
      </c>
      <c r="AI356" s="115">
        <f t="shared" si="386"/>
        <v>2.0408163265306121E-2</v>
      </c>
      <c r="AJ356" s="42">
        <v>39</v>
      </c>
      <c r="AK356" s="42">
        <v>56</v>
      </c>
      <c r="AL356" s="22">
        <f t="shared" si="387"/>
        <v>17</v>
      </c>
      <c r="AM356" s="115">
        <f t="shared" si="388"/>
        <v>0.4358974358974359</v>
      </c>
      <c r="AN356" s="42">
        <v>83</v>
      </c>
      <c r="AO356" s="42">
        <v>87</v>
      </c>
      <c r="AP356" s="22">
        <f t="shared" si="389"/>
        <v>4</v>
      </c>
      <c r="AQ356" s="115">
        <f t="shared" si="390"/>
        <v>4.8192771084337352E-2</v>
      </c>
      <c r="AR356" s="42">
        <v>85</v>
      </c>
      <c r="AS356" s="42">
        <v>91</v>
      </c>
      <c r="AT356" s="22">
        <f t="shared" si="391"/>
        <v>6</v>
      </c>
      <c r="AU356" s="115">
        <f t="shared" si="392"/>
        <v>7.0588235294117646E-2</v>
      </c>
      <c r="AV356" s="22"/>
      <c r="AW356" s="22"/>
      <c r="AX356" s="22"/>
      <c r="AY356" s="22"/>
      <c r="AZ356" s="22"/>
      <c r="BA356" s="22"/>
      <c r="BB356" s="22"/>
      <c r="BC356" s="187"/>
      <c r="BD356" s="187"/>
      <c r="BE356" s="42">
        <v>0.92</v>
      </c>
      <c r="BF356" s="47">
        <v>0.92</v>
      </c>
      <c r="BG356" s="42">
        <v>4.7</v>
      </c>
      <c r="BH356" s="42">
        <v>2.84</v>
      </c>
      <c r="BI356" s="47">
        <v>0.86</v>
      </c>
      <c r="BJ356" s="42">
        <v>2.8</v>
      </c>
      <c r="BK356" s="48">
        <f>(BL356*100)/(100+23)</f>
        <v>2.3252032520325203</v>
      </c>
      <c r="BL356" s="42">
        <v>2.86</v>
      </c>
      <c r="BM356" s="47">
        <v>0.23</v>
      </c>
      <c r="BN356" s="29">
        <f t="shared" si="379"/>
        <v>426.14</v>
      </c>
      <c r="BO356" s="188"/>
      <c r="BP356" s="187"/>
      <c r="BQ356" s="187"/>
      <c r="BR356" s="187"/>
      <c r="BS356" s="161" t="s">
        <v>25</v>
      </c>
      <c r="BT356" s="42">
        <v>1</v>
      </c>
      <c r="BU356" s="42">
        <v>4</v>
      </c>
      <c r="BV356" s="20" t="s">
        <v>314</v>
      </c>
      <c r="BW356" s="189"/>
      <c r="BX356" s="42"/>
      <c r="BY356" s="29" t="s">
        <v>1461</v>
      </c>
      <c r="BZ356" s="42" t="s">
        <v>3717</v>
      </c>
      <c r="CA356" s="42" t="s">
        <v>3718</v>
      </c>
      <c r="CB356" s="42" t="s">
        <v>299</v>
      </c>
      <c r="CC356" s="42" t="s">
        <v>300</v>
      </c>
    </row>
    <row r="357" spans="1:81" ht="42.75">
      <c r="A357" s="42">
        <v>2024</v>
      </c>
      <c r="B357" s="42" t="s">
        <v>283</v>
      </c>
      <c r="C357" s="42" t="s">
        <v>1234</v>
      </c>
      <c r="D357" s="42"/>
      <c r="E357" s="42" t="s">
        <v>1400</v>
      </c>
      <c r="F357" s="42" t="s">
        <v>3719</v>
      </c>
      <c r="G357" s="42" t="s">
        <v>1402</v>
      </c>
      <c r="H357" s="42" t="s">
        <v>3398</v>
      </c>
      <c r="I357" s="42" t="s">
        <v>3398</v>
      </c>
      <c r="J357" s="42" t="s">
        <v>3720</v>
      </c>
      <c r="K357" s="42" t="s">
        <v>23</v>
      </c>
      <c r="L357" s="42"/>
      <c r="M357" s="42" t="s">
        <v>3721</v>
      </c>
      <c r="N357" s="42" t="s">
        <v>1299</v>
      </c>
      <c r="O357" s="42" t="s">
        <v>393</v>
      </c>
      <c r="P357" s="42">
        <v>29</v>
      </c>
      <c r="Q357" s="42"/>
      <c r="R357" s="42"/>
      <c r="S357" s="42" t="s">
        <v>3722</v>
      </c>
      <c r="T357" s="192"/>
      <c r="U357" s="190"/>
      <c r="V357" s="191" t="s">
        <v>3723</v>
      </c>
      <c r="W357" s="190" t="s">
        <v>2</v>
      </c>
      <c r="X357" s="42">
        <v>10</v>
      </c>
      <c r="Y357" s="42">
        <v>48</v>
      </c>
      <c r="Z357" s="22">
        <f t="shared" si="381"/>
        <v>38</v>
      </c>
      <c r="AA357" s="115">
        <f t="shared" si="382"/>
        <v>3.8</v>
      </c>
      <c r="AB357" s="42">
        <v>59</v>
      </c>
      <c r="AC357" s="42">
        <v>86</v>
      </c>
      <c r="AD357" s="22">
        <f t="shared" si="383"/>
        <v>27</v>
      </c>
      <c r="AE357" s="115">
        <f t="shared" si="384"/>
        <v>0.4576271186440678</v>
      </c>
      <c r="AF357" s="42">
        <v>92</v>
      </c>
      <c r="AG357" s="42">
        <v>94</v>
      </c>
      <c r="AH357" s="22">
        <f t="shared" si="385"/>
        <v>2</v>
      </c>
      <c r="AI357" s="115">
        <f t="shared" si="386"/>
        <v>2.1739130434782608E-2</v>
      </c>
      <c r="AJ357" s="42">
        <v>44</v>
      </c>
      <c r="AK357" s="42">
        <v>51</v>
      </c>
      <c r="AL357" s="22">
        <f t="shared" si="387"/>
        <v>7</v>
      </c>
      <c r="AM357" s="115">
        <f t="shared" si="388"/>
        <v>0.15909090909090909</v>
      </c>
      <c r="AN357" s="42">
        <v>84</v>
      </c>
      <c r="AO357" s="42">
        <v>93</v>
      </c>
      <c r="AP357" s="22">
        <f t="shared" si="389"/>
        <v>9</v>
      </c>
      <c r="AQ357" s="115">
        <f t="shared" si="390"/>
        <v>0.10714285714285714</v>
      </c>
      <c r="AR357" s="42">
        <v>84</v>
      </c>
      <c r="AS357" s="42">
        <v>90</v>
      </c>
      <c r="AT357" s="22">
        <f t="shared" si="391"/>
        <v>6</v>
      </c>
      <c r="AU357" s="115">
        <f t="shared" si="392"/>
        <v>7.1428571428571425E-2</v>
      </c>
      <c r="AV357" s="22">
        <v>81</v>
      </c>
      <c r="AW357" s="22">
        <v>92</v>
      </c>
      <c r="AX357" s="22">
        <f t="shared" ref="AX357:AX414" si="395">AW357-AV357</f>
        <v>11</v>
      </c>
      <c r="AY357" s="115">
        <f t="shared" ref="AY357:AY414" si="396">(AW357-AV357)/AV357</f>
        <v>0.13580246913580246</v>
      </c>
      <c r="AZ357" s="22"/>
      <c r="BA357" s="22"/>
      <c r="BB357" s="22"/>
      <c r="BC357" s="187"/>
      <c r="BD357" s="187"/>
      <c r="BE357" s="42">
        <v>1</v>
      </c>
      <c r="BF357" s="47">
        <v>0.94</v>
      </c>
      <c r="BG357" s="42">
        <v>5.16</v>
      </c>
      <c r="BH357" s="42">
        <v>2.63</v>
      </c>
      <c r="BI357" s="47">
        <v>0.88</v>
      </c>
      <c r="BJ357" s="42">
        <v>3</v>
      </c>
      <c r="BK357" s="48">
        <f>(BL357*100)/(100+51)</f>
        <v>2.2450331125827816</v>
      </c>
      <c r="BL357" s="42">
        <v>3.39</v>
      </c>
      <c r="BM357" s="47">
        <v>0.51</v>
      </c>
      <c r="BN357" s="29">
        <f t="shared" si="379"/>
        <v>98.31</v>
      </c>
      <c r="BO357" s="188"/>
      <c r="BP357" s="187"/>
      <c r="BQ357" s="187"/>
      <c r="BR357" s="187"/>
      <c r="BS357" s="161" t="s">
        <v>26</v>
      </c>
      <c r="BT357" s="42">
        <v>2</v>
      </c>
      <c r="BU357" s="42">
        <v>1</v>
      </c>
      <c r="BV357" s="20" t="s">
        <v>314</v>
      </c>
      <c r="BW357" s="189"/>
      <c r="BX357" s="42"/>
      <c r="BY357" s="29" t="s">
        <v>1569</v>
      </c>
      <c r="BZ357" s="42" t="s">
        <v>2705</v>
      </c>
      <c r="CA357" s="42" t="s">
        <v>2706</v>
      </c>
      <c r="CB357" s="42" t="s">
        <v>299</v>
      </c>
      <c r="CC357" s="42" t="s">
        <v>300</v>
      </c>
    </row>
    <row r="358" spans="1:81" ht="114">
      <c r="A358" s="42">
        <v>2024</v>
      </c>
      <c r="B358" s="42" t="s">
        <v>367</v>
      </c>
      <c r="C358" s="42" t="s">
        <v>368</v>
      </c>
      <c r="D358" s="42"/>
      <c r="E358" s="42" t="s">
        <v>369</v>
      </c>
      <c r="F358" s="42" t="s">
        <v>370</v>
      </c>
      <c r="G358" s="42" t="s">
        <v>388</v>
      </c>
      <c r="H358" s="42" t="s">
        <v>389</v>
      </c>
      <c r="I358" s="42" t="s">
        <v>389</v>
      </c>
      <c r="J358" s="42" t="s">
        <v>390</v>
      </c>
      <c r="K358" s="42" t="s">
        <v>23</v>
      </c>
      <c r="L358" s="42"/>
      <c r="M358" s="42" t="s">
        <v>391</v>
      </c>
      <c r="N358" s="42" t="s">
        <v>12020</v>
      </c>
      <c r="O358" s="42" t="s">
        <v>393</v>
      </c>
      <c r="P358" s="42">
        <v>28</v>
      </c>
      <c r="Q358" s="170">
        <v>1594.76</v>
      </c>
      <c r="R358" s="42">
        <v>59</v>
      </c>
      <c r="S358" s="42" t="s">
        <v>394</v>
      </c>
      <c r="T358" s="191" t="s">
        <v>3724</v>
      </c>
      <c r="U358" s="190" t="s">
        <v>8</v>
      </c>
      <c r="V358" s="191" t="s">
        <v>3725</v>
      </c>
      <c r="W358" s="190" t="s">
        <v>2</v>
      </c>
      <c r="X358" s="42">
        <v>16</v>
      </c>
      <c r="Y358" s="42">
        <v>22</v>
      </c>
      <c r="Z358" s="22">
        <f t="shared" si="381"/>
        <v>6</v>
      </c>
      <c r="AA358" s="115">
        <f t="shared" si="382"/>
        <v>0.375</v>
      </c>
      <c r="AB358" s="42">
        <v>30</v>
      </c>
      <c r="AC358" s="42">
        <v>33</v>
      </c>
      <c r="AD358" s="22">
        <f t="shared" si="383"/>
        <v>3</v>
      </c>
      <c r="AE358" s="115">
        <f t="shared" si="384"/>
        <v>0.1</v>
      </c>
      <c r="AF358" s="42">
        <v>73</v>
      </c>
      <c r="AG358" s="42">
        <v>74</v>
      </c>
      <c r="AH358" s="22">
        <f t="shared" si="385"/>
        <v>1</v>
      </c>
      <c r="AI358" s="115">
        <f t="shared" si="386"/>
        <v>1.3698630136986301E-2</v>
      </c>
      <c r="AJ358" s="42">
        <v>43</v>
      </c>
      <c r="AK358" s="42">
        <v>48</v>
      </c>
      <c r="AL358" s="22">
        <f t="shared" si="387"/>
        <v>5</v>
      </c>
      <c r="AM358" s="115">
        <f t="shared" si="388"/>
        <v>0.11627906976744186</v>
      </c>
      <c r="AN358" s="42">
        <v>98</v>
      </c>
      <c r="AO358" s="42">
        <v>100</v>
      </c>
      <c r="AP358" s="22">
        <f t="shared" si="389"/>
        <v>2</v>
      </c>
      <c r="AQ358" s="115">
        <f t="shared" si="390"/>
        <v>2.0408163265306121E-2</v>
      </c>
      <c r="AR358" s="42">
        <v>96</v>
      </c>
      <c r="AS358" s="42">
        <v>100</v>
      </c>
      <c r="AT358" s="22">
        <f t="shared" si="391"/>
        <v>4</v>
      </c>
      <c r="AU358" s="115">
        <f t="shared" si="392"/>
        <v>4.1666666666666664E-2</v>
      </c>
      <c r="AV358" s="22">
        <v>63</v>
      </c>
      <c r="AW358" s="22">
        <v>67</v>
      </c>
      <c r="AX358" s="22">
        <f t="shared" si="395"/>
        <v>4</v>
      </c>
      <c r="AY358" s="115">
        <f t="shared" si="396"/>
        <v>6.3492063492063489E-2</v>
      </c>
      <c r="AZ358" s="22"/>
      <c r="BA358" s="22"/>
      <c r="BB358" s="22"/>
      <c r="BC358" s="187"/>
      <c r="BD358" s="187"/>
      <c r="BE358" s="42">
        <v>1.85</v>
      </c>
      <c r="BF358" s="47">
        <v>0.96</v>
      </c>
      <c r="BG358" s="42">
        <v>4.05</v>
      </c>
      <c r="BH358" s="42"/>
      <c r="BI358" s="47"/>
      <c r="BJ358" s="42"/>
      <c r="BK358" s="48">
        <f>(BL358*100)/(100+46)</f>
        <v>1.4452054794520548</v>
      </c>
      <c r="BL358" s="42">
        <v>2.11</v>
      </c>
      <c r="BM358" s="47">
        <v>0.46</v>
      </c>
      <c r="BN358" s="29">
        <f t="shared" si="379"/>
        <v>59.08</v>
      </c>
      <c r="BO358" s="188"/>
      <c r="BP358" s="187"/>
      <c r="BQ358" s="187"/>
      <c r="BR358" s="187"/>
      <c r="BS358" s="161" t="s">
        <v>27</v>
      </c>
      <c r="BT358" s="42">
        <v>3</v>
      </c>
      <c r="BU358" s="42">
        <v>0</v>
      </c>
      <c r="BV358" s="29" t="s">
        <v>3022</v>
      </c>
      <c r="BW358" s="165"/>
      <c r="BX358" s="42" t="s">
        <v>3726</v>
      </c>
      <c r="BY358" s="29" t="s">
        <v>3085</v>
      </c>
      <c r="BZ358" s="42" t="s">
        <v>297</v>
      </c>
      <c r="CA358" s="42" t="s">
        <v>298</v>
      </c>
      <c r="CB358" s="42" t="s">
        <v>299</v>
      </c>
      <c r="CC358" s="42" t="s">
        <v>315</v>
      </c>
    </row>
    <row r="359" spans="1:81" ht="71.25">
      <c r="A359" s="42">
        <v>2024</v>
      </c>
      <c r="B359" s="42" t="s">
        <v>301</v>
      </c>
      <c r="C359" s="42" t="s">
        <v>894</v>
      </c>
      <c r="D359" s="113" t="s">
        <v>430</v>
      </c>
      <c r="E359" s="42" t="s">
        <v>1337</v>
      </c>
      <c r="F359" s="42" t="s">
        <v>334</v>
      </c>
      <c r="G359" s="42" t="s">
        <v>1954</v>
      </c>
      <c r="H359" s="42" t="s">
        <v>3727</v>
      </c>
      <c r="I359" s="42" t="s">
        <v>3727</v>
      </c>
      <c r="J359" s="42" t="s">
        <v>3728</v>
      </c>
      <c r="K359" s="42" t="s">
        <v>23</v>
      </c>
      <c r="L359" s="42"/>
      <c r="M359" s="42" t="s">
        <v>3729</v>
      </c>
      <c r="N359" s="42" t="s">
        <v>3730</v>
      </c>
      <c r="O359" s="42" t="s">
        <v>3089</v>
      </c>
      <c r="P359" s="42">
        <v>53</v>
      </c>
      <c r="Q359" s="42"/>
      <c r="R359" s="42"/>
      <c r="S359" s="42" t="s">
        <v>3731</v>
      </c>
      <c r="T359" s="191" t="s">
        <v>3732</v>
      </c>
      <c r="U359" s="29" t="s">
        <v>8</v>
      </c>
      <c r="V359" s="191" t="s">
        <v>3733</v>
      </c>
      <c r="W359" s="190" t="s">
        <v>2</v>
      </c>
      <c r="X359" s="42">
        <v>44</v>
      </c>
      <c r="Y359" s="42">
        <v>74</v>
      </c>
      <c r="Z359" s="22">
        <f t="shared" si="381"/>
        <v>30</v>
      </c>
      <c r="AA359" s="115">
        <f t="shared" si="382"/>
        <v>0.68181818181818177</v>
      </c>
      <c r="AB359" s="42">
        <v>85</v>
      </c>
      <c r="AC359" s="42">
        <v>79</v>
      </c>
      <c r="AD359" s="22">
        <f t="shared" si="383"/>
        <v>-6</v>
      </c>
      <c r="AE359" s="115">
        <f t="shared" si="384"/>
        <v>-7.0588235294117646E-2</v>
      </c>
      <c r="AF359" s="42">
        <v>98</v>
      </c>
      <c r="AG359" s="42">
        <v>98</v>
      </c>
      <c r="AH359" s="22">
        <f t="shared" si="385"/>
        <v>0</v>
      </c>
      <c r="AI359" s="115">
        <f t="shared" si="386"/>
        <v>0</v>
      </c>
      <c r="AJ359" s="42">
        <v>76</v>
      </c>
      <c r="AK359" s="42">
        <v>85</v>
      </c>
      <c r="AL359" s="22">
        <f t="shared" si="387"/>
        <v>9</v>
      </c>
      <c r="AM359" s="115">
        <f t="shared" si="388"/>
        <v>0.11842105263157894</v>
      </c>
      <c r="AN359" s="42">
        <v>95</v>
      </c>
      <c r="AO359" s="42">
        <v>94</v>
      </c>
      <c r="AP359" s="22">
        <f t="shared" si="389"/>
        <v>-1</v>
      </c>
      <c r="AQ359" s="115">
        <f t="shared" si="390"/>
        <v>-1.0526315789473684E-2</v>
      </c>
      <c r="AR359" s="42">
        <v>95</v>
      </c>
      <c r="AS359" s="42">
        <v>95</v>
      </c>
      <c r="AT359" s="22">
        <f t="shared" si="391"/>
        <v>0</v>
      </c>
      <c r="AU359" s="115">
        <f t="shared" si="392"/>
        <v>0</v>
      </c>
      <c r="AV359" s="22">
        <v>93</v>
      </c>
      <c r="AW359" s="22">
        <v>93</v>
      </c>
      <c r="AX359" s="22">
        <f t="shared" si="395"/>
        <v>0</v>
      </c>
      <c r="AY359" s="115">
        <f t="shared" si="396"/>
        <v>0</v>
      </c>
      <c r="AZ359" s="22"/>
      <c r="BA359" s="22"/>
      <c r="BB359" s="22"/>
      <c r="BC359" s="187"/>
      <c r="BD359" s="187"/>
      <c r="BE359" s="42">
        <v>1.1000000000000001</v>
      </c>
      <c r="BF359" s="47">
        <v>0.93</v>
      </c>
      <c r="BG359" s="42">
        <v>4.66</v>
      </c>
      <c r="BH359" s="42">
        <v>3.42</v>
      </c>
      <c r="BI359" s="47">
        <v>0.85</v>
      </c>
      <c r="BJ359" s="42">
        <v>3.06</v>
      </c>
      <c r="BK359" s="48">
        <f>(BL359*100)/(100+34)</f>
        <v>1.6343283582089552</v>
      </c>
      <c r="BL359" s="42">
        <v>2.19</v>
      </c>
      <c r="BM359" s="47">
        <v>0.34</v>
      </c>
      <c r="BN359" s="29">
        <f t="shared" si="379"/>
        <v>116.07</v>
      </c>
      <c r="BO359" s="188"/>
      <c r="BP359" s="187"/>
      <c r="BQ359" s="187"/>
      <c r="BR359" s="187"/>
      <c r="BS359" s="161" t="s">
        <v>27</v>
      </c>
      <c r="BT359" s="42">
        <v>1</v>
      </c>
      <c r="BU359" s="42">
        <v>1</v>
      </c>
      <c r="BV359" s="29" t="s">
        <v>314</v>
      </c>
      <c r="BW359" s="165"/>
      <c r="BX359" s="42"/>
      <c r="BY359" s="29" t="s">
        <v>1461</v>
      </c>
      <c r="BZ359" s="42" t="s">
        <v>3349</v>
      </c>
      <c r="CA359" s="42" t="s">
        <v>3350</v>
      </c>
      <c r="CB359" s="42" t="s">
        <v>299</v>
      </c>
      <c r="CC359" s="42" t="s">
        <v>300</v>
      </c>
    </row>
    <row r="360" spans="1:81" ht="42.75">
      <c r="A360" s="42">
        <v>2024</v>
      </c>
      <c r="B360" s="42" t="s">
        <v>301</v>
      </c>
      <c r="C360" s="42" t="s">
        <v>894</v>
      </c>
      <c r="D360" s="113" t="s">
        <v>430</v>
      </c>
      <c r="E360" s="42" t="s">
        <v>3734</v>
      </c>
      <c r="F360" s="42" t="s">
        <v>334</v>
      </c>
      <c r="G360" s="42" t="s">
        <v>3735</v>
      </c>
      <c r="H360" s="42" t="s">
        <v>2510</v>
      </c>
      <c r="I360" s="42" t="s">
        <v>2510</v>
      </c>
      <c r="J360" s="42" t="s">
        <v>3736</v>
      </c>
      <c r="K360" s="42" t="s">
        <v>23</v>
      </c>
      <c r="L360" s="42"/>
      <c r="M360" s="42" t="s">
        <v>3737</v>
      </c>
      <c r="N360" s="42" t="s">
        <v>1089</v>
      </c>
      <c r="O360" s="42" t="s">
        <v>393</v>
      </c>
      <c r="P360" s="42">
        <v>30</v>
      </c>
      <c r="Q360" s="42"/>
      <c r="R360" s="42"/>
      <c r="S360" s="42" t="s">
        <v>3738</v>
      </c>
      <c r="T360" s="191" t="s">
        <v>3739</v>
      </c>
      <c r="U360" s="190" t="s">
        <v>2</v>
      </c>
      <c r="V360" s="191" t="s">
        <v>3740</v>
      </c>
      <c r="W360" s="190" t="s">
        <v>2</v>
      </c>
      <c r="X360" s="42">
        <v>54</v>
      </c>
      <c r="Y360" s="42">
        <v>66</v>
      </c>
      <c r="Z360" s="22">
        <f t="shared" si="381"/>
        <v>12</v>
      </c>
      <c r="AA360" s="115">
        <f t="shared" si="382"/>
        <v>0.22222222222222221</v>
      </c>
      <c r="AB360" s="42">
        <v>98</v>
      </c>
      <c r="AC360" s="42">
        <v>99</v>
      </c>
      <c r="AD360" s="22">
        <f t="shared" si="383"/>
        <v>1</v>
      </c>
      <c r="AE360" s="115">
        <f t="shared" si="384"/>
        <v>1.020408163265306E-2</v>
      </c>
      <c r="AF360" s="42">
        <v>99</v>
      </c>
      <c r="AG360" s="42">
        <v>100</v>
      </c>
      <c r="AH360" s="22">
        <f t="shared" si="385"/>
        <v>1</v>
      </c>
      <c r="AI360" s="115">
        <f t="shared" si="386"/>
        <v>1.0101010101010102E-2</v>
      </c>
      <c r="AJ360" s="42">
        <v>35</v>
      </c>
      <c r="AK360" s="42">
        <v>84</v>
      </c>
      <c r="AL360" s="22">
        <f t="shared" si="387"/>
        <v>49</v>
      </c>
      <c r="AM360" s="115">
        <f t="shared" si="388"/>
        <v>1.4</v>
      </c>
      <c r="AN360" s="42">
        <v>94</v>
      </c>
      <c r="AO360" s="42">
        <v>95</v>
      </c>
      <c r="AP360" s="22">
        <f t="shared" si="389"/>
        <v>1</v>
      </c>
      <c r="AQ360" s="115">
        <f t="shared" si="390"/>
        <v>1.0638297872340425E-2</v>
      </c>
      <c r="AR360" s="42">
        <v>94</v>
      </c>
      <c r="AS360" s="42">
        <v>95</v>
      </c>
      <c r="AT360" s="22">
        <f t="shared" si="391"/>
        <v>1</v>
      </c>
      <c r="AU360" s="115">
        <f t="shared" si="392"/>
        <v>1.0638297872340425E-2</v>
      </c>
      <c r="AV360" s="22">
        <v>95</v>
      </c>
      <c r="AW360" s="22">
        <v>97</v>
      </c>
      <c r="AX360" s="22">
        <f t="shared" si="395"/>
        <v>2</v>
      </c>
      <c r="AY360" s="115">
        <f t="shared" si="396"/>
        <v>2.1052631578947368E-2</v>
      </c>
      <c r="AZ360" s="22"/>
      <c r="BA360" s="22"/>
      <c r="BB360" s="22"/>
      <c r="BC360" s="187"/>
      <c r="BD360" s="187"/>
      <c r="BE360" s="42">
        <v>1.42</v>
      </c>
      <c r="BF360" s="47">
        <v>0.94</v>
      </c>
      <c r="BG360" s="42">
        <v>4.92</v>
      </c>
      <c r="BH360" s="42">
        <v>2.2799999999999998</v>
      </c>
      <c r="BI360" s="47">
        <v>3.2800000000000003E-2</v>
      </c>
      <c r="BJ360" s="42">
        <v>83</v>
      </c>
      <c r="BK360" s="48">
        <f>(BL360*100)/(100+82)</f>
        <v>1.4065934065934067</v>
      </c>
      <c r="BL360" s="42">
        <v>2.56</v>
      </c>
      <c r="BM360" s="47">
        <v>0.82</v>
      </c>
      <c r="BN360" s="29">
        <f t="shared" si="379"/>
        <v>76.8</v>
      </c>
      <c r="BO360" s="188"/>
      <c r="BP360" s="187"/>
      <c r="BQ360" s="187"/>
      <c r="BR360" s="187"/>
      <c r="BS360" s="161" t="s">
        <v>27</v>
      </c>
      <c r="BT360" s="42">
        <v>1</v>
      </c>
      <c r="BU360" s="42">
        <v>3</v>
      </c>
      <c r="BV360" s="29" t="s">
        <v>314</v>
      </c>
      <c r="BW360" s="165"/>
      <c r="BX360" s="42"/>
      <c r="BY360" s="29" t="s">
        <v>1461</v>
      </c>
      <c r="BZ360" s="42" t="s">
        <v>3741</v>
      </c>
      <c r="CA360" s="42" t="s">
        <v>3742</v>
      </c>
      <c r="CB360" s="42" t="s">
        <v>299</v>
      </c>
      <c r="CC360" s="42" t="s">
        <v>300</v>
      </c>
    </row>
    <row r="361" spans="1:81" ht="42.75">
      <c r="A361" s="42">
        <v>2024</v>
      </c>
      <c r="B361" s="42" t="s">
        <v>301</v>
      </c>
      <c r="C361" s="42" t="s">
        <v>356</v>
      </c>
      <c r="D361" s="113" t="s">
        <v>333</v>
      </c>
      <c r="E361" s="42" t="s">
        <v>918</v>
      </c>
      <c r="F361" s="42" t="s">
        <v>334</v>
      </c>
      <c r="G361" s="42" t="s">
        <v>399</v>
      </c>
      <c r="H361" s="42" t="s">
        <v>400</v>
      </c>
      <c r="I361" s="42" t="s">
        <v>401</v>
      </c>
      <c r="J361" s="42" t="s">
        <v>3743</v>
      </c>
      <c r="K361" s="42" t="s">
        <v>23</v>
      </c>
      <c r="L361" s="42"/>
      <c r="M361" s="42" t="s">
        <v>3744</v>
      </c>
      <c r="N361" s="42" t="s">
        <v>310</v>
      </c>
      <c r="O361" s="42" t="s">
        <v>799</v>
      </c>
      <c r="P361" s="42">
        <v>34</v>
      </c>
      <c r="Q361" s="42"/>
      <c r="R361" s="42"/>
      <c r="S361" s="42" t="s">
        <v>3745</v>
      </c>
      <c r="T361" s="191" t="s">
        <v>3746</v>
      </c>
      <c r="U361" s="190" t="s">
        <v>2</v>
      </c>
      <c r="V361" s="191" t="s">
        <v>3747</v>
      </c>
      <c r="W361" s="190" t="s">
        <v>2</v>
      </c>
      <c r="X361" s="42">
        <v>34</v>
      </c>
      <c r="Y361" s="42">
        <v>49</v>
      </c>
      <c r="Z361" s="22">
        <f t="shared" si="381"/>
        <v>15</v>
      </c>
      <c r="AA361" s="115">
        <f t="shared" si="382"/>
        <v>0.44117647058823528</v>
      </c>
      <c r="AB361" s="42">
        <v>78</v>
      </c>
      <c r="AC361" s="42">
        <v>88</v>
      </c>
      <c r="AD361" s="22">
        <f t="shared" si="383"/>
        <v>10</v>
      </c>
      <c r="AE361" s="115">
        <f t="shared" si="384"/>
        <v>0.12820512820512819</v>
      </c>
      <c r="AF361" s="42">
        <v>91</v>
      </c>
      <c r="AG361" s="42">
        <v>98</v>
      </c>
      <c r="AH361" s="22">
        <f t="shared" si="385"/>
        <v>7</v>
      </c>
      <c r="AI361" s="115">
        <f t="shared" si="386"/>
        <v>7.6923076923076927E-2</v>
      </c>
      <c r="AJ361" s="42">
        <v>63</v>
      </c>
      <c r="AK361" s="42">
        <v>72</v>
      </c>
      <c r="AL361" s="22">
        <f t="shared" si="387"/>
        <v>9</v>
      </c>
      <c r="AM361" s="115">
        <f t="shared" si="388"/>
        <v>0.14285714285714285</v>
      </c>
      <c r="AN361" s="42">
        <v>81</v>
      </c>
      <c r="AO361" s="42">
        <v>89</v>
      </c>
      <c r="AP361" s="22">
        <f t="shared" si="389"/>
        <v>8</v>
      </c>
      <c r="AQ361" s="115">
        <f t="shared" si="390"/>
        <v>9.8765432098765427E-2</v>
      </c>
      <c r="AR361" s="42">
        <v>84</v>
      </c>
      <c r="AS361" s="42">
        <v>91</v>
      </c>
      <c r="AT361" s="22">
        <f t="shared" si="391"/>
        <v>7</v>
      </c>
      <c r="AU361" s="115">
        <f t="shared" si="392"/>
        <v>8.3333333333333329E-2</v>
      </c>
      <c r="AV361" s="22">
        <v>80</v>
      </c>
      <c r="AW361" s="22">
        <v>88</v>
      </c>
      <c r="AX361" s="22">
        <f t="shared" si="395"/>
        <v>8</v>
      </c>
      <c r="AY361" s="115">
        <f t="shared" si="396"/>
        <v>0.1</v>
      </c>
      <c r="AZ361" s="22"/>
      <c r="BA361" s="22"/>
      <c r="BB361" s="22"/>
      <c r="BC361" s="187"/>
      <c r="BD361" s="187"/>
      <c r="BE361" s="42">
        <v>0.62</v>
      </c>
      <c r="BF361" s="47">
        <v>0.92</v>
      </c>
      <c r="BG361" s="42">
        <v>4.68</v>
      </c>
      <c r="BH361" s="42">
        <v>1.8</v>
      </c>
      <c r="BI361" s="47">
        <v>0.85</v>
      </c>
      <c r="BJ361" s="42">
        <v>2.94</v>
      </c>
      <c r="BK361" s="48">
        <f>(BL361*100)/(100+30)</f>
        <v>1.7076923076923078</v>
      </c>
      <c r="BL361" s="42">
        <v>2.2200000000000002</v>
      </c>
      <c r="BM361" s="47">
        <v>0.3</v>
      </c>
      <c r="BN361" s="29">
        <f t="shared" si="379"/>
        <v>75.48</v>
      </c>
      <c r="BO361" s="188"/>
      <c r="BP361" s="187"/>
      <c r="BQ361" s="187"/>
      <c r="BR361" s="187"/>
      <c r="BS361" s="161" t="s">
        <v>27</v>
      </c>
      <c r="BT361" s="42">
        <v>1</v>
      </c>
      <c r="BU361" s="42">
        <v>2</v>
      </c>
      <c r="BV361" s="29" t="s">
        <v>314</v>
      </c>
      <c r="BW361" s="165"/>
      <c r="BX361" s="42"/>
      <c r="BY361" s="29" t="s">
        <v>1461</v>
      </c>
      <c r="BZ361" s="42" t="s">
        <v>3748</v>
      </c>
      <c r="CA361" s="42" t="s">
        <v>3749</v>
      </c>
      <c r="CB361" s="42" t="s">
        <v>299</v>
      </c>
      <c r="CC361" s="42" t="s">
        <v>300</v>
      </c>
    </row>
    <row r="362" spans="1:81" ht="57">
      <c r="A362" s="42">
        <v>2024</v>
      </c>
      <c r="B362" s="42" t="s">
        <v>301</v>
      </c>
      <c r="C362" s="42" t="s">
        <v>356</v>
      </c>
      <c r="D362" s="113" t="s">
        <v>333</v>
      </c>
      <c r="E362" s="42" t="s">
        <v>918</v>
      </c>
      <c r="F362" s="42" t="s">
        <v>334</v>
      </c>
      <c r="G362" s="42" t="s">
        <v>1033</v>
      </c>
      <c r="H362" s="42" t="s">
        <v>1033</v>
      </c>
      <c r="I362" s="42" t="s">
        <v>3750</v>
      </c>
      <c r="J362" s="42" t="s">
        <v>3751</v>
      </c>
      <c r="K362" s="42" t="s">
        <v>23</v>
      </c>
      <c r="L362" s="42"/>
      <c r="M362" s="42" t="s">
        <v>3752</v>
      </c>
      <c r="N362" s="42" t="s">
        <v>310</v>
      </c>
      <c r="O362" s="42" t="s">
        <v>393</v>
      </c>
      <c r="P362" s="42">
        <v>39</v>
      </c>
      <c r="Q362" s="42"/>
      <c r="R362" s="42"/>
      <c r="S362" s="42" t="s">
        <v>3753</v>
      </c>
      <c r="T362" s="191" t="s">
        <v>3754</v>
      </c>
      <c r="U362" s="190" t="s">
        <v>2</v>
      </c>
      <c r="V362" s="191" t="s">
        <v>3755</v>
      </c>
      <c r="W362" s="190" t="s">
        <v>2</v>
      </c>
      <c r="X362" s="42">
        <v>24</v>
      </c>
      <c r="Y362" s="42">
        <v>50</v>
      </c>
      <c r="Z362" s="22">
        <f t="shared" si="381"/>
        <v>26</v>
      </c>
      <c r="AA362" s="115">
        <f t="shared" si="382"/>
        <v>1.0833333333333333</v>
      </c>
      <c r="AB362" s="42">
        <v>69</v>
      </c>
      <c r="AC362" s="42">
        <v>94</v>
      </c>
      <c r="AD362" s="22">
        <f t="shared" si="383"/>
        <v>25</v>
      </c>
      <c r="AE362" s="115">
        <f t="shared" si="384"/>
        <v>0.36231884057971014</v>
      </c>
      <c r="AF362" s="42">
        <v>91</v>
      </c>
      <c r="AG362" s="42">
        <v>100</v>
      </c>
      <c r="AH362" s="22">
        <f t="shared" si="385"/>
        <v>9</v>
      </c>
      <c r="AI362" s="115">
        <f t="shared" si="386"/>
        <v>9.8901098901098897E-2</v>
      </c>
      <c r="AJ362" s="42">
        <v>13</v>
      </c>
      <c r="AK362" s="42">
        <v>30</v>
      </c>
      <c r="AL362" s="22">
        <f t="shared" si="387"/>
        <v>17</v>
      </c>
      <c r="AM362" s="115">
        <f t="shared" si="388"/>
        <v>1.3076923076923077</v>
      </c>
      <c r="AN362" s="42">
        <v>76</v>
      </c>
      <c r="AO362" s="42">
        <v>88</v>
      </c>
      <c r="AP362" s="22">
        <f t="shared" si="389"/>
        <v>12</v>
      </c>
      <c r="AQ362" s="115">
        <f t="shared" si="390"/>
        <v>0.15789473684210525</v>
      </c>
      <c r="AR362" s="42">
        <v>79</v>
      </c>
      <c r="AS362" s="42">
        <v>92</v>
      </c>
      <c r="AT362" s="22">
        <f t="shared" si="391"/>
        <v>13</v>
      </c>
      <c r="AU362" s="115">
        <f t="shared" si="392"/>
        <v>0.16455696202531644</v>
      </c>
      <c r="AV362" s="22">
        <v>80</v>
      </c>
      <c r="AW362" s="22">
        <v>92</v>
      </c>
      <c r="AX362" s="22">
        <f t="shared" si="395"/>
        <v>12</v>
      </c>
      <c r="AY362" s="115">
        <f t="shared" si="396"/>
        <v>0.15</v>
      </c>
      <c r="AZ362" s="22"/>
      <c r="BA362" s="22"/>
      <c r="BB362" s="22"/>
      <c r="BC362" s="187"/>
      <c r="BD362" s="187"/>
      <c r="BE362" s="42">
        <v>0.8</v>
      </c>
      <c r="BF362" s="47">
        <v>0.92</v>
      </c>
      <c r="BG362" s="42">
        <v>4.9000000000000004</v>
      </c>
      <c r="BH362" s="42">
        <v>2.06</v>
      </c>
      <c r="BI362" s="47">
        <v>0.84</v>
      </c>
      <c r="BJ362" s="42">
        <v>2.74</v>
      </c>
      <c r="BK362" s="48">
        <f>(BL362*100)/(100+51)</f>
        <v>1.8609271523178808</v>
      </c>
      <c r="BL362" s="42">
        <v>2.81</v>
      </c>
      <c r="BM362" s="47">
        <v>0.51</v>
      </c>
      <c r="BN362" s="29">
        <f t="shared" si="379"/>
        <v>109.59</v>
      </c>
      <c r="BO362" s="188"/>
      <c r="BP362" s="187"/>
      <c r="BQ362" s="187"/>
      <c r="BR362" s="187"/>
      <c r="BS362" s="161" t="s">
        <v>26</v>
      </c>
      <c r="BT362" s="42">
        <v>1</v>
      </c>
      <c r="BU362" s="42">
        <v>2</v>
      </c>
      <c r="BV362" s="29" t="s">
        <v>314</v>
      </c>
      <c r="BW362" s="165"/>
      <c r="BX362" s="42"/>
      <c r="BY362" s="29" t="s">
        <v>1461</v>
      </c>
      <c r="BZ362" s="42" t="s">
        <v>3420</v>
      </c>
      <c r="CA362" s="42" t="s">
        <v>3421</v>
      </c>
      <c r="CB362" s="42" t="s">
        <v>299</v>
      </c>
      <c r="CC362" s="42" t="s">
        <v>300</v>
      </c>
    </row>
    <row r="363" spans="1:81" ht="42.75">
      <c r="A363" s="42">
        <v>2024</v>
      </c>
      <c r="B363" s="42" t="s">
        <v>367</v>
      </c>
      <c r="C363" s="42" t="s">
        <v>794</v>
      </c>
      <c r="D363" s="113" t="s">
        <v>795</v>
      </c>
      <c r="E363" s="42" t="s">
        <v>3671</v>
      </c>
      <c r="F363" s="42" t="s">
        <v>334</v>
      </c>
      <c r="G363" s="42" t="s">
        <v>797</v>
      </c>
      <c r="H363" s="42" t="s">
        <v>3756</v>
      </c>
      <c r="I363" s="42" t="s">
        <v>3757</v>
      </c>
      <c r="J363" s="42" t="s">
        <v>3758</v>
      </c>
      <c r="K363" s="42" t="s">
        <v>22</v>
      </c>
      <c r="L363" s="42" t="s">
        <v>3759</v>
      </c>
      <c r="M363" s="42" t="s">
        <v>3760</v>
      </c>
      <c r="N363" s="42" t="s">
        <v>1089</v>
      </c>
      <c r="O363" s="42" t="s">
        <v>799</v>
      </c>
      <c r="P363" s="42">
        <v>27</v>
      </c>
      <c r="Q363" s="42"/>
      <c r="R363" s="42"/>
      <c r="S363" s="42" t="s">
        <v>3761</v>
      </c>
      <c r="T363" s="191" t="s">
        <v>3762</v>
      </c>
      <c r="U363" s="190" t="s">
        <v>2</v>
      </c>
      <c r="V363" s="191" t="s">
        <v>3763</v>
      </c>
      <c r="W363" s="190" t="s">
        <v>2</v>
      </c>
      <c r="X363" s="42">
        <v>52</v>
      </c>
      <c r="Y363" s="42">
        <v>74</v>
      </c>
      <c r="Z363" s="22">
        <f t="shared" si="381"/>
        <v>22</v>
      </c>
      <c r="AA363" s="115">
        <f t="shared" si="382"/>
        <v>0.42307692307692307</v>
      </c>
      <c r="AB363" s="42">
        <v>87</v>
      </c>
      <c r="AC363" s="42">
        <v>99</v>
      </c>
      <c r="AD363" s="22">
        <f t="shared" si="383"/>
        <v>12</v>
      </c>
      <c r="AE363" s="115">
        <f t="shared" si="384"/>
        <v>0.13793103448275862</v>
      </c>
      <c r="AF363" s="42">
        <v>89</v>
      </c>
      <c r="AG363" s="42">
        <v>99</v>
      </c>
      <c r="AH363" s="22">
        <f t="shared" si="385"/>
        <v>10</v>
      </c>
      <c r="AI363" s="115">
        <f t="shared" si="386"/>
        <v>0.11235955056179775</v>
      </c>
      <c r="AJ363" s="42">
        <v>61</v>
      </c>
      <c r="AK363" s="42">
        <v>72</v>
      </c>
      <c r="AL363" s="22">
        <f t="shared" si="387"/>
        <v>11</v>
      </c>
      <c r="AM363" s="115">
        <f t="shared" si="388"/>
        <v>0.18032786885245902</v>
      </c>
      <c r="AN363" s="42">
        <v>82</v>
      </c>
      <c r="AO363" s="42">
        <v>95</v>
      </c>
      <c r="AP363" s="22">
        <f t="shared" si="389"/>
        <v>13</v>
      </c>
      <c r="AQ363" s="115">
        <f t="shared" si="390"/>
        <v>0.15853658536585366</v>
      </c>
      <c r="AR363" s="42">
        <v>79</v>
      </c>
      <c r="AS363" s="42">
        <v>92</v>
      </c>
      <c r="AT363" s="22">
        <f t="shared" si="391"/>
        <v>13</v>
      </c>
      <c r="AU363" s="115">
        <f t="shared" si="392"/>
        <v>0.16455696202531644</v>
      </c>
      <c r="AV363" s="22">
        <v>82</v>
      </c>
      <c r="AW363" s="22">
        <v>94</v>
      </c>
      <c r="AX363" s="22">
        <f t="shared" si="395"/>
        <v>12</v>
      </c>
      <c r="AY363" s="115">
        <f t="shared" si="396"/>
        <v>0.14634146341463414</v>
      </c>
      <c r="AZ363" s="22"/>
      <c r="BA363" s="22"/>
      <c r="BB363" s="22"/>
      <c r="BC363" s="187"/>
      <c r="BD363" s="187"/>
      <c r="BE363" s="42">
        <v>1.2</v>
      </c>
      <c r="BF363" s="47">
        <v>0.92</v>
      </c>
      <c r="BG363" s="42">
        <v>4.66</v>
      </c>
      <c r="BH363" s="42">
        <v>2.16</v>
      </c>
      <c r="BI363" s="47">
        <v>0.83</v>
      </c>
      <c r="BJ363" s="42">
        <v>3.12</v>
      </c>
      <c r="BK363" s="48">
        <f>(BL363*100)/(100+81)</f>
        <v>1.5414364640883977</v>
      </c>
      <c r="BL363" s="42">
        <v>2.79</v>
      </c>
      <c r="BM363" s="47">
        <v>0.81</v>
      </c>
      <c r="BN363" s="29">
        <f t="shared" si="379"/>
        <v>75.33</v>
      </c>
      <c r="BO363" s="188"/>
      <c r="BP363" s="187"/>
      <c r="BQ363" s="187"/>
      <c r="BR363" s="187"/>
      <c r="BS363" s="161" t="s">
        <v>24</v>
      </c>
      <c r="BT363" s="42">
        <v>1</v>
      </c>
      <c r="BU363" s="42">
        <v>2</v>
      </c>
      <c r="BV363" s="29" t="s">
        <v>314</v>
      </c>
      <c r="BW363" s="165"/>
      <c r="BX363" s="42"/>
      <c r="BY363" s="29" t="s">
        <v>1461</v>
      </c>
      <c r="BZ363" s="42" t="s">
        <v>3654</v>
      </c>
      <c r="CA363" s="42" t="s">
        <v>3655</v>
      </c>
      <c r="CB363" s="42" t="s">
        <v>299</v>
      </c>
      <c r="CC363" s="42" t="s">
        <v>300</v>
      </c>
    </row>
    <row r="364" spans="1:81" ht="57">
      <c r="A364" s="42">
        <v>2024</v>
      </c>
      <c r="B364" s="42" t="s">
        <v>367</v>
      </c>
      <c r="C364" s="42" t="s">
        <v>794</v>
      </c>
      <c r="D364" s="113" t="s">
        <v>795</v>
      </c>
      <c r="E364" s="42" t="s">
        <v>3671</v>
      </c>
      <c r="F364" s="42" t="s">
        <v>334</v>
      </c>
      <c r="G364" s="42" t="s">
        <v>797</v>
      </c>
      <c r="H364" s="42" t="s">
        <v>3756</v>
      </c>
      <c r="I364" s="42" t="s">
        <v>3764</v>
      </c>
      <c r="J364" s="42" t="s">
        <v>3765</v>
      </c>
      <c r="K364" s="42" t="s">
        <v>22</v>
      </c>
      <c r="L364" s="42" t="s">
        <v>3359</v>
      </c>
      <c r="M364" s="42" t="s">
        <v>3760</v>
      </c>
      <c r="N364" s="42" t="s">
        <v>1089</v>
      </c>
      <c r="O364" s="42" t="s">
        <v>799</v>
      </c>
      <c r="P364" s="42">
        <v>27</v>
      </c>
      <c r="Q364" s="42"/>
      <c r="R364" s="42"/>
      <c r="S364" s="42" t="s">
        <v>3761</v>
      </c>
      <c r="T364" s="191" t="s">
        <v>3766</v>
      </c>
      <c r="U364" s="190" t="s">
        <v>2</v>
      </c>
      <c r="V364" s="191" t="s">
        <v>3767</v>
      </c>
      <c r="W364" s="190" t="s">
        <v>2</v>
      </c>
      <c r="X364" s="42">
        <v>22</v>
      </c>
      <c r="Y364" s="42">
        <v>44</v>
      </c>
      <c r="Z364" s="22">
        <f t="shared" si="381"/>
        <v>22</v>
      </c>
      <c r="AA364" s="115">
        <f t="shared" si="382"/>
        <v>1</v>
      </c>
      <c r="AB364" s="42">
        <v>70</v>
      </c>
      <c r="AC364" s="42">
        <v>85</v>
      </c>
      <c r="AD364" s="22">
        <f t="shared" si="383"/>
        <v>15</v>
      </c>
      <c r="AE364" s="115">
        <f t="shared" si="384"/>
        <v>0.21428571428571427</v>
      </c>
      <c r="AF364" s="42">
        <v>93</v>
      </c>
      <c r="AG364" s="42">
        <v>96</v>
      </c>
      <c r="AH364" s="22">
        <f t="shared" si="385"/>
        <v>3</v>
      </c>
      <c r="AI364" s="115">
        <f t="shared" si="386"/>
        <v>3.2258064516129031E-2</v>
      </c>
      <c r="AJ364" s="42">
        <v>51</v>
      </c>
      <c r="AK364" s="42">
        <v>63</v>
      </c>
      <c r="AL364" s="22">
        <f t="shared" si="387"/>
        <v>12</v>
      </c>
      <c r="AM364" s="115">
        <f t="shared" si="388"/>
        <v>0.23529411764705882</v>
      </c>
      <c r="AN364" s="42">
        <v>86</v>
      </c>
      <c r="AO364" s="42">
        <v>91</v>
      </c>
      <c r="AP364" s="22">
        <f t="shared" si="389"/>
        <v>5</v>
      </c>
      <c r="AQ364" s="115">
        <f t="shared" si="390"/>
        <v>5.8139534883720929E-2</v>
      </c>
      <c r="AR364" s="42">
        <v>89</v>
      </c>
      <c r="AS364" s="42">
        <v>91</v>
      </c>
      <c r="AT364" s="22">
        <f t="shared" si="391"/>
        <v>2</v>
      </c>
      <c r="AU364" s="115">
        <f t="shared" si="392"/>
        <v>2.247191011235955E-2</v>
      </c>
      <c r="AV364" s="22">
        <v>79</v>
      </c>
      <c r="AW364" s="22">
        <v>83</v>
      </c>
      <c r="AX364" s="22">
        <f t="shared" si="395"/>
        <v>4</v>
      </c>
      <c r="AY364" s="115">
        <f t="shared" si="396"/>
        <v>5.0632911392405063E-2</v>
      </c>
      <c r="AZ364" s="22"/>
      <c r="BA364" s="22"/>
      <c r="BB364" s="22"/>
      <c r="BC364" s="187"/>
      <c r="BD364" s="187"/>
      <c r="BE364" s="42">
        <v>1.22</v>
      </c>
      <c r="BF364" s="47">
        <v>0.92</v>
      </c>
      <c r="BG364" s="42">
        <v>4.96</v>
      </c>
      <c r="BH364" s="42">
        <v>2.3199999999999998</v>
      </c>
      <c r="BI364" s="47">
        <v>0.84</v>
      </c>
      <c r="BJ364" s="42">
        <v>2.94</v>
      </c>
      <c r="BK364" s="48">
        <f>(BL364*100)/(100+32)</f>
        <v>2.7045454545454546</v>
      </c>
      <c r="BL364" s="42">
        <v>3.57</v>
      </c>
      <c r="BM364" s="47">
        <v>0.32</v>
      </c>
      <c r="BN364" s="29">
        <f t="shared" si="379"/>
        <v>96.39</v>
      </c>
      <c r="BO364" s="188"/>
      <c r="BP364" s="187"/>
      <c r="BQ364" s="187"/>
      <c r="BR364" s="187"/>
      <c r="BS364" s="161" t="s">
        <v>24</v>
      </c>
      <c r="BT364" s="42">
        <v>1</v>
      </c>
      <c r="BU364" s="42">
        <v>3</v>
      </c>
      <c r="BV364" s="29" t="s">
        <v>314</v>
      </c>
      <c r="BW364" s="165"/>
      <c r="BX364" s="42"/>
      <c r="BY364" s="29" t="s">
        <v>1461</v>
      </c>
      <c r="BZ364" s="42" t="s">
        <v>3768</v>
      </c>
      <c r="CA364" s="42" t="s">
        <v>3769</v>
      </c>
      <c r="CB364" s="42" t="s">
        <v>299</v>
      </c>
      <c r="CC364" s="42" t="s">
        <v>300</v>
      </c>
    </row>
    <row r="365" spans="1:81" ht="42.75">
      <c r="A365" s="42">
        <v>2024</v>
      </c>
      <c r="B365" s="42" t="s">
        <v>301</v>
      </c>
      <c r="C365" s="42" t="s">
        <v>650</v>
      </c>
      <c r="D365" s="42"/>
      <c r="E365" s="42" t="s">
        <v>896</v>
      </c>
      <c r="F365" s="42" t="s">
        <v>1094</v>
      </c>
      <c r="G365" s="42" t="s">
        <v>1190</v>
      </c>
      <c r="H365" s="42" t="s">
        <v>1197</v>
      </c>
      <c r="I365" s="42" t="s">
        <v>3770</v>
      </c>
      <c r="J365" s="42" t="s">
        <v>3771</v>
      </c>
      <c r="K365" s="42" t="s">
        <v>23</v>
      </c>
      <c r="L365" s="42"/>
      <c r="M365" s="42" t="s">
        <v>3772</v>
      </c>
      <c r="N365" s="42" t="s">
        <v>2319</v>
      </c>
      <c r="O365" s="42" t="s">
        <v>3208</v>
      </c>
      <c r="P365" s="42">
        <v>89</v>
      </c>
      <c r="Q365" s="42"/>
      <c r="R365" s="42"/>
      <c r="S365" s="42" t="s">
        <v>3773</v>
      </c>
      <c r="T365" s="191" t="s">
        <v>3774</v>
      </c>
      <c r="U365" s="190" t="s">
        <v>2</v>
      </c>
      <c r="V365" s="191" t="s">
        <v>3775</v>
      </c>
      <c r="W365" s="190" t="s">
        <v>2</v>
      </c>
      <c r="X365" s="42">
        <v>34</v>
      </c>
      <c r="Y365" s="42">
        <v>48</v>
      </c>
      <c r="Z365" s="22">
        <f t="shared" si="381"/>
        <v>14</v>
      </c>
      <c r="AA365" s="115">
        <f t="shared" si="382"/>
        <v>0.41176470588235292</v>
      </c>
      <c r="AB365" s="42">
        <v>78</v>
      </c>
      <c r="AC365" s="42">
        <v>93</v>
      </c>
      <c r="AD365" s="22">
        <f t="shared" si="383"/>
        <v>15</v>
      </c>
      <c r="AE365" s="115">
        <f t="shared" si="384"/>
        <v>0.19230769230769232</v>
      </c>
      <c r="AF365" s="42">
        <v>90</v>
      </c>
      <c r="AG365" s="42">
        <v>96</v>
      </c>
      <c r="AH365" s="22">
        <f t="shared" si="385"/>
        <v>6</v>
      </c>
      <c r="AI365" s="115">
        <f t="shared" si="386"/>
        <v>6.6666666666666666E-2</v>
      </c>
      <c r="AJ365" s="42">
        <v>28</v>
      </c>
      <c r="AK365" s="42">
        <v>63</v>
      </c>
      <c r="AL365" s="22">
        <f t="shared" si="387"/>
        <v>35</v>
      </c>
      <c r="AM365" s="115">
        <f t="shared" si="388"/>
        <v>1.25</v>
      </c>
      <c r="AN365" s="42">
        <v>68</v>
      </c>
      <c r="AO365" s="42">
        <v>90</v>
      </c>
      <c r="AP365" s="22">
        <f t="shared" si="389"/>
        <v>22</v>
      </c>
      <c r="AQ365" s="115">
        <f t="shared" si="390"/>
        <v>0.3235294117647059</v>
      </c>
      <c r="AR365" s="42">
        <v>71</v>
      </c>
      <c r="AS365" s="42">
        <v>90</v>
      </c>
      <c r="AT365" s="22">
        <f t="shared" si="391"/>
        <v>19</v>
      </c>
      <c r="AU365" s="115">
        <f t="shared" si="392"/>
        <v>0.26760563380281688</v>
      </c>
      <c r="AV365" s="22">
        <v>62</v>
      </c>
      <c r="AW365" s="22">
        <v>79</v>
      </c>
      <c r="AX365" s="22">
        <f t="shared" si="395"/>
        <v>17</v>
      </c>
      <c r="AY365" s="115">
        <f t="shared" si="396"/>
        <v>0.27419354838709675</v>
      </c>
      <c r="AZ365" s="22"/>
      <c r="BA365" s="22"/>
      <c r="BB365" s="22"/>
      <c r="BC365" s="187"/>
      <c r="BD365" s="187"/>
      <c r="BE365" s="42">
        <v>1.38</v>
      </c>
      <c r="BF365" s="47">
        <v>0.92</v>
      </c>
      <c r="BG365" s="42">
        <v>4.82</v>
      </c>
      <c r="BH365" s="42">
        <v>2.2799999999999998</v>
      </c>
      <c r="BI365" s="47">
        <v>0.85</v>
      </c>
      <c r="BJ365" s="42">
        <v>3</v>
      </c>
      <c r="BK365" s="48">
        <f>(BL365*100)/(100+38)</f>
        <v>2.0289855072463769</v>
      </c>
      <c r="BL365" s="42">
        <v>2.8</v>
      </c>
      <c r="BM365" s="47">
        <v>0.38</v>
      </c>
      <c r="BN365" s="29">
        <f t="shared" si="379"/>
        <v>249.2</v>
      </c>
      <c r="BO365" s="188"/>
      <c r="BP365" s="187"/>
      <c r="BQ365" s="187"/>
      <c r="BR365" s="187"/>
      <c r="BS365" s="161" t="s">
        <v>28</v>
      </c>
      <c r="BT365" s="42">
        <v>1</v>
      </c>
      <c r="BU365" s="42">
        <v>1</v>
      </c>
      <c r="BV365" s="29" t="s">
        <v>314</v>
      </c>
      <c r="BW365" s="165"/>
      <c r="BX365" s="42"/>
      <c r="BY365" s="29" t="s">
        <v>1461</v>
      </c>
      <c r="BZ365" s="42" t="s">
        <v>3776</v>
      </c>
      <c r="CA365" s="42" t="s">
        <v>3777</v>
      </c>
      <c r="CB365" s="42" t="s">
        <v>299</v>
      </c>
      <c r="CC365" s="42" t="s">
        <v>300</v>
      </c>
    </row>
    <row r="366" spans="1:81" ht="42.75">
      <c r="A366" s="42">
        <v>2024</v>
      </c>
      <c r="B366" s="42" t="s">
        <v>367</v>
      </c>
      <c r="C366" s="42" t="s">
        <v>800</v>
      </c>
      <c r="D366" s="113" t="s">
        <v>801</v>
      </c>
      <c r="E366" s="42" t="s">
        <v>801</v>
      </c>
      <c r="F366" s="42" t="s">
        <v>334</v>
      </c>
      <c r="G366" s="42" t="s">
        <v>3778</v>
      </c>
      <c r="H366" s="42" t="s">
        <v>3779</v>
      </c>
      <c r="I366" s="42" t="s">
        <v>3780</v>
      </c>
      <c r="J366" s="42" t="s">
        <v>3781</v>
      </c>
      <c r="K366" s="42" t="s">
        <v>22</v>
      </c>
      <c r="L366" s="42" t="s">
        <v>1556</v>
      </c>
      <c r="M366" s="42" t="s">
        <v>3782</v>
      </c>
      <c r="N366" s="42" t="s">
        <v>310</v>
      </c>
      <c r="O366" s="42" t="s">
        <v>3089</v>
      </c>
      <c r="P366" s="42">
        <v>33</v>
      </c>
      <c r="Q366" s="42"/>
      <c r="R366" s="42"/>
      <c r="S366" s="42" t="s">
        <v>3761</v>
      </c>
      <c r="T366" s="42"/>
      <c r="U366" s="190"/>
      <c r="V366" s="191" t="s">
        <v>3783</v>
      </c>
      <c r="W366" s="190" t="s">
        <v>2</v>
      </c>
      <c r="X366" s="42">
        <v>20</v>
      </c>
      <c r="Y366" s="42">
        <v>21</v>
      </c>
      <c r="Z366" s="22">
        <f t="shared" si="381"/>
        <v>1</v>
      </c>
      <c r="AA366" s="115">
        <f t="shared" si="382"/>
        <v>0.05</v>
      </c>
      <c r="AB366" s="42">
        <v>25</v>
      </c>
      <c r="AC366" s="42">
        <v>27</v>
      </c>
      <c r="AD366" s="22">
        <f t="shared" si="383"/>
        <v>2</v>
      </c>
      <c r="AE366" s="115">
        <f t="shared" si="384"/>
        <v>0.08</v>
      </c>
      <c r="AF366" s="42">
        <v>79</v>
      </c>
      <c r="AG366" s="42">
        <v>96</v>
      </c>
      <c r="AH366" s="22">
        <f t="shared" si="385"/>
        <v>17</v>
      </c>
      <c r="AI366" s="115">
        <f t="shared" si="386"/>
        <v>0.21518987341772153</v>
      </c>
      <c r="AJ366" s="42">
        <v>38</v>
      </c>
      <c r="AK366" s="42">
        <v>53</v>
      </c>
      <c r="AL366" s="22">
        <f t="shared" si="387"/>
        <v>15</v>
      </c>
      <c r="AM366" s="115">
        <f t="shared" si="388"/>
        <v>0.39473684210526316</v>
      </c>
      <c r="AN366" s="42">
        <v>75</v>
      </c>
      <c r="AO366" s="42">
        <v>91</v>
      </c>
      <c r="AP366" s="22">
        <f t="shared" si="389"/>
        <v>16</v>
      </c>
      <c r="AQ366" s="115">
        <f t="shared" si="390"/>
        <v>0.21333333333333335</v>
      </c>
      <c r="AR366" s="42">
        <v>77</v>
      </c>
      <c r="AS366" s="42">
        <v>88</v>
      </c>
      <c r="AT366" s="22">
        <f t="shared" si="391"/>
        <v>11</v>
      </c>
      <c r="AU366" s="115">
        <f t="shared" si="392"/>
        <v>0.14285714285714285</v>
      </c>
      <c r="AV366" s="22">
        <v>63</v>
      </c>
      <c r="AW366" s="22">
        <v>80</v>
      </c>
      <c r="AX366" s="22">
        <f t="shared" si="395"/>
        <v>17</v>
      </c>
      <c r="AY366" s="115">
        <f t="shared" si="396"/>
        <v>0.26984126984126983</v>
      </c>
      <c r="AZ366" s="22"/>
      <c r="BA366" s="22"/>
      <c r="BB366" s="22"/>
      <c r="BC366" s="187"/>
      <c r="BD366" s="187"/>
      <c r="BE366" s="42">
        <v>1.06</v>
      </c>
      <c r="BF366" s="47">
        <v>0.93</v>
      </c>
      <c r="BG366" s="42">
        <v>5.13</v>
      </c>
      <c r="BH366" s="42">
        <v>2.41</v>
      </c>
      <c r="BI366" s="47">
        <v>0.85</v>
      </c>
      <c r="BJ366" s="42">
        <v>2.94</v>
      </c>
      <c r="BK366" s="48">
        <f>(BL366*100)/(100+43)</f>
        <v>1.6433566433566433</v>
      </c>
      <c r="BL366" s="42">
        <v>2.35</v>
      </c>
      <c r="BM366" s="47">
        <v>0.43</v>
      </c>
      <c r="BN366" s="29">
        <f t="shared" si="379"/>
        <v>77.55</v>
      </c>
      <c r="BO366" s="188"/>
      <c r="BP366" s="187"/>
      <c r="BQ366" s="187"/>
      <c r="BR366" s="187"/>
      <c r="BS366" s="161" t="s">
        <v>28</v>
      </c>
      <c r="BT366" s="42">
        <v>1</v>
      </c>
      <c r="BU366" s="42">
        <v>3</v>
      </c>
      <c r="BV366" s="29" t="s">
        <v>1610</v>
      </c>
      <c r="BW366" s="165"/>
      <c r="BX366" s="42"/>
      <c r="BY366" s="29" t="s">
        <v>1569</v>
      </c>
      <c r="BZ366" s="42" t="s">
        <v>3784</v>
      </c>
      <c r="CA366" s="42" t="s">
        <v>3785</v>
      </c>
      <c r="CB366" s="42" t="s">
        <v>299</v>
      </c>
      <c r="CC366" s="42" t="s">
        <v>300</v>
      </c>
    </row>
    <row r="367" spans="1:81" ht="57">
      <c r="A367" s="42">
        <v>2024</v>
      </c>
      <c r="B367" s="42" t="s">
        <v>301</v>
      </c>
      <c r="C367" s="42" t="s">
        <v>881</v>
      </c>
      <c r="D367" s="113" t="s">
        <v>333</v>
      </c>
      <c r="E367" s="42" t="s">
        <v>1442</v>
      </c>
      <c r="F367" s="42" t="s">
        <v>334</v>
      </c>
      <c r="G367" s="42" t="s">
        <v>3786</v>
      </c>
      <c r="H367" s="42" t="s">
        <v>3787</v>
      </c>
      <c r="I367" s="42" t="s">
        <v>3787</v>
      </c>
      <c r="J367" s="42" t="s">
        <v>3788</v>
      </c>
      <c r="K367" s="42" t="s">
        <v>23</v>
      </c>
      <c r="L367" s="42"/>
      <c r="M367" s="42" t="s">
        <v>3789</v>
      </c>
      <c r="N367" s="42" t="s">
        <v>310</v>
      </c>
      <c r="O367" s="42" t="s">
        <v>3089</v>
      </c>
      <c r="P367" s="42">
        <v>46</v>
      </c>
      <c r="Q367" s="42"/>
      <c r="R367" s="42"/>
      <c r="S367" s="42" t="s">
        <v>3790</v>
      </c>
      <c r="T367" s="191" t="s">
        <v>3791</v>
      </c>
      <c r="U367" s="190" t="s">
        <v>2</v>
      </c>
      <c r="V367" s="191" t="s">
        <v>3792</v>
      </c>
      <c r="W367" s="190" t="s">
        <v>2</v>
      </c>
      <c r="X367" s="42">
        <v>13</v>
      </c>
      <c r="Y367" s="42">
        <v>62</v>
      </c>
      <c r="Z367" s="22">
        <f t="shared" si="381"/>
        <v>49</v>
      </c>
      <c r="AA367" s="115">
        <f t="shared" si="382"/>
        <v>3.7692307692307692</v>
      </c>
      <c r="AB367" s="42">
        <v>66</v>
      </c>
      <c r="AC367" s="42">
        <v>86</v>
      </c>
      <c r="AD367" s="22">
        <f t="shared" si="383"/>
        <v>20</v>
      </c>
      <c r="AE367" s="115">
        <f t="shared" si="384"/>
        <v>0.30303030303030304</v>
      </c>
      <c r="AF367" s="42">
        <v>92</v>
      </c>
      <c r="AG367" s="42">
        <v>95</v>
      </c>
      <c r="AH367" s="22">
        <f t="shared" si="385"/>
        <v>3</v>
      </c>
      <c r="AI367" s="115">
        <f t="shared" si="386"/>
        <v>3.2608695652173912E-2</v>
      </c>
      <c r="AJ367" s="42">
        <v>21</v>
      </c>
      <c r="AK367" s="42">
        <v>33</v>
      </c>
      <c r="AL367" s="22">
        <f t="shared" si="387"/>
        <v>12</v>
      </c>
      <c r="AM367" s="115">
        <f t="shared" si="388"/>
        <v>0.5714285714285714</v>
      </c>
      <c r="AN367" s="42">
        <v>60</v>
      </c>
      <c r="AO367" s="42">
        <v>61</v>
      </c>
      <c r="AP367" s="22">
        <f t="shared" si="389"/>
        <v>1</v>
      </c>
      <c r="AQ367" s="115">
        <f t="shared" si="390"/>
        <v>1.6666666666666666E-2</v>
      </c>
      <c r="AR367" s="42">
        <v>66</v>
      </c>
      <c r="AS367" s="42">
        <v>73</v>
      </c>
      <c r="AT367" s="22">
        <f t="shared" si="391"/>
        <v>7</v>
      </c>
      <c r="AU367" s="115">
        <f t="shared" si="392"/>
        <v>0.10606060606060606</v>
      </c>
      <c r="AV367" s="22">
        <v>75</v>
      </c>
      <c r="AW367" s="22">
        <v>80</v>
      </c>
      <c r="AX367" s="22">
        <f t="shared" si="395"/>
        <v>5</v>
      </c>
      <c r="AY367" s="115">
        <f t="shared" si="396"/>
        <v>6.6666666666666666E-2</v>
      </c>
      <c r="AZ367" s="22"/>
      <c r="BA367" s="22"/>
      <c r="BB367" s="22"/>
      <c r="BC367" s="187"/>
      <c r="BD367" s="187"/>
      <c r="BE367" s="42">
        <v>1.28</v>
      </c>
      <c r="BF367" s="47">
        <v>0.92</v>
      </c>
      <c r="BG367" s="42">
        <v>4.88</v>
      </c>
      <c r="BH367" s="42">
        <v>2.42</v>
      </c>
      <c r="BI367" s="47">
        <v>0.85</v>
      </c>
      <c r="BJ367" s="42">
        <v>2.83</v>
      </c>
      <c r="BK367" s="48">
        <f t="shared" ref="BK367:BK368" si="397">(BL367*100)/(100+30)</f>
        <v>3.0153846153846153</v>
      </c>
      <c r="BL367" s="42">
        <v>3.92</v>
      </c>
      <c r="BM367" s="47">
        <v>0.3</v>
      </c>
      <c r="BN367" s="29">
        <f t="shared" si="379"/>
        <v>180.32</v>
      </c>
      <c r="BO367" s="188"/>
      <c r="BP367" s="187"/>
      <c r="BQ367" s="187"/>
      <c r="BR367" s="187"/>
      <c r="BS367" s="161" t="s">
        <v>27</v>
      </c>
      <c r="BT367" s="42">
        <v>1</v>
      </c>
      <c r="BU367" s="42">
        <v>2</v>
      </c>
      <c r="BV367" s="29" t="s">
        <v>314</v>
      </c>
      <c r="BW367" s="165"/>
      <c r="BX367" s="42"/>
      <c r="BY367" s="29" t="s">
        <v>1461</v>
      </c>
      <c r="BZ367" s="42" t="s">
        <v>3793</v>
      </c>
      <c r="CA367" s="42" t="s">
        <v>3794</v>
      </c>
      <c r="CB367" s="42" t="s">
        <v>299</v>
      </c>
      <c r="CC367" s="42" t="s">
        <v>300</v>
      </c>
    </row>
    <row r="368" spans="1:81" ht="57">
      <c r="A368" s="42">
        <v>2024</v>
      </c>
      <c r="B368" s="42" t="s">
        <v>283</v>
      </c>
      <c r="C368" s="42" t="s">
        <v>783</v>
      </c>
      <c r="D368" s="42"/>
      <c r="E368" s="42" t="s">
        <v>783</v>
      </c>
      <c r="F368" s="42" t="s">
        <v>1212</v>
      </c>
      <c r="G368" s="42" t="s">
        <v>1213</v>
      </c>
      <c r="H368" s="42" t="s">
        <v>1214</v>
      </c>
      <c r="I368" s="42" t="s">
        <v>3795</v>
      </c>
      <c r="J368" s="42" t="s">
        <v>3796</v>
      </c>
      <c r="K368" s="42" t="s">
        <v>22</v>
      </c>
      <c r="L368" s="42" t="s">
        <v>3706</v>
      </c>
      <c r="M368" s="42" t="s">
        <v>3797</v>
      </c>
      <c r="N368" s="42" t="s">
        <v>1623</v>
      </c>
      <c r="O368" s="42" t="s">
        <v>411</v>
      </c>
      <c r="P368" s="42">
        <v>40</v>
      </c>
      <c r="Q368" s="42"/>
      <c r="R368" s="42"/>
      <c r="S368" s="42" t="s">
        <v>3798</v>
      </c>
      <c r="T368" s="191" t="s">
        <v>3799</v>
      </c>
      <c r="U368" s="190" t="s">
        <v>2</v>
      </c>
      <c r="V368" s="191" t="s">
        <v>3800</v>
      </c>
      <c r="W368" s="190" t="s">
        <v>2</v>
      </c>
      <c r="X368" s="42">
        <v>56</v>
      </c>
      <c r="Y368" s="42">
        <v>63</v>
      </c>
      <c r="Z368" s="22">
        <f t="shared" si="381"/>
        <v>7</v>
      </c>
      <c r="AA368" s="115">
        <f t="shared" si="382"/>
        <v>0.125</v>
      </c>
      <c r="AB368" s="42">
        <v>98</v>
      </c>
      <c r="AC368" s="42">
        <v>100</v>
      </c>
      <c r="AD368" s="22">
        <f t="shared" si="383"/>
        <v>2</v>
      </c>
      <c r="AE368" s="115">
        <f t="shared" si="384"/>
        <v>2.0408163265306121E-2</v>
      </c>
      <c r="AF368" s="42">
        <v>100</v>
      </c>
      <c r="AG368" s="42">
        <v>100</v>
      </c>
      <c r="AH368" s="22">
        <f t="shared" si="385"/>
        <v>0</v>
      </c>
      <c r="AI368" s="115">
        <f t="shared" si="386"/>
        <v>0</v>
      </c>
      <c r="AJ368" s="42">
        <v>91</v>
      </c>
      <c r="AK368" s="42">
        <v>97</v>
      </c>
      <c r="AL368" s="22">
        <f t="shared" si="387"/>
        <v>6</v>
      </c>
      <c r="AM368" s="115">
        <f t="shared" si="388"/>
        <v>6.5934065934065936E-2</v>
      </c>
      <c r="AN368" s="42">
        <v>88</v>
      </c>
      <c r="AO368" s="42">
        <v>91</v>
      </c>
      <c r="AP368" s="22">
        <f t="shared" si="389"/>
        <v>3</v>
      </c>
      <c r="AQ368" s="115">
        <f t="shared" si="390"/>
        <v>3.4090909090909088E-2</v>
      </c>
      <c r="AR368" s="42">
        <v>94</v>
      </c>
      <c r="AS368" s="42">
        <v>95</v>
      </c>
      <c r="AT368" s="22">
        <f t="shared" si="391"/>
        <v>1</v>
      </c>
      <c r="AU368" s="115">
        <f t="shared" si="392"/>
        <v>1.0638297872340425E-2</v>
      </c>
      <c r="AV368" s="22">
        <v>93</v>
      </c>
      <c r="AW368" s="22">
        <v>98</v>
      </c>
      <c r="AX368" s="22">
        <f t="shared" si="395"/>
        <v>5</v>
      </c>
      <c r="AY368" s="115">
        <f t="shared" si="396"/>
        <v>5.3763440860215055E-2</v>
      </c>
      <c r="AZ368" s="22"/>
      <c r="BA368" s="22"/>
      <c r="BB368" s="22"/>
      <c r="BC368" s="187"/>
      <c r="BD368" s="187"/>
      <c r="BE368" s="42">
        <v>1.21</v>
      </c>
      <c r="BF368" s="47">
        <v>0.93</v>
      </c>
      <c r="BG368" s="42">
        <v>6.21</v>
      </c>
      <c r="BH368" s="42">
        <v>1.91</v>
      </c>
      <c r="BI368" s="47">
        <v>0.87</v>
      </c>
      <c r="BJ368" s="42">
        <v>3.13</v>
      </c>
      <c r="BK368" s="48">
        <f t="shared" si="397"/>
        <v>3.0769230769230771</v>
      </c>
      <c r="BL368" s="42">
        <v>4</v>
      </c>
      <c r="BM368" s="47">
        <v>0.3</v>
      </c>
      <c r="BN368" s="29">
        <f t="shared" si="379"/>
        <v>160</v>
      </c>
      <c r="BO368" s="188"/>
      <c r="BP368" s="187"/>
      <c r="BQ368" s="187"/>
      <c r="BR368" s="187"/>
      <c r="BS368" s="161" t="s">
        <v>28</v>
      </c>
      <c r="BT368" s="42">
        <v>1</v>
      </c>
      <c r="BU368" s="42">
        <v>1</v>
      </c>
      <c r="BV368" s="29" t="s">
        <v>2722</v>
      </c>
      <c r="BW368" s="165"/>
      <c r="BX368" s="42"/>
      <c r="BY368" s="29" t="s">
        <v>1461</v>
      </c>
      <c r="BZ368" s="42" t="s">
        <v>2903</v>
      </c>
      <c r="CA368" s="42" t="s">
        <v>2904</v>
      </c>
      <c r="CB368" s="42" t="s">
        <v>299</v>
      </c>
      <c r="CC368" s="42" t="s">
        <v>300</v>
      </c>
    </row>
    <row r="369" spans="1:81" ht="42.75">
      <c r="A369" s="42">
        <v>2024</v>
      </c>
      <c r="B369" s="42" t="s">
        <v>301</v>
      </c>
      <c r="C369" s="42" t="s">
        <v>881</v>
      </c>
      <c r="D369" s="113" t="s">
        <v>333</v>
      </c>
      <c r="E369" s="42" t="s">
        <v>1442</v>
      </c>
      <c r="F369" s="42" t="s">
        <v>334</v>
      </c>
      <c r="G369" s="42" t="s">
        <v>3801</v>
      </c>
      <c r="H369" s="42" t="s">
        <v>3802</v>
      </c>
      <c r="I369" s="42" t="s">
        <v>3803</v>
      </c>
      <c r="J369" s="42" t="s">
        <v>3804</v>
      </c>
      <c r="K369" s="42" t="s">
        <v>23</v>
      </c>
      <c r="L369" s="42"/>
      <c r="M369" s="42" t="s">
        <v>3805</v>
      </c>
      <c r="N369" s="42" t="s">
        <v>3806</v>
      </c>
      <c r="O369" s="42" t="s">
        <v>799</v>
      </c>
      <c r="P369" s="42">
        <v>25</v>
      </c>
      <c r="Q369" s="42"/>
      <c r="R369" s="42"/>
      <c r="S369" s="42" t="s">
        <v>3807</v>
      </c>
      <c r="T369" s="191" t="s">
        <v>3808</v>
      </c>
      <c r="U369" s="190" t="s">
        <v>2</v>
      </c>
      <c r="V369" s="191" t="s">
        <v>3809</v>
      </c>
      <c r="W369" s="190" t="s">
        <v>2</v>
      </c>
      <c r="X369" s="42">
        <v>52</v>
      </c>
      <c r="Y369" s="42">
        <v>66</v>
      </c>
      <c r="Z369" s="22">
        <f t="shared" si="381"/>
        <v>14</v>
      </c>
      <c r="AA369" s="115">
        <f t="shared" si="382"/>
        <v>0.26923076923076922</v>
      </c>
      <c r="AB369" s="42">
        <v>79</v>
      </c>
      <c r="AC369" s="42">
        <v>95</v>
      </c>
      <c r="AD369" s="22">
        <f t="shared" si="383"/>
        <v>16</v>
      </c>
      <c r="AE369" s="115">
        <f t="shared" si="384"/>
        <v>0.20253164556962025</v>
      </c>
      <c r="AF369" s="42">
        <v>95</v>
      </c>
      <c r="AG369" s="42">
        <v>99</v>
      </c>
      <c r="AH369" s="22">
        <f t="shared" si="385"/>
        <v>4</v>
      </c>
      <c r="AI369" s="115">
        <f t="shared" si="386"/>
        <v>4.2105263157894736E-2</v>
      </c>
      <c r="AJ369" s="42">
        <v>40</v>
      </c>
      <c r="AK369" s="42">
        <v>52</v>
      </c>
      <c r="AL369" s="22">
        <f t="shared" si="387"/>
        <v>12</v>
      </c>
      <c r="AM369" s="115">
        <f t="shared" si="388"/>
        <v>0.3</v>
      </c>
      <c r="AN369" s="42">
        <v>75</v>
      </c>
      <c r="AO369" s="42">
        <v>79</v>
      </c>
      <c r="AP369" s="22">
        <f t="shared" si="389"/>
        <v>4</v>
      </c>
      <c r="AQ369" s="115">
        <f t="shared" si="390"/>
        <v>5.3333333333333337E-2</v>
      </c>
      <c r="AR369" s="42">
        <v>77</v>
      </c>
      <c r="AS369" s="42">
        <v>81</v>
      </c>
      <c r="AT369" s="22">
        <f t="shared" si="391"/>
        <v>4</v>
      </c>
      <c r="AU369" s="115">
        <f t="shared" si="392"/>
        <v>5.1948051948051951E-2</v>
      </c>
      <c r="AV369" s="22">
        <v>84</v>
      </c>
      <c r="AW369" s="22">
        <v>88</v>
      </c>
      <c r="AX369" s="22">
        <f t="shared" si="395"/>
        <v>4</v>
      </c>
      <c r="AY369" s="115">
        <f t="shared" si="396"/>
        <v>4.7619047619047616E-2</v>
      </c>
      <c r="AZ369" s="22"/>
      <c r="BA369" s="22"/>
      <c r="BB369" s="22"/>
      <c r="BC369" s="187"/>
      <c r="BD369" s="187"/>
      <c r="BE369" s="42">
        <v>1.52</v>
      </c>
      <c r="BF369" s="47">
        <v>0.93</v>
      </c>
      <c r="BG369" s="42">
        <v>4.84</v>
      </c>
      <c r="BH369" s="42">
        <v>2.44</v>
      </c>
      <c r="BI369" s="47">
        <v>0.85</v>
      </c>
      <c r="BJ369" s="42">
        <v>2.96</v>
      </c>
      <c r="BK369" s="48">
        <f>(BL369*100)/(100+23)</f>
        <v>2.7479674796747968</v>
      </c>
      <c r="BL369" s="42">
        <v>3.38</v>
      </c>
      <c r="BM369" s="47">
        <v>0.23</v>
      </c>
      <c r="BN369" s="29">
        <f t="shared" si="379"/>
        <v>84.5</v>
      </c>
      <c r="BO369" s="188"/>
      <c r="BP369" s="187"/>
      <c r="BQ369" s="187"/>
      <c r="BR369" s="187"/>
      <c r="BS369" s="161" t="s">
        <v>27</v>
      </c>
      <c r="BT369" s="42">
        <v>2</v>
      </c>
      <c r="BU369" s="42">
        <v>3</v>
      </c>
      <c r="BV369" s="29" t="s">
        <v>314</v>
      </c>
      <c r="BW369" s="165"/>
      <c r="BX369" s="42"/>
      <c r="BY369" s="29" t="s">
        <v>1461</v>
      </c>
      <c r="BZ369" s="42" t="s">
        <v>3810</v>
      </c>
      <c r="CA369" s="42" t="s">
        <v>3811</v>
      </c>
      <c r="CB369" s="42" t="s">
        <v>299</v>
      </c>
      <c r="CC369" s="42" t="s">
        <v>300</v>
      </c>
    </row>
    <row r="370" spans="1:81" ht="42.75">
      <c r="A370" s="42">
        <v>2024</v>
      </c>
      <c r="B370" s="42" t="s">
        <v>367</v>
      </c>
      <c r="C370" s="42" t="s">
        <v>794</v>
      </c>
      <c r="D370" s="113" t="s">
        <v>795</v>
      </c>
      <c r="E370" s="42" t="s">
        <v>1382</v>
      </c>
      <c r="F370" s="42" t="s">
        <v>334</v>
      </c>
      <c r="G370" s="42" t="s">
        <v>3812</v>
      </c>
      <c r="H370" s="42" t="s">
        <v>3813</v>
      </c>
      <c r="I370" s="42" t="s">
        <v>3814</v>
      </c>
      <c r="J370" s="42" t="s">
        <v>3815</v>
      </c>
      <c r="K370" s="42" t="s">
        <v>23</v>
      </c>
      <c r="L370" s="42"/>
      <c r="M370" s="42" t="s">
        <v>3816</v>
      </c>
      <c r="N370" s="42" t="s">
        <v>1089</v>
      </c>
      <c r="O370" s="42" t="s">
        <v>799</v>
      </c>
      <c r="P370" s="42">
        <v>27</v>
      </c>
      <c r="Q370" s="42"/>
      <c r="R370" s="42"/>
      <c r="S370" s="42" t="s">
        <v>3817</v>
      </c>
      <c r="T370" s="191" t="s">
        <v>3818</v>
      </c>
      <c r="U370" s="190" t="s">
        <v>8</v>
      </c>
      <c r="V370" s="191" t="s">
        <v>3819</v>
      </c>
      <c r="W370" s="190" t="s">
        <v>8</v>
      </c>
      <c r="X370" s="42">
        <v>52</v>
      </c>
      <c r="Y370" s="42">
        <v>72</v>
      </c>
      <c r="Z370" s="22">
        <f t="shared" si="381"/>
        <v>20</v>
      </c>
      <c r="AA370" s="115">
        <f t="shared" si="382"/>
        <v>0.38461538461538464</v>
      </c>
      <c r="AB370" s="42">
        <v>99</v>
      </c>
      <c r="AC370" s="42">
        <v>100</v>
      </c>
      <c r="AD370" s="22">
        <f t="shared" si="383"/>
        <v>1</v>
      </c>
      <c r="AE370" s="115">
        <f t="shared" si="384"/>
        <v>1.0101010101010102E-2</v>
      </c>
      <c r="AF370" s="42">
        <v>100</v>
      </c>
      <c r="AG370" s="42">
        <v>100</v>
      </c>
      <c r="AH370" s="22">
        <f t="shared" si="385"/>
        <v>0</v>
      </c>
      <c r="AI370" s="115">
        <f t="shared" si="386"/>
        <v>0</v>
      </c>
      <c r="AJ370" s="42">
        <v>64</v>
      </c>
      <c r="AK370" s="42">
        <v>69</v>
      </c>
      <c r="AL370" s="22">
        <f t="shared" si="387"/>
        <v>5</v>
      </c>
      <c r="AM370" s="115">
        <f t="shared" si="388"/>
        <v>7.8125E-2</v>
      </c>
      <c r="AN370" s="42">
        <v>91</v>
      </c>
      <c r="AO370" s="42">
        <v>91</v>
      </c>
      <c r="AP370" s="22">
        <f t="shared" si="389"/>
        <v>0</v>
      </c>
      <c r="AQ370" s="115">
        <f t="shared" si="390"/>
        <v>0</v>
      </c>
      <c r="AR370" s="42">
        <v>88</v>
      </c>
      <c r="AS370" s="42">
        <v>92</v>
      </c>
      <c r="AT370" s="22">
        <f t="shared" si="391"/>
        <v>4</v>
      </c>
      <c r="AU370" s="115">
        <f t="shared" si="392"/>
        <v>4.5454545454545456E-2</v>
      </c>
      <c r="AV370" s="22">
        <v>93</v>
      </c>
      <c r="AW370" s="22">
        <v>96</v>
      </c>
      <c r="AX370" s="22">
        <f t="shared" si="395"/>
        <v>3</v>
      </c>
      <c r="AY370" s="115">
        <f t="shared" si="396"/>
        <v>3.2258064516129031E-2</v>
      </c>
      <c r="AZ370" s="22"/>
      <c r="BA370" s="22"/>
      <c r="BB370" s="22"/>
      <c r="BC370" s="187"/>
      <c r="BD370" s="187"/>
      <c r="BE370" s="42">
        <v>0.86</v>
      </c>
      <c r="BF370" s="47">
        <v>0.91</v>
      </c>
      <c r="BG370" s="42">
        <v>4.88</v>
      </c>
      <c r="BH370" s="42">
        <v>1.92</v>
      </c>
      <c r="BI370" s="47">
        <v>0.82</v>
      </c>
      <c r="BJ370" s="42">
        <v>2.82</v>
      </c>
      <c r="BK370" s="48">
        <f>(BL370*100)/(100+45)</f>
        <v>2.2344827586206897</v>
      </c>
      <c r="BL370" s="42">
        <v>3.24</v>
      </c>
      <c r="BM370" s="47">
        <v>0.45</v>
      </c>
      <c r="BN370" s="29">
        <f t="shared" si="379"/>
        <v>87.48</v>
      </c>
      <c r="BO370" s="188"/>
      <c r="BP370" s="187"/>
      <c r="BQ370" s="187"/>
      <c r="BR370" s="187"/>
      <c r="BS370" s="161" t="s">
        <v>25</v>
      </c>
      <c r="BT370" s="42">
        <v>1</v>
      </c>
      <c r="BU370" s="42">
        <v>1</v>
      </c>
      <c r="BV370" s="29" t="s">
        <v>1517</v>
      </c>
      <c r="BW370" s="165"/>
      <c r="BX370" s="42"/>
      <c r="BY370" s="29" t="s">
        <v>1461</v>
      </c>
      <c r="BZ370" s="42" t="s">
        <v>3635</v>
      </c>
      <c r="CA370" s="42" t="s">
        <v>3636</v>
      </c>
      <c r="CB370" s="42" t="s">
        <v>299</v>
      </c>
      <c r="CC370" s="42" t="s">
        <v>300</v>
      </c>
    </row>
    <row r="371" spans="1:81" ht="42.75">
      <c r="A371" s="42">
        <v>2024</v>
      </c>
      <c r="B371" s="42" t="s">
        <v>1945</v>
      </c>
      <c r="C371" s="42" t="s">
        <v>1946</v>
      </c>
      <c r="D371" s="113" t="s">
        <v>430</v>
      </c>
      <c r="E371" s="42" t="s">
        <v>3195</v>
      </c>
      <c r="F371" s="42" t="s">
        <v>334</v>
      </c>
      <c r="G371" s="42" t="s">
        <v>3820</v>
      </c>
      <c r="H371" s="42" t="s">
        <v>3820</v>
      </c>
      <c r="I371" s="42" t="s">
        <v>3820</v>
      </c>
      <c r="J371" s="42" t="s">
        <v>3821</v>
      </c>
      <c r="K371" s="42" t="s">
        <v>22</v>
      </c>
      <c r="L371" s="42" t="s">
        <v>3822</v>
      </c>
      <c r="M371" s="42" t="s">
        <v>3823</v>
      </c>
      <c r="N371" s="42" t="s">
        <v>1089</v>
      </c>
      <c r="O371" s="42" t="s">
        <v>393</v>
      </c>
      <c r="P371" s="42">
        <v>54</v>
      </c>
      <c r="Q371" s="42"/>
      <c r="R371" s="42"/>
      <c r="S371" s="42" t="s">
        <v>3824</v>
      </c>
      <c r="T371" s="191" t="s">
        <v>3825</v>
      </c>
      <c r="U371" s="190" t="s">
        <v>2</v>
      </c>
      <c r="V371" s="191" t="s">
        <v>3826</v>
      </c>
      <c r="W371" s="190" t="s">
        <v>2</v>
      </c>
      <c r="X371" s="42">
        <v>54</v>
      </c>
      <c r="Y371" s="42">
        <v>77</v>
      </c>
      <c r="Z371" s="22">
        <f t="shared" si="381"/>
        <v>23</v>
      </c>
      <c r="AA371" s="115">
        <f t="shared" si="382"/>
        <v>0.42592592592592593</v>
      </c>
      <c r="AB371" s="42">
        <v>91</v>
      </c>
      <c r="AC371" s="42">
        <v>96</v>
      </c>
      <c r="AD371" s="22">
        <f t="shared" si="383"/>
        <v>5</v>
      </c>
      <c r="AE371" s="115">
        <f t="shared" si="384"/>
        <v>5.4945054945054944E-2</v>
      </c>
      <c r="AF371" s="42">
        <v>99</v>
      </c>
      <c r="AG371" s="42">
        <v>100</v>
      </c>
      <c r="AH371" s="22">
        <f t="shared" si="385"/>
        <v>1</v>
      </c>
      <c r="AI371" s="115">
        <f t="shared" si="386"/>
        <v>1.0101010101010102E-2</v>
      </c>
      <c r="AJ371" s="42">
        <v>22</v>
      </c>
      <c r="AK371" s="42">
        <v>34</v>
      </c>
      <c r="AL371" s="22">
        <f t="shared" si="387"/>
        <v>12</v>
      </c>
      <c r="AM371" s="115">
        <f t="shared" si="388"/>
        <v>0.54545454545454541</v>
      </c>
      <c r="AN371" s="42">
        <v>89</v>
      </c>
      <c r="AO371" s="42">
        <v>90</v>
      </c>
      <c r="AP371" s="22">
        <f t="shared" si="389"/>
        <v>1</v>
      </c>
      <c r="AQ371" s="115">
        <f t="shared" si="390"/>
        <v>1.1235955056179775E-2</v>
      </c>
      <c r="AR371" s="42">
        <v>89</v>
      </c>
      <c r="AS371" s="42">
        <v>90</v>
      </c>
      <c r="AT371" s="22">
        <f t="shared" si="391"/>
        <v>1</v>
      </c>
      <c r="AU371" s="115">
        <f t="shared" si="392"/>
        <v>1.1235955056179775E-2</v>
      </c>
      <c r="AV371" s="22">
        <v>94</v>
      </c>
      <c r="AW371" s="22">
        <v>96</v>
      </c>
      <c r="AX371" s="22">
        <f t="shared" si="395"/>
        <v>2</v>
      </c>
      <c r="AY371" s="115">
        <f t="shared" si="396"/>
        <v>2.1276595744680851E-2</v>
      </c>
      <c r="AZ371" s="22"/>
      <c r="BA371" s="22"/>
      <c r="BB371" s="22"/>
      <c r="BC371" s="187"/>
      <c r="BD371" s="187"/>
      <c r="BE371" s="42">
        <v>0.84</v>
      </c>
      <c r="BF371" s="47">
        <v>0.9</v>
      </c>
      <c r="BG371" s="42">
        <v>5.38</v>
      </c>
      <c r="BH371" s="42">
        <v>1.94</v>
      </c>
      <c r="BI371" s="47">
        <v>0.81</v>
      </c>
      <c r="BJ371" s="42">
        <v>2.98</v>
      </c>
      <c r="BK371" s="48">
        <f>(BL371*100)/(100+79)</f>
        <v>1.3743016759776536</v>
      </c>
      <c r="BL371" s="42">
        <v>2.46</v>
      </c>
      <c r="BM371" s="47">
        <v>0.79</v>
      </c>
      <c r="BN371" s="29">
        <f t="shared" si="379"/>
        <v>132.84</v>
      </c>
      <c r="BO371" s="188"/>
      <c r="BP371" s="187"/>
      <c r="BQ371" s="187"/>
      <c r="BR371" s="187"/>
      <c r="BS371" s="161" t="s">
        <v>25</v>
      </c>
      <c r="BT371" s="42">
        <v>2</v>
      </c>
      <c r="BU371" s="42">
        <v>2</v>
      </c>
      <c r="BV371" s="29" t="s">
        <v>314</v>
      </c>
      <c r="BW371" s="165" t="s">
        <v>3827</v>
      </c>
      <c r="BX371" s="42"/>
      <c r="BY371" s="29" t="s">
        <v>1461</v>
      </c>
      <c r="BZ371" s="42" t="s">
        <v>2149</v>
      </c>
      <c r="CA371" s="42" t="s">
        <v>2150</v>
      </c>
      <c r="CB371" s="42" t="s">
        <v>299</v>
      </c>
      <c r="CC371" s="42" t="s">
        <v>300</v>
      </c>
    </row>
    <row r="372" spans="1:81" ht="42.75">
      <c r="A372" s="42">
        <v>2024</v>
      </c>
      <c r="B372" s="42" t="s">
        <v>301</v>
      </c>
      <c r="C372" s="42" t="s">
        <v>881</v>
      </c>
      <c r="D372" s="113" t="s">
        <v>333</v>
      </c>
      <c r="E372" s="42" t="s">
        <v>882</v>
      </c>
      <c r="F372" s="42" t="s">
        <v>334</v>
      </c>
      <c r="G372" s="42" t="s">
        <v>2269</v>
      </c>
      <c r="H372" s="42" t="s">
        <v>3828</v>
      </c>
      <c r="I372" s="42" t="s">
        <v>3828</v>
      </c>
      <c r="J372" s="42" t="s">
        <v>3829</v>
      </c>
      <c r="K372" s="42" t="s">
        <v>23</v>
      </c>
      <c r="L372" s="42"/>
      <c r="M372" s="42" t="s">
        <v>3830</v>
      </c>
      <c r="N372" s="42" t="s">
        <v>310</v>
      </c>
      <c r="O372" s="42" t="s">
        <v>3089</v>
      </c>
      <c r="P372" s="42">
        <v>49</v>
      </c>
      <c r="Q372" s="42"/>
      <c r="R372" s="42"/>
      <c r="S372" s="42" t="s">
        <v>3831</v>
      </c>
      <c r="T372" s="191" t="s">
        <v>3832</v>
      </c>
      <c r="U372" s="190" t="s">
        <v>2</v>
      </c>
      <c r="V372" s="191" t="s">
        <v>3833</v>
      </c>
      <c r="W372" s="190" t="s">
        <v>2</v>
      </c>
      <c r="X372" s="42">
        <v>11</v>
      </c>
      <c r="Y372" s="42">
        <v>29</v>
      </c>
      <c r="Z372" s="22">
        <f t="shared" si="381"/>
        <v>18</v>
      </c>
      <c r="AA372" s="115">
        <f t="shared" si="382"/>
        <v>1.6363636363636365</v>
      </c>
      <c r="AB372" s="42">
        <v>54</v>
      </c>
      <c r="AC372" s="42">
        <v>56</v>
      </c>
      <c r="AD372" s="22">
        <f t="shared" si="383"/>
        <v>2</v>
      </c>
      <c r="AE372" s="115">
        <f t="shared" si="384"/>
        <v>3.7037037037037035E-2</v>
      </c>
      <c r="AF372" s="42">
        <v>79</v>
      </c>
      <c r="AG372" s="42">
        <v>92</v>
      </c>
      <c r="AH372" s="22">
        <f t="shared" si="385"/>
        <v>13</v>
      </c>
      <c r="AI372" s="115">
        <f t="shared" si="386"/>
        <v>0.16455696202531644</v>
      </c>
      <c r="AJ372" s="42">
        <v>25</v>
      </c>
      <c r="AK372" s="42">
        <v>46</v>
      </c>
      <c r="AL372" s="22">
        <f t="shared" si="387"/>
        <v>21</v>
      </c>
      <c r="AM372" s="115">
        <f t="shared" si="388"/>
        <v>0.84</v>
      </c>
      <c r="AN372" s="42">
        <v>50</v>
      </c>
      <c r="AO372" s="42">
        <v>70</v>
      </c>
      <c r="AP372" s="22">
        <f t="shared" si="389"/>
        <v>20</v>
      </c>
      <c r="AQ372" s="115">
        <f t="shared" si="390"/>
        <v>0.4</v>
      </c>
      <c r="AR372" s="42">
        <v>58</v>
      </c>
      <c r="AS372" s="42">
        <v>75</v>
      </c>
      <c r="AT372" s="22">
        <f t="shared" si="391"/>
        <v>17</v>
      </c>
      <c r="AU372" s="115">
        <f t="shared" si="392"/>
        <v>0.29310344827586204</v>
      </c>
      <c r="AV372" s="22">
        <v>54</v>
      </c>
      <c r="AW372" s="22">
        <v>75</v>
      </c>
      <c r="AX372" s="22">
        <f t="shared" si="395"/>
        <v>21</v>
      </c>
      <c r="AY372" s="115">
        <f t="shared" si="396"/>
        <v>0.3888888888888889</v>
      </c>
      <c r="AZ372" s="22"/>
      <c r="BA372" s="22"/>
      <c r="BB372" s="22"/>
      <c r="BC372" s="187"/>
      <c r="BD372" s="187"/>
      <c r="BE372" s="42">
        <v>0.89</v>
      </c>
      <c r="BF372" s="47">
        <v>0.94</v>
      </c>
      <c r="BG372" s="42">
        <v>5.28</v>
      </c>
      <c r="BH372" s="42">
        <v>1.91</v>
      </c>
      <c r="BI372" s="47">
        <v>0.88</v>
      </c>
      <c r="BJ372" s="42">
        <v>3.11</v>
      </c>
      <c r="BK372" s="48">
        <f>(BL372*100)/(100+39)</f>
        <v>2.4532374100719423</v>
      </c>
      <c r="BL372" s="42">
        <v>3.41</v>
      </c>
      <c r="BM372" s="47">
        <v>0.39</v>
      </c>
      <c r="BN372" s="29">
        <f t="shared" si="379"/>
        <v>167.09</v>
      </c>
      <c r="BO372" s="188"/>
      <c r="BP372" s="187"/>
      <c r="BQ372" s="187"/>
      <c r="BR372" s="187"/>
      <c r="BS372" s="161" t="s">
        <v>25</v>
      </c>
      <c r="BT372" s="42">
        <v>1</v>
      </c>
      <c r="BU372" s="42">
        <v>2</v>
      </c>
      <c r="BV372" s="29" t="s">
        <v>1610</v>
      </c>
      <c r="BW372" s="165"/>
      <c r="BX372" s="42"/>
      <c r="BY372" s="29" t="s">
        <v>1461</v>
      </c>
      <c r="BZ372" s="42" t="s">
        <v>3834</v>
      </c>
      <c r="CA372" s="42" t="s">
        <v>3835</v>
      </c>
      <c r="CB372" s="42" t="s">
        <v>299</v>
      </c>
      <c r="CC372" s="42" t="s">
        <v>300</v>
      </c>
    </row>
    <row r="373" spans="1:81" ht="42.75">
      <c r="A373" s="42">
        <v>2024</v>
      </c>
      <c r="B373" s="42" t="s">
        <v>367</v>
      </c>
      <c r="C373" s="42" t="s">
        <v>735</v>
      </c>
      <c r="D373" s="42"/>
      <c r="E373" s="42" t="s">
        <v>1097</v>
      </c>
      <c r="F373" s="42" t="s">
        <v>1094</v>
      </c>
      <c r="G373" s="42" t="s">
        <v>1095</v>
      </c>
      <c r="H373" s="42" t="s">
        <v>1096</v>
      </c>
      <c r="I373" s="42" t="s">
        <v>1096</v>
      </c>
      <c r="J373" s="42" t="s">
        <v>3836</v>
      </c>
      <c r="K373" s="42" t="s">
        <v>23</v>
      </c>
      <c r="L373" s="42"/>
      <c r="M373" s="42" t="s">
        <v>3837</v>
      </c>
      <c r="N373" s="42" t="s">
        <v>11998</v>
      </c>
      <c r="O373" s="42" t="s">
        <v>411</v>
      </c>
      <c r="P373" s="42">
        <v>77</v>
      </c>
      <c r="Q373" s="42"/>
      <c r="R373" s="42"/>
      <c r="S373" s="42" t="s">
        <v>3838</v>
      </c>
      <c r="T373" s="191" t="s">
        <v>3839</v>
      </c>
      <c r="U373" s="190" t="s">
        <v>8</v>
      </c>
      <c r="V373" s="191" t="s">
        <v>3840</v>
      </c>
      <c r="W373" s="190" t="s">
        <v>2</v>
      </c>
      <c r="X373" s="42">
        <v>52</v>
      </c>
      <c r="Y373" s="42">
        <v>68</v>
      </c>
      <c r="Z373" s="22">
        <f t="shared" si="381"/>
        <v>16</v>
      </c>
      <c r="AA373" s="115">
        <f t="shared" si="382"/>
        <v>0.30769230769230771</v>
      </c>
      <c r="AB373" s="42">
        <v>91</v>
      </c>
      <c r="AC373" s="42">
        <v>97</v>
      </c>
      <c r="AD373" s="22">
        <f t="shared" si="383"/>
        <v>6</v>
      </c>
      <c r="AE373" s="115">
        <f t="shared" si="384"/>
        <v>6.5934065934065936E-2</v>
      </c>
      <c r="AF373" s="42">
        <v>97</v>
      </c>
      <c r="AG373" s="42">
        <v>97</v>
      </c>
      <c r="AH373" s="22">
        <f t="shared" si="385"/>
        <v>0</v>
      </c>
      <c r="AI373" s="115">
        <f t="shared" si="386"/>
        <v>0</v>
      </c>
      <c r="AJ373" s="42">
        <v>68</v>
      </c>
      <c r="AK373" s="42">
        <v>72</v>
      </c>
      <c r="AL373" s="22">
        <f t="shared" si="387"/>
        <v>4</v>
      </c>
      <c r="AM373" s="115">
        <f t="shared" si="388"/>
        <v>5.8823529411764705E-2</v>
      </c>
      <c r="AN373" s="42">
        <v>95</v>
      </c>
      <c r="AO373" s="42">
        <v>93</v>
      </c>
      <c r="AP373" s="22">
        <f t="shared" si="389"/>
        <v>-2</v>
      </c>
      <c r="AQ373" s="115">
        <f t="shared" si="390"/>
        <v>-2.1052631578947368E-2</v>
      </c>
      <c r="AR373" s="42">
        <v>84</v>
      </c>
      <c r="AS373" s="42">
        <v>92</v>
      </c>
      <c r="AT373" s="22">
        <f t="shared" si="391"/>
        <v>8</v>
      </c>
      <c r="AU373" s="115">
        <f t="shared" si="392"/>
        <v>9.5238095238095233E-2</v>
      </c>
      <c r="AV373" s="22">
        <v>80</v>
      </c>
      <c r="AW373" s="22">
        <v>85</v>
      </c>
      <c r="AX373" s="22">
        <f t="shared" si="395"/>
        <v>5</v>
      </c>
      <c r="AY373" s="115">
        <f t="shared" si="396"/>
        <v>6.25E-2</v>
      </c>
      <c r="AZ373" s="22"/>
      <c r="BA373" s="22"/>
      <c r="BB373" s="22"/>
      <c r="BC373" s="187"/>
      <c r="BD373" s="187"/>
      <c r="BE373" s="42">
        <v>1.38</v>
      </c>
      <c r="BF373" s="47">
        <v>0.93</v>
      </c>
      <c r="BG373" s="42">
        <v>4.7699999999999996</v>
      </c>
      <c r="BH373" s="42">
        <v>2.1</v>
      </c>
      <c r="BI373" s="47">
        <v>0.86</v>
      </c>
      <c r="BJ373" s="42">
        <v>3</v>
      </c>
      <c r="BK373" s="48">
        <f>(BL373*100)/(100+22)</f>
        <v>1.5819672131147542</v>
      </c>
      <c r="BL373" s="42">
        <v>1.93</v>
      </c>
      <c r="BM373" s="47">
        <v>0.22</v>
      </c>
      <c r="BN373" s="29">
        <f t="shared" si="379"/>
        <v>148.60999999999999</v>
      </c>
      <c r="BO373" s="188"/>
      <c r="BP373" s="187"/>
      <c r="BQ373" s="187"/>
      <c r="BR373" s="187"/>
      <c r="BS373" s="161" t="s">
        <v>25</v>
      </c>
      <c r="BT373" s="42">
        <v>1</v>
      </c>
      <c r="BU373" s="42">
        <v>3</v>
      </c>
      <c r="BV373" s="29" t="s">
        <v>314</v>
      </c>
      <c r="BW373" s="165"/>
      <c r="BX373" s="42"/>
      <c r="BY373" s="29" t="s">
        <v>1461</v>
      </c>
      <c r="BZ373" s="42" t="s">
        <v>3841</v>
      </c>
      <c r="CA373" s="42" t="s">
        <v>3842</v>
      </c>
      <c r="CB373" s="42" t="s">
        <v>299</v>
      </c>
      <c r="CC373" s="42" t="s">
        <v>300</v>
      </c>
    </row>
    <row r="374" spans="1:81" ht="142.5">
      <c r="A374" s="42">
        <v>2024</v>
      </c>
      <c r="B374" s="42" t="s">
        <v>301</v>
      </c>
      <c r="C374" s="42" t="s">
        <v>356</v>
      </c>
      <c r="D374" s="113" t="s">
        <v>333</v>
      </c>
      <c r="E374" s="42" t="s">
        <v>398</v>
      </c>
      <c r="F374" s="42" t="s">
        <v>334</v>
      </c>
      <c r="G374" s="42" t="s">
        <v>399</v>
      </c>
      <c r="H374" s="42" t="s">
        <v>400</v>
      </c>
      <c r="I374" s="42" t="s">
        <v>401</v>
      </c>
      <c r="J374" s="42" t="s">
        <v>3843</v>
      </c>
      <c r="K374" s="42" t="s">
        <v>23</v>
      </c>
      <c r="L374" s="42"/>
      <c r="M374" s="42" t="s">
        <v>403</v>
      </c>
      <c r="N374" s="42" t="s">
        <v>404</v>
      </c>
      <c r="O374" s="42" t="s">
        <v>405</v>
      </c>
      <c r="P374" s="42">
        <v>44</v>
      </c>
      <c r="Q374" s="170">
        <v>1504.1</v>
      </c>
      <c r="R374" s="43">
        <v>169.83</v>
      </c>
      <c r="S374" s="42" t="s">
        <v>406</v>
      </c>
      <c r="T374" s="42"/>
      <c r="U374" s="190"/>
      <c r="V374" s="191" t="s">
        <v>3844</v>
      </c>
      <c r="W374" s="190" t="s">
        <v>2</v>
      </c>
      <c r="X374" s="42">
        <v>26</v>
      </c>
      <c r="Y374" s="42">
        <v>24</v>
      </c>
      <c r="Z374" s="22">
        <f t="shared" si="381"/>
        <v>-2</v>
      </c>
      <c r="AA374" s="115">
        <f t="shared" si="382"/>
        <v>-7.6923076923076927E-2</v>
      </c>
      <c r="AB374" s="42">
        <v>52</v>
      </c>
      <c r="AC374" s="42">
        <v>45</v>
      </c>
      <c r="AD374" s="22">
        <f t="shared" si="383"/>
        <v>-7</v>
      </c>
      <c r="AE374" s="115">
        <f t="shared" si="384"/>
        <v>-0.13461538461538461</v>
      </c>
      <c r="AF374" s="42">
        <v>81</v>
      </c>
      <c r="AG374" s="42">
        <v>88</v>
      </c>
      <c r="AH374" s="22">
        <f t="shared" si="385"/>
        <v>7</v>
      </c>
      <c r="AI374" s="115">
        <f t="shared" si="386"/>
        <v>8.6419753086419748E-2</v>
      </c>
      <c r="AJ374" s="42">
        <v>32</v>
      </c>
      <c r="AK374" s="42">
        <v>62</v>
      </c>
      <c r="AL374" s="22">
        <f t="shared" si="387"/>
        <v>30</v>
      </c>
      <c r="AM374" s="115">
        <f t="shared" si="388"/>
        <v>0.9375</v>
      </c>
      <c r="AN374" s="42">
        <v>70</v>
      </c>
      <c r="AO374" s="42">
        <v>81</v>
      </c>
      <c r="AP374" s="22">
        <f t="shared" si="389"/>
        <v>11</v>
      </c>
      <c r="AQ374" s="115">
        <f t="shared" si="390"/>
        <v>0.15714285714285714</v>
      </c>
      <c r="AR374" s="42">
        <v>68</v>
      </c>
      <c r="AS374" s="42">
        <v>83</v>
      </c>
      <c r="AT374" s="22">
        <f t="shared" si="391"/>
        <v>15</v>
      </c>
      <c r="AU374" s="115">
        <f t="shared" si="392"/>
        <v>0.22058823529411764</v>
      </c>
      <c r="AV374" s="22">
        <v>66</v>
      </c>
      <c r="AW374" s="22">
        <v>77</v>
      </c>
      <c r="AX374" s="22">
        <f t="shared" si="395"/>
        <v>11</v>
      </c>
      <c r="AY374" s="115">
        <f t="shared" si="396"/>
        <v>0.16666666666666666</v>
      </c>
      <c r="AZ374" s="22"/>
      <c r="BA374" s="22"/>
      <c r="BB374" s="22"/>
      <c r="BC374" s="187"/>
      <c r="BD374" s="187"/>
      <c r="BE374" s="42">
        <v>1.63</v>
      </c>
      <c r="BF374" s="47">
        <v>0.96</v>
      </c>
      <c r="BG374" s="42">
        <v>4.03</v>
      </c>
      <c r="BH374" s="42"/>
      <c r="BI374" s="47"/>
      <c r="BJ374" s="42"/>
      <c r="BK374" s="48">
        <f>(BL374*100)/(100+33)</f>
        <v>2.9022556390977443</v>
      </c>
      <c r="BL374" s="42">
        <v>3.86</v>
      </c>
      <c r="BM374" s="47">
        <v>0.33</v>
      </c>
      <c r="BN374" s="29">
        <f t="shared" si="379"/>
        <v>169.84</v>
      </c>
      <c r="BO374" s="188"/>
      <c r="BP374" s="187"/>
      <c r="BQ374" s="187"/>
      <c r="BR374" s="187"/>
      <c r="BS374" s="161" t="s">
        <v>25</v>
      </c>
      <c r="BT374" s="42">
        <v>2</v>
      </c>
      <c r="BU374" s="42"/>
      <c r="BV374" s="29" t="s">
        <v>440</v>
      </c>
      <c r="BW374" s="165"/>
      <c r="BX374" s="42" t="s">
        <v>3845</v>
      </c>
      <c r="BY374" s="29" t="s">
        <v>3085</v>
      </c>
      <c r="BZ374" s="42" t="s">
        <v>297</v>
      </c>
      <c r="CA374" s="42" t="s">
        <v>298</v>
      </c>
      <c r="CB374" s="42" t="s">
        <v>299</v>
      </c>
      <c r="CC374" s="42" t="s">
        <v>300</v>
      </c>
    </row>
    <row r="375" spans="1:81" ht="42.75">
      <c r="A375" s="42">
        <v>2024</v>
      </c>
      <c r="B375" s="42" t="s">
        <v>301</v>
      </c>
      <c r="C375" s="42" t="s">
        <v>302</v>
      </c>
      <c r="D375" s="113" t="s">
        <v>430</v>
      </c>
      <c r="E375" s="42" t="s">
        <v>323</v>
      </c>
      <c r="F375" s="42" t="s">
        <v>334</v>
      </c>
      <c r="G375" s="42" t="s">
        <v>1972</v>
      </c>
      <c r="H375" s="42" t="s">
        <v>1329</v>
      </c>
      <c r="I375" s="42" t="s">
        <v>1329</v>
      </c>
      <c r="J375" s="42" t="s">
        <v>3846</v>
      </c>
      <c r="K375" s="42" t="s">
        <v>22</v>
      </c>
      <c r="L375" s="42" t="s">
        <v>1556</v>
      </c>
      <c r="M375" s="42" t="s">
        <v>3847</v>
      </c>
      <c r="N375" s="42" t="s">
        <v>3848</v>
      </c>
      <c r="O375" s="42" t="s">
        <v>774</v>
      </c>
      <c r="P375" s="42">
        <v>51</v>
      </c>
      <c r="Q375" s="42"/>
      <c r="R375" s="42"/>
      <c r="S375" s="42" t="s">
        <v>3849</v>
      </c>
      <c r="T375" s="191" t="s">
        <v>3850</v>
      </c>
      <c r="U375" s="190" t="s">
        <v>2</v>
      </c>
      <c r="V375" s="191" t="s">
        <v>3851</v>
      </c>
      <c r="W375" s="190" t="s">
        <v>2</v>
      </c>
      <c r="X375" s="42">
        <v>12</v>
      </c>
      <c r="Y375" s="42">
        <v>30</v>
      </c>
      <c r="Z375" s="22">
        <f t="shared" si="381"/>
        <v>18</v>
      </c>
      <c r="AA375" s="115">
        <f t="shared" si="382"/>
        <v>1.5</v>
      </c>
      <c r="AB375" s="42">
        <v>82</v>
      </c>
      <c r="AC375" s="42">
        <v>93</v>
      </c>
      <c r="AD375" s="22">
        <f t="shared" si="383"/>
        <v>11</v>
      </c>
      <c r="AE375" s="115">
        <f t="shared" si="384"/>
        <v>0.13414634146341464</v>
      </c>
      <c r="AF375" s="42">
        <v>93</v>
      </c>
      <c r="AG375" s="42">
        <v>97</v>
      </c>
      <c r="AH375" s="22">
        <f t="shared" si="385"/>
        <v>4</v>
      </c>
      <c r="AI375" s="115">
        <f t="shared" si="386"/>
        <v>4.3010752688172046E-2</v>
      </c>
      <c r="AJ375" s="42">
        <v>16</v>
      </c>
      <c r="AK375" s="42">
        <v>44</v>
      </c>
      <c r="AL375" s="22">
        <f t="shared" si="387"/>
        <v>28</v>
      </c>
      <c r="AM375" s="115">
        <f t="shared" si="388"/>
        <v>1.75</v>
      </c>
      <c r="AN375" s="42">
        <v>70</v>
      </c>
      <c r="AO375" s="42">
        <v>74</v>
      </c>
      <c r="AP375" s="22">
        <f t="shared" si="389"/>
        <v>4</v>
      </c>
      <c r="AQ375" s="115">
        <f t="shared" si="390"/>
        <v>5.7142857142857141E-2</v>
      </c>
      <c r="AR375" s="42">
        <v>70</v>
      </c>
      <c r="AS375" s="42">
        <v>75</v>
      </c>
      <c r="AT375" s="22">
        <f t="shared" si="391"/>
        <v>5</v>
      </c>
      <c r="AU375" s="115">
        <f t="shared" si="392"/>
        <v>7.1428571428571425E-2</v>
      </c>
      <c r="AV375" s="22">
        <v>40</v>
      </c>
      <c r="AW375" s="22">
        <v>86</v>
      </c>
      <c r="AX375" s="22">
        <f t="shared" si="395"/>
        <v>46</v>
      </c>
      <c r="AY375" s="115">
        <f t="shared" si="396"/>
        <v>1.1499999999999999</v>
      </c>
      <c r="AZ375" s="22"/>
      <c r="BA375" s="22"/>
      <c r="BB375" s="22"/>
      <c r="BC375" s="187"/>
      <c r="BD375" s="187"/>
      <c r="BE375" s="42">
        <v>1.46</v>
      </c>
      <c r="BF375" s="47">
        <v>0.92</v>
      </c>
      <c r="BG375" s="42">
        <v>5</v>
      </c>
      <c r="BH375" s="42">
        <v>1.84</v>
      </c>
      <c r="BI375" s="47">
        <v>0.85</v>
      </c>
      <c r="BJ375" s="42">
        <v>3.11</v>
      </c>
      <c r="BK375" s="48">
        <f>(BL375*100)/(100+60)</f>
        <v>1.5812499999999998</v>
      </c>
      <c r="BL375" s="42">
        <v>2.5299999999999998</v>
      </c>
      <c r="BM375" s="47">
        <v>0.6</v>
      </c>
      <c r="BN375" s="29">
        <f t="shared" si="379"/>
        <v>129.03</v>
      </c>
      <c r="BO375" s="188"/>
      <c r="BP375" s="187"/>
      <c r="BQ375" s="187"/>
      <c r="BR375" s="187"/>
      <c r="BS375" s="161" t="s">
        <v>25</v>
      </c>
      <c r="BT375" s="42">
        <v>1</v>
      </c>
      <c r="BU375" s="42">
        <v>2</v>
      </c>
      <c r="BV375" s="29" t="s">
        <v>314</v>
      </c>
      <c r="BW375" s="165"/>
      <c r="BX375" s="42"/>
      <c r="BY375" s="29" t="s">
        <v>1461</v>
      </c>
      <c r="BZ375" s="42" t="s">
        <v>3852</v>
      </c>
      <c r="CA375" s="42" t="s">
        <v>3853</v>
      </c>
      <c r="CB375" s="42" t="s">
        <v>299</v>
      </c>
      <c r="CC375" s="42" t="s">
        <v>300</v>
      </c>
    </row>
    <row r="376" spans="1:81" ht="42.75">
      <c r="A376" s="42">
        <v>2024</v>
      </c>
      <c r="B376" s="42" t="s">
        <v>828</v>
      </c>
      <c r="C376" s="42" t="s">
        <v>829</v>
      </c>
      <c r="D376" s="113" t="s">
        <v>830</v>
      </c>
      <c r="E376" s="42" t="s">
        <v>1113</v>
      </c>
      <c r="F376" s="42" t="s">
        <v>334</v>
      </c>
      <c r="G376" s="42" t="s">
        <v>2820</v>
      </c>
      <c r="H376" s="42" t="s">
        <v>1115</v>
      </c>
      <c r="I376" s="42" t="s">
        <v>1115</v>
      </c>
      <c r="J376" s="42" t="s">
        <v>3854</v>
      </c>
      <c r="K376" s="42" t="s">
        <v>21</v>
      </c>
      <c r="L376" s="42"/>
      <c r="M376" s="42"/>
      <c r="N376" s="42" t="s">
        <v>3855</v>
      </c>
      <c r="O376" s="42" t="s">
        <v>3311</v>
      </c>
      <c r="P376" s="42"/>
      <c r="Q376" s="42"/>
      <c r="R376" s="42"/>
      <c r="S376" s="42" t="s">
        <v>2088</v>
      </c>
      <c r="T376" s="176" t="s">
        <v>3615</v>
      </c>
      <c r="U376" s="176" t="s">
        <v>2</v>
      </c>
      <c r="V376" s="155" t="s">
        <v>3616</v>
      </c>
      <c r="W376" s="176" t="s">
        <v>2</v>
      </c>
      <c r="X376" s="42">
        <v>40</v>
      </c>
      <c r="Y376" s="42">
        <v>44</v>
      </c>
      <c r="Z376" s="22">
        <f t="shared" si="381"/>
        <v>4</v>
      </c>
      <c r="AA376" s="115">
        <f t="shared" si="382"/>
        <v>0.1</v>
      </c>
      <c r="AB376" s="42">
        <v>80</v>
      </c>
      <c r="AC376" s="42">
        <v>84</v>
      </c>
      <c r="AD376" s="22">
        <f t="shared" si="383"/>
        <v>4</v>
      </c>
      <c r="AE376" s="115">
        <f t="shared" si="384"/>
        <v>0.05</v>
      </c>
      <c r="AF376" s="42">
        <v>95</v>
      </c>
      <c r="AG376" s="42">
        <v>93</v>
      </c>
      <c r="AH376" s="22">
        <f t="shared" si="385"/>
        <v>-2</v>
      </c>
      <c r="AI376" s="115">
        <f t="shared" si="386"/>
        <v>-2.1052631578947368E-2</v>
      </c>
      <c r="AJ376" s="42">
        <v>36</v>
      </c>
      <c r="AK376" s="42">
        <v>56</v>
      </c>
      <c r="AL376" s="22">
        <f t="shared" si="387"/>
        <v>20</v>
      </c>
      <c r="AM376" s="115">
        <f t="shared" si="388"/>
        <v>0.55555555555555558</v>
      </c>
      <c r="AN376" s="42"/>
      <c r="AO376" s="42"/>
      <c r="AP376" s="22"/>
      <c r="AQ376" s="115"/>
      <c r="AR376" s="42">
        <v>89</v>
      </c>
      <c r="AS376" s="42">
        <v>93</v>
      </c>
      <c r="AT376" s="22">
        <f t="shared" si="391"/>
        <v>4</v>
      </c>
      <c r="AU376" s="115">
        <f t="shared" si="392"/>
        <v>4.49438202247191E-2</v>
      </c>
      <c r="AV376" s="22">
        <v>48</v>
      </c>
      <c r="AW376" s="22">
        <v>74</v>
      </c>
      <c r="AX376" s="22">
        <f t="shared" si="395"/>
        <v>26</v>
      </c>
      <c r="AY376" s="115">
        <f t="shared" si="396"/>
        <v>0.54166666666666663</v>
      </c>
      <c r="AZ376" s="22"/>
      <c r="BA376" s="22"/>
      <c r="BB376" s="22"/>
      <c r="BC376" s="187"/>
      <c r="BD376" s="187"/>
      <c r="BE376" s="42"/>
      <c r="BF376" s="47"/>
      <c r="BG376" s="42"/>
      <c r="BH376" s="42"/>
      <c r="BI376" s="47"/>
      <c r="BJ376" s="42"/>
      <c r="BK376" s="48"/>
      <c r="BL376" s="42"/>
      <c r="BM376" s="47"/>
      <c r="BN376" s="29"/>
      <c r="BO376" s="188"/>
      <c r="BP376" s="187"/>
      <c r="BQ376" s="187"/>
      <c r="BR376" s="187"/>
      <c r="BS376" s="42" t="s">
        <v>25</v>
      </c>
      <c r="BT376" s="42">
        <v>1</v>
      </c>
      <c r="BU376" s="42">
        <v>2</v>
      </c>
      <c r="BV376" s="29" t="s">
        <v>21</v>
      </c>
      <c r="BW376" s="165"/>
      <c r="BX376" s="42"/>
      <c r="BY376" s="29" t="s">
        <v>1569</v>
      </c>
      <c r="BZ376" s="42" t="s">
        <v>1570</v>
      </c>
      <c r="CA376" s="42" t="s">
        <v>1571</v>
      </c>
      <c r="CB376" s="42" t="s">
        <v>2232</v>
      </c>
      <c r="CC376" s="42" t="s">
        <v>300</v>
      </c>
    </row>
    <row r="377" spans="1:81" ht="99.75">
      <c r="A377" s="42">
        <v>2024</v>
      </c>
      <c r="B377" s="42" t="s">
        <v>367</v>
      </c>
      <c r="C377" s="42" t="s">
        <v>368</v>
      </c>
      <c r="D377" s="42"/>
      <c r="E377" s="42" t="s">
        <v>369</v>
      </c>
      <c r="F377" s="42" t="s">
        <v>370</v>
      </c>
      <c r="G377" s="29" t="s">
        <v>371</v>
      </c>
      <c r="H377" s="29" t="s">
        <v>372</v>
      </c>
      <c r="I377" s="22" t="s">
        <v>372</v>
      </c>
      <c r="J377" s="29" t="s">
        <v>409</v>
      </c>
      <c r="K377" s="42" t="s">
        <v>23</v>
      </c>
      <c r="L377" s="42"/>
      <c r="M377" s="29" t="s">
        <v>410</v>
      </c>
      <c r="N377" s="22" t="s">
        <v>12017</v>
      </c>
      <c r="O377" s="42" t="s">
        <v>411</v>
      </c>
      <c r="P377" s="42">
        <v>33</v>
      </c>
      <c r="Q377" s="170">
        <v>1948.18</v>
      </c>
      <c r="R377" s="43">
        <v>126.64</v>
      </c>
      <c r="S377" s="22" t="s">
        <v>412</v>
      </c>
      <c r="T377" s="176"/>
      <c r="U377" s="176"/>
      <c r="V377" s="176" t="s">
        <v>3856</v>
      </c>
      <c r="W377" s="190" t="s">
        <v>8</v>
      </c>
      <c r="X377" s="42">
        <v>6</v>
      </c>
      <c r="Y377" s="42">
        <v>12</v>
      </c>
      <c r="Z377" s="22">
        <f t="shared" si="381"/>
        <v>6</v>
      </c>
      <c r="AA377" s="115">
        <f t="shared" si="382"/>
        <v>1</v>
      </c>
      <c r="AB377" s="42">
        <v>12</v>
      </c>
      <c r="AC377" s="42">
        <v>26</v>
      </c>
      <c r="AD377" s="22">
        <f t="shared" si="383"/>
        <v>14</v>
      </c>
      <c r="AE377" s="115">
        <f t="shared" si="384"/>
        <v>1.1666666666666667</v>
      </c>
      <c r="AF377" s="42">
        <v>61</v>
      </c>
      <c r="AG377" s="42">
        <v>74</v>
      </c>
      <c r="AH377" s="22">
        <f t="shared" si="385"/>
        <v>13</v>
      </c>
      <c r="AI377" s="115">
        <f t="shared" si="386"/>
        <v>0.21311475409836064</v>
      </c>
      <c r="AJ377" s="42">
        <v>18</v>
      </c>
      <c r="AK377" s="42">
        <v>37</v>
      </c>
      <c r="AL377" s="22">
        <f t="shared" si="387"/>
        <v>19</v>
      </c>
      <c r="AM377" s="115">
        <f t="shared" si="388"/>
        <v>1.0555555555555556</v>
      </c>
      <c r="AN377" s="42">
        <v>90</v>
      </c>
      <c r="AO377" s="42">
        <v>100</v>
      </c>
      <c r="AP377" s="22">
        <f t="shared" ref="AP377:AP414" si="398">AO377-AN377</f>
        <v>10</v>
      </c>
      <c r="AQ377" s="115">
        <f t="shared" ref="AQ377:AQ414" si="399">(AO377-AN377)/AN377</f>
        <v>0.1111111111111111</v>
      </c>
      <c r="AR377" s="42">
        <v>89</v>
      </c>
      <c r="AS377" s="42">
        <v>96</v>
      </c>
      <c r="AT377" s="22">
        <f t="shared" si="391"/>
        <v>7</v>
      </c>
      <c r="AU377" s="115">
        <f t="shared" si="392"/>
        <v>7.8651685393258425E-2</v>
      </c>
      <c r="AV377" s="42">
        <v>41</v>
      </c>
      <c r="AW377" s="42">
        <v>62</v>
      </c>
      <c r="AX377" s="22">
        <f t="shared" si="395"/>
        <v>21</v>
      </c>
      <c r="AY377" s="115">
        <f t="shared" si="396"/>
        <v>0.51219512195121952</v>
      </c>
      <c r="AZ377" s="22"/>
      <c r="BA377" s="22"/>
      <c r="BB377" s="22"/>
      <c r="BC377" s="187"/>
      <c r="BD377" s="187"/>
      <c r="BE377" s="42">
        <v>1.88</v>
      </c>
      <c r="BF377" s="47">
        <v>0.93</v>
      </c>
      <c r="BG377" s="42">
        <v>3.28</v>
      </c>
      <c r="BH377" s="42"/>
      <c r="BI377" s="47"/>
      <c r="BJ377" s="42"/>
      <c r="BK377" s="48">
        <f>(BL377*100)/(100+22)</f>
        <v>3.1475409836065573</v>
      </c>
      <c r="BL377" s="42">
        <v>3.84</v>
      </c>
      <c r="BM377" s="47">
        <v>0.22</v>
      </c>
      <c r="BN377" s="29">
        <f t="shared" ref="BN377:BN414" si="400">P377*BL377</f>
        <v>126.72</v>
      </c>
      <c r="BO377" s="188"/>
      <c r="BP377" s="187"/>
      <c r="BQ377" s="187"/>
      <c r="BR377" s="187"/>
      <c r="BS377" s="29" t="s">
        <v>25</v>
      </c>
      <c r="BT377" s="42">
        <v>1</v>
      </c>
      <c r="BU377" s="42">
        <v>0</v>
      </c>
      <c r="BV377" s="29" t="s">
        <v>3022</v>
      </c>
      <c r="BW377" s="165"/>
      <c r="BX377" s="42" t="s">
        <v>3857</v>
      </c>
      <c r="BY377" s="29" t="s">
        <v>3085</v>
      </c>
      <c r="BZ377" s="42" t="s">
        <v>297</v>
      </c>
      <c r="CA377" s="42" t="s">
        <v>298</v>
      </c>
      <c r="CB377" s="42" t="s">
        <v>299</v>
      </c>
      <c r="CC377" s="42" t="s">
        <v>315</v>
      </c>
    </row>
    <row r="378" spans="1:81" ht="42.75">
      <c r="A378" s="42">
        <v>2024</v>
      </c>
      <c r="B378" s="42" t="s">
        <v>283</v>
      </c>
      <c r="C378" s="42" t="s">
        <v>1234</v>
      </c>
      <c r="D378" s="42"/>
      <c r="E378" s="42" t="s">
        <v>1491</v>
      </c>
      <c r="F378" s="42" t="s">
        <v>1401</v>
      </c>
      <c r="G378" s="42" t="s">
        <v>3697</v>
      </c>
      <c r="H378" s="42" t="s">
        <v>3697</v>
      </c>
      <c r="I378" s="42" t="s">
        <v>3697</v>
      </c>
      <c r="J378" s="42" t="s">
        <v>3858</v>
      </c>
      <c r="K378" s="42" t="s">
        <v>23</v>
      </c>
      <c r="L378" s="42"/>
      <c r="M378" s="42" t="s">
        <v>3859</v>
      </c>
      <c r="N378" s="42" t="s">
        <v>12021</v>
      </c>
      <c r="O378" s="42" t="s">
        <v>311</v>
      </c>
      <c r="P378" s="42">
        <v>22</v>
      </c>
      <c r="Q378" s="42"/>
      <c r="R378" s="42"/>
      <c r="S378" s="42" t="s">
        <v>3860</v>
      </c>
      <c r="T378" s="176"/>
      <c r="U378" s="176"/>
      <c r="V378" s="176" t="s">
        <v>3861</v>
      </c>
      <c r="W378" s="176" t="s">
        <v>2</v>
      </c>
      <c r="X378" s="42">
        <v>8</v>
      </c>
      <c r="Y378" s="42">
        <v>17</v>
      </c>
      <c r="Z378" s="22">
        <f t="shared" si="381"/>
        <v>9</v>
      </c>
      <c r="AA378" s="115">
        <f t="shared" si="382"/>
        <v>1.125</v>
      </c>
      <c r="AB378" s="42">
        <v>35</v>
      </c>
      <c r="AC378" s="42">
        <v>53</v>
      </c>
      <c r="AD378" s="22">
        <f t="shared" si="383"/>
        <v>18</v>
      </c>
      <c r="AE378" s="115">
        <f t="shared" si="384"/>
        <v>0.51428571428571423</v>
      </c>
      <c r="AF378" s="42">
        <v>88</v>
      </c>
      <c r="AG378" s="42">
        <v>88</v>
      </c>
      <c r="AH378" s="22">
        <f t="shared" si="385"/>
        <v>0</v>
      </c>
      <c r="AI378" s="115">
        <f t="shared" si="386"/>
        <v>0</v>
      </c>
      <c r="AJ378" s="42">
        <v>45</v>
      </c>
      <c r="AK378" s="42">
        <v>40</v>
      </c>
      <c r="AL378" s="22">
        <f t="shared" si="387"/>
        <v>-5</v>
      </c>
      <c r="AM378" s="115">
        <f t="shared" si="388"/>
        <v>-0.1111111111111111</v>
      </c>
      <c r="AN378" s="42">
        <v>83</v>
      </c>
      <c r="AO378" s="42">
        <v>85</v>
      </c>
      <c r="AP378" s="22">
        <f t="shared" si="398"/>
        <v>2</v>
      </c>
      <c r="AQ378" s="115">
        <f t="shared" si="399"/>
        <v>2.4096385542168676E-2</v>
      </c>
      <c r="AR378" s="42">
        <v>84</v>
      </c>
      <c r="AS378" s="42">
        <v>85</v>
      </c>
      <c r="AT378" s="22">
        <f t="shared" si="391"/>
        <v>1</v>
      </c>
      <c r="AU378" s="115">
        <f t="shared" si="392"/>
        <v>1.1904761904761904E-2</v>
      </c>
      <c r="AV378" s="22">
        <v>75</v>
      </c>
      <c r="AW378" s="22">
        <v>76</v>
      </c>
      <c r="AX378" s="22">
        <f t="shared" si="395"/>
        <v>1</v>
      </c>
      <c r="AY378" s="115">
        <f t="shared" si="396"/>
        <v>1.3333333333333334E-2</v>
      </c>
      <c r="AZ378" s="22"/>
      <c r="BA378" s="22"/>
      <c r="BB378" s="22"/>
      <c r="BC378" s="187"/>
      <c r="BD378" s="187"/>
      <c r="BE378" s="42">
        <v>1.06</v>
      </c>
      <c r="BF378" s="47">
        <v>0.93</v>
      </c>
      <c r="BG378" s="42">
        <v>5.07</v>
      </c>
      <c r="BH378" s="42">
        <v>2.37</v>
      </c>
      <c r="BI378" s="47">
        <v>0.86</v>
      </c>
      <c r="BJ378" s="42">
        <v>3.37</v>
      </c>
      <c r="BK378" s="48">
        <f>(BL378*100)/(100+17)</f>
        <v>2.9743589743589745</v>
      </c>
      <c r="BL378" s="42">
        <v>3.48</v>
      </c>
      <c r="BM378" s="47">
        <v>0.17</v>
      </c>
      <c r="BN378" s="29">
        <f t="shared" si="400"/>
        <v>76.56</v>
      </c>
      <c r="BO378" s="188"/>
      <c r="BP378" s="187"/>
      <c r="BQ378" s="187"/>
      <c r="BR378" s="187"/>
      <c r="BS378" s="42" t="s">
        <v>25</v>
      </c>
      <c r="BT378" s="42">
        <v>1</v>
      </c>
      <c r="BU378" s="42">
        <v>4</v>
      </c>
      <c r="BV378" s="20" t="s">
        <v>314</v>
      </c>
      <c r="BW378" s="22" t="s">
        <v>3862</v>
      </c>
      <c r="BX378" s="42"/>
      <c r="BY378" s="29" t="s">
        <v>1569</v>
      </c>
      <c r="BZ378" s="42" t="s">
        <v>3702</v>
      </c>
      <c r="CA378" s="42" t="s">
        <v>3703</v>
      </c>
      <c r="CB378" s="42" t="s">
        <v>299</v>
      </c>
      <c r="CC378" s="42" t="s">
        <v>300</v>
      </c>
    </row>
    <row r="379" spans="1:81" ht="57">
      <c r="A379" s="42">
        <v>2024</v>
      </c>
      <c r="B379" s="42" t="s">
        <v>744</v>
      </c>
      <c r="C379" s="42" t="s">
        <v>745</v>
      </c>
      <c r="D379" s="113" t="s">
        <v>333</v>
      </c>
      <c r="E379" s="42" t="s">
        <v>745</v>
      </c>
      <c r="F379" s="42" t="s">
        <v>1415</v>
      </c>
      <c r="G379" s="42" t="s">
        <v>3863</v>
      </c>
      <c r="H379" s="42" t="s">
        <v>3863</v>
      </c>
      <c r="I379" s="42" t="s">
        <v>3863</v>
      </c>
      <c r="J379" s="42" t="s">
        <v>3864</v>
      </c>
      <c r="K379" s="42" t="s">
        <v>22</v>
      </c>
      <c r="L379" s="42" t="s">
        <v>3051</v>
      </c>
      <c r="M379" s="42" t="s">
        <v>3865</v>
      </c>
      <c r="N379" s="42" t="s">
        <v>3848</v>
      </c>
      <c r="O379" s="42" t="s">
        <v>3866</v>
      </c>
      <c r="P379" s="42">
        <v>111</v>
      </c>
      <c r="Q379" s="42"/>
      <c r="R379" s="42"/>
      <c r="S379" s="42" t="s">
        <v>3867</v>
      </c>
      <c r="T379" s="191" t="s">
        <v>3868</v>
      </c>
      <c r="U379" s="190" t="s">
        <v>2</v>
      </c>
      <c r="V379" s="191" t="s">
        <v>3869</v>
      </c>
      <c r="W379" s="190" t="s">
        <v>2</v>
      </c>
      <c r="X379" s="42">
        <v>45</v>
      </c>
      <c r="Y379" s="42">
        <v>77</v>
      </c>
      <c r="Z379" s="22">
        <f t="shared" si="381"/>
        <v>32</v>
      </c>
      <c r="AA379" s="115">
        <f t="shared" si="382"/>
        <v>0.71111111111111114</v>
      </c>
      <c r="AB379" s="42">
        <v>85</v>
      </c>
      <c r="AC379" s="42">
        <v>94</v>
      </c>
      <c r="AD379" s="22">
        <f t="shared" si="383"/>
        <v>9</v>
      </c>
      <c r="AE379" s="115">
        <f t="shared" si="384"/>
        <v>0.10588235294117647</v>
      </c>
      <c r="AF379" s="42">
        <v>100</v>
      </c>
      <c r="AG379" s="42">
        <v>100</v>
      </c>
      <c r="AH379" s="22">
        <f t="shared" si="385"/>
        <v>0</v>
      </c>
      <c r="AI379" s="115">
        <f t="shared" si="386"/>
        <v>0</v>
      </c>
      <c r="AJ379" s="42">
        <v>11</v>
      </c>
      <c r="AK379" s="42">
        <v>47</v>
      </c>
      <c r="AL379" s="22">
        <f t="shared" si="387"/>
        <v>36</v>
      </c>
      <c r="AM379" s="115">
        <f t="shared" si="388"/>
        <v>3.2727272727272729</v>
      </c>
      <c r="AN379" s="42">
        <v>90</v>
      </c>
      <c r="AO379" s="42">
        <v>96</v>
      </c>
      <c r="AP379" s="22">
        <f t="shared" si="398"/>
        <v>6</v>
      </c>
      <c r="AQ379" s="115">
        <f t="shared" si="399"/>
        <v>6.6666666666666666E-2</v>
      </c>
      <c r="AR379" s="42">
        <v>86</v>
      </c>
      <c r="AS379" s="42">
        <v>90</v>
      </c>
      <c r="AT379" s="22">
        <f t="shared" si="391"/>
        <v>4</v>
      </c>
      <c r="AU379" s="115">
        <f t="shared" si="392"/>
        <v>4.6511627906976744E-2</v>
      </c>
      <c r="AV379" s="42">
        <v>97</v>
      </c>
      <c r="AW379" s="42">
        <v>99</v>
      </c>
      <c r="AX379" s="22">
        <f t="shared" si="395"/>
        <v>2</v>
      </c>
      <c r="AY379" s="115">
        <f t="shared" si="396"/>
        <v>2.0618556701030927E-2</v>
      </c>
      <c r="AZ379" s="42"/>
      <c r="BA379" s="42"/>
      <c r="BB379" s="42"/>
      <c r="BC379" s="187"/>
      <c r="BD379" s="187"/>
      <c r="BE379" s="42">
        <v>1.18</v>
      </c>
      <c r="BF379" s="47">
        <v>0.92</v>
      </c>
      <c r="BG379" s="42">
        <v>4.62</v>
      </c>
      <c r="BH379" s="42">
        <v>1.8</v>
      </c>
      <c r="BI379" s="47">
        <v>0.83</v>
      </c>
      <c r="BJ379" s="42">
        <v>3.08</v>
      </c>
      <c r="BK379" s="48">
        <f>(BL379*100)/(100+69)</f>
        <v>1.5976331360946745</v>
      </c>
      <c r="BL379" s="42">
        <v>2.7</v>
      </c>
      <c r="BM379" s="47">
        <v>0.69</v>
      </c>
      <c r="BN379" s="29">
        <f t="shared" si="400"/>
        <v>299.70000000000005</v>
      </c>
      <c r="BO379" s="188"/>
      <c r="BP379" s="187"/>
      <c r="BQ379" s="187"/>
      <c r="BR379" s="187"/>
      <c r="BS379" s="42" t="s">
        <v>27</v>
      </c>
      <c r="BT379" s="42">
        <v>1</v>
      </c>
      <c r="BU379" s="42">
        <v>1</v>
      </c>
      <c r="BV379" s="20" t="s">
        <v>314</v>
      </c>
      <c r="BW379" s="189"/>
      <c r="BX379" s="42"/>
      <c r="BY379" s="29" t="s">
        <v>1461</v>
      </c>
      <c r="BZ379" s="42" t="s">
        <v>3870</v>
      </c>
      <c r="CA379" s="42" t="s">
        <v>3871</v>
      </c>
      <c r="CB379" s="42" t="s">
        <v>299</v>
      </c>
      <c r="CC379" s="42" t="s">
        <v>300</v>
      </c>
    </row>
    <row r="380" spans="1:81" ht="42.75">
      <c r="A380" s="42">
        <v>2024</v>
      </c>
      <c r="B380" s="42" t="s">
        <v>828</v>
      </c>
      <c r="C380" s="42" t="s">
        <v>829</v>
      </c>
      <c r="D380" s="113" t="s">
        <v>830</v>
      </c>
      <c r="E380" s="42" t="s">
        <v>3734</v>
      </c>
      <c r="F380" s="42" t="s">
        <v>831</v>
      </c>
      <c r="G380" s="42" t="s">
        <v>3238</v>
      </c>
      <c r="H380" s="42" t="s">
        <v>833</v>
      </c>
      <c r="I380" s="42" t="s">
        <v>833</v>
      </c>
      <c r="J380" s="42" t="s">
        <v>3872</v>
      </c>
      <c r="K380" s="42" t="s">
        <v>23</v>
      </c>
      <c r="L380" s="42"/>
      <c r="M380" s="42" t="s">
        <v>3873</v>
      </c>
      <c r="N380" s="42" t="s">
        <v>3848</v>
      </c>
      <c r="O380" s="42" t="s">
        <v>311</v>
      </c>
      <c r="P380" s="42">
        <v>24</v>
      </c>
      <c r="Q380" s="42"/>
      <c r="R380" s="42"/>
      <c r="S380" s="42" t="s">
        <v>3874</v>
      </c>
      <c r="T380" s="191" t="s">
        <v>3875</v>
      </c>
      <c r="U380" s="190" t="s">
        <v>2</v>
      </c>
      <c r="V380" s="191" t="s">
        <v>3876</v>
      </c>
      <c r="W380" s="190" t="s">
        <v>2</v>
      </c>
      <c r="X380" s="42">
        <v>34</v>
      </c>
      <c r="Y380" s="42">
        <v>47</v>
      </c>
      <c r="Z380" s="22">
        <f t="shared" si="381"/>
        <v>13</v>
      </c>
      <c r="AA380" s="115">
        <f t="shared" si="382"/>
        <v>0.38235294117647056</v>
      </c>
      <c r="AB380" s="42">
        <v>87</v>
      </c>
      <c r="AC380" s="42">
        <v>99</v>
      </c>
      <c r="AD380" s="22">
        <f t="shared" si="383"/>
        <v>12</v>
      </c>
      <c r="AE380" s="115">
        <f t="shared" si="384"/>
        <v>0.13793103448275862</v>
      </c>
      <c r="AF380" s="42">
        <v>99</v>
      </c>
      <c r="AG380" s="42">
        <v>100</v>
      </c>
      <c r="AH380" s="22">
        <f t="shared" si="385"/>
        <v>1</v>
      </c>
      <c r="AI380" s="115">
        <f t="shared" si="386"/>
        <v>1.0101010101010102E-2</v>
      </c>
      <c r="AJ380" s="42">
        <v>65</v>
      </c>
      <c r="AK380" s="42">
        <v>66</v>
      </c>
      <c r="AL380" s="22">
        <f t="shared" si="387"/>
        <v>1</v>
      </c>
      <c r="AM380" s="115">
        <f t="shared" si="388"/>
        <v>1.5384615384615385E-2</v>
      </c>
      <c r="AN380" s="42">
        <v>93</v>
      </c>
      <c r="AO380" s="42">
        <v>94</v>
      </c>
      <c r="AP380" s="22">
        <f t="shared" si="398"/>
        <v>1</v>
      </c>
      <c r="AQ380" s="115">
        <f t="shared" si="399"/>
        <v>1.0752688172043012E-2</v>
      </c>
      <c r="AR380" s="42">
        <v>96</v>
      </c>
      <c r="AS380" s="42">
        <v>91</v>
      </c>
      <c r="AT380" s="22">
        <f t="shared" si="391"/>
        <v>-5</v>
      </c>
      <c r="AU380" s="115">
        <f t="shared" si="392"/>
        <v>-5.2083333333333336E-2</v>
      </c>
      <c r="AV380" s="42">
        <v>97</v>
      </c>
      <c r="AW380" s="42">
        <v>97</v>
      </c>
      <c r="AX380" s="22">
        <f t="shared" si="395"/>
        <v>0</v>
      </c>
      <c r="AY380" s="115">
        <f t="shared" si="396"/>
        <v>0</v>
      </c>
      <c r="AZ380" s="42"/>
      <c r="BA380" s="42"/>
      <c r="BB380" s="42"/>
      <c r="BC380" s="187"/>
      <c r="BD380" s="187"/>
      <c r="BE380" s="42">
        <v>0.97</v>
      </c>
      <c r="BF380" s="47">
        <v>0.94</v>
      </c>
      <c r="BG380" s="42">
        <v>5.32</v>
      </c>
      <c r="BH380" s="42">
        <v>2.1</v>
      </c>
      <c r="BI380" s="47">
        <v>0.87</v>
      </c>
      <c r="BJ380" s="42">
        <v>2.9</v>
      </c>
      <c r="BK380" s="48">
        <f t="shared" ref="BK380:BK381" si="401">(BL380*100)/(100+23)</f>
        <v>2.4878048780487805</v>
      </c>
      <c r="BL380" s="42">
        <v>3.06</v>
      </c>
      <c r="BM380" s="47">
        <v>0.23</v>
      </c>
      <c r="BN380" s="29">
        <f t="shared" si="400"/>
        <v>73.44</v>
      </c>
      <c r="BO380" s="188"/>
      <c r="BP380" s="187"/>
      <c r="BQ380" s="187"/>
      <c r="BR380" s="187"/>
      <c r="BS380" s="42" t="s">
        <v>28</v>
      </c>
      <c r="BT380" s="42">
        <v>2</v>
      </c>
      <c r="BU380" s="42">
        <v>1</v>
      </c>
      <c r="BV380" s="20" t="s">
        <v>1517</v>
      </c>
      <c r="BW380" s="189"/>
      <c r="BX380" s="42"/>
      <c r="BY380" s="29" t="s">
        <v>1461</v>
      </c>
      <c r="BZ380" s="42" t="s">
        <v>3877</v>
      </c>
      <c r="CA380" s="42" t="s">
        <v>3878</v>
      </c>
      <c r="CB380" s="42" t="s">
        <v>299</v>
      </c>
      <c r="CC380" s="42" t="s">
        <v>300</v>
      </c>
    </row>
    <row r="381" spans="1:81" ht="57">
      <c r="A381" s="42">
        <v>2024</v>
      </c>
      <c r="B381" s="42" t="s">
        <v>283</v>
      </c>
      <c r="C381" s="42" t="s">
        <v>1234</v>
      </c>
      <c r="D381" s="42"/>
      <c r="E381" s="42" t="s">
        <v>1491</v>
      </c>
      <c r="F381" s="42" t="s">
        <v>1401</v>
      </c>
      <c r="G381" s="42" t="s">
        <v>3697</v>
      </c>
      <c r="H381" s="42" t="s">
        <v>3879</v>
      </c>
      <c r="I381" s="42" t="s">
        <v>3879</v>
      </c>
      <c r="J381" s="42" t="s">
        <v>3880</v>
      </c>
      <c r="K381" s="42" t="s">
        <v>23</v>
      </c>
      <c r="L381" s="42"/>
      <c r="M381" s="42" t="s">
        <v>3881</v>
      </c>
      <c r="N381" s="42" t="s">
        <v>12021</v>
      </c>
      <c r="O381" s="42" t="s">
        <v>321</v>
      </c>
      <c r="P381" s="42">
        <v>34</v>
      </c>
      <c r="Q381" s="42"/>
      <c r="R381" s="42"/>
      <c r="S381" s="42" t="s">
        <v>3882</v>
      </c>
      <c r="T381" s="42"/>
      <c r="U381" s="190"/>
      <c r="V381" s="191" t="s">
        <v>3883</v>
      </c>
      <c r="W381" s="190" t="s">
        <v>2</v>
      </c>
      <c r="X381" s="42">
        <v>9</v>
      </c>
      <c r="Y381" s="42">
        <v>28</v>
      </c>
      <c r="Z381" s="22">
        <f t="shared" si="381"/>
        <v>19</v>
      </c>
      <c r="AA381" s="115">
        <f t="shared" si="382"/>
        <v>2.1111111111111112</v>
      </c>
      <c r="AB381" s="42">
        <v>33</v>
      </c>
      <c r="AC381" s="42">
        <v>53</v>
      </c>
      <c r="AD381" s="22">
        <f t="shared" si="383"/>
        <v>20</v>
      </c>
      <c r="AE381" s="115">
        <f t="shared" si="384"/>
        <v>0.60606060606060608</v>
      </c>
      <c r="AF381" s="42">
        <v>91</v>
      </c>
      <c r="AG381" s="42">
        <v>93</v>
      </c>
      <c r="AH381" s="22">
        <f t="shared" si="385"/>
        <v>2</v>
      </c>
      <c r="AI381" s="115">
        <f t="shared" si="386"/>
        <v>2.197802197802198E-2</v>
      </c>
      <c r="AJ381" s="42">
        <v>59</v>
      </c>
      <c r="AK381" s="42">
        <v>63</v>
      </c>
      <c r="AL381" s="22">
        <f t="shared" si="387"/>
        <v>4</v>
      </c>
      <c r="AM381" s="115">
        <f t="shared" si="388"/>
        <v>6.7796610169491525E-2</v>
      </c>
      <c r="AN381" s="42">
        <v>83</v>
      </c>
      <c r="AO381" s="42">
        <v>88</v>
      </c>
      <c r="AP381" s="22">
        <f t="shared" si="398"/>
        <v>5</v>
      </c>
      <c r="AQ381" s="115">
        <f t="shared" si="399"/>
        <v>6.0240963855421686E-2</v>
      </c>
      <c r="AR381" s="42">
        <v>83</v>
      </c>
      <c r="AS381" s="42">
        <v>89</v>
      </c>
      <c r="AT381" s="22">
        <f t="shared" si="391"/>
        <v>6</v>
      </c>
      <c r="AU381" s="115">
        <f t="shared" si="392"/>
        <v>7.2289156626506021E-2</v>
      </c>
      <c r="AV381" s="42">
        <v>79</v>
      </c>
      <c r="AW381" s="42">
        <v>85</v>
      </c>
      <c r="AX381" s="22">
        <f t="shared" si="395"/>
        <v>6</v>
      </c>
      <c r="AY381" s="115">
        <f t="shared" si="396"/>
        <v>7.5949367088607597E-2</v>
      </c>
      <c r="AZ381" s="42"/>
      <c r="BA381" s="42"/>
      <c r="BB381" s="42"/>
      <c r="BC381" s="187"/>
      <c r="BD381" s="187"/>
      <c r="BE381" s="42">
        <v>0.9</v>
      </c>
      <c r="BF381" s="47">
        <v>0.92</v>
      </c>
      <c r="BG381" s="42">
        <v>5.16</v>
      </c>
      <c r="BH381" s="42">
        <v>2.16</v>
      </c>
      <c r="BI381" s="47">
        <v>0.85</v>
      </c>
      <c r="BJ381" s="42">
        <v>3.33</v>
      </c>
      <c r="BK381" s="48">
        <f t="shared" si="401"/>
        <v>3.2195121951219514</v>
      </c>
      <c r="BL381" s="42">
        <v>3.96</v>
      </c>
      <c r="BM381" s="47">
        <v>0.23</v>
      </c>
      <c r="BN381" s="29">
        <f t="shared" si="400"/>
        <v>134.63999999999999</v>
      </c>
      <c r="BO381" s="188"/>
      <c r="BP381" s="187"/>
      <c r="BQ381" s="187"/>
      <c r="BR381" s="187"/>
      <c r="BS381" s="42" t="s">
        <v>25</v>
      </c>
      <c r="BT381" s="42">
        <v>1</v>
      </c>
      <c r="BU381" s="42">
        <v>4</v>
      </c>
      <c r="BV381" s="20" t="s">
        <v>314</v>
      </c>
      <c r="BW381" s="42" t="s">
        <v>3884</v>
      </c>
      <c r="BX381" s="42"/>
      <c r="BY381" s="29" t="s">
        <v>1569</v>
      </c>
      <c r="BZ381" s="42" t="s">
        <v>3702</v>
      </c>
      <c r="CA381" s="42" t="s">
        <v>3703</v>
      </c>
      <c r="CB381" s="42" t="s">
        <v>299</v>
      </c>
      <c r="CC381" s="42" t="s">
        <v>300</v>
      </c>
    </row>
    <row r="382" spans="1:81" ht="57">
      <c r="A382" s="42">
        <v>2024</v>
      </c>
      <c r="B382" s="42" t="s">
        <v>283</v>
      </c>
      <c r="C382" s="42" t="s">
        <v>1234</v>
      </c>
      <c r="D382" s="42"/>
      <c r="E382" s="42" t="s">
        <v>1400</v>
      </c>
      <c r="F382" s="20" t="s">
        <v>1401</v>
      </c>
      <c r="G382" s="42" t="s">
        <v>1402</v>
      </c>
      <c r="H382" s="42" t="s">
        <v>1470</v>
      </c>
      <c r="I382" s="42" t="s">
        <v>1470</v>
      </c>
      <c r="J382" s="42" t="s">
        <v>3885</v>
      </c>
      <c r="K382" s="42" t="s">
        <v>23</v>
      </c>
      <c r="L382" s="42"/>
      <c r="M382" s="42" t="s">
        <v>3886</v>
      </c>
      <c r="N382" s="42" t="s">
        <v>3887</v>
      </c>
      <c r="O382" s="42" t="s">
        <v>321</v>
      </c>
      <c r="P382" s="42">
        <v>31</v>
      </c>
      <c r="Q382" s="42"/>
      <c r="R382" s="42"/>
      <c r="S382" s="42" t="s">
        <v>3888</v>
      </c>
      <c r="T382" s="191" t="s">
        <v>3889</v>
      </c>
      <c r="U382" s="190" t="s">
        <v>2</v>
      </c>
      <c r="V382" s="191" t="s">
        <v>3890</v>
      </c>
      <c r="W382" s="190" t="s">
        <v>2</v>
      </c>
      <c r="X382" s="42">
        <v>39</v>
      </c>
      <c r="Y382" s="42">
        <v>67</v>
      </c>
      <c r="Z382" s="22">
        <f t="shared" si="381"/>
        <v>28</v>
      </c>
      <c r="AA382" s="115">
        <f t="shared" si="382"/>
        <v>0.71794871794871795</v>
      </c>
      <c r="AB382" s="42">
        <v>87</v>
      </c>
      <c r="AC382" s="42">
        <v>100</v>
      </c>
      <c r="AD382" s="22">
        <f t="shared" si="383"/>
        <v>13</v>
      </c>
      <c r="AE382" s="115">
        <f t="shared" si="384"/>
        <v>0.14942528735632185</v>
      </c>
      <c r="AF382" s="42">
        <v>99</v>
      </c>
      <c r="AG382" s="42">
        <v>100</v>
      </c>
      <c r="AH382" s="22">
        <f t="shared" si="385"/>
        <v>1</v>
      </c>
      <c r="AI382" s="115">
        <f t="shared" si="386"/>
        <v>1.0101010101010102E-2</v>
      </c>
      <c r="AJ382" s="42">
        <v>48</v>
      </c>
      <c r="AK382" s="42">
        <v>56</v>
      </c>
      <c r="AL382" s="22">
        <f t="shared" si="387"/>
        <v>8</v>
      </c>
      <c r="AM382" s="115">
        <f t="shared" si="388"/>
        <v>0.16666666666666666</v>
      </c>
      <c r="AN382" s="42">
        <v>84</v>
      </c>
      <c r="AO382" s="42">
        <v>93</v>
      </c>
      <c r="AP382" s="22">
        <f t="shared" si="398"/>
        <v>9</v>
      </c>
      <c r="AQ382" s="115">
        <f t="shared" si="399"/>
        <v>0.10714285714285714</v>
      </c>
      <c r="AR382" s="42">
        <v>91</v>
      </c>
      <c r="AS382" s="42">
        <v>98</v>
      </c>
      <c r="AT382" s="22">
        <f t="shared" si="391"/>
        <v>7</v>
      </c>
      <c r="AU382" s="115">
        <f t="shared" si="392"/>
        <v>7.6923076923076927E-2</v>
      </c>
      <c r="AV382" s="42">
        <v>96</v>
      </c>
      <c r="AW382" s="42">
        <v>100</v>
      </c>
      <c r="AX382" s="22">
        <f t="shared" si="395"/>
        <v>4</v>
      </c>
      <c r="AY382" s="115">
        <f t="shared" si="396"/>
        <v>4.1666666666666664E-2</v>
      </c>
      <c r="AZ382" s="42"/>
      <c r="BA382" s="42"/>
      <c r="BB382" s="42"/>
      <c r="BC382" s="187"/>
      <c r="BD382" s="187"/>
      <c r="BE382" s="42">
        <v>0.92</v>
      </c>
      <c r="BF382" s="47">
        <v>0.93</v>
      </c>
      <c r="BG382" s="42">
        <v>5.18</v>
      </c>
      <c r="BH382" s="42">
        <v>1.74</v>
      </c>
      <c r="BI382" s="47">
        <v>0.89</v>
      </c>
      <c r="BJ382" s="42">
        <v>3.14</v>
      </c>
      <c r="BK382" s="48">
        <f>(BL382*100)/(100+34)</f>
        <v>3.0895522388059695</v>
      </c>
      <c r="BL382" s="42">
        <v>4.1399999999999997</v>
      </c>
      <c r="BM382" s="47">
        <v>0.34</v>
      </c>
      <c r="BN382" s="29">
        <f t="shared" si="400"/>
        <v>128.34</v>
      </c>
      <c r="BO382" s="188"/>
      <c r="BP382" s="187"/>
      <c r="BQ382" s="187"/>
      <c r="BR382" s="187"/>
      <c r="BS382" s="42" t="s">
        <v>28</v>
      </c>
      <c r="BT382" s="42">
        <v>1</v>
      </c>
      <c r="BU382" s="42">
        <v>2</v>
      </c>
      <c r="BV382" s="20" t="s">
        <v>314</v>
      </c>
      <c r="BW382" s="189"/>
      <c r="BX382" s="42"/>
      <c r="BY382" s="29" t="s">
        <v>1461</v>
      </c>
      <c r="BZ382" s="42" t="s">
        <v>3891</v>
      </c>
      <c r="CA382" s="42" t="s">
        <v>3892</v>
      </c>
      <c r="CB382" s="42" t="s">
        <v>299</v>
      </c>
      <c r="CC382" s="42" t="s">
        <v>300</v>
      </c>
    </row>
    <row r="383" spans="1:81" ht="42.75">
      <c r="A383" s="42">
        <v>2024</v>
      </c>
      <c r="B383" s="42" t="s">
        <v>301</v>
      </c>
      <c r="C383" s="42" t="s">
        <v>302</v>
      </c>
      <c r="D383" s="113" t="s">
        <v>333</v>
      </c>
      <c r="E383" s="42" t="s">
        <v>323</v>
      </c>
      <c r="F383" s="42" t="s">
        <v>334</v>
      </c>
      <c r="G383" s="42" t="s">
        <v>380</v>
      </c>
      <c r="H383" s="42" t="s">
        <v>381</v>
      </c>
      <c r="I383" s="42" t="s">
        <v>381</v>
      </c>
      <c r="J383" s="42" t="s">
        <v>3692</v>
      </c>
      <c r="K383" s="42" t="s">
        <v>23</v>
      </c>
      <c r="L383" s="42"/>
      <c r="M383" s="42" t="s">
        <v>3893</v>
      </c>
      <c r="N383" s="42" t="s">
        <v>11999</v>
      </c>
      <c r="O383" s="42" t="s">
        <v>648</v>
      </c>
      <c r="P383" s="42">
        <v>70</v>
      </c>
      <c r="Q383" s="42"/>
      <c r="R383" s="42"/>
      <c r="S383" s="42" t="s">
        <v>3894</v>
      </c>
      <c r="T383" s="191" t="s">
        <v>3895</v>
      </c>
      <c r="U383" s="190" t="s">
        <v>2</v>
      </c>
      <c r="V383" s="191" t="s">
        <v>3896</v>
      </c>
      <c r="W383" s="190" t="s">
        <v>2</v>
      </c>
      <c r="X383" s="42">
        <v>24</v>
      </c>
      <c r="Y383" s="42">
        <v>35</v>
      </c>
      <c r="Z383" s="22">
        <f t="shared" si="381"/>
        <v>11</v>
      </c>
      <c r="AA383" s="115">
        <f t="shared" si="382"/>
        <v>0.45833333333333331</v>
      </c>
      <c r="AB383" s="42">
        <v>77</v>
      </c>
      <c r="AC383" s="42">
        <v>85</v>
      </c>
      <c r="AD383" s="22">
        <f t="shared" si="383"/>
        <v>8</v>
      </c>
      <c r="AE383" s="115">
        <f t="shared" si="384"/>
        <v>0.1038961038961039</v>
      </c>
      <c r="AF383" s="42">
        <v>95</v>
      </c>
      <c r="AG383" s="42">
        <v>97</v>
      </c>
      <c r="AH383" s="22">
        <f t="shared" si="385"/>
        <v>2</v>
      </c>
      <c r="AI383" s="115">
        <f t="shared" si="386"/>
        <v>2.1052631578947368E-2</v>
      </c>
      <c r="AJ383" s="42">
        <v>57</v>
      </c>
      <c r="AK383" s="42">
        <v>61</v>
      </c>
      <c r="AL383" s="22">
        <f t="shared" si="387"/>
        <v>4</v>
      </c>
      <c r="AM383" s="115">
        <f t="shared" si="388"/>
        <v>7.0175438596491224E-2</v>
      </c>
      <c r="AN383" s="42">
        <v>77</v>
      </c>
      <c r="AO383" s="42">
        <v>83</v>
      </c>
      <c r="AP383" s="22">
        <f t="shared" si="398"/>
        <v>6</v>
      </c>
      <c r="AQ383" s="115">
        <f t="shared" si="399"/>
        <v>7.792207792207792E-2</v>
      </c>
      <c r="AR383" s="42">
        <v>74</v>
      </c>
      <c r="AS383" s="42">
        <v>81</v>
      </c>
      <c r="AT383" s="22">
        <f t="shared" si="391"/>
        <v>7</v>
      </c>
      <c r="AU383" s="115">
        <f t="shared" si="392"/>
        <v>9.45945945945946E-2</v>
      </c>
      <c r="AV383" s="42">
        <v>89</v>
      </c>
      <c r="AW383" s="42">
        <v>91</v>
      </c>
      <c r="AX383" s="22">
        <f t="shared" si="395"/>
        <v>2</v>
      </c>
      <c r="AY383" s="115">
        <f t="shared" si="396"/>
        <v>2.247191011235955E-2</v>
      </c>
      <c r="AZ383" s="42"/>
      <c r="BA383" s="42"/>
      <c r="BB383" s="42"/>
      <c r="BC383" s="187"/>
      <c r="BD383" s="187"/>
      <c r="BE383" s="42">
        <v>1.28</v>
      </c>
      <c r="BF383" s="47">
        <v>0.93</v>
      </c>
      <c r="BG383" s="42">
        <v>4.88</v>
      </c>
      <c r="BH383" s="42">
        <v>1.76</v>
      </c>
      <c r="BI383" s="47">
        <v>0.85</v>
      </c>
      <c r="BJ383" s="42">
        <v>2.94</v>
      </c>
      <c r="BK383" s="48">
        <f>(BL383*100)/(100+26)</f>
        <v>1.9285714285714288</v>
      </c>
      <c r="BL383" s="42">
        <v>2.4300000000000002</v>
      </c>
      <c r="BM383" s="47">
        <v>0.26</v>
      </c>
      <c r="BN383" s="29">
        <f t="shared" si="400"/>
        <v>170.10000000000002</v>
      </c>
      <c r="BO383" s="188"/>
      <c r="BP383" s="187"/>
      <c r="BQ383" s="187"/>
      <c r="BR383" s="187"/>
      <c r="BS383" s="42" t="s">
        <v>25</v>
      </c>
      <c r="BT383" s="42">
        <v>1</v>
      </c>
      <c r="BU383" s="42">
        <v>3</v>
      </c>
      <c r="BV383" s="20" t="s">
        <v>314</v>
      </c>
      <c r="BW383" s="189"/>
      <c r="BX383" s="42"/>
      <c r="BY383" s="29" t="s">
        <v>1461</v>
      </c>
      <c r="BZ383" s="42" t="s">
        <v>3897</v>
      </c>
      <c r="CA383" s="42" t="s">
        <v>3898</v>
      </c>
      <c r="CB383" s="42" t="s">
        <v>299</v>
      </c>
      <c r="CC383" s="42" t="s">
        <v>300</v>
      </c>
    </row>
    <row r="384" spans="1:81" ht="57">
      <c r="A384" s="42">
        <v>2024</v>
      </c>
      <c r="B384" s="42" t="s">
        <v>367</v>
      </c>
      <c r="C384" s="42" t="s">
        <v>794</v>
      </c>
      <c r="D384" s="113" t="s">
        <v>795</v>
      </c>
      <c r="E384" s="42" t="s">
        <v>1382</v>
      </c>
      <c r="F384" s="42" t="s">
        <v>334</v>
      </c>
      <c r="G384" s="42" t="s">
        <v>1276</v>
      </c>
      <c r="H384" s="42" t="s">
        <v>1696</v>
      </c>
      <c r="I384" s="42" t="s">
        <v>1696</v>
      </c>
      <c r="J384" s="42" t="s">
        <v>3899</v>
      </c>
      <c r="K384" s="42" t="s">
        <v>23</v>
      </c>
      <c r="L384" s="42"/>
      <c r="M384" s="42" t="s">
        <v>3900</v>
      </c>
      <c r="N384" s="42" t="s">
        <v>3848</v>
      </c>
      <c r="O384" s="42" t="s">
        <v>321</v>
      </c>
      <c r="P384" s="42">
        <v>72</v>
      </c>
      <c r="Q384" s="42"/>
      <c r="R384" s="42"/>
      <c r="S384" s="42" t="s">
        <v>3901</v>
      </c>
      <c r="T384" s="191" t="s">
        <v>3902</v>
      </c>
      <c r="U384" s="190" t="s">
        <v>2</v>
      </c>
      <c r="V384" s="191" t="s">
        <v>3903</v>
      </c>
      <c r="W384" s="190" t="s">
        <v>2</v>
      </c>
      <c r="X384" s="42">
        <v>58</v>
      </c>
      <c r="Y384" s="42">
        <v>72</v>
      </c>
      <c r="Z384" s="22">
        <f t="shared" si="381"/>
        <v>14</v>
      </c>
      <c r="AA384" s="115">
        <f t="shared" si="382"/>
        <v>0.2413793103448276</v>
      </c>
      <c r="AB384" s="42">
        <v>94</v>
      </c>
      <c r="AC384" s="42">
        <v>95</v>
      </c>
      <c r="AD384" s="22">
        <f t="shared" si="383"/>
        <v>1</v>
      </c>
      <c r="AE384" s="115">
        <f t="shared" si="384"/>
        <v>1.0638297872340425E-2</v>
      </c>
      <c r="AF384" s="42">
        <v>98</v>
      </c>
      <c r="AG384" s="42">
        <v>99</v>
      </c>
      <c r="AH384" s="22">
        <f t="shared" si="385"/>
        <v>1</v>
      </c>
      <c r="AI384" s="115">
        <f t="shared" si="386"/>
        <v>1.020408163265306E-2</v>
      </c>
      <c r="AJ384" s="42">
        <v>68</v>
      </c>
      <c r="AK384" s="42">
        <v>62</v>
      </c>
      <c r="AL384" s="22">
        <f t="shared" si="387"/>
        <v>-6</v>
      </c>
      <c r="AM384" s="115">
        <f t="shared" si="388"/>
        <v>-8.8235294117647065E-2</v>
      </c>
      <c r="AN384" s="42">
        <v>91</v>
      </c>
      <c r="AO384" s="42">
        <v>96</v>
      </c>
      <c r="AP384" s="22">
        <f t="shared" si="398"/>
        <v>5</v>
      </c>
      <c r="AQ384" s="115">
        <f t="shared" si="399"/>
        <v>5.4945054945054944E-2</v>
      </c>
      <c r="AR384" s="42">
        <v>92</v>
      </c>
      <c r="AS384" s="42">
        <v>93</v>
      </c>
      <c r="AT384" s="22">
        <f t="shared" si="391"/>
        <v>1</v>
      </c>
      <c r="AU384" s="115">
        <f t="shared" si="392"/>
        <v>1.0869565217391304E-2</v>
      </c>
      <c r="AV384" s="42">
        <v>98</v>
      </c>
      <c r="AW384" s="42">
        <v>99</v>
      </c>
      <c r="AX384" s="22">
        <f t="shared" si="395"/>
        <v>1</v>
      </c>
      <c r="AY384" s="115">
        <f t="shared" si="396"/>
        <v>1.020408163265306E-2</v>
      </c>
      <c r="AZ384" s="42"/>
      <c r="BA384" s="42"/>
      <c r="BB384" s="42"/>
      <c r="BC384" s="187"/>
      <c r="BD384" s="187"/>
      <c r="BE384" s="42">
        <v>1.86</v>
      </c>
      <c r="BF384" s="47">
        <v>0.92</v>
      </c>
      <c r="BG384" s="42">
        <v>4.72</v>
      </c>
      <c r="BH384" s="42">
        <v>2.2599999999999998</v>
      </c>
      <c r="BI384" s="47">
        <v>0.84</v>
      </c>
      <c r="BJ384" s="42">
        <v>3.28</v>
      </c>
      <c r="BK384" s="48">
        <f>(BL384*100)/(100+24)</f>
        <v>2.8306451612903225</v>
      </c>
      <c r="BL384" s="42">
        <v>3.51</v>
      </c>
      <c r="BM384" s="47">
        <v>0.24</v>
      </c>
      <c r="BN384" s="29">
        <f t="shared" si="400"/>
        <v>252.71999999999997</v>
      </c>
      <c r="BO384" s="188"/>
      <c r="BP384" s="187"/>
      <c r="BQ384" s="187"/>
      <c r="BR384" s="187"/>
      <c r="BS384" s="42" t="s">
        <v>24</v>
      </c>
      <c r="BT384" s="42">
        <v>1</v>
      </c>
      <c r="BU384" s="42">
        <v>3</v>
      </c>
      <c r="BV384" s="20" t="s">
        <v>314</v>
      </c>
      <c r="BW384" s="189"/>
      <c r="BX384" s="42"/>
      <c r="BY384" s="29" t="s">
        <v>1461</v>
      </c>
      <c r="BZ384" s="42" t="s">
        <v>3904</v>
      </c>
      <c r="CA384" s="42" t="s">
        <v>3905</v>
      </c>
      <c r="CB384" s="42" t="s">
        <v>299</v>
      </c>
      <c r="CC384" s="42" t="s">
        <v>300</v>
      </c>
    </row>
    <row r="385" spans="1:81" ht="42.75">
      <c r="A385" s="42">
        <v>2024</v>
      </c>
      <c r="B385" s="42" t="s">
        <v>1945</v>
      </c>
      <c r="C385" s="42" t="s">
        <v>1946</v>
      </c>
      <c r="D385" s="113" t="s">
        <v>430</v>
      </c>
      <c r="E385" s="42" t="s">
        <v>3641</v>
      </c>
      <c r="F385" s="42" t="s">
        <v>334</v>
      </c>
      <c r="G385" s="42" t="s">
        <v>3906</v>
      </c>
      <c r="H385" s="42" t="s">
        <v>3906</v>
      </c>
      <c r="I385" s="42" t="s">
        <v>3907</v>
      </c>
      <c r="J385" s="42" t="s">
        <v>3908</v>
      </c>
      <c r="K385" s="42" t="s">
        <v>22</v>
      </c>
      <c r="L385" s="42" t="s">
        <v>3051</v>
      </c>
      <c r="M385" s="42" t="s">
        <v>3909</v>
      </c>
      <c r="N385" s="42" t="s">
        <v>404</v>
      </c>
      <c r="O385" s="42" t="s">
        <v>321</v>
      </c>
      <c r="P385" s="42">
        <v>25</v>
      </c>
      <c r="Q385" s="42"/>
      <c r="R385" s="42"/>
      <c r="S385" s="42" t="s">
        <v>3910</v>
      </c>
      <c r="T385" s="191" t="s">
        <v>3911</v>
      </c>
      <c r="U385" s="190" t="s">
        <v>8</v>
      </c>
      <c r="V385" s="191" t="s">
        <v>3912</v>
      </c>
      <c r="W385" s="190" t="s">
        <v>2</v>
      </c>
      <c r="X385" s="42">
        <v>48</v>
      </c>
      <c r="Y385" s="42">
        <v>69</v>
      </c>
      <c r="Z385" s="22">
        <f t="shared" si="381"/>
        <v>21</v>
      </c>
      <c r="AA385" s="115">
        <f t="shared" si="382"/>
        <v>0.4375</v>
      </c>
      <c r="AB385" s="42">
        <v>75</v>
      </c>
      <c r="AC385" s="42">
        <v>89</v>
      </c>
      <c r="AD385" s="22">
        <f t="shared" si="383"/>
        <v>14</v>
      </c>
      <c r="AE385" s="115">
        <f t="shared" si="384"/>
        <v>0.18666666666666668</v>
      </c>
      <c r="AF385" s="42">
        <v>98</v>
      </c>
      <c r="AG385" s="42">
        <v>98</v>
      </c>
      <c r="AH385" s="22">
        <f t="shared" si="385"/>
        <v>0</v>
      </c>
      <c r="AI385" s="115">
        <f t="shared" si="386"/>
        <v>0</v>
      </c>
      <c r="AJ385" s="42">
        <v>34</v>
      </c>
      <c r="AK385" s="42">
        <v>34</v>
      </c>
      <c r="AL385" s="22">
        <f t="shared" si="387"/>
        <v>0</v>
      </c>
      <c r="AM385" s="115">
        <f t="shared" si="388"/>
        <v>0</v>
      </c>
      <c r="AN385" s="42">
        <v>78</v>
      </c>
      <c r="AO385" s="42">
        <v>81</v>
      </c>
      <c r="AP385" s="22">
        <f t="shared" si="398"/>
        <v>3</v>
      </c>
      <c r="AQ385" s="115">
        <f t="shared" si="399"/>
        <v>3.8461538461538464E-2</v>
      </c>
      <c r="AR385" s="42">
        <v>84</v>
      </c>
      <c r="AS385" s="42">
        <v>77</v>
      </c>
      <c r="AT385" s="22">
        <f t="shared" si="391"/>
        <v>-7</v>
      </c>
      <c r="AU385" s="115">
        <f t="shared" si="392"/>
        <v>-8.3333333333333329E-2</v>
      </c>
      <c r="AV385" s="42">
        <v>92</v>
      </c>
      <c r="AW385" s="42">
        <v>93</v>
      </c>
      <c r="AX385" s="22">
        <f t="shared" si="395"/>
        <v>1</v>
      </c>
      <c r="AY385" s="115">
        <f t="shared" si="396"/>
        <v>1.0869565217391304E-2</v>
      </c>
      <c r="AZ385" s="42"/>
      <c r="BA385" s="42"/>
      <c r="BB385" s="42"/>
      <c r="BC385" s="187"/>
      <c r="BD385" s="187"/>
      <c r="BE385" s="42">
        <v>1.19</v>
      </c>
      <c r="BF385" s="47">
        <v>0.93</v>
      </c>
      <c r="BG385" s="42">
        <v>4.8099999999999996</v>
      </c>
      <c r="BH385" s="42">
        <v>1.82</v>
      </c>
      <c r="BI385" s="47">
        <v>0.86</v>
      </c>
      <c r="BJ385" s="42">
        <v>3.24</v>
      </c>
      <c r="BK385" s="48">
        <f>(BL385*100)/(100+32)</f>
        <v>1.9393939393939394</v>
      </c>
      <c r="BL385" s="42">
        <v>2.56</v>
      </c>
      <c r="BM385" s="47">
        <v>0.32</v>
      </c>
      <c r="BN385" s="29">
        <f t="shared" si="400"/>
        <v>64</v>
      </c>
      <c r="BO385" s="188"/>
      <c r="BP385" s="187"/>
      <c r="BQ385" s="187"/>
      <c r="BR385" s="187"/>
      <c r="BS385" s="42" t="s">
        <v>25</v>
      </c>
      <c r="BT385" s="42">
        <v>1</v>
      </c>
      <c r="BU385" s="42">
        <v>1</v>
      </c>
      <c r="BV385" s="20" t="s">
        <v>1610</v>
      </c>
      <c r="BW385" s="189"/>
      <c r="BX385" s="42"/>
      <c r="BY385" s="29" t="s">
        <v>1461</v>
      </c>
      <c r="BZ385" s="42" t="s">
        <v>3349</v>
      </c>
      <c r="CA385" s="42" t="s">
        <v>3350</v>
      </c>
      <c r="CB385" s="42" t="s">
        <v>299</v>
      </c>
      <c r="CC385" s="42" t="s">
        <v>300</v>
      </c>
    </row>
    <row r="386" spans="1:81" ht="57">
      <c r="A386" s="42">
        <v>2024</v>
      </c>
      <c r="B386" s="42" t="s">
        <v>367</v>
      </c>
      <c r="C386" s="42" t="s">
        <v>794</v>
      </c>
      <c r="D386" s="113" t="s">
        <v>795</v>
      </c>
      <c r="E386" s="42" t="s">
        <v>1776</v>
      </c>
      <c r="F386" s="42" t="s">
        <v>334</v>
      </c>
      <c r="G386" s="42" t="s">
        <v>797</v>
      </c>
      <c r="H386" s="42" t="s">
        <v>798</v>
      </c>
      <c r="I386" s="42" t="s">
        <v>798</v>
      </c>
      <c r="J386" s="191" t="s">
        <v>3913</v>
      </c>
      <c r="K386" s="42" t="s">
        <v>23</v>
      </c>
      <c r="L386" s="42"/>
      <c r="M386" s="42" t="s">
        <v>3914</v>
      </c>
      <c r="N386" s="42" t="s">
        <v>3848</v>
      </c>
      <c r="O386" s="42" t="s">
        <v>321</v>
      </c>
      <c r="P386" s="42">
        <v>78</v>
      </c>
      <c r="Q386" s="42"/>
      <c r="R386" s="42"/>
      <c r="S386" s="42" t="s">
        <v>3915</v>
      </c>
      <c r="T386" s="191" t="s">
        <v>3916</v>
      </c>
      <c r="U386" s="190" t="s">
        <v>2</v>
      </c>
      <c r="V386" s="191" t="s">
        <v>3917</v>
      </c>
      <c r="W386" s="190" t="s">
        <v>2</v>
      </c>
      <c r="X386" s="42">
        <v>40</v>
      </c>
      <c r="Y386" s="42">
        <v>83</v>
      </c>
      <c r="Z386" s="22">
        <f t="shared" si="381"/>
        <v>43</v>
      </c>
      <c r="AA386" s="115">
        <f t="shared" si="382"/>
        <v>1.075</v>
      </c>
      <c r="AB386" s="42">
        <v>98</v>
      </c>
      <c r="AC386" s="42">
        <v>99</v>
      </c>
      <c r="AD386" s="22">
        <f t="shared" si="383"/>
        <v>1</v>
      </c>
      <c r="AE386" s="115">
        <f t="shared" si="384"/>
        <v>1.020408163265306E-2</v>
      </c>
      <c r="AF386" s="42">
        <v>100</v>
      </c>
      <c r="AG386" s="42">
        <v>100</v>
      </c>
      <c r="AH386" s="22">
        <f t="shared" si="385"/>
        <v>0</v>
      </c>
      <c r="AI386" s="115">
        <f t="shared" si="386"/>
        <v>0</v>
      </c>
      <c r="AJ386" s="42">
        <v>43</v>
      </c>
      <c r="AK386" s="42">
        <v>71</v>
      </c>
      <c r="AL386" s="22">
        <f t="shared" si="387"/>
        <v>28</v>
      </c>
      <c r="AM386" s="115">
        <f t="shared" si="388"/>
        <v>0.65116279069767447</v>
      </c>
      <c r="AN386" s="42">
        <v>96</v>
      </c>
      <c r="AO386" s="42">
        <v>98</v>
      </c>
      <c r="AP386" s="22">
        <f t="shared" si="398"/>
        <v>2</v>
      </c>
      <c r="AQ386" s="115">
        <f t="shared" si="399"/>
        <v>2.0833333333333332E-2</v>
      </c>
      <c r="AR386" s="42">
        <v>89</v>
      </c>
      <c r="AS386" s="42">
        <v>98</v>
      </c>
      <c r="AT386" s="22">
        <f t="shared" si="391"/>
        <v>9</v>
      </c>
      <c r="AU386" s="115">
        <f t="shared" si="392"/>
        <v>0.10112359550561797</v>
      </c>
      <c r="AV386" s="42">
        <v>92</v>
      </c>
      <c r="AW386" s="42">
        <v>100</v>
      </c>
      <c r="AX386" s="22">
        <f t="shared" si="395"/>
        <v>8</v>
      </c>
      <c r="AY386" s="115">
        <f t="shared" si="396"/>
        <v>8.6956521739130432E-2</v>
      </c>
      <c r="AZ386" s="42"/>
      <c r="BA386" s="42"/>
      <c r="BB386" s="42"/>
      <c r="BC386" s="187"/>
      <c r="BD386" s="187"/>
      <c r="BE386" s="42">
        <v>1.0900000000000001</v>
      </c>
      <c r="BF386" s="47">
        <v>0.92</v>
      </c>
      <c r="BG386" s="42">
        <v>5.24</v>
      </c>
      <c r="BH386" s="42">
        <v>2.4</v>
      </c>
      <c r="BI386" s="47">
        <v>0.84</v>
      </c>
      <c r="BJ386" s="42">
        <v>2.97</v>
      </c>
      <c r="BK386" s="48">
        <f>(BL386*100)/(100+29)</f>
        <v>2.6434108527131781</v>
      </c>
      <c r="BL386" s="42">
        <v>3.41</v>
      </c>
      <c r="BM386" s="47">
        <v>0.28999999999999998</v>
      </c>
      <c r="BN386" s="29">
        <f t="shared" si="400"/>
        <v>265.98</v>
      </c>
      <c r="BO386" s="188"/>
      <c r="BP386" s="187"/>
      <c r="BQ386" s="187"/>
      <c r="BR386" s="187"/>
      <c r="BS386" s="42" t="s">
        <v>26</v>
      </c>
      <c r="BT386" s="42">
        <v>1</v>
      </c>
      <c r="BU386" s="42">
        <v>2</v>
      </c>
      <c r="BV386" s="20" t="s">
        <v>1610</v>
      </c>
      <c r="BW386" s="189"/>
      <c r="BX386" s="42"/>
      <c r="BY386" s="29" t="s">
        <v>1461</v>
      </c>
      <c r="BZ386" s="42" t="s">
        <v>3684</v>
      </c>
      <c r="CA386" s="42" t="s">
        <v>3685</v>
      </c>
      <c r="CB386" s="42" t="s">
        <v>299</v>
      </c>
      <c r="CC386" s="42" t="s">
        <v>300</v>
      </c>
    </row>
    <row r="387" spans="1:81" ht="42.75">
      <c r="A387" s="42">
        <v>2024</v>
      </c>
      <c r="B387" s="42" t="s">
        <v>301</v>
      </c>
      <c r="C387" s="42" t="s">
        <v>650</v>
      </c>
      <c r="D387" s="113" t="s">
        <v>430</v>
      </c>
      <c r="E387" s="42" t="s">
        <v>651</v>
      </c>
      <c r="F387" s="42" t="s">
        <v>334</v>
      </c>
      <c r="G387" s="42" t="s">
        <v>904</v>
      </c>
      <c r="H387" s="42" t="s">
        <v>905</v>
      </c>
      <c r="I387" s="42" t="s">
        <v>905</v>
      </c>
      <c r="J387" s="42" t="s">
        <v>3918</v>
      </c>
      <c r="K387" s="42" t="s">
        <v>23</v>
      </c>
      <c r="L387" s="42"/>
      <c r="M387" s="42" t="s">
        <v>3919</v>
      </c>
      <c r="N387" s="42" t="s">
        <v>3848</v>
      </c>
      <c r="O387" s="42" t="s">
        <v>321</v>
      </c>
      <c r="P387" s="42">
        <v>26</v>
      </c>
      <c r="Q387" s="42"/>
      <c r="R387" s="42"/>
      <c r="S387" s="42" t="s">
        <v>3920</v>
      </c>
      <c r="T387" s="191" t="s">
        <v>3921</v>
      </c>
      <c r="U387" s="190" t="s">
        <v>2</v>
      </c>
      <c r="V387" s="191" t="s">
        <v>3922</v>
      </c>
      <c r="W387" s="190" t="s">
        <v>2</v>
      </c>
      <c r="X387" s="42">
        <v>36</v>
      </c>
      <c r="Y387" s="42">
        <v>46</v>
      </c>
      <c r="Z387" s="22">
        <f t="shared" si="381"/>
        <v>10</v>
      </c>
      <c r="AA387" s="115">
        <f t="shared" si="382"/>
        <v>0.27777777777777779</v>
      </c>
      <c r="AB387" s="42">
        <v>66</v>
      </c>
      <c r="AC387" s="42">
        <v>86</v>
      </c>
      <c r="AD387" s="22">
        <f t="shared" si="383"/>
        <v>20</v>
      </c>
      <c r="AE387" s="115">
        <f t="shared" si="384"/>
        <v>0.30303030303030304</v>
      </c>
      <c r="AF387" s="42">
        <v>93</v>
      </c>
      <c r="AG387" s="42">
        <v>95</v>
      </c>
      <c r="AH387" s="22">
        <f t="shared" si="385"/>
        <v>2</v>
      </c>
      <c r="AI387" s="115">
        <f t="shared" si="386"/>
        <v>2.1505376344086023E-2</v>
      </c>
      <c r="AJ387" s="42">
        <v>27</v>
      </c>
      <c r="AK387" s="42">
        <v>29</v>
      </c>
      <c r="AL387" s="22">
        <f t="shared" si="387"/>
        <v>2</v>
      </c>
      <c r="AM387" s="115">
        <f t="shared" si="388"/>
        <v>7.407407407407407E-2</v>
      </c>
      <c r="AN387" s="42">
        <v>77</v>
      </c>
      <c r="AO387" s="42">
        <v>84</v>
      </c>
      <c r="AP387" s="22">
        <f t="shared" si="398"/>
        <v>7</v>
      </c>
      <c r="AQ387" s="115">
        <f t="shared" si="399"/>
        <v>9.0909090909090912E-2</v>
      </c>
      <c r="AR387" s="42">
        <v>82</v>
      </c>
      <c r="AS387" s="42">
        <v>91</v>
      </c>
      <c r="AT387" s="22">
        <f t="shared" si="391"/>
        <v>9</v>
      </c>
      <c r="AU387" s="115">
        <f t="shared" si="392"/>
        <v>0.10975609756097561</v>
      </c>
      <c r="AV387" s="42">
        <v>92</v>
      </c>
      <c r="AW387" s="42">
        <v>96</v>
      </c>
      <c r="AX387" s="22">
        <f t="shared" si="395"/>
        <v>4</v>
      </c>
      <c r="AY387" s="115">
        <f t="shared" si="396"/>
        <v>4.3478260869565216E-2</v>
      </c>
      <c r="AZ387" s="42"/>
      <c r="BA387" s="42"/>
      <c r="BB387" s="42"/>
      <c r="BC387" s="187"/>
      <c r="BD387" s="187"/>
      <c r="BE387" s="42">
        <v>1.1399999999999999</v>
      </c>
      <c r="BF387" s="47">
        <v>0.94</v>
      </c>
      <c r="BG387" s="42">
        <v>4.92</v>
      </c>
      <c r="BH387" s="42">
        <v>2.09</v>
      </c>
      <c r="BI387" s="47">
        <v>0.87</v>
      </c>
      <c r="BJ387" s="42">
        <v>3.05</v>
      </c>
      <c r="BK387" s="48">
        <f>(BL387*100)/(100+20)</f>
        <v>2.4500000000000002</v>
      </c>
      <c r="BL387" s="42">
        <v>2.94</v>
      </c>
      <c r="BM387" s="47">
        <v>0.2</v>
      </c>
      <c r="BN387" s="29">
        <f t="shared" si="400"/>
        <v>76.44</v>
      </c>
      <c r="BO387" s="188"/>
      <c r="BP387" s="187"/>
      <c r="BQ387" s="187"/>
      <c r="BR387" s="187"/>
      <c r="BS387" s="42" t="s">
        <v>26</v>
      </c>
      <c r="BT387" s="42">
        <v>1</v>
      </c>
      <c r="BU387" s="42">
        <v>4</v>
      </c>
      <c r="BV387" s="20" t="s">
        <v>314</v>
      </c>
      <c r="BW387" s="189"/>
      <c r="BX387" s="42"/>
      <c r="BY387" s="29" t="s">
        <v>1461</v>
      </c>
      <c r="BZ387" s="42" t="s">
        <v>2553</v>
      </c>
      <c r="CA387" s="42" t="s">
        <v>2554</v>
      </c>
      <c r="CB387" s="42" t="s">
        <v>299</v>
      </c>
      <c r="CC387" s="42" t="s">
        <v>300</v>
      </c>
    </row>
    <row r="388" spans="1:81" ht="42.75">
      <c r="A388" s="42">
        <v>2024</v>
      </c>
      <c r="B388" s="42" t="s">
        <v>301</v>
      </c>
      <c r="C388" s="42" t="s">
        <v>650</v>
      </c>
      <c r="D388" s="113" t="s">
        <v>430</v>
      </c>
      <c r="E388" s="42" t="s">
        <v>651</v>
      </c>
      <c r="F388" s="42" t="s">
        <v>334</v>
      </c>
      <c r="G388" s="42" t="s">
        <v>891</v>
      </c>
      <c r="H388" s="42" t="s">
        <v>1169</v>
      </c>
      <c r="I388" s="42" t="s">
        <v>1169</v>
      </c>
      <c r="J388" s="42" t="s">
        <v>3923</v>
      </c>
      <c r="K388" s="42" t="s">
        <v>23</v>
      </c>
      <c r="L388" s="42"/>
      <c r="M388" s="42" t="s">
        <v>3924</v>
      </c>
      <c r="N388" s="42" t="s">
        <v>404</v>
      </c>
      <c r="O388" s="42" t="s">
        <v>321</v>
      </c>
      <c r="P388" s="42">
        <v>40</v>
      </c>
      <c r="Q388" s="42"/>
      <c r="R388" s="42"/>
      <c r="S388" s="42" t="s">
        <v>3925</v>
      </c>
      <c r="T388" s="191" t="s">
        <v>3926</v>
      </c>
      <c r="U388" s="190" t="s">
        <v>2</v>
      </c>
      <c r="V388" s="191" t="s">
        <v>3927</v>
      </c>
      <c r="W388" s="190" t="s">
        <v>2</v>
      </c>
      <c r="X388" s="42">
        <v>63</v>
      </c>
      <c r="Y388" s="42">
        <v>79</v>
      </c>
      <c r="Z388" s="22">
        <f t="shared" si="381"/>
        <v>16</v>
      </c>
      <c r="AA388" s="115">
        <f t="shared" si="382"/>
        <v>0.25396825396825395</v>
      </c>
      <c r="AB388" s="42">
        <v>95</v>
      </c>
      <c r="AC388" s="42">
        <v>95</v>
      </c>
      <c r="AD388" s="22">
        <f t="shared" si="383"/>
        <v>0</v>
      </c>
      <c r="AE388" s="115">
        <f t="shared" si="384"/>
        <v>0</v>
      </c>
      <c r="AF388" s="42">
        <v>100</v>
      </c>
      <c r="AG388" s="42">
        <v>100</v>
      </c>
      <c r="AH388" s="22">
        <f t="shared" si="385"/>
        <v>0</v>
      </c>
      <c r="AI388" s="115">
        <f t="shared" si="386"/>
        <v>0</v>
      </c>
      <c r="AJ388" s="42">
        <v>17</v>
      </c>
      <c r="AK388" s="42">
        <v>34</v>
      </c>
      <c r="AL388" s="22">
        <f t="shared" si="387"/>
        <v>17</v>
      </c>
      <c r="AM388" s="115">
        <f t="shared" si="388"/>
        <v>1</v>
      </c>
      <c r="AN388" s="42">
        <v>91</v>
      </c>
      <c r="AO388" s="42">
        <v>97</v>
      </c>
      <c r="AP388" s="22">
        <f t="shared" si="398"/>
        <v>6</v>
      </c>
      <c r="AQ388" s="115">
        <f t="shared" si="399"/>
        <v>6.5934065934065936E-2</v>
      </c>
      <c r="AR388" s="42">
        <v>88</v>
      </c>
      <c r="AS388" s="42">
        <v>100</v>
      </c>
      <c r="AT388" s="22">
        <f t="shared" si="391"/>
        <v>12</v>
      </c>
      <c r="AU388" s="115">
        <f t="shared" si="392"/>
        <v>0.13636363636363635</v>
      </c>
      <c r="AV388" s="42">
        <v>99</v>
      </c>
      <c r="AW388" s="42">
        <v>96</v>
      </c>
      <c r="AX388" s="22">
        <f t="shared" si="395"/>
        <v>-3</v>
      </c>
      <c r="AY388" s="115">
        <f t="shared" si="396"/>
        <v>-3.0303030303030304E-2</v>
      </c>
      <c r="AZ388" s="42"/>
      <c r="BA388" s="42"/>
      <c r="BB388" s="42"/>
      <c r="BC388" s="187"/>
      <c r="BD388" s="187"/>
      <c r="BE388" s="42">
        <v>1.49</v>
      </c>
      <c r="BF388" s="47">
        <v>0.94</v>
      </c>
      <c r="BG388" s="42">
        <v>5.15</v>
      </c>
      <c r="BH388" s="42">
        <v>2.6</v>
      </c>
      <c r="BI388" s="47">
        <v>0.87</v>
      </c>
      <c r="BJ388" s="42">
        <v>3.02</v>
      </c>
      <c r="BK388" s="48">
        <f>(BL388*100)/(100+23)</f>
        <v>2.3089430894308944</v>
      </c>
      <c r="BL388" s="42">
        <v>2.84</v>
      </c>
      <c r="BM388" s="47">
        <v>0.23</v>
      </c>
      <c r="BN388" s="29">
        <f t="shared" si="400"/>
        <v>113.6</v>
      </c>
      <c r="BO388" s="188"/>
      <c r="BP388" s="187"/>
      <c r="BQ388" s="187"/>
      <c r="BR388" s="187"/>
      <c r="BS388" s="42" t="s">
        <v>28</v>
      </c>
      <c r="BT388" s="42">
        <v>1</v>
      </c>
      <c r="BU388" s="42">
        <v>3</v>
      </c>
      <c r="BV388" s="20" t="s">
        <v>314</v>
      </c>
      <c r="BW388" s="189"/>
      <c r="BX388" s="42"/>
      <c r="BY388" s="29" t="s">
        <v>1461</v>
      </c>
      <c r="BZ388" s="42" t="s">
        <v>3040</v>
      </c>
      <c r="CA388" s="42" t="s">
        <v>3041</v>
      </c>
      <c r="CB388" s="42" t="s">
        <v>299</v>
      </c>
      <c r="CC388" s="42" t="s">
        <v>300</v>
      </c>
    </row>
    <row r="389" spans="1:81" ht="42.75">
      <c r="A389" s="42">
        <v>2024</v>
      </c>
      <c r="B389" s="42" t="s">
        <v>301</v>
      </c>
      <c r="C389" s="42" t="s">
        <v>894</v>
      </c>
      <c r="D389" s="113" t="s">
        <v>333</v>
      </c>
      <c r="E389" s="42" t="s">
        <v>1337</v>
      </c>
      <c r="F389" s="42" t="s">
        <v>334</v>
      </c>
      <c r="G389" s="42" t="s">
        <v>3326</v>
      </c>
      <c r="H389" s="42" t="s">
        <v>3327</v>
      </c>
      <c r="I389" s="42" t="s">
        <v>3327</v>
      </c>
      <c r="J389" s="42" t="s">
        <v>3928</v>
      </c>
      <c r="K389" s="42" t="s">
        <v>23</v>
      </c>
      <c r="L389" s="42"/>
      <c r="M389" s="42" t="s">
        <v>3929</v>
      </c>
      <c r="N389" s="42" t="s">
        <v>404</v>
      </c>
      <c r="O389" s="42" t="s">
        <v>321</v>
      </c>
      <c r="P389" s="42">
        <v>49</v>
      </c>
      <c r="Q389" s="42"/>
      <c r="R389" s="42"/>
      <c r="S389" s="42" t="s">
        <v>3930</v>
      </c>
      <c r="T389" s="191" t="s">
        <v>3931</v>
      </c>
      <c r="U389" s="190" t="s">
        <v>8</v>
      </c>
      <c r="V389" s="191" t="s">
        <v>3932</v>
      </c>
      <c r="W389" s="190" t="s">
        <v>2</v>
      </c>
      <c r="X389" s="42">
        <v>8</v>
      </c>
      <c r="Y389" s="42">
        <v>17</v>
      </c>
      <c r="Z389" s="22">
        <f t="shared" si="381"/>
        <v>9</v>
      </c>
      <c r="AA389" s="115">
        <f t="shared" si="382"/>
        <v>1.125</v>
      </c>
      <c r="AB389" s="42">
        <v>27</v>
      </c>
      <c r="AC389" s="42">
        <v>37</v>
      </c>
      <c r="AD389" s="22">
        <f t="shared" si="383"/>
        <v>10</v>
      </c>
      <c r="AE389" s="115">
        <f t="shared" si="384"/>
        <v>0.37037037037037035</v>
      </c>
      <c r="AF389" s="42">
        <v>80</v>
      </c>
      <c r="AG389" s="42">
        <v>80</v>
      </c>
      <c r="AH389" s="22">
        <f t="shared" si="385"/>
        <v>0</v>
      </c>
      <c r="AI389" s="115">
        <f t="shared" si="386"/>
        <v>0</v>
      </c>
      <c r="AJ389" s="42">
        <v>58</v>
      </c>
      <c r="AK389" s="42">
        <v>59</v>
      </c>
      <c r="AL389" s="22">
        <f t="shared" si="387"/>
        <v>1</v>
      </c>
      <c r="AM389" s="115">
        <f t="shared" si="388"/>
        <v>1.7241379310344827E-2</v>
      </c>
      <c r="AN389" s="42">
        <v>67</v>
      </c>
      <c r="AO389" s="42">
        <v>68</v>
      </c>
      <c r="AP389" s="22">
        <f t="shared" si="398"/>
        <v>1</v>
      </c>
      <c r="AQ389" s="115">
        <f t="shared" si="399"/>
        <v>1.4925373134328358E-2</v>
      </c>
      <c r="AR389" s="42">
        <v>69</v>
      </c>
      <c r="AS389" s="42">
        <v>72</v>
      </c>
      <c r="AT389" s="22">
        <f t="shared" si="391"/>
        <v>3</v>
      </c>
      <c r="AU389" s="115">
        <f t="shared" si="392"/>
        <v>4.3478260869565216E-2</v>
      </c>
      <c r="AV389" s="42">
        <v>72</v>
      </c>
      <c r="AW389" s="42">
        <v>76</v>
      </c>
      <c r="AX389" s="22">
        <f t="shared" si="395"/>
        <v>4</v>
      </c>
      <c r="AY389" s="115">
        <f t="shared" si="396"/>
        <v>5.5555555555555552E-2</v>
      </c>
      <c r="AZ389" s="42"/>
      <c r="BA389" s="42"/>
      <c r="BB389" s="42"/>
      <c r="BC389" s="187"/>
      <c r="BD389" s="187"/>
      <c r="BE389" s="42">
        <v>0.94</v>
      </c>
      <c r="BF389" s="47">
        <v>0.93</v>
      </c>
      <c r="BG389" s="42">
        <v>5.0999999999999996</v>
      </c>
      <c r="BH389" s="42">
        <v>2.74</v>
      </c>
      <c r="BI389" s="47">
        <v>0.86</v>
      </c>
      <c r="BJ389" s="42">
        <v>2.93</v>
      </c>
      <c r="BK389" s="48">
        <f>(BL389*100)/(100+29)</f>
        <v>2.0077519379844961</v>
      </c>
      <c r="BL389" s="42">
        <v>2.59</v>
      </c>
      <c r="BM389" s="47">
        <v>0.28999999999999998</v>
      </c>
      <c r="BN389" s="29">
        <f t="shared" si="400"/>
        <v>126.91</v>
      </c>
      <c r="BO389" s="188"/>
      <c r="BP389" s="187"/>
      <c r="BQ389" s="187"/>
      <c r="BR389" s="187"/>
      <c r="BS389" s="42" t="s">
        <v>28</v>
      </c>
      <c r="BT389" s="42">
        <v>1</v>
      </c>
      <c r="BU389" s="42">
        <v>3</v>
      </c>
      <c r="BV389" s="20" t="s">
        <v>314</v>
      </c>
      <c r="BW389" s="189"/>
      <c r="BX389" s="42"/>
      <c r="BY389" s="29" t="s">
        <v>1461</v>
      </c>
      <c r="BZ389" s="42" t="s">
        <v>3933</v>
      </c>
      <c r="CA389" s="42" t="s">
        <v>3934</v>
      </c>
      <c r="CB389" s="42" t="s">
        <v>299</v>
      </c>
      <c r="CC389" s="42" t="s">
        <v>300</v>
      </c>
    </row>
    <row r="390" spans="1:81" ht="42.75">
      <c r="A390" s="42">
        <v>2024</v>
      </c>
      <c r="B390" s="42" t="s">
        <v>301</v>
      </c>
      <c r="C390" s="42" t="s">
        <v>878</v>
      </c>
      <c r="D390" s="113" t="s">
        <v>430</v>
      </c>
      <c r="E390" s="42" t="s">
        <v>3373</v>
      </c>
      <c r="F390" s="42" t="s">
        <v>334</v>
      </c>
      <c r="G390" s="42" t="s">
        <v>3374</v>
      </c>
      <c r="H390" s="42" t="s">
        <v>3375</v>
      </c>
      <c r="I390" s="42" t="s">
        <v>3375</v>
      </c>
      <c r="J390" s="42" t="s">
        <v>3377</v>
      </c>
      <c r="K390" s="42" t="s">
        <v>22</v>
      </c>
      <c r="L390" s="42" t="s">
        <v>3359</v>
      </c>
      <c r="M390" s="42" t="s">
        <v>3935</v>
      </c>
      <c r="N390" s="42" t="s">
        <v>404</v>
      </c>
      <c r="O390" s="42" t="s">
        <v>321</v>
      </c>
      <c r="P390" s="42">
        <v>79</v>
      </c>
      <c r="Q390" s="42"/>
      <c r="R390" s="42"/>
      <c r="S390" s="42" t="s">
        <v>3936</v>
      </c>
      <c r="T390" s="191" t="s">
        <v>3937</v>
      </c>
      <c r="U390" s="190" t="s">
        <v>2</v>
      </c>
      <c r="V390" s="191" t="s">
        <v>3938</v>
      </c>
      <c r="W390" s="190" t="s">
        <v>2</v>
      </c>
      <c r="X390" s="42">
        <v>69</v>
      </c>
      <c r="Y390" s="42">
        <v>78</v>
      </c>
      <c r="Z390" s="22">
        <f t="shared" si="381"/>
        <v>9</v>
      </c>
      <c r="AA390" s="115">
        <f t="shared" si="382"/>
        <v>0.13043478260869565</v>
      </c>
      <c r="AB390" s="42">
        <v>94</v>
      </c>
      <c r="AC390" s="42">
        <v>95</v>
      </c>
      <c r="AD390" s="22">
        <f t="shared" si="383"/>
        <v>1</v>
      </c>
      <c r="AE390" s="115">
        <f t="shared" si="384"/>
        <v>1.0638297872340425E-2</v>
      </c>
      <c r="AF390" s="42">
        <v>95</v>
      </c>
      <c r="AG390" s="42">
        <v>97</v>
      </c>
      <c r="AH390" s="22">
        <f t="shared" si="385"/>
        <v>2</v>
      </c>
      <c r="AI390" s="115">
        <f t="shared" si="386"/>
        <v>2.1052631578947368E-2</v>
      </c>
      <c r="AJ390" s="42">
        <v>57</v>
      </c>
      <c r="AK390" s="42">
        <v>63</v>
      </c>
      <c r="AL390" s="22">
        <f t="shared" si="387"/>
        <v>6</v>
      </c>
      <c r="AM390" s="115">
        <f t="shared" si="388"/>
        <v>0.10526315789473684</v>
      </c>
      <c r="AN390" s="42">
        <v>91</v>
      </c>
      <c r="AO390" s="42">
        <v>91</v>
      </c>
      <c r="AP390" s="22">
        <f t="shared" si="398"/>
        <v>0</v>
      </c>
      <c r="AQ390" s="115">
        <f t="shared" si="399"/>
        <v>0</v>
      </c>
      <c r="AR390" s="42">
        <v>92</v>
      </c>
      <c r="AS390" s="42">
        <v>93</v>
      </c>
      <c r="AT390" s="22">
        <f t="shared" si="391"/>
        <v>1</v>
      </c>
      <c r="AU390" s="115">
        <f t="shared" si="392"/>
        <v>1.0869565217391304E-2</v>
      </c>
      <c r="AV390" s="42">
        <v>96</v>
      </c>
      <c r="AW390" s="42">
        <v>97</v>
      </c>
      <c r="AX390" s="22">
        <f t="shared" si="395"/>
        <v>1</v>
      </c>
      <c r="AY390" s="115">
        <f t="shared" si="396"/>
        <v>1.0416666666666666E-2</v>
      </c>
      <c r="AZ390" s="42"/>
      <c r="BA390" s="42"/>
      <c r="BB390" s="42"/>
      <c r="BC390" s="187"/>
      <c r="BD390" s="187"/>
      <c r="BE390" s="42">
        <v>1.39</v>
      </c>
      <c r="BF390" s="47">
        <v>0.93</v>
      </c>
      <c r="BG390" s="42">
        <v>4.87</v>
      </c>
      <c r="BH390" s="42">
        <v>2.5299999999999998</v>
      </c>
      <c r="BI390" s="47">
        <v>0.85</v>
      </c>
      <c r="BJ390" s="42">
        <v>2.81</v>
      </c>
      <c r="BK390" s="48">
        <f>(BL390*100)/(100+22)</f>
        <v>2.2459016393442623</v>
      </c>
      <c r="BL390" s="42">
        <v>2.74</v>
      </c>
      <c r="BM390" s="47">
        <v>0.22</v>
      </c>
      <c r="BN390" s="29">
        <f t="shared" si="400"/>
        <v>216.46</v>
      </c>
      <c r="BO390" s="188"/>
      <c r="BP390" s="187"/>
      <c r="BQ390" s="187"/>
      <c r="BR390" s="187"/>
      <c r="BS390" s="42" t="s">
        <v>25</v>
      </c>
      <c r="BT390" s="42">
        <v>1</v>
      </c>
      <c r="BU390" s="42">
        <v>2</v>
      </c>
      <c r="BV390" s="20" t="s">
        <v>314</v>
      </c>
      <c r="BW390" s="189"/>
      <c r="BX390" s="42"/>
      <c r="BY390" s="29" t="s">
        <v>1461</v>
      </c>
      <c r="BZ390" s="42" t="s">
        <v>3203</v>
      </c>
      <c r="CA390" s="42" t="s">
        <v>3204</v>
      </c>
      <c r="CB390" s="42" t="s">
        <v>299</v>
      </c>
      <c r="CC390" s="42" t="s">
        <v>300</v>
      </c>
    </row>
    <row r="391" spans="1:81" ht="42.75">
      <c r="A391" s="42">
        <v>2024</v>
      </c>
      <c r="B391" s="42" t="s">
        <v>301</v>
      </c>
      <c r="C391" s="42" t="s">
        <v>878</v>
      </c>
      <c r="D391" s="113" t="s">
        <v>430</v>
      </c>
      <c r="E391" s="42" t="s">
        <v>3373</v>
      </c>
      <c r="F391" s="42" t="s">
        <v>334</v>
      </c>
      <c r="G391" s="42" t="s">
        <v>3374</v>
      </c>
      <c r="H391" s="42" t="s">
        <v>3375</v>
      </c>
      <c r="I391" s="42" t="s">
        <v>3375</v>
      </c>
      <c r="J391" s="42" t="s">
        <v>3939</v>
      </c>
      <c r="K391" s="42" t="s">
        <v>22</v>
      </c>
      <c r="L391" s="42" t="s">
        <v>2021</v>
      </c>
      <c r="M391" s="42" t="s">
        <v>3935</v>
      </c>
      <c r="N391" s="42" t="s">
        <v>404</v>
      </c>
      <c r="O391" s="42" t="s">
        <v>321</v>
      </c>
      <c r="P391" s="42">
        <v>79</v>
      </c>
      <c r="Q391" s="42"/>
      <c r="R391" s="42"/>
      <c r="S391" s="42" t="s">
        <v>3936</v>
      </c>
      <c r="T391" s="191" t="s">
        <v>3937</v>
      </c>
      <c r="U391" s="190" t="s">
        <v>2</v>
      </c>
      <c r="V391" s="191" t="s">
        <v>3938</v>
      </c>
      <c r="W391" s="190" t="s">
        <v>2</v>
      </c>
      <c r="X391" s="42">
        <v>57</v>
      </c>
      <c r="Y391" s="42">
        <v>63</v>
      </c>
      <c r="Z391" s="22">
        <f t="shared" si="381"/>
        <v>6</v>
      </c>
      <c r="AA391" s="115">
        <f t="shared" si="382"/>
        <v>0.10526315789473684</v>
      </c>
      <c r="AB391" s="42">
        <v>100</v>
      </c>
      <c r="AC391" s="42">
        <v>100</v>
      </c>
      <c r="AD391" s="22">
        <f t="shared" si="383"/>
        <v>0</v>
      </c>
      <c r="AE391" s="115">
        <f t="shared" si="384"/>
        <v>0</v>
      </c>
      <c r="AF391" s="42">
        <v>100</v>
      </c>
      <c r="AG391" s="42">
        <v>100</v>
      </c>
      <c r="AH391" s="22">
        <f t="shared" si="385"/>
        <v>0</v>
      </c>
      <c r="AI391" s="115">
        <f t="shared" si="386"/>
        <v>0</v>
      </c>
      <c r="AJ391" s="42">
        <v>14</v>
      </c>
      <c r="AK391" s="42">
        <v>31</v>
      </c>
      <c r="AL391" s="22">
        <f t="shared" si="387"/>
        <v>17</v>
      </c>
      <c r="AM391" s="115">
        <f t="shared" si="388"/>
        <v>1.2142857142857142</v>
      </c>
      <c r="AN391" s="42">
        <v>75</v>
      </c>
      <c r="AO391" s="42">
        <v>84</v>
      </c>
      <c r="AP391" s="22">
        <f t="shared" si="398"/>
        <v>9</v>
      </c>
      <c r="AQ391" s="115">
        <f t="shared" si="399"/>
        <v>0.12</v>
      </c>
      <c r="AR391" s="42">
        <v>80</v>
      </c>
      <c r="AS391" s="42">
        <v>84</v>
      </c>
      <c r="AT391" s="22">
        <f t="shared" si="391"/>
        <v>4</v>
      </c>
      <c r="AU391" s="115">
        <f t="shared" si="392"/>
        <v>0.05</v>
      </c>
      <c r="AV391" s="42">
        <v>100</v>
      </c>
      <c r="AW391" s="42">
        <v>100</v>
      </c>
      <c r="AX391" s="22">
        <f t="shared" si="395"/>
        <v>0</v>
      </c>
      <c r="AY391" s="115">
        <f t="shared" si="396"/>
        <v>0</v>
      </c>
      <c r="AZ391" s="42"/>
      <c r="BA391" s="42"/>
      <c r="BB391" s="42"/>
      <c r="BC391" s="187"/>
      <c r="BD391" s="187"/>
      <c r="BE391" s="42">
        <v>0.69</v>
      </c>
      <c r="BF391" s="47">
        <v>0.93</v>
      </c>
      <c r="BG391" s="42">
        <v>5.08</v>
      </c>
      <c r="BH391" s="42">
        <v>2.0499999999999998</v>
      </c>
      <c r="BI391" s="47">
        <v>0.87</v>
      </c>
      <c r="BJ391" s="42">
        <v>2.83</v>
      </c>
      <c r="BK391" s="48">
        <f>(BL391*100)/(100+44)</f>
        <v>1.6111111111111109</v>
      </c>
      <c r="BL391" s="42">
        <v>2.3199999999999998</v>
      </c>
      <c r="BM391" s="47">
        <v>0.44</v>
      </c>
      <c r="BN391" s="29">
        <f t="shared" si="400"/>
        <v>183.28</v>
      </c>
      <c r="BO391" s="188"/>
      <c r="BP391" s="187"/>
      <c r="BQ391" s="187"/>
      <c r="BR391" s="187"/>
      <c r="BS391" s="42" t="s">
        <v>25</v>
      </c>
      <c r="BT391" s="42">
        <v>1</v>
      </c>
      <c r="BU391" s="42">
        <v>2</v>
      </c>
      <c r="BV391" s="20" t="s">
        <v>314</v>
      </c>
      <c r="BW391" s="189"/>
      <c r="BX391" s="42"/>
      <c r="BY391" s="29" t="s">
        <v>1461</v>
      </c>
      <c r="BZ391" s="42" t="s">
        <v>3203</v>
      </c>
      <c r="CA391" s="42" t="s">
        <v>3204</v>
      </c>
      <c r="CB391" s="42" t="s">
        <v>299</v>
      </c>
      <c r="CC391" s="42" t="s">
        <v>300</v>
      </c>
    </row>
    <row r="392" spans="1:81" ht="57">
      <c r="A392" s="42">
        <v>2024</v>
      </c>
      <c r="B392" s="42" t="s">
        <v>301</v>
      </c>
      <c r="C392" s="42" t="s">
        <v>878</v>
      </c>
      <c r="D392" s="113" t="s">
        <v>430</v>
      </c>
      <c r="E392" s="42" t="s">
        <v>3940</v>
      </c>
      <c r="F392" s="42" t="s">
        <v>334</v>
      </c>
      <c r="G392" s="42" t="s">
        <v>3941</v>
      </c>
      <c r="H392" s="42" t="s">
        <v>3942</v>
      </c>
      <c r="I392" s="42" t="s">
        <v>3943</v>
      </c>
      <c r="J392" s="42" t="s">
        <v>3944</v>
      </c>
      <c r="K392" s="42" t="s">
        <v>23</v>
      </c>
      <c r="L392" s="42"/>
      <c r="M392" s="42" t="s">
        <v>3945</v>
      </c>
      <c r="N392" s="42" t="s">
        <v>404</v>
      </c>
      <c r="O392" s="42" t="s">
        <v>321</v>
      </c>
      <c r="P392" s="42">
        <v>40</v>
      </c>
      <c r="Q392" s="42"/>
      <c r="R392" s="42"/>
      <c r="S392" s="42" t="s">
        <v>3946</v>
      </c>
      <c r="T392" s="191" t="s">
        <v>3947</v>
      </c>
      <c r="U392" s="190" t="s">
        <v>2</v>
      </c>
      <c r="V392" s="191" t="s">
        <v>3948</v>
      </c>
      <c r="W392" s="190" t="s">
        <v>2</v>
      </c>
      <c r="X392" s="42">
        <v>39</v>
      </c>
      <c r="Y392" s="42">
        <v>44</v>
      </c>
      <c r="Z392" s="22">
        <f t="shared" si="381"/>
        <v>5</v>
      </c>
      <c r="AA392" s="115">
        <f t="shared" si="382"/>
        <v>0.12820512820512819</v>
      </c>
      <c r="AB392" s="42">
        <v>83</v>
      </c>
      <c r="AC392" s="42">
        <v>83</v>
      </c>
      <c r="AD392" s="22">
        <f t="shared" si="383"/>
        <v>0</v>
      </c>
      <c r="AE392" s="115">
        <f t="shared" si="384"/>
        <v>0</v>
      </c>
      <c r="AF392" s="42">
        <v>92</v>
      </c>
      <c r="AG392" s="42">
        <v>97</v>
      </c>
      <c r="AH392" s="22">
        <f t="shared" si="385"/>
        <v>5</v>
      </c>
      <c r="AI392" s="115">
        <f t="shared" si="386"/>
        <v>5.434782608695652E-2</v>
      </c>
      <c r="AJ392" s="42">
        <v>45</v>
      </c>
      <c r="AK392" s="42">
        <v>49</v>
      </c>
      <c r="AL392" s="22">
        <f t="shared" si="387"/>
        <v>4</v>
      </c>
      <c r="AM392" s="115">
        <f t="shared" si="388"/>
        <v>8.8888888888888892E-2</v>
      </c>
      <c r="AN392" s="42">
        <v>77</v>
      </c>
      <c r="AO392" s="42">
        <v>79</v>
      </c>
      <c r="AP392" s="22">
        <f t="shared" si="398"/>
        <v>2</v>
      </c>
      <c r="AQ392" s="115">
        <f t="shared" si="399"/>
        <v>2.5974025974025976E-2</v>
      </c>
      <c r="AR392" s="42">
        <v>73</v>
      </c>
      <c r="AS392" s="42">
        <v>81</v>
      </c>
      <c r="AT392" s="22">
        <f t="shared" si="391"/>
        <v>8</v>
      </c>
      <c r="AU392" s="115">
        <f t="shared" si="392"/>
        <v>0.1095890410958904</v>
      </c>
      <c r="AV392" s="42">
        <v>87</v>
      </c>
      <c r="AW392" s="42">
        <v>92</v>
      </c>
      <c r="AX392" s="22">
        <f t="shared" si="395"/>
        <v>5</v>
      </c>
      <c r="AY392" s="115">
        <f t="shared" si="396"/>
        <v>5.7471264367816091E-2</v>
      </c>
      <c r="AZ392" s="42"/>
      <c r="BA392" s="42"/>
      <c r="BB392" s="42"/>
      <c r="BC392" s="187"/>
      <c r="BD392" s="187"/>
      <c r="BE392" s="42">
        <v>1.4</v>
      </c>
      <c r="BF392" s="47">
        <v>0.92</v>
      </c>
      <c r="BG392" s="42">
        <v>4.95</v>
      </c>
      <c r="BH392" s="42">
        <v>2.13</v>
      </c>
      <c r="BI392" s="47">
        <v>0.85</v>
      </c>
      <c r="BJ392" s="42">
        <v>3.15</v>
      </c>
      <c r="BK392" s="48">
        <f>(BL392*100)/(100+18)</f>
        <v>1.8559322033898304</v>
      </c>
      <c r="BL392" s="42">
        <v>2.19</v>
      </c>
      <c r="BM392" s="47">
        <v>0.18</v>
      </c>
      <c r="BN392" s="29">
        <f t="shared" si="400"/>
        <v>87.6</v>
      </c>
      <c r="BO392" s="188"/>
      <c r="BP392" s="187"/>
      <c r="BQ392" s="187"/>
      <c r="BR392" s="187"/>
      <c r="BS392" s="42" t="s">
        <v>27</v>
      </c>
      <c r="BT392" s="42">
        <v>1</v>
      </c>
      <c r="BU392" s="42">
        <v>2</v>
      </c>
      <c r="BV392" s="20" t="s">
        <v>314</v>
      </c>
      <c r="BW392" s="189"/>
      <c r="BX392" s="42"/>
      <c r="BY392" s="29" t="s">
        <v>1461</v>
      </c>
      <c r="BZ392" s="42" t="s">
        <v>3949</v>
      </c>
      <c r="CA392" s="42" t="s">
        <v>3950</v>
      </c>
      <c r="CB392" s="42" t="s">
        <v>299</v>
      </c>
      <c r="CC392" s="42" t="s">
        <v>300</v>
      </c>
    </row>
    <row r="393" spans="1:81" ht="57">
      <c r="A393" s="42">
        <v>2024</v>
      </c>
      <c r="B393" s="42" t="s">
        <v>301</v>
      </c>
      <c r="C393" s="42" t="s">
        <v>894</v>
      </c>
      <c r="D393" s="113" t="s">
        <v>430</v>
      </c>
      <c r="E393" s="42" t="s">
        <v>907</v>
      </c>
      <c r="F393" s="42" t="s">
        <v>334</v>
      </c>
      <c r="G393" s="42" t="s">
        <v>3951</v>
      </c>
      <c r="H393" s="42" t="s">
        <v>3952</v>
      </c>
      <c r="I393" s="42" t="s">
        <v>3952</v>
      </c>
      <c r="J393" s="42" t="s">
        <v>3953</v>
      </c>
      <c r="K393" s="42" t="s">
        <v>23</v>
      </c>
      <c r="L393" s="42"/>
      <c r="M393" s="42" t="s">
        <v>3954</v>
      </c>
      <c r="N393" s="42" t="s">
        <v>12000</v>
      </c>
      <c r="O393" s="42" t="s">
        <v>321</v>
      </c>
      <c r="P393" s="42">
        <v>52</v>
      </c>
      <c r="Q393" s="42"/>
      <c r="R393" s="42"/>
      <c r="S393" s="42" t="s">
        <v>3955</v>
      </c>
      <c r="T393" s="191" t="s">
        <v>3956</v>
      </c>
      <c r="U393" s="190" t="s">
        <v>2</v>
      </c>
      <c r="V393" s="191" t="s">
        <v>3957</v>
      </c>
      <c r="W393" s="190" t="s">
        <v>8</v>
      </c>
      <c r="X393" s="42">
        <v>48</v>
      </c>
      <c r="Y393" s="42">
        <v>73</v>
      </c>
      <c r="Z393" s="22">
        <f t="shared" si="381"/>
        <v>25</v>
      </c>
      <c r="AA393" s="115">
        <f t="shared" si="382"/>
        <v>0.52083333333333337</v>
      </c>
      <c r="AB393" s="42">
        <v>90</v>
      </c>
      <c r="AC393" s="42">
        <v>96</v>
      </c>
      <c r="AD393" s="22">
        <f t="shared" si="383"/>
        <v>6</v>
      </c>
      <c r="AE393" s="115">
        <f t="shared" si="384"/>
        <v>6.6666666666666666E-2</v>
      </c>
      <c r="AF393" s="42">
        <v>99</v>
      </c>
      <c r="AG393" s="42">
        <v>99</v>
      </c>
      <c r="AH393" s="22">
        <f t="shared" si="385"/>
        <v>0</v>
      </c>
      <c r="AI393" s="115">
        <f t="shared" si="386"/>
        <v>0</v>
      </c>
      <c r="AJ393" s="42">
        <v>44</v>
      </c>
      <c r="AK393" s="42">
        <v>45</v>
      </c>
      <c r="AL393" s="22">
        <f t="shared" si="387"/>
        <v>1</v>
      </c>
      <c r="AM393" s="115">
        <f t="shared" si="388"/>
        <v>2.2727272727272728E-2</v>
      </c>
      <c r="AN393" s="42">
        <v>95</v>
      </c>
      <c r="AO393" s="42">
        <v>95</v>
      </c>
      <c r="AP393" s="22">
        <f t="shared" si="398"/>
        <v>0</v>
      </c>
      <c r="AQ393" s="115">
        <f t="shared" si="399"/>
        <v>0</v>
      </c>
      <c r="AR393" s="42">
        <v>96</v>
      </c>
      <c r="AS393" s="42">
        <v>96</v>
      </c>
      <c r="AT393" s="22">
        <f t="shared" si="391"/>
        <v>0</v>
      </c>
      <c r="AU393" s="115">
        <f t="shared" si="392"/>
        <v>0</v>
      </c>
      <c r="AV393" s="42">
        <v>97</v>
      </c>
      <c r="AW393" s="42">
        <v>97</v>
      </c>
      <c r="AX393" s="22">
        <f t="shared" si="395"/>
        <v>0</v>
      </c>
      <c r="AY393" s="115">
        <f t="shared" si="396"/>
        <v>0</v>
      </c>
      <c r="AZ393" s="42"/>
      <c r="BA393" s="42"/>
      <c r="BB393" s="42"/>
      <c r="BC393" s="187"/>
      <c r="BD393" s="187"/>
      <c r="BE393" s="42">
        <v>1.84</v>
      </c>
      <c r="BF393" s="47">
        <v>0.91</v>
      </c>
      <c r="BG393" s="42">
        <v>4.42</v>
      </c>
      <c r="BH393" s="42">
        <v>2.36</v>
      </c>
      <c r="BI393" s="47">
        <v>0.83</v>
      </c>
      <c r="BJ393" s="42">
        <v>2.94</v>
      </c>
      <c r="BK393" s="48">
        <f>(BL393*100)/(100+27)</f>
        <v>1.4881889763779528</v>
      </c>
      <c r="BL393" s="42">
        <v>1.89</v>
      </c>
      <c r="BM393" s="47">
        <v>0.27</v>
      </c>
      <c r="BN393" s="29">
        <f t="shared" si="400"/>
        <v>98.28</v>
      </c>
      <c r="BO393" s="188"/>
      <c r="BP393" s="187"/>
      <c r="BQ393" s="187"/>
      <c r="BR393" s="187"/>
      <c r="BS393" s="42" t="s">
        <v>25</v>
      </c>
      <c r="BT393" s="42">
        <v>1</v>
      </c>
      <c r="BU393" s="42">
        <v>3</v>
      </c>
      <c r="BV393" s="20" t="s">
        <v>314</v>
      </c>
      <c r="BW393" s="189"/>
      <c r="BX393" s="42"/>
      <c r="BY393" s="29" t="s">
        <v>1461</v>
      </c>
      <c r="BZ393" s="42" t="s">
        <v>3958</v>
      </c>
      <c r="CA393" s="42" t="s">
        <v>3959</v>
      </c>
      <c r="CB393" s="42" t="s">
        <v>299</v>
      </c>
      <c r="CC393" s="42" t="s">
        <v>300</v>
      </c>
    </row>
    <row r="394" spans="1:81" ht="57">
      <c r="A394" s="42">
        <v>2024</v>
      </c>
      <c r="B394" s="42" t="s">
        <v>367</v>
      </c>
      <c r="C394" s="42" t="s">
        <v>800</v>
      </c>
      <c r="D394" s="113" t="s">
        <v>801</v>
      </c>
      <c r="E394" s="42" t="s">
        <v>801</v>
      </c>
      <c r="F394" s="42" t="s">
        <v>334</v>
      </c>
      <c r="G394" s="42" t="s">
        <v>802</v>
      </c>
      <c r="H394" s="42" t="s">
        <v>803</v>
      </c>
      <c r="I394" s="42" t="s">
        <v>803</v>
      </c>
      <c r="J394" s="42" t="s">
        <v>3960</v>
      </c>
      <c r="K394" s="42" t="s">
        <v>23</v>
      </c>
      <c r="L394" s="42"/>
      <c r="M394" s="42" t="s">
        <v>3961</v>
      </c>
      <c r="N394" s="42" t="s">
        <v>404</v>
      </c>
      <c r="O394" s="42" t="s">
        <v>321</v>
      </c>
      <c r="P394" s="42">
        <v>38</v>
      </c>
      <c r="Q394" s="42"/>
      <c r="R394" s="42"/>
      <c r="S394" s="42" t="s">
        <v>3962</v>
      </c>
      <c r="T394" s="191" t="s">
        <v>3963</v>
      </c>
      <c r="U394" s="190" t="s">
        <v>2</v>
      </c>
      <c r="V394" s="191" t="s">
        <v>3964</v>
      </c>
      <c r="W394" s="190" t="s">
        <v>2</v>
      </c>
      <c r="X394" s="42">
        <v>32</v>
      </c>
      <c r="Y394" s="42">
        <v>51</v>
      </c>
      <c r="Z394" s="22">
        <f t="shared" si="381"/>
        <v>19</v>
      </c>
      <c r="AA394" s="115">
        <f t="shared" si="382"/>
        <v>0.59375</v>
      </c>
      <c r="AB394" s="42">
        <v>57</v>
      </c>
      <c r="AC394" s="42">
        <v>69</v>
      </c>
      <c r="AD394" s="22">
        <f t="shared" si="383"/>
        <v>12</v>
      </c>
      <c r="AE394" s="115">
        <f t="shared" si="384"/>
        <v>0.21052631578947367</v>
      </c>
      <c r="AF394" s="42">
        <v>96</v>
      </c>
      <c r="AG394" s="42">
        <v>100</v>
      </c>
      <c r="AH394" s="22">
        <f t="shared" si="385"/>
        <v>4</v>
      </c>
      <c r="AI394" s="115">
        <f t="shared" si="386"/>
        <v>4.1666666666666664E-2</v>
      </c>
      <c r="AJ394" s="42">
        <v>40</v>
      </c>
      <c r="AK394" s="42">
        <v>66</v>
      </c>
      <c r="AL394" s="22">
        <f t="shared" si="387"/>
        <v>26</v>
      </c>
      <c r="AM394" s="115">
        <f t="shared" si="388"/>
        <v>0.65</v>
      </c>
      <c r="AN394" s="42">
        <v>94</v>
      </c>
      <c r="AO394" s="42">
        <v>96</v>
      </c>
      <c r="AP394" s="22">
        <f t="shared" si="398"/>
        <v>2</v>
      </c>
      <c r="AQ394" s="115">
        <f t="shared" si="399"/>
        <v>2.1276595744680851E-2</v>
      </c>
      <c r="AR394" s="42">
        <v>94</v>
      </c>
      <c r="AS394" s="42">
        <v>96</v>
      </c>
      <c r="AT394" s="22">
        <f t="shared" si="391"/>
        <v>2</v>
      </c>
      <c r="AU394" s="115">
        <f t="shared" si="392"/>
        <v>2.1276595744680851E-2</v>
      </c>
      <c r="AV394" s="42">
        <v>94</v>
      </c>
      <c r="AW394" s="42">
        <v>100</v>
      </c>
      <c r="AX394" s="22">
        <f t="shared" si="395"/>
        <v>6</v>
      </c>
      <c r="AY394" s="115">
        <f t="shared" si="396"/>
        <v>6.3829787234042548E-2</v>
      </c>
      <c r="AZ394" s="42"/>
      <c r="BA394" s="42"/>
      <c r="BB394" s="42"/>
      <c r="BC394" s="187"/>
      <c r="BD394" s="187"/>
      <c r="BE394" s="42">
        <v>1.02</v>
      </c>
      <c r="BF394" s="47">
        <v>0.92</v>
      </c>
      <c r="BG394" s="42">
        <v>4.88</v>
      </c>
      <c r="BH394" s="42">
        <v>1.8</v>
      </c>
      <c r="BI394" s="47">
        <v>0.86</v>
      </c>
      <c r="BJ394" s="42">
        <v>3.3</v>
      </c>
      <c r="BK394" s="48">
        <f t="shared" ref="BK394:BK395" si="402">(BL394*100)/(100+23)</f>
        <v>2.7154471544715446</v>
      </c>
      <c r="BL394" s="42">
        <v>3.34</v>
      </c>
      <c r="BM394" s="47">
        <v>0.23</v>
      </c>
      <c r="BN394" s="29">
        <f t="shared" si="400"/>
        <v>126.91999999999999</v>
      </c>
      <c r="BO394" s="188"/>
      <c r="BP394" s="187"/>
      <c r="BQ394" s="187"/>
      <c r="BR394" s="187"/>
      <c r="BS394" s="42" t="s">
        <v>28</v>
      </c>
      <c r="BT394" s="42">
        <v>1</v>
      </c>
      <c r="BU394" s="42">
        <v>2</v>
      </c>
      <c r="BV394" s="20" t="s">
        <v>314</v>
      </c>
      <c r="BW394" s="189"/>
      <c r="BX394" s="42"/>
      <c r="BY394" s="29" t="s">
        <v>1461</v>
      </c>
      <c r="BZ394" s="42" t="s">
        <v>3965</v>
      </c>
      <c r="CA394" s="42" t="s">
        <v>3966</v>
      </c>
      <c r="CB394" s="42" t="s">
        <v>299</v>
      </c>
      <c r="CC394" s="42" t="s">
        <v>300</v>
      </c>
    </row>
    <row r="395" spans="1:81" ht="42.75">
      <c r="A395" s="42">
        <v>2024</v>
      </c>
      <c r="B395" s="42" t="s">
        <v>367</v>
      </c>
      <c r="C395" s="42" t="s">
        <v>794</v>
      </c>
      <c r="D395" s="113" t="s">
        <v>795</v>
      </c>
      <c r="E395" s="42" t="s">
        <v>3671</v>
      </c>
      <c r="F395" s="42" t="s">
        <v>334</v>
      </c>
      <c r="G395" s="42" t="s">
        <v>797</v>
      </c>
      <c r="H395" s="42" t="s">
        <v>3672</v>
      </c>
      <c r="I395" s="42" t="s">
        <v>3967</v>
      </c>
      <c r="J395" s="42" t="s">
        <v>3968</v>
      </c>
      <c r="K395" s="42" t="s">
        <v>22</v>
      </c>
      <c r="L395" s="42" t="s">
        <v>3359</v>
      </c>
      <c r="M395" s="42" t="s">
        <v>3969</v>
      </c>
      <c r="N395" s="42" t="s">
        <v>3848</v>
      </c>
      <c r="O395" s="42" t="s">
        <v>321</v>
      </c>
      <c r="P395" s="42">
        <v>38</v>
      </c>
      <c r="Q395" s="42"/>
      <c r="R395" s="42"/>
      <c r="S395" s="42" t="s">
        <v>3970</v>
      </c>
      <c r="T395" s="191" t="s">
        <v>3971</v>
      </c>
      <c r="U395" s="190" t="s">
        <v>8</v>
      </c>
      <c r="V395" s="191" t="s">
        <v>3972</v>
      </c>
      <c r="W395" s="190" t="s">
        <v>2</v>
      </c>
      <c r="X395" s="42">
        <v>33</v>
      </c>
      <c r="Y395" s="42">
        <v>58</v>
      </c>
      <c r="Z395" s="22">
        <f t="shared" si="381"/>
        <v>25</v>
      </c>
      <c r="AA395" s="115">
        <f t="shared" si="382"/>
        <v>0.75757575757575757</v>
      </c>
      <c r="AB395" s="42">
        <v>52</v>
      </c>
      <c r="AC395" s="42">
        <v>86</v>
      </c>
      <c r="AD395" s="22">
        <f t="shared" si="383"/>
        <v>34</v>
      </c>
      <c r="AE395" s="115">
        <f t="shared" si="384"/>
        <v>0.65384615384615385</v>
      </c>
      <c r="AF395" s="42">
        <v>95</v>
      </c>
      <c r="AG395" s="42">
        <v>96</v>
      </c>
      <c r="AH395" s="22">
        <f t="shared" si="385"/>
        <v>1</v>
      </c>
      <c r="AI395" s="115">
        <f t="shared" si="386"/>
        <v>1.0526315789473684E-2</v>
      </c>
      <c r="AJ395" s="42">
        <v>63</v>
      </c>
      <c r="AK395" s="42">
        <v>77</v>
      </c>
      <c r="AL395" s="22">
        <f t="shared" si="387"/>
        <v>14</v>
      </c>
      <c r="AM395" s="115">
        <f t="shared" si="388"/>
        <v>0.22222222222222221</v>
      </c>
      <c r="AN395" s="42">
        <v>92</v>
      </c>
      <c r="AO395" s="42">
        <v>93</v>
      </c>
      <c r="AP395" s="22">
        <f t="shared" si="398"/>
        <v>1</v>
      </c>
      <c r="AQ395" s="115">
        <f t="shared" si="399"/>
        <v>1.0869565217391304E-2</v>
      </c>
      <c r="AR395" s="42">
        <v>91</v>
      </c>
      <c r="AS395" s="42">
        <v>95</v>
      </c>
      <c r="AT395" s="22">
        <f t="shared" si="391"/>
        <v>4</v>
      </c>
      <c r="AU395" s="115">
        <f t="shared" si="392"/>
        <v>4.3956043956043959E-2</v>
      </c>
      <c r="AV395" s="42">
        <v>84</v>
      </c>
      <c r="AW395" s="42">
        <v>89</v>
      </c>
      <c r="AX395" s="22">
        <f t="shared" si="395"/>
        <v>5</v>
      </c>
      <c r="AY395" s="115">
        <f t="shared" si="396"/>
        <v>5.9523809523809521E-2</v>
      </c>
      <c r="AZ395" s="42"/>
      <c r="BA395" s="42"/>
      <c r="BB395" s="42"/>
      <c r="BC395" s="187"/>
      <c r="BD395" s="187"/>
      <c r="BE395" s="42">
        <v>1.04</v>
      </c>
      <c r="BF395" s="47">
        <v>0.95</v>
      </c>
      <c r="BG395" s="42">
        <v>4.96</v>
      </c>
      <c r="BH395" s="42">
        <v>1.96</v>
      </c>
      <c r="BI395" s="47">
        <v>0.88</v>
      </c>
      <c r="BJ395" s="42">
        <v>2.97</v>
      </c>
      <c r="BK395" s="48">
        <f t="shared" si="402"/>
        <v>2.9186991869918697</v>
      </c>
      <c r="BL395" s="42">
        <v>3.59</v>
      </c>
      <c r="BM395" s="47">
        <v>0.23</v>
      </c>
      <c r="BN395" s="29">
        <f t="shared" si="400"/>
        <v>136.41999999999999</v>
      </c>
      <c r="BO395" s="188"/>
      <c r="BP395" s="187"/>
      <c r="BQ395" s="187"/>
      <c r="BR395" s="187"/>
      <c r="BS395" s="42" t="s">
        <v>25</v>
      </c>
      <c r="BT395" s="42">
        <v>1</v>
      </c>
      <c r="BU395" s="42">
        <v>2</v>
      </c>
      <c r="BV395" s="29" t="s">
        <v>314</v>
      </c>
      <c r="BW395" s="189"/>
      <c r="BX395" s="42"/>
      <c r="BY395" s="29" t="s">
        <v>1461</v>
      </c>
      <c r="BZ395" s="42" t="s">
        <v>3768</v>
      </c>
      <c r="CA395" s="42" t="s">
        <v>3769</v>
      </c>
      <c r="CB395" s="42" t="s">
        <v>299</v>
      </c>
      <c r="CC395" s="42" t="s">
        <v>300</v>
      </c>
    </row>
    <row r="396" spans="1:81" ht="42.75">
      <c r="A396" s="42">
        <v>2024</v>
      </c>
      <c r="B396" s="42" t="s">
        <v>367</v>
      </c>
      <c r="C396" s="42" t="s">
        <v>794</v>
      </c>
      <c r="D396" s="113" t="s">
        <v>795</v>
      </c>
      <c r="E396" s="42" t="s">
        <v>3671</v>
      </c>
      <c r="F396" s="42" t="s">
        <v>334</v>
      </c>
      <c r="G396" s="42" t="s">
        <v>797</v>
      </c>
      <c r="H396" s="42" t="s">
        <v>3672</v>
      </c>
      <c r="I396" s="42" t="s">
        <v>3967</v>
      </c>
      <c r="J396" s="42" t="s">
        <v>3758</v>
      </c>
      <c r="K396" s="42" t="s">
        <v>22</v>
      </c>
      <c r="L396" s="42" t="s">
        <v>2021</v>
      </c>
      <c r="M396" s="42" t="s">
        <v>3969</v>
      </c>
      <c r="N396" s="42" t="s">
        <v>3848</v>
      </c>
      <c r="O396" s="42" t="s">
        <v>321</v>
      </c>
      <c r="P396" s="42">
        <v>38</v>
      </c>
      <c r="Q396" s="42"/>
      <c r="R396" s="42"/>
      <c r="S396" s="42" t="s">
        <v>3970</v>
      </c>
      <c r="T396" s="191" t="s">
        <v>3973</v>
      </c>
      <c r="U396" s="190" t="s">
        <v>2</v>
      </c>
      <c r="V396" s="191" t="s">
        <v>3974</v>
      </c>
      <c r="W396" s="190" t="s">
        <v>2</v>
      </c>
      <c r="X396" s="42">
        <v>45</v>
      </c>
      <c r="Y396" s="42">
        <v>53</v>
      </c>
      <c r="Z396" s="22">
        <f t="shared" si="381"/>
        <v>8</v>
      </c>
      <c r="AA396" s="115">
        <f t="shared" si="382"/>
        <v>0.17777777777777778</v>
      </c>
      <c r="AB396" s="42">
        <v>96</v>
      </c>
      <c r="AC396" s="42">
        <v>98</v>
      </c>
      <c r="AD396" s="22">
        <f t="shared" si="383"/>
        <v>2</v>
      </c>
      <c r="AE396" s="115">
        <f t="shared" si="384"/>
        <v>2.0833333333333332E-2</v>
      </c>
      <c r="AF396" s="42">
        <v>99</v>
      </c>
      <c r="AG396" s="42">
        <v>100</v>
      </c>
      <c r="AH396" s="22">
        <f t="shared" si="385"/>
        <v>1</v>
      </c>
      <c r="AI396" s="115">
        <f t="shared" si="386"/>
        <v>1.0101010101010102E-2</v>
      </c>
      <c r="AJ396" s="42">
        <v>66</v>
      </c>
      <c r="AK396" s="42">
        <v>68</v>
      </c>
      <c r="AL396" s="22">
        <f t="shared" si="387"/>
        <v>2</v>
      </c>
      <c r="AM396" s="115">
        <f t="shared" si="388"/>
        <v>3.0303030303030304E-2</v>
      </c>
      <c r="AN396" s="42">
        <v>97</v>
      </c>
      <c r="AO396" s="42">
        <v>99</v>
      </c>
      <c r="AP396" s="22">
        <f t="shared" si="398"/>
        <v>2</v>
      </c>
      <c r="AQ396" s="115">
        <f t="shared" si="399"/>
        <v>2.0618556701030927E-2</v>
      </c>
      <c r="AR396" s="42">
        <v>95</v>
      </c>
      <c r="AS396" s="42">
        <v>96</v>
      </c>
      <c r="AT396" s="22">
        <f t="shared" si="391"/>
        <v>1</v>
      </c>
      <c r="AU396" s="115">
        <f t="shared" si="392"/>
        <v>1.0526315789473684E-2</v>
      </c>
      <c r="AV396" s="42">
        <v>99</v>
      </c>
      <c r="AW396" s="42">
        <v>100</v>
      </c>
      <c r="AX396" s="22">
        <f t="shared" si="395"/>
        <v>1</v>
      </c>
      <c r="AY396" s="115">
        <f t="shared" si="396"/>
        <v>1.0101010101010102E-2</v>
      </c>
      <c r="AZ396" s="42"/>
      <c r="BA396" s="42"/>
      <c r="BB396" s="42"/>
      <c r="BC396" s="187"/>
      <c r="BD396" s="187"/>
      <c r="BE396" s="42">
        <v>0.73</v>
      </c>
      <c r="BF396" s="47">
        <v>0.93</v>
      </c>
      <c r="BG396" s="42">
        <v>5</v>
      </c>
      <c r="BH396" s="42">
        <v>1.96</v>
      </c>
      <c r="BI396" s="47">
        <v>0.88</v>
      </c>
      <c r="BJ396" s="42">
        <v>2.97</v>
      </c>
      <c r="BK396" s="48">
        <f>(BL396*100)/(100+36)</f>
        <v>2.7426470588235294</v>
      </c>
      <c r="BL396" s="42">
        <v>3.73</v>
      </c>
      <c r="BM396" s="47">
        <v>0.36</v>
      </c>
      <c r="BN396" s="29">
        <f t="shared" si="400"/>
        <v>141.74</v>
      </c>
      <c r="BO396" s="188"/>
      <c r="BP396" s="187"/>
      <c r="BQ396" s="187"/>
      <c r="BR396" s="187"/>
      <c r="BS396" s="161" t="s">
        <v>24</v>
      </c>
      <c r="BT396" s="42">
        <v>1</v>
      </c>
      <c r="BU396" s="42">
        <v>2</v>
      </c>
      <c r="BV396" s="29" t="s">
        <v>314</v>
      </c>
      <c r="BW396" s="189"/>
      <c r="BX396" s="42"/>
      <c r="BY396" s="29" t="s">
        <v>1461</v>
      </c>
      <c r="BZ396" s="42" t="s">
        <v>3654</v>
      </c>
      <c r="CA396" s="42" t="s">
        <v>3655</v>
      </c>
      <c r="CB396" s="42" t="s">
        <v>299</v>
      </c>
      <c r="CC396" s="42" t="s">
        <v>300</v>
      </c>
    </row>
    <row r="397" spans="1:81" ht="57">
      <c r="A397" s="42">
        <v>2024</v>
      </c>
      <c r="B397" s="42" t="s">
        <v>301</v>
      </c>
      <c r="C397" s="42" t="s">
        <v>881</v>
      </c>
      <c r="D397" s="113" t="s">
        <v>333</v>
      </c>
      <c r="E397" s="42" t="s">
        <v>882</v>
      </c>
      <c r="F397" s="42" t="s">
        <v>334</v>
      </c>
      <c r="G397" s="42" t="s">
        <v>3975</v>
      </c>
      <c r="H397" s="42" t="s">
        <v>3976</v>
      </c>
      <c r="I397" s="42" t="s">
        <v>3976</v>
      </c>
      <c r="J397" s="42" t="s">
        <v>3977</v>
      </c>
      <c r="K397" s="42" t="s">
        <v>23</v>
      </c>
      <c r="L397" s="42"/>
      <c r="M397" s="42" t="s">
        <v>3978</v>
      </c>
      <c r="N397" s="42" t="s">
        <v>404</v>
      </c>
      <c r="O397" s="42" t="s">
        <v>321</v>
      </c>
      <c r="P397" s="42">
        <v>53</v>
      </c>
      <c r="Q397" s="42"/>
      <c r="R397" s="42"/>
      <c r="S397" s="42" t="s">
        <v>3979</v>
      </c>
      <c r="T397" s="191" t="s">
        <v>3980</v>
      </c>
      <c r="U397" s="190" t="s">
        <v>8</v>
      </c>
      <c r="V397" s="191" t="s">
        <v>3981</v>
      </c>
      <c r="W397" s="190" t="s">
        <v>2</v>
      </c>
      <c r="X397" s="42">
        <v>41</v>
      </c>
      <c r="Y397" s="42">
        <v>56</v>
      </c>
      <c r="Z397" s="22">
        <f t="shared" si="381"/>
        <v>15</v>
      </c>
      <c r="AA397" s="115">
        <f t="shared" si="382"/>
        <v>0.36585365853658536</v>
      </c>
      <c r="AB397" s="42">
        <v>67</v>
      </c>
      <c r="AC397" s="42">
        <v>83</v>
      </c>
      <c r="AD397" s="22">
        <f t="shared" si="383"/>
        <v>16</v>
      </c>
      <c r="AE397" s="115">
        <f t="shared" si="384"/>
        <v>0.23880597014925373</v>
      </c>
      <c r="AF397" s="42">
        <v>92</v>
      </c>
      <c r="AG397" s="42">
        <v>97</v>
      </c>
      <c r="AH397" s="22">
        <f t="shared" si="385"/>
        <v>5</v>
      </c>
      <c r="AI397" s="115">
        <f t="shared" si="386"/>
        <v>5.434782608695652E-2</v>
      </c>
      <c r="AJ397" s="42">
        <v>28</v>
      </c>
      <c r="AK397" s="42">
        <v>35</v>
      </c>
      <c r="AL397" s="22">
        <f t="shared" si="387"/>
        <v>7</v>
      </c>
      <c r="AM397" s="115">
        <f t="shared" si="388"/>
        <v>0.25</v>
      </c>
      <c r="AN397" s="42">
        <v>81</v>
      </c>
      <c r="AO397" s="42">
        <v>83</v>
      </c>
      <c r="AP397" s="22">
        <f t="shared" si="398"/>
        <v>2</v>
      </c>
      <c r="AQ397" s="115">
        <f t="shared" si="399"/>
        <v>2.4691358024691357E-2</v>
      </c>
      <c r="AR397" s="42">
        <v>80</v>
      </c>
      <c r="AS397" s="42">
        <v>88</v>
      </c>
      <c r="AT397" s="22">
        <f t="shared" si="391"/>
        <v>8</v>
      </c>
      <c r="AU397" s="115">
        <f t="shared" si="392"/>
        <v>0.1</v>
      </c>
      <c r="AV397" s="42">
        <v>89</v>
      </c>
      <c r="AW397" s="42">
        <v>92</v>
      </c>
      <c r="AX397" s="22">
        <f t="shared" si="395"/>
        <v>3</v>
      </c>
      <c r="AY397" s="115">
        <f t="shared" si="396"/>
        <v>3.3707865168539325E-2</v>
      </c>
      <c r="AZ397" s="42"/>
      <c r="BA397" s="42"/>
      <c r="BB397" s="42"/>
      <c r="BC397" s="187"/>
      <c r="BD397" s="187"/>
      <c r="BE397" s="42">
        <v>0.9</v>
      </c>
      <c r="BF397" s="47">
        <v>0.93</v>
      </c>
      <c r="BG397" s="42">
        <v>4.95</v>
      </c>
      <c r="BH397" s="42">
        <v>2.2000000000000002</v>
      </c>
      <c r="BI397" s="47">
        <v>0.86</v>
      </c>
      <c r="BJ397" s="42">
        <v>3.1</v>
      </c>
      <c r="BK397" s="48">
        <f>(BL397*100)/(100+23)</f>
        <v>2.6910569105691056</v>
      </c>
      <c r="BL397" s="42">
        <v>3.31</v>
      </c>
      <c r="BM397" s="47">
        <v>0.23</v>
      </c>
      <c r="BN397" s="29">
        <f t="shared" si="400"/>
        <v>175.43</v>
      </c>
      <c r="BO397" s="188"/>
      <c r="BP397" s="187"/>
      <c r="BQ397" s="187"/>
      <c r="BR397" s="187"/>
      <c r="BS397" s="42" t="s">
        <v>25</v>
      </c>
      <c r="BT397" s="42">
        <v>1</v>
      </c>
      <c r="BU397" s="42">
        <v>2</v>
      </c>
      <c r="BV397" s="20" t="s">
        <v>1610</v>
      </c>
      <c r="BW397" s="189"/>
      <c r="BX397" s="42"/>
      <c r="BY397" s="29" t="s">
        <v>1461</v>
      </c>
      <c r="BZ397" s="42" t="s">
        <v>3982</v>
      </c>
      <c r="CA397" s="42" t="s">
        <v>3983</v>
      </c>
      <c r="CB397" s="42" t="s">
        <v>299</v>
      </c>
      <c r="CC397" s="42" t="s">
        <v>300</v>
      </c>
    </row>
    <row r="398" spans="1:81" ht="42.75">
      <c r="A398" s="42">
        <v>2024</v>
      </c>
      <c r="B398" s="42" t="s">
        <v>828</v>
      </c>
      <c r="C398" s="42" t="s">
        <v>829</v>
      </c>
      <c r="D398" s="113" t="s">
        <v>830</v>
      </c>
      <c r="E398" s="42" t="s">
        <v>3734</v>
      </c>
      <c r="F398" s="42" t="s">
        <v>831</v>
      </c>
      <c r="G398" s="42" t="s">
        <v>3238</v>
      </c>
      <c r="H398" s="42" t="s">
        <v>833</v>
      </c>
      <c r="I398" s="42" t="s">
        <v>3239</v>
      </c>
      <c r="J398" s="42" t="s">
        <v>3984</v>
      </c>
      <c r="K398" s="42" t="s">
        <v>23</v>
      </c>
      <c r="L398" s="42"/>
      <c r="M398" s="42" t="s">
        <v>3985</v>
      </c>
      <c r="N398" s="42" t="s">
        <v>3848</v>
      </c>
      <c r="O398" s="42" t="s">
        <v>673</v>
      </c>
      <c r="P398" s="42">
        <v>43</v>
      </c>
      <c r="Q398" s="42"/>
      <c r="R398" s="42"/>
      <c r="S398" s="42" t="s">
        <v>3986</v>
      </c>
      <c r="T398" s="191" t="s">
        <v>3987</v>
      </c>
      <c r="U398" s="190" t="s">
        <v>8</v>
      </c>
      <c r="V398" s="191" t="s">
        <v>3988</v>
      </c>
      <c r="W398" s="190" t="s">
        <v>2</v>
      </c>
      <c r="X398" s="42">
        <v>41</v>
      </c>
      <c r="Y398" s="42">
        <v>54</v>
      </c>
      <c r="Z398" s="22">
        <f t="shared" si="381"/>
        <v>13</v>
      </c>
      <c r="AA398" s="115">
        <f t="shared" si="382"/>
        <v>0.31707317073170732</v>
      </c>
      <c r="AB398" s="42">
        <v>79</v>
      </c>
      <c r="AC398" s="42">
        <v>90</v>
      </c>
      <c r="AD398" s="22">
        <f t="shared" si="383"/>
        <v>11</v>
      </c>
      <c r="AE398" s="115">
        <f t="shared" si="384"/>
        <v>0.13924050632911392</v>
      </c>
      <c r="AF398" s="42">
        <v>93</v>
      </c>
      <c r="AG398" s="42">
        <v>99</v>
      </c>
      <c r="AH398" s="22">
        <f t="shared" si="385"/>
        <v>6</v>
      </c>
      <c r="AI398" s="115">
        <f t="shared" si="386"/>
        <v>6.4516129032258063E-2</v>
      </c>
      <c r="AJ398" s="42">
        <v>66</v>
      </c>
      <c r="AK398" s="42">
        <v>72</v>
      </c>
      <c r="AL398" s="22">
        <f t="shared" si="387"/>
        <v>6</v>
      </c>
      <c r="AM398" s="115">
        <f t="shared" si="388"/>
        <v>9.0909090909090912E-2</v>
      </c>
      <c r="AN398" s="42">
        <v>89</v>
      </c>
      <c r="AO398" s="42">
        <v>96</v>
      </c>
      <c r="AP398" s="22">
        <f t="shared" si="398"/>
        <v>7</v>
      </c>
      <c r="AQ398" s="115">
        <f t="shared" si="399"/>
        <v>7.8651685393258425E-2</v>
      </c>
      <c r="AR398" s="42">
        <v>89</v>
      </c>
      <c r="AS398" s="42">
        <v>96</v>
      </c>
      <c r="AT398" s="22">
        <f t="shared" si="391"/>
        <v>7</v>
      </c>
      <c r="AU398" s="115">
        <f t="shared" si="392"/>
        <v>7.8651685393258425E-2</v>
      </c>
      <c r="AV398" s="42">
        <v>90</v>
      </c>
      <c r="AW398" s="42">
        <v>99</v>
      </c>
      <c r="AX398" s="22">
        <f t="shared" si="395"/>
        <v>9</v>
      </c>
      <c r="AY398" s="115">
        <f t="shared" si="396"/>
        <v>0.1</v>
      </c>
      <c r="AZ398" s="42"/>
      <c r="BA398" s="42"/>
      <c r="BB398" s="42"/>
      <c r="BC398" s="187"/>
      <c r="BD398" s="187"/>
      <c r="BE398" s="42">
        <v>0.75</v>
      </c>
      <c r="BF398" s="47">
        <v>0.93</v>
      </c>
      <c r="BG398" s="42">
        <v>4.9400000000000004</v>
      </c>
      <c r="BH398" s="42">
        <v>2.0099999999999998</v>
      </c>
      <c r="BI398" s="47">
        <v>0.87</v>
      </c>
      <c r="BJ398" s="42">
        <v>3.1</v>
      </c>
      <c r="BK398" s="48">
        <f>(BL398*100)/(100+28)</f>
        <v>2.0859375</v>
      </c>
      <c r="BL398" s="42">
        <v>2.67</v>
      </c>
      <c r="BM398" s="47">
        <v>0.28000000000000003</v>
      </c>
      <c r="BN398" s="29">
        <f t="shared" si="400"/>
        <v>114.81</v>
      </c>
      <c r="BO398" s="188"/>
      <c r="BP398" s="187"/>
      <c r="BQ398" s="187"/>
      <c r="BR398" s="187"/>
      <c r="BS398" s="42" t="s">
        <v>28</v>
      </c>
      <c r="BT398" s="42">
        <v>2</v>
      </c>
      <c r="BU398" s="42">
        <v>1</v>
      </c>
      <c r="BV398" s="20" t="s">
        <v>1517</v>
      </c>
      <c r="BW398" s="189"/>
      <c r="BX398" s="42"/>
      <c r="BY398" s="29" t="s">
        <v>1461</v>
      </c>
      <c r="BZ398" s="42" t="s">
        <v>3877</v>
      </c>
      <c r="CA398" s="42" t="s">
        <v>3878</v>
      </c>
      <c r="CB398" s="42" t="s">
        <v>299</v>
      </c>
      <c r="CC398" s="42" t="s">
        <v>300</v>
      </c>
    </row>
    <row r="399" spans="1:81" ht="57">
      <c r="A399" s="42">
        <v>2024</v>
      </c>
      <c r="B399" s="42" t="s">
        <v>283</v>
      </c>
      <c r="C399" s="42" t="s">
        <v>766</v>
      </c>
      <c r="D399" s="42"/>
      <c r="E399" s="42" t="s">
        <v>3227</v>
      </c>
      <c r="F399" s="42" t="s">
        <v>3432</v>
      </c>
      <c r="G399" s="42" t="s">
        <v>3433</v>
      </c>
      <c r="H399" s="42" t="s">
        <v>3434</v>
      </c>
      <c r="I399" s="42" t="s">
        <v>3434</v>
      </c>
      <c r="J399" s="42" t="s">
        <v>3989</v>
      </c>
      <c r="K399" s="42" t="s">
        <v>23</v>
      </c>
      <c r="L399" s="42"/>
      <c r="M399" s="42" t="s">
        <v>3990</v>
      </c>
      <c r="N399" s="42" t="s">
        <v>3991</v>
      </c>
      <c r="O399" s="42" t="s">
        <v>673</v>
      </c>
      <c r="P399" s="42">
        <v>41</v>
      </c>
      <c r="Q399" s="42"/>
      <c r="R399" s="42"/>
      <c r="S399" s="42" t="s">
        <v>3992</v>
      </c>
      <c r="T399" s="191" t="s">
        <v>3993</v>
      </c>
      <c r="U399" s="190" t="s">
        <v>8</v>
      </c>
      <c r="V399" s="191" t="s">
        <v>3994</v>
      </c>
      <c r="W399" s="190" t="s">
        <v>2</v>
      </c>
      <c r="X399" s="42">
        <v>38</v>
      </c>
      <c r="Y399" s="42">
        <v>65</v>
      </c>
      <c r="Z399" s="22">
        <f t="shared" si="381"/>
        <v>27</v>
      </c>
      <c r="AA399" s="115">
        <f t="shared" si="382"/>
        <v>0.71052631578947367</v>
      </c>
      <c r="AB399" s="42">
        <v>93</v>
      </c>
      <c r="AC399" s="42">
        <v>93</v>
      </c>
      <c r="AD399" s="22">
        <f t="shared" si="383"/>
        <v>0</v>
      </c>
      <c r="AE399" s="115">
        <f t="shared" si="384"/>
        <v>0</v>
      </c>
      <c r="AF399" s="42">
        <v>97</v>
      </c>
      <c r="AG399" s="42">
        <v>99</v>
      </c>
      <c r="AH399" s="22">
        <f t="shared" si="385"/>
        <v>2</v>
      </c>
      <c r="AI399" s="115">
        <f t="shared" si="386"/>
        <v>2.0618556701030927E-2</v>
      </c>
      <c r="AJ399" s="42">
        <v>57</v>
      </c>
      <c r="AK399" s="42">
        <v>68</v>
      </c>
      <c r="AL399" s="22">
        <f t="shared" si="387"/>
        <v>11</v>
      </c>
      <c r="AM399" s="115">
        <f t="shared" si="388"/>
        <v>0.19298245614035087</v>
      </c>
      <c r="AN399" s="42">
        <v>80</v>
      </c>
      <c r="AO399" s="42">
        <v>80</v>
      </c>
      <c r="AP399" s="22">
        <f t="shared" si="398"/>
        <v>0</v>
      </c>
      <c r="AQ399" s="115">
        <f t="shared" si="399"/>
        <v>0</v>
      </c>
      <c r="AR399" s="42">
        <v>80</v>
      </c>
      <c r="AS399" s="42">
        <v>81</v>
      </c>
      <c r="AT399" s="22">
        <f t="shared" si="391"/>
        <v>1</v>
      </c>
      <c r="AU399" s="115">
        <f t="shared" si="392"/>
        <v>1.2500000000000001E-2</v>
      </c>
      <c r="AV399" s="42">
        <v>97</v>
      </c>
      <c r="AW399" s="42">
        <v>97</v>
      </c>
      <c r="AX399" s="22">
        <f t="shared" si="395"/>
        <v>0</v>
      </c>
      <c r="AY399" s="115">
        <f t="shared" si="396"/>
        <v>0</v>
      </c>
      <c r="AZ399" s="42"/>
      <c r="BA399" s="42"/>
      <c r="BB399" s="42"/>
      <c r="BC399" s="187"/>
      <c r="BD399" s="187"/>
      <c r="BE399" s="42">
        <v>1.42</v>
      </c>
      <c r="BF399" s="47">
        <v>0.92</v>
      </c>
      <c r="BG399" s="42">
        <v>4.96</v>
      </c>
      <c r="BH399" s="42">
        <v>1.88</v>
      </c>
      <c r="BI399" s="47">
        <v>0.84</v>
      </c>
      <c r="BJ399" s="42">
        <v>2.98</v>
      </c>
      <c r="BK399" s="48">
        <f>(BL399*100)/(100+27)</f>
        <v>3.6141732283464565</v>
      </c>
      <c r="BL399" s="42">
        <v>4.59</v>
      </c>
      <c r="BM399" s="47">
        <v>0.27</v>
      </c>
      <c r="BN399" s="29">
        <f t="shared" si="400"/>
        <v>188.19</v>
      </c>
      <c r="BO399" s="188"/>
      <c r="BP399" s="187"/>
      <c r="BQ399" s="187"/>
      <c r="BR399" s="187"/>
      <c r="BS399" s="42" t="s">
        <v>28</v>
      </c>
      <c r="BT399" s="42">
        <v>1</v>
      </c>
      <c r="BU399" s="42">
        <v>2</v>
      </c>
      <c r="BV399" s="29" t="s">
        <v>314</v>
      </c>
      <c r="BW399" s="189"/>
      <c r="BX399" s="42"/>
      <c r="BY399" s="29" t="s">
        <v>1461</v>
      </c>
      <c r="BZ399" s="42" t="s">
        <v>3441</v>
      </c>
      <c r="CA399" s="42" t="s">
        <v>3442</v>
      </c>
      <c r="CB399" s="42" t="s">
        <v>299</v>
      </c>
      <c r="CC399" s="42" t="s">
        <v>300</v>
      </c>
    </row>
    <row r="400" spans="1:81" ht="42.75">
      <c r="A400" s="42">
        <v>2024</v>
      </c>
      <c r="B400" s="42" t="s">
        <v>283</v>
      </c>
      <c r="C400" s="42" t="s">
        <v>761</v>
      </c>
      <c r="D400" s="42"/>
      <c r="E400" s="42" t="s">
        <v>1388</v>
      </c>
      <c r="F400" s="42" t="s">
        <v>791</v>
      </c>
      <c r="G400" s="42" t="s">
        <v>1596</v>
      </c>
      <c r="H400" s="42" t="s">
        <v>793</v>
      </c>
      <c r="I400" s="42" t="s">
        <v>793</v>
      </c>
      <c r="J400" s="42" t="s">
        <v>3995</v>
      </c>
      <c r="K400" s="42" t="s">
        <v>23</v>
      </c>
      <c r="L400" s="42"/>
      <c r="M400" s="42" t="s">
        <v>3996</v>
      </c>
      <c r="N400" s="42" t="s">
        <v>12001</v>
      </c>
      <c r="O400" s="42" t="s">
        <v>673</v>
      </c>
      <c r="P400" s="42">
        <v>31</v>
      </c>
      <c r="Q400" s="42"/>
      <c r="R400" s="42"/>
      <c r="S400" s="42" t="s">
        <v>3997</v>
      </c>
      <c r="T400" s="191" t="s">
        <v>3998</v>
      </c>
      <c r="U400" s="190" t="s">
        <v>8</v>
      </c>
      <c r="V400" s="191" t="s">
        <v>3999</v>
      </c>
      <c r="W400" s="190" t="s">
        <v>2</v>
      </c>
      <c r="X400" s="42">
        <v>57</v>
      </c>
      <c r="Y400" s="42">
        <v>86</v>
      </c>
      <c r="Z400" s="22">
        <f t="shared" si="381"/>
        <v>29</v>
      </c>
      <c r="AA400" s="115">
        <f t="shared" si="382"/>
        <v>0.50877192982456143</v>
      </c>
      <c r="AB400" s="42">
        <v>82</v>
      </c>
      <c r="AC400" s="42">
        <v>94</v>
      </c>
      <c r="AD400" s="22">
        <f t="shared" si="383"/>
        <v>12</v>
      </c>
      <c r="AE400" s="115">
        <f t="shared" si="384"/>
        <v>0.14634146341463414</v>
      </c>
      <c r="AF400" s="42">
        <v>99</v>
      </c>
      <c r="AG400" s="42">
        <v>100</v>
      </c>
      <c r="AH400" s="22">
        <f t="shared" si="385"/>
        <v>1</v>
      </c>
      <c r="AI400" s="115">
        <f t="shared" si="386"/>
        <v>1.0101010101010102E-2</v>
      </c>
      <c r="AJ400" s="42">
        <v>89</v>
      </c>
      <c r="AK400" s="42">
        <v>96</v>
      </c>
      <c r="AL400" s="22">
        <f t="shared" si="387"/>
        <v>7</v>
      </c>
      <c r="AM400" s="115">
        <f t="shared" si="388"/>
        <v>7.8651685393258425E-2</v>
      </c>
      <c r="AN400" s="42">
        <v>94</v>
      </c>
      <c r="AO400" s="42">
        <v>96</v>
      </c>
      <c r="AP400" s="22">
        <f t="shared" si="398"/>
        <v>2</v>
      </c>
      <c r="AQ400" s="115">
        <f t="shared" si="399"/>
        <v>2.1276595744680851E-2</v>
      </c>
      <c r="AR400" s="42">
        <v>93</v>
      </c>
      <c r="AS400" s="42">
        <v>97</v>
      </c>
      <c r="AT400" s="22">
        <f t="shared" si="391"/>
        <v>4</v>
      </c>
      <c r="AU400" s="115">
        <f t="shared" si="392"/>
        <v>4.3010752688172046E-2</v>
      </c>
      <c r="AV400" s="42">
        <v>99</v>
      </c>
      <c r="AW400" s="42">
        <v>100</v>
      </c>
      <c r="AX400" s="22">
        <f t="shared" si="395"/>
        <v>1</v>
      </c>
      <c r="AY400" s="115">
        <f t="shared" si="396"/>
        <v>1.0101010101010102E-2</v>
      </c>
      <c r="AZ400" s="42"/>
      <c r="BA400" s="42"/>
      <c r="BB400" s="42"/>
      <c r="BC400" s="187"/>
      <c r="BD400" s="187"/>
      <c r="BE400" s="42">
        <v>1.53</v>
      </c>
      <c r="BF400" s="47">
        <v>0.94</v>
      </c>
      <c r="BG400" s="42">
        <v>5.57</v>
      </c>
      <c r="BH400" s="42">
        <v>2.13</v>
      </c>
      <c r="BI400" s="47">
        <v>0.89</v>
      </c>
      <c r="BJ400" s="42">
        <v>3.2</v>
      </c>
      <c r="BK400" s="48">
        <f>(BL400*100)/(100+25)</f>
        <v>2.9039999999999999</v>
      </c>
      <c r="BL400" s="42">
        <v>3.63</v>
      </c>
      <c r="BM400" s="47">
        <v>0.25</v>
      </c>
      <c r="BN400" s="29">
        <f t="shared" si="400"/>
        <v>112.53</v>
      </c>
      <c r="BO400" s="188"/>
      <c r="BP400" s="187"/>
      <c r="BQ400" s="187"/>
      <c r="BR400" s="187"/>
      <c r="BS400" s="29" t="s">
        <v>24</v>
      </c>
      <c r="BT400" s="42">
        <v>1</v>
      </c>
      <c r="BU400" s="42">
        <v>3</v>
      </c>
      <c r="BV400" s="20" t="s">
        <v>4000</v>
      </c>
      <c r="BW400" s="189"/>
      <c r="BX400" s="42"/>
      <c r="BY400" s="29" t="s">
        <v>1461</v>
      </c>
      <c r="BZ400" s="42" t="s">
        <v>2176</v>
      </c>
      <c r="CA400" s="42" t="s">
        <v>2177</v>
      </c>
      <c r="CB400" s="42" t="s">
        <v>299</v>
      </c>
      <c r="CC400" s="42" t="s">
        <v>300</v>
      </c>
    </row>
    <row r="401" spans="1:81" ht="42.75">
      <c r="A401" s="42">
        <v>2024</v>
      </c>
      <c r="B401" s="42" t="s">
        <v>367</v>
      </c>
      <c r="C401" s="42" t="s">
        <v>794</v>
      </c>
      <c r="D401" s="113" t="s">
        <v>795</v>
      </c>
      <c r="E401" s="42" t="s">
        <v>1382</v>
      </c>
      <c r="F401" s="42" t="s">
        <v>334</v>
      </c>
      <c r="G401" s="42" t="s">
        <v>1276</v>
      </c>
      <c r="H401" s="42" t="s">
        <v>4001</v>
      </c>
      <c r="I401" s="42" t="s">
        <v>4001</v>
      </c>
      <c r="J401" s="42" t="s">
        <v>4002</v>
      </c>
      <c r="K401" s="42" t="s">
        <v>23</v>
      </c>
      <c r="L401" s="42"/>
      <c r="M401" s="42" t="s">
        <v>4003</v>
      </c>
      <c r="N401" s="42" t="s">
        <v>3848</v>
      </c>
      <c r="O401" s="42" t="s">
        <v>673</v>
      </c>
      <c r="P401" s="42">
        <v>57</v>
      </c>
      <c r="Q401" s="42"/>
      <c r="R401" s="42"/>
      <c r="S401" s="42" t="s">
        <v>4004</v>
      </c>
      <c r="T401" s="191" t="s">
        <v>4005</v>
      </c>
      <c r="U401" s="190" t="s">
        <v>8</v>
      </c>
      <c r="V401" s="191" t="s">
        <v>4006</v>
      </c>
      <c r="W401" s="190" t="s">
        <v>2</v>
      </c>
      <c r="X401" s="42">
        <v>42</v>
      </c>
      <c r="Y401" s="42">
        <v>58</v>
      </c>
      <c r="Z401" s="22">
        <f t="shared" si="381"/>
        <v>16</v>
      </c>
      <c r="AA401" s="115">
        <f t="shared" si="382"/>
        <v>0.38095238095238093</v>
      </c>
      <c r="AB401" s="42">
        <v>90</v>
      </c>
      <c r="AC401" s="42">
        <v>96</v>
      </c>
      <c r="AD401" s="22">
        <f t="shared" si="383"/>
        <v>6</v>
      </c>
      <c r="AE401" s="115">
        <f t="shared" si="384"/>
        <v>6.6666666666666666E-2</v>
      </c>
      <c r="AF401" s="42">
        <v>98</v>
      </c>
      <c r="AG401" s="42">
        <v>98</v>
      </c>
      <c r="AH401" s="22">
        <f t="shared" si="385"/>
        <v>0</v>
      </c>
      <c r="AI401" s="115">
        <f t="shared" si="386"/>
        <v>0</v>
      </c>
      <c r="AJ401" s="42">
        <v>76</v>
      </c>
      <c r="AK401" s="42">
        <v>79</v>
      </c>
      <c r="AL401" s="22">
        <f t="shared" si="387"/>
        <v>3</v>
      </c>
      <c r="AM401" s="115">
        <f t="shared" si="388"/>
        <v>3.9473684210526314E-2</v>
      </c>
      <c r="AN401" s="42">
        <v>95</v>
      </c>
      <c r="AO401" s="42">
        <v>95</v>
      </c>
      <c r="AP401" s="22">
        <f t="shared" si="398"/>
        <v>0</v>
      </c>
      <c r="AQ401" s="115">
        <f t="shared" si="399"/>
        <v>0</v>
      </c>
      <c r="AR401" s="42">
        <v>94</v>
      </c>
      <c r="AS401" s="42">
        <v>95</v>
      </c>
      <c r="AT401" s="22">
        <f t="shared" si="391"/>
        <v>1</v>
      </c>
      <c r="AU401" s="115">
        <f t="shared" si="392"/>
        <v>1.0638297872340425E-2</v>
      </c>
      <c r="AV401" s="42">
        <v>96</v>
      </c>
      <c r="AW401" s="42">
        <v>99</v>
      </c>
      <c r="AX401" s="22">
        <f t="shared" si="395"/>
        <v>3</v>
      </c>
      <c r="AY401" s="115">
        <f t="shared" si="396"/>
        <v>3.125E-2</v>
      </c>
      <c r="AZ401" s="42"/>
      <c r="BA401" s="42"/>
      <c r="BB401" s="42"/>
      <c r="BC401" s="187"/>
      <c r="BD401" s="187"/>
      <c r="BE401" s="42">
        <v>0.85</v>
      </c>
      <c r="BF401" s="47">
        <v>0.94</v>
      </c>
      <c r="BG401" s="42">
        <v>5.31</v>
      </c>
      <c r="BH401" s="42">
        <v>1.99</v>
      </c>
      <c r="BI401" s="47">
        <v>0.88</v>
      </c>
      <c r="BJ401" s="42">
        <v>3.15</v>
      </c>
      <c r="BK401" s="48">
        <f>(BL401*100)/(100+32)</f>
        <v>2.3409090909090908</v>
      </c>
      <c r="BL401" s="42">
        <v>3.09</v>
      </c>
      <c r="BM401" s="47">
        <v>0.32</v>
      </c>
      <c r="BN401" s="29">
        <f t="shared" si="400"/>
        <v>176.13</v>
      </c>
      <c r="BO401" s="188"/>
      <c r="BP401" s="187"/>
      <c r="BQ401" s="187"/>
      <c r="BR401" s="187"/>
      <c r="BS401" s="42" t="s">
        <v>24</v>
      </c>
      <c r="BT401" s="42">
        <v>1</v>
      </c>
      <c r="BU401" s="42">
        <v>1</v>
      </c>
      <c r="BV401" s="20" t="s">
        <v>1610</v>
      </c>
      <c r="BW401" s="189"/>
      <c r="BX401" s="42"/>
      <c r="BY401" s="29" t="s">
        <v>1461</v>
      </c>
      <c r="BZ401" s="42" t="s">
        <v>3635</v>
      </c>
      <c r="CA401" s="42" t="s">
        <v>3636</v>
      </c>
      <c r="CB401" s="42" t="s">
        <v>299</v>
      </c>
      <c r="CC401" s="42" t="s">
        <v>300</v>
      </c>
    </row>
    <row r="402" spans="1:81" ht="57">
      <c r="A402" s="42">
        <v>2024</v>
      </c>
      <c r="B402" s="42" t="s">
        <v>301</v>
      </c>
      <c r="C402" s="42" t="s">
        <v>650</v>
      </c>
      <c r="D402" s="113" t="s">
        <v>430</v>
      </c>
      <c r="E402" s="42" t="s">
        <v>2555</v>
      </c>
      <c r="F402" s="42" t="s">
        <v>334</v>
      </c>
      <c r="G402" s="42" t="s">
        <v>891</v>
      </c>
      <c r="H402" s="42" t="s">
        <v>903</v>
      </c>
      <c r="I402" s="42" t="s">
        <v>1169</v>
      </c>
      <c r="J402" s="42" t="s">
        <v>4007</v>
      </c>
      <c r="K402" s="42" t="s">
        <v>23</v>
      </c>
      <c r="L402" s="42"/>
      <c r="M402" s="42" t="s">
        <v>4008</v>
      </c>
      <c r="N402" s="42" t="s">
        <v>3848</v>
      </c>
      <c r="O402" s="42" t="s">
        <v>673</v>
      </c>
      <c r="P402" s="42">
        <v>20</v>
      </c>
      <c r="Q402" s="42"/>
      <c r="R402" s="42"/>
      <c r="S402" s="42" t="s">
        <v>4009</v>
      </c>
      <c r="T402" s="191" t="s">
        <v>4010</v>
      </c>
      <c r="U402" s="190" t="s">
        <v>8</v>
      </c>
      <c r="V402" s="191" t="s">
        <v>4011</v>
      </c>
      <c r="W402" s="190" t="s">
        <v>2</v>
      </c>
      <c r="X402" s="42">
        <v>62</v>
      </c>
      <c r="Y402" s="42">
        <v>77</v>
      </c>
      <c r="Z402" s="22">
        <f t="shared" si="381"/>
        <v>15</v>
      </c>
      <c r="AA402" s="115">
        <f t="shared" si="382"/>
        <v>0.24193548387096775</v>
      </c>
      <c r="AB402" s="42">
        <v>99</v>
      </c>
      <c r="AC402" s="42">
        <v>99</v>
      </c>
      <c r="AD402" s="22">
        <f t="shared" si="383"/>
        <v>0</v>
      </c>
      <c r="AE402" s="115">
        <f t="shared" si="384"/>
        <v>0</v>
      </c>
      <c r="AF402" s="42">
        <v>100</v>
      </c>
      <c r="AG402" s="42">
        <v>100</v>
      </c>
      <c r="AH402" s="22">
        <f t="shared" si="385"/>
        <v>0</v>
      </c>
      <c r="AI402" s="115">
        <f t="shared" si="386"/>
        <v>0</v>
      </c>
      <c r="AJ402" s="42">
        <v>56</v>
      </c>
      <c r="AK402" s="42">
        <v>69</v>
      </c>
      <c r="AL402" s="22">
        <f t="shared" si="387"/>
        <v>13</v>
      </c>
      <c r="AM402" s="115">
        <f t="shared" si="388"/>
        <v>0.23214285714285715</v>
      </c>
      <c r="AN402" s="42">
        <v>91</v>
      </c>
      <c r="AO402" s="42">
        <v>96</v>
      </c>
      <c r="AP402" s="22">
        <f t="shared" si="398"/>
        <v>5</v>
      </c>
      <c r="AQ402" s="115">
        <f t="shared" si="399"/>
        <v>5.4945054945054944E-2</v>
      </c>
      <c r="AR402" s="42">
        <v>92</v>
      </c>
      <c r="AS402" s="42">
        <v>97</v>
      </c>
      <c r="AT402" s="22">
        <f t="shared" si="391"/>
        <v>5</v>
      </c>
      <c r="AU402" s="115">
        <f t="shared" si="392"/>
        <v>5.434782608695652E-2</v>
      </c>
      <c r="AV402" s="42">
        <v>95</v>
      </c>
      <c r="AW402" s="42">
        <v>97</v>
      </c>
      <c r="AX402" s="22">
        <f t="shared" si="395"/>
        <v>2</v>
      </c>
      <c r="AY402" s="115">
        <f t="shared" si="396"/>
        <v>2.1052631578947368E-2</v>
      </c>
      <c r="AZ402" s="42"/>
      <c r="BA402" s="42"/>
      <c r="BB402" s="42"/>
      <c r="BC402" s="187"/>
      <c r="BD402" s="187"/>
      <c r="BE402" s="42">
        <v>0.84</v>
      </c>
      <c r="BF402" s="47">
        <v>0.92</v>
      </c>
      <c r="BG402" s="42">
        <v>4.8</v>
      </c>
      <c r="BH402" s="42">
        <v>2</v>
      </c>
      <c r="BI402" s="47">
        <v>0.83</v>
      </c>
      <c r="BJ402" s="42">
        <v>2.9</v>
      </c>
      <c r="BK402" s="48">
        <f>(BL402*100)/(100+33)</f>
        <v>2.9398496240601504</v>
      </c>
      <c r="BL402" s="42">
        <v>3.91</v>
      </c>
      <c r="BM402" s="47">
        <v>0.33</v>
      </c>
      <c r="BN402" s="29">
        <f t="shared" si="400"/>
        <v>78.2</v>
      </c>
      <c r="BO402" s="188"/>
      <c r="BP402" s="187"/>
      <c r="BQ402" s="187"/>
      <c r="BR402" s="187"/>
      <c r="BS402" s="42" t="s">
        <v>28</v>
      </c>
      <c r="BT402" s="42">
        <v>1</v>
      </c>
      <c r="BU402" s="42">
        <v>3</v>
      </c>
      <c r="BV402" s="20" t="s">
        <v>4012</v>
      </c>
      <c r="BW402" s="189"/>
      <c r="BX402" s="42"/>
      <c r="BY402" s="29" t="s">
        <v>1461</v>
      </c>
      <c r="BZ402" s="42" t="s">
        <v>3315</v>
      </c>
      <c r="CA402" s="42" t="s">
        <v>3316</v>
      </c>
      <c r="CB402" s="42" t="s">
        <v>299</v>
      </c>
      <c r="CC402" s="42" t="s">
        <v>300</v>
      </c>
    </row>
    <row r="403" spans="1:81" ht="42.75">
      <c r="A403" s="42">
        <v>2024</v>
      </c>
      <c r="B403" s="42" t="s">
        <v>301</v>
      </c>
      <c r="C403" s="42" t="s">
        <v>878</v>
      </c>
      <c r="D403" s="113" t="s">
        <v>430</v>
      </c>
      <c r="E403" s="42" t="s">
        <v>3940</v>
      </c>
      <c r="F403" s="42" t="s">
        <v>334</v>
      </c>
      <c r="G403" s="42" t="s">
        <v>3941</v>
      </c>
      <c r="H403" s="42" t="s">
        <v>3942</v>
      </c>
      <c r="I403" s="42" t="s">
        <v>3943</v>
      </c>
      <c r="J403" s="42" t="s">
        <v>4013</v>
      </c>
      <c r="K403" s="42" t="s">
        <v>23</v>
      </c>
      <c r="L403" s="42"/>
      <c r="M403" s="42" t="s">
        <v>4014</v>
      </c>
      <c r="N403" s="42" t="s">
        <v>404</v>
      </c>
      <c r="O403" s="42" t="s">
        <v>699</v>
      </c>
      <c r="P403" s="42">
        <v>40</v>
      </c>
      <c r="Q403" s="42"/>
      <c r="R403" s="42"/>
      <c r="S403" s="42" t="s">
        <v>4015</v>
      </c>
      <c r="T403" s="191" t="s">
        <v>4016</v>
      </c>
      <c r="U403" s="190" t="s">
        <v>2</v>
      </c>
      <c r="V403" s="191" t="s">
        <v>4017</v>
      </c>
      <c r="W403" s="190" t="s">
        <v>2</v>
      </c>
      <c r="X403" s="42">
        <v>35</v>
      </c>
      <c r="Y403" s="42">
        <v>45</v>
      </c>
      <c r="Z403" s="22">
        <f t="shared" si="381"/>
        <v>10</v>
      </c>
      <c r="AA403" s="115">
        <f t="shared" si="382"/>
        <v>0.2857142857142857</v>
      </c>
      <c r="AB403" s="42">
        <v>64</v>
      </c>
      <c r="AC403" s="42">
        <v>83</v>
      </c>
      <c r="AD403" s="22">
        <f t="shared" si="383"/>
        <v>19</v>
      </c>
      <c r="AE403" s="115">
        <f t="shared" si="384"/>
        <v>0.296875</v>
      </c>
      <c r="AF403" s="42">
        <v>91</v>
      </c>
      <c r="AG403" s="42">
        <v>98</v>
      </c>
      <c r="AH403" s="22">
        <f t="shared" si="385"/>
        <v>7</v>
      </c>
      <c r="AI403" s="115">
        <f t="shared" si="386"/>
        <v>7.6923076923076927E-2</v>
      </c>
      <c r="AJ403" s="42">
        <v>19</v>
      </c>
      <c r="AK403" s="42">
        <v>36</v>
      </c>
      <c r="AL403" s="22">
        <f t="shared" si="387"/>
        <v>17</v>
      </c>
      <c r="AM403" s="115">
        <f t="shared" si="388"/>
        <v>0.89473684210526316</v>
      </c>
      <c r="AN403" s="42">
        <v>81</v>
      </c>
      <c r="AO403" s="42">
        <v>91</v>
      </c>
      <c r="AP403" s="22">
        <f t="shared" si="398"/>
        <v>10</v>
      </c>
      <c r="AQ403" s="115">
        <f t="shared" si="399"/>
        <v>0.12345679012345678</v>
      </c>
      <c r="AR403" s="42">
        <v>80</v>
      </c>
      <c r="AS403" s="42">
        <v>92</v>
      </c>
      <c r="AT403" s="22">
        <f t="shared" si="391"/>
        <v>12</v>
      </c>
      <c r="AU403" s="115">
        <f t="shared" si="392"/>
        <v>0.15</v>
      </c>
      <c r="AV403" s="42">
        <v>82</v>
      </c>
      <c r="AW403" s="42">
        <v>96</v>
      </c>
      <c r="AX403" s="22">
        <f t="shared" si="395"/>
        <v>14</v>
      </c>
      <c r="AY403" s="115">
        <f t="shared" si="396"/>
        <v>0.17073170731707318</v>
      </c>
      <c r="AZ403" s="42"/>
      <c r="BA403" s="42"/>
      <c r="BB403" s="42"/>
      <c r="BC403" s="187"/>
      <c r="BD403" s="187"/>
      <c r="BE403" s="42">
        <v>0.98</v>
      </c>
      <c r="BF403" s="47">
        <v>0.94</v>
      </c>
      <c r="BG403" s="42">
        <v>4.97</v>
      </c>
      <c r="BH403" s="42">
        <v>2.4</v>
      </c>
      <c r="BI403" s="47">
        <v>0.88</v>
      </c>
      <c r="BJ403" s="42">
        <v>2.93</v>
      </c>
      <c r="BK403" s="48">
        <f>(BL403*100)/(100+26)</f>
        <v>2.4523809523809526</v>
      </c>
      <c r="BL403" s="42">
        <v>3.09</v>
      </c>
      <c r="BM403" s="47">
        <v>0.26</v>
      </c>
      <c r="BN403" s="29">
        <f t="shared" si="400"/>
        <v>123.6</v>
      </c>
      <c r="BO403" s="188"/>
      <c r="BP403" s="187"/>
      <c r="BQ403" s="187"/>
      <c r="BR403" s="187"/>
      <c r="BS403" s="42" t="s">
        <v>26</v>
      </c>
      <c r="BT403" s="42">
        <v>1</v>
      </c>
      <c r="BU403" s="42">
        <v>2</v>
      </c>
      <c r="BV403" s="29" t="s">
        <v>314</v>
      </c>
      <c r="BW403" s="189"/>
      <c r="BX403" s="42"/>
      <c r="BY403" s="29" t="s">
        <v>1461</v>
      </c>
      <c r="BZ403" s="42" t="s">
        <v>4018</v>
      </c>
      <c r="CA403" s="42" t="s">
        <v>4019</v>
      </c>
      <c r="CB403" s="42" t="s">
        <v>299</v>
      </c>
      <c r="CC403" s="42" t="s">
        <v>300</v>
      </c>
    </row>
    <row r="404" spans="1:81" ht="57">
      <c r="A404" s="42">
        <v>2024</v>
      </c>
      <c r="B404" s="42" t="s">
        <v>301</v>
      </c>
      <c r="C404" s="42" t="s">
        <v>650</v>
      </c>
      <c r="D404" s="113" t="s">
        <v>430</v>
      </c>
      <c r="E404" s="42" t="s">
        <v>651</v>
      </c>
      <c r="F404" s="42" t="s">
        <v>334</v>
      </c>
      <c r="G404" s="42" t="s">
        <v>891</v>
      </c>
      <c r="H404" s="42" t="s">
        <v>1169</v>
      </c>
      <c r="I404" s="42" t="s">
        <v>1169</v>
      </c>
      <c r="J404" s="42" t="s">
        <v>4020</v>
      </c>
      <c r="K404" s="42" t="s">
        <v>23</v>
      </c>
      <c r="L404" s="42"/>
      <c r="M404" s="42" t="s">
        <v>4021</v>
      </c>
      <c r="N404" s="42" t="s">
        <v>404</v>
      </c>
      <c r="O404" s="42" t="s">
        <v>699</v>
      </c>
      <c r="P404" s="42">
        <v>27</v>
      </c>
      <c r="Q404" s="42"/>
      <c r="R404" s="42"/>
      <c r="S404" s="42" t="s">
        <v>4022</v>
      </c>
      <c r="T404" s="191" t="s">
        <v>4023</v>
      </c>
      <c r="U404" s="190" t="s">
        <v>2</v>
      </c>
      <c r="V404" s="191" t="s">
        <v>4024</v>
      </c>
      <c r="W404" s="190" t="s">
        <v>2</v>
      </c>
      <c r="X404" s="42">
        <v>71</v>
      </c>
      <c r="Y404" s="42">
        <v>73</v>
      </c>
      <c r="Z404" s="22">
        <f t="shared" si="381"/>
        <v>2</v>
      </c>
      <c r="AA404" s="115">
        <f t="shared" si="382"/>
        <v>2.8169014084507043E-2</v>
      </c>
      <c r="AB404" s="42">
        <v>94</v>
      </c>
      <c r="AC404" s="42">
        <v>99</v>
      </c>
      <c r="AD404" s="22">
        <f t="shared" si="383"/>
        <v>5</v>
      </c>
      <c r="AE404" s="115">
        <f t="shared" si="384"/>
        <v>5.3191489361702128E-2</v>
      </c>
      <c r="AF404" s="42">
        <v>100</v>
      </c>
      <c r="AG404" s="42">
        <v>100</v>
      </c>
      <c r="AH404" s="22">
        <f t="shared" si="385"/>
        <v>0</v>
      </c>
      <c r="AI404" s="115">
        <f t="shared" si="386"/>
        <v>0</v>
      </c>
      <c r="AJ404" s="42">
        <v>48</v>
      </c>
      <c r="AK404" s="42">
        <v>56</v>
      </c>
      <c r="AL404" s="22">
        <f t="shared" si="387"/>
        <v>8</v>
      </c>
      <c r="AM404" s="115">
        <f t="shared" si="388"/>
        <v>0.16666666666666666</v>
      </c>
      <c r="AN404" s="42">
        <v>96</v>
      </c>
      <c r="AO404" s="42">
        <v>96</v>
      </c>
      <c r="AP404" s="22">
        <f t="shared" si="398"/>
        <v>0</v>
      </c>
      <c r="AQ404" s="115">
        <f t="shared" si="399"/>
        <v>0</v>
      </c>
      <c r="AR404" s="42">
        <v>94</v>
      </c>
      <c r="AS404" s="42">
        <v>96</v>
      </c>
      <c r="AT404" s="22">
        <f t="shared" si="391"/>
        <v>2</v>
      </c>
      <c r="AU404" s="115">
        <f t="shared" si="392"/>
        <v>2.1276595744680851E-2</v>
      </c>
      <c r="AV404" s="42">
        <v>94</v>
      </c>
      <c r="AW404" s="42">
        <v>96</v>
      </c>
      <c r="AX404" s="22">
        <f t="shared" si="395"/>
        <v>2</v>
      </c>
      <c r="AY404" s="115">
        <f t="shared" si="396"/>
        <v>2.1276595744680851E-2</v>
      </c>
      <c r="AZ404" s="42"/>
      <c r="BA404" s="42"/>
      <c r="BB404" s="42"/>
      <c r="BC404" s="187"/>
      <c r="BD404" s="187"/>
      <c r="BE404" s="42">
        <v>0.9</v>
      </c>
      <c r="BF404" s="47">
        <v>0.95</v>
      </c>
      <c r="BG404" s="42">
        <v>5.2</v>
      </c>
      <c r="BH404" s="42">
        <v>1.9</v>
      </c>
      <c r="BI404" s="47">
        <v>0.89</v>
      </c>
      <c r="BJ404" s="42">
        <v>3.13</v>
      </c>
      <c r="BK404" s="48">
        <f>(BL404*100)/(100+13)</f>
        <v>2.4955752212389379</v>
      </c>
      <c r="BL404" s="42">
        <v>2.82</v>
      </c>
      <c r="BM404" s="47">
        <v>0.13</v>
      </c>
      <c r="BN404" s="29">
        <f t="shared" si="400"/>
        <v>76.14</v>
      </c>
      <c r="BO404" s="188"/>
      <c r="BP404" s="187"/>
      <c r="BQ404" s="187"/>
      <c r="BR404" s="187"/>
      <c r="BS404" s="42" t="s">
        <v>28</v>
      </c>
      <c r="BT404" s="42">
        <v>3</v>
      </c>
      <c r="BU404" s="42">
        <v>3</v>
      </c>
      <c r="BV404" s="20" t="s">
        <v>4012</v>
      </c>
      <c r="BW404" s="189"/>
      <c r="BX404" s="42"/>
      <c r="BY404" s="29" t="s">
        <v>1461</v>
      </c>
      <c r="BZ404" s="42" t="s">
        <v>3040</v>
      </c>
      <c r="CA404" s="42" t="s">
        <v>3041</v>
      </c>
      <c r="CB404" s="42" t="s">
        <v>299</v>
      </c>
      <c r="CC404" s="42" t="s">
        <v>300</v>
      </c>
    </row>
    <row r="405" spans="1:81" ht="57">
      <c r="A405" s="42">
        <v>2024</v>
      </c>
      <c r="B405" s="42" t="s">
        <v>301</v>
      </c>
      <c r="C405" s="42" t="s">
        <v>302</v>
      </c>
      <c r="D405" s="42" t="s">
        <v>333</v>
      </c>
      <c r="E405" s="42" t="s">
        <v>323</v>
      </c>
      <c r="F405" s="42" t="s">
        <v>334</v>
      </c>
      <c r="G405" s="42" t="s">
        <v>350</v>
      </c>
      <c r="H405" s="42" t="s">
        <v>351</v>
      </c>
      <c r="I405" s="42" t="s">
        <v>351</v>
      </c>
      <c r="J405" s="42" t="s">
        <v>4025</v>
      </c>
      <c r="K405" s="42" t="s">
        <v>23</v>
      </c>
      <c r="L405" s="42"/>
      <c r="M405" s="42" t="s">
        <v>4026</v>
      </c>
      <c r="N405" s="42" t="s">
        <v>404</v>
      </c>
      <c r="O405" s="42" t="s">
        <v>699</v>
      </c>
      <c r="P405" s="42">
        <v>62</v>
      </c>
      <c r="Q405" s="42"/>
      <c r="R405" s="42"/>
      <c r="S405" s="42" t="s">
        <v>4027</v>
      </c>
      <c r="T405" s="191" t="s">
        <v>4028</v>
      </c>
      <c r="U405" s="190" t="s">
        <v>2</v>
      </c>
      <c r="V405" s="191" t="s">
        <v>4029</v>
      </c>
      <c r="W405" s="190" t="s">
        <v>2</v>
      </c>
      <c r="X405" s="42">
        <v>33</v>
      </c>
      <c r="Y405" s="42">
        <v>46</v>
      </c>
      <c r="Z405" s="22">
        <f t="shared" si="381"/>
        <v>13</v>
      </c>
      <c r="AA405" s="115">
        <f t="shared" si="382"/>
        <v>0.39393939393939392</v>
      </c>
      <c r="AB405" s="42">
        <v>70</v>
      </c>
      <c r="AC405" s="42">
        <v>97</v>
      </c>
      <c r="AD405" s="22">
        <f t="shared" si="383"/>
        <v>27</v>
      </c>
      <c r="AE405" s="115">
        <f t="shared" si="384"/>
        <v>0.38571428571428573</v>
      </c>
      <c r="AF405" s="42">
        <v>97</v>
      </c>
      <c r="AG405" s="42">
        <v>99</v>
      </c>
      <c r="AH405" s="22">
        <f t="shared" si="385"/>
        <v>2</v>
      </c>
      <c r="AI405" s="115">
        <f t="shared" si="386"/>
        <v>2.0618556701030927E-2</v>
      </c>
      <c r="AJ405" s="42">
        <v>41</v>
      </c>
      <c r="AK405" s="42">
        <v>57</v>
      </c>
      <c r="AL405" s="22">
        <f t="shared" si="387"/>
        <v>16</v>
      </c>
      <c r="AM405" s="115">
        <f t="shared" si="388"/>
        <v>0.3902439024390244</v>
      </c>
      <c r="AN405" s="42">
        <v>89</v>
      </c>
      <c r="AO405" s="42">
        <v>96</v>
      </c>
      <c r="AP405" s="22">
        <f t="shared" si="398"/>
        <v>7</v>
      </c>
      <c r="AQ405" s="115">
        <f t="shared" si="399"/>
        <v>7.8651685393258425E-2</v>
      </c>
      <c r="AR405" s="42">
        <v>91</v>
      </c>
      <c r="AS405" s="42">
        <v>97</v>
      </c>
      <c r="AT405" s="22">
        <f t="shared" si="391"/>
        <v>6</v>
      </c>
      <c r="AU405" s="115">
        <f t="shared" si="392"/>
        <v>6.5934065934065936E-2</v>
      </c>
      <c r="AV405" s="42">
        <v>90</v>
      </c>
      <c r="AW405" s="42">
        <v>99</v>
      </c>
      <c r="AX405" s="22">
        <f t="shared" si="395"/>
        <v>9</v>
      </c>
      <c r="AY405" s="115">
        <f t="shared" si="396"/>
        <v>0.1</v>
      </c>
      <c r="AZ405" s="42"/>
      <c r="BA405" s="42"/>
      <c r="BB405" s="42"/>
      <c r="BC405" s="187"/>
      <c r="BD405" s="187"/>
      <c r="BE405" s="42">
        <v>1.02</v>
      </c>
      <c r="BF405" s="47">
        <v>0.93</v>
      </c>
      <c r="BG405" s="42">
        <v>5.22</v>
      </c>
      <c r="BH405" s="42">
        <v>1.94</v>
      </c>
      <c r="BI405" s="47">
        <v>0.86</v>
      </c>
      <c r="BJ405" s="42">
        <v>3.3</v>
      </c>
      <c r="BK405" s="48">
        <f>(BL405*100)/(100+28)</f>
        <v>2.28125</v>
      </c>
      <c r="BL405" s="42">
        <v>2.92</v>
      </c>
      <c r="BM405" s="47">
        <v>0.28000000000000003</v>
      </c>
      <c r="BN405" s="29">
        <f t="shared" si="400"/>
        <v>181.04</v>
      </c>
      <c r="BO405" s="188"/>
      <c r="BP405" s="187"/>
      <c r="BQ405" s="187"/>
      <c r="BR405" s="187"/>
      <c r="BS405" s="42" t="s">
        <v>27</v>
      </c>
      <c r="BT405" s="42">
        <v>2</v>
      </c>
      <c r="BU405" s="42">
        <v>2</v>
      </c>
      <c r="BV405" s="20" t="s">
        <v>314</v>
      </c>
      <c r="BW405" s="189"/>
      <c r="BX405" s="42"/>
      <c r="BY405" s="29" t="s">
        <v>1461</v>
      </c>
      <c r="BZ405" s="42" t="s">
        <v>4030</v>
      </c>
      <c r="CA405" s="42" t="s">
        <v>4031</v>
      </c>
      <c r="CB405" s="42" t="s">
        <v>299</v>
      </c>
      <c r="CC405" s="42" t="s">
        <v>300</v>
      </c>
    </row>
    <row r="406" spans="1:81" ht="42.75">
      <c r="A406" s="42">
        <v>2024</v>
      </c>
      <c r="B406" s="42" t="s">
        <v>301</v>
      </c>
      <c r="C406" s="42" t="s">
        <v>356</v>
      </c>
      <c r="D406" s="42" t="s">
        <v>333</v>
      </c>
      <c r="E406" s="42" t="s">
        <v>398</v>
      </c>
      <c r="F406" s="42" t="s">
        <v>334</v>
      </c>
      <c r="G406" s="42" t="s">
        <v>4032</v>
      </c>
      <c r="H406" s="42" t="s">
        <v>4033</v>
      </c>
      <c r="I406" s="42" t="s">
        <v>4032</v>
      </c>
      <c r="J406" s="42" t="s">
        <v>4034</v>
      </c>
      <c r="K406" s="42" t="s">
        <v>23</v>
      </c>
      <c r="L406" s="42"/>
      <c r="M406" s="42" t="s">
        <v>4035</v>
      </c>
      <c r="N406" s="42" t="s">
        <v>404</v>
      </c>
      <c r="O406" s="42" t="s">
        <v>699</v>
      </c>
      <c r="P406" s="42">
        <v>48</v>
      </c>
      <c r="Q406" s="42"/>
      <c r="R406" s="42"/>
      <c r="S406" s="42" t="s">
        <v>4027</v>
      </c>
      <c r="T406" s="191" t="s">
        <v>4036</v>
      </c>
      <c r="U406" s="190" t="s">
        <v>2</v>
      </c>
      <c r="V406" s="191" t="s">
        <v>4037</v>
      </c>
      <c r="W406" s="190" t="s">
        <v>2</v>
      </c>
      <c r="X406" s="42">
        <v>21</v>
      </c>
      <c r="Y406" s="42">
        <v>40</v>
      </c>
      <c r="Z406" s="22">
        <f t="shared" si="381"/>
        <v>19</v>
      </c>
      <c r="AA406" s="115">
        <f t="shared" si="382"/>
        <v>0.90476190476190477</v>
      </c>
      <c r="AB406" s="42">
        <v>58</v>
      </c>
      <c r="AC406" s="42">
        <v>84</v>
      </c>
      <c r="AD406" s="22">
        <f t="shared" si="383"/>
        <v>26</v>
      </c>
      <c r="AE406" s="115">
        <f t="shared" si="384"/>
        <v>0.44827586206896552</v>
      </c>
      <c r="AF406" s="42">
        <v>90</v>
      </c>
      <c r="AG406" s="42">
        <v>98</v>
      </c>
      <c r="AH406" s="22">
        <f t="shared" si="385"/>
        <v>8</v>
      </c>
      <c r="AI406" s="115">
        <f t="shared" si="386"/>
        <v>8.8888888888888892E-2</v>
      </c>
      <c r="AJ406" s="42">
        <v>32</v>
      </c>
      <c r="AK406" s="42">
        <v>46</v>
      </c>
      <c r="AL406" s="22">
        <f t="shared" si="387"/>
        <v>14</v>
      </c>
      <c r="AM406" s="115">
        <f t="shared" si="388"/>
        <v>0.4375</v>
      </c>
      <c r="AN406" s="42">
        <v>65</v>
      </c>
      <c r="AO406" s="42">
        <v>89</v>
      </c>
      <c r="AP406" s="22">
        <f t="shared" si="398"/>
        <v>24</v>
      </c>
      <c r="AQ406" s="115">
        <f t="shared" si="399"/>
        <v>0.36923076923076925</v>
      </c>
      <c r="AR406" s="42">
        <v>72</v>
      </c>
      <c r="AS406" s="42">
        <v>89</v>
      </c>
      <c r="AT406" s="22">
        <f t="shared" si="391"/>
        <v>17</v>
      </c>
      <c r="AU406" s="115">
        <f t="shared" si="392"/>
        <v>0.2361111111111111</v>
      </c>
      <c r="AV406" s="42">
        <v>82</v>
      </c>
      <c r="AW406" s="42">
        <v>97</v>
      </c>
      <c r="AX406" s="22">
        <f t="shared" si="395"/>
        <v>15</v>
      </c>
      <c r="AY406" s="115">
        <f t="shared" si="396"/>
        <v>0.18292682926829268</v>
      </c>
      <c r="AZ406" s="42"/>
      <c r="BA406" s="42"/>
      <c r="BB406" s="42"/>
      <c r="BC406" s="187"/>
      <c r="BD406" s="187"/>
      <c r="BE406" s="42">
        <v>1.04</v>
      </c>
      <c r="BF406" s="47">
        <v>0.94</v>
      </c>
      <c r="BG406" s="42">
        <v>5.1100000000000003</v>
      </c>
      <c r="BH406" s="42">
        <v>2.08</v>
      </c>
      <c r="BI406" s="47">
        <v>0.88</v>
      </c>
      <c r="BJ406" s="42">
        <v>3.02</v>
      </c>
      <c r="BK406" s="48">
        <f>(BL406*100)/(100+27)</f>
        <v>2.2913385826771653</v>
      </c>
      <c r="BL406" s="42">
        <v>2.91</v>
      </c>
      <c r="BM406" s="47">
        <v>0.27</v>
      </c>
      <c r="BN406" s="29">
        <f t="shared" si="400"/>
        <v>139.68</v>
      </c>
      <c r="BO406" s="188"/>
      <c r="BP406" s="187"/>
      <c r="BQ406" s="187"/>
      <c r="BR406" s="187"/>
      <c r="BS406" s="42" t="s">
        <v>28</v>
      </c>
      <c r="BT406" s="42">
        <v>1</v>
      </c>
      <c r="BU406" s="42">
        <v>3</v>
      </c>
      <c r="BV406" s="20" t="s">
        <v>314</v>
      </c>
      <c r="BW406" s="189"/>
      <c r="BX406" s="42"/>
      <c r="BY406" s="29" t="s">
        <v>1461</v>
      </c>
      <c r="BZ406" s="42" t="s">
        <v>4038</v>
      </c>
      <c r="CA406" s="42" t="s">
        <v>4039</v>
      </c>
      <c r="CB406" s="42" t="s">
        <v>299</v>
      </c>
      <c r="CC406" s="42" t="s">
        <v>300</v>
      </c>
    </row>
    <row r="407" spans="1:81" ht="42.75">
      <c r="A407" s="42">
        <v>2024</v>
      </c>
      <c r="B407" s="42" t="s">
        <v>301</v>
      </c>
      <c r="C407" s="42" t="s">
        <v>302</v>
      </c>
      <c r="D407" s="42" t="s">
        <v>333</v>
      </c>
      <c r="E407" s="42" t="s">
        <v>303</v>
      </c>
      <c r="F407" s="42" t="s">
        <v>334</v>
      </c>
      <c r="G407" s="42" t="s">
        <v>344</v>
      </c>
      <c r="H407" s="42" t="s">
        <v>2744</v>
      </c>
      <c r="I407" s="42" t="s">
        <v>2744</v>
      </c>
      <c r="J407" s="42" t="s">
        <v>4040</v>
      </c>
      <c r="K407" s="42" t="s">
        <v>23</v>
      </c>
      <c r="L407" s="42"/>
      <c r="M407" s="42" t="s">
        <v>4041</v>
      </c>
      <c r="N407" s="42" t="s">
        <v>404</v>
      </c>
      <c r="O407" s="42" t="s">
        <v>699</v>
      </c>
      <c r="P407" s="42">
        <v>93</v>
      </c>
      <c r="Q407" s="42"/>
      <c r="R407" s="42"/>
      <c r="S407" s="42" t="s">
        <v>4027</v>
      </c>
      <c r="T407" s="191" t="s">
        <v>4042</v>
      </c>
      <c r="U407" s="190" t="s">
        <v>8</v>
      </c>
      <c r="V407" s="191" t="s">
        <v>4043</v>
      </c>
      <c r="W407" s="190" t="s">
        <v>2</v>
      </c>
      <c r="X407" s="42">
        <v>23</v>
      </c>
      <c r="Y407" s="42">
        <v>52</v>
      </c>
      <c r="Z407" s="22">
        <f t="shared" si="381"/>
        <v>29</v>
      </c>
      <c r="AA407" s="115">
        <f t="shared" si="382"/>
        <v>1.2608695652173914</v>
      </c>
      <c r="AB407" s="42">
        <v>71</v>
      </c>
      <c r="AC407" s="42">
        <v>91</v>
      </c>
      <c r="AD407" s="22">
        <f t="shared" si="383"/>
        <v>20</v>
      </c>
      <c r="AE407" s="115">
        <f t="shared" si="384"/>
        <v>0.28169014084507044</v>
      </c>
      <c r="AF407" s="42">
        <v>94</v>
      </c>
      <c r="AG407" s="42">
        <v>100</v>
      </c>
      <c r="AH407" s="22">
        <f t="shared" si="385"/>
        <v>6</v>
      </c>
      <c r="AI407" s="115">
        <f t="shared" si="386"/>
        <v>6.3829787234042548E-2</v>
      </c>
      <c r="AJ407" s="42">
        <v>38</v>
      </c>
      <c r="AK407" s="42">
        <v>41</v>
      </c>
      <c r="AL407" s="22">
        <f t="shared" si="387"/>
        <v>3</v>
      </c>
      <c r="AM407" s="115">
        <f t="shared" si="388"/>
        <v>7.8947368421052627E-2</v>
      </c>
      <c r="AN407" s="42">
        <v>84</v>
      </c>
      <c r="AO407" s="42">
        <v>97</v>
      </c>
      <c r="AP407" s="22">
        <f t="shared" si="398"/>
        <v>13</v>
      </c>
      <c r="AQ407" s="115">
        <f t="shared" si="399"/>
        <v>0.15476190476190477</v>
      </c>
      <c r="AR407" s="42">
        <v>85</v>
      </c>
      <c r="AS407" s="42">
        <v>95</v>
      </c>
      <c r="AT407" s="22">
        <f t="shared" si="391"/>
        <v>10</v>
      </c>
      <c r="AU407" s="115">
        <f t="shared" si="392"/>
        <v>0.11764705882352941</v>
      </c>
      <c r="AV407" s="42">
        <v>88</v>
      </c>
      <c r="AW407" s="42">
        <v>100</v>
      </c>
      <c r="AX407" s="22">
        <f t="shared" si="395"/>
        <v>12</v>
      </c>
      <c r="AY407" s="115">
        <f t="shared" si="396"/>
        <v>0.13636363636363635</v>
      </c>
      <c r="AZ407" s="42"/>
      <c r="BA407" s="42"/>
      <c r="BB407" s="42"/>
      <c r="BC407" s="187"/>
      <c r="BD407" s="187"/>
      <c r="BE407" s="42">
        <v>0.5</v>
      </c>
      <c r="BF407" s="47">
        <v>0.94</v>
      </c>
      <c r="BG407" s="42">
        <v>5.18</v>
      </c>
      <c r="BH407" s="42">
        <v>2.64</v>
      </c>
      <c r="BI407" s="47">
        <v>0.87</v>
      </c>
      <c r="BJ407" s="42">
        <v>3.1</v>
      </c>
      <c r="BK407" s="48">
        <f>(BL407*100)/(100+29)</f>
        <v>2.13953488372093</v>
      </c>
      <c r="BL407" s="42">
        <v>2.76</v>
      </c>
      <c r="BM407" s="47">
        <v>0.28999999999999998</v>
      </c>
      <c r="BN407" s="29">
        <f t="shared" si="400"/>
        <v>256.68</v>
      </c>
      <c r="BO407" s="188"/>
      <c r="BP407" s="187"/>
      <c r="BQ407" s="187"/>
      <c r="BR407" s="187"/>
      <c r="BS407" s="42" t="s">
        <v>25</v>
      </c>
      <c r="BT407" s="42">
        <v>1</v>
      </c>
      <c r="BU407" s="42">
        <v>4</v>
      </c>
      <c r="BV407" s="20" t="s">
        <v>314</v>
      </c>
      <c r="BW407" s="189"/>
      <c r="BX407" s="42"/>
      <c r="BY407" s="29" t="s">
        <v>1461</v>
      </c>
      <c r="BZ407" s="42" t="s">
        <v>2750</v>
      </c>
      <c r="CA407" s="42" t="s">
        <v>2751</v>
      </c>
      <c r="CB407" s="42" t="s">
        <v>299</v>
      </c>
      <c r="CC407" s="42" t="s">
        <v>300</v>
      </c>
    </row>
    <row r="408" spans="1:81" ht="42.75">
      <c r="A408" s="42">
        <v>2024</v>
      </c>
      <c r="B408" s="42" t="s">
        <v>301</v>
      </c>
      <c r="C408" s="42" t="s">
        <v>415</v>
      </c>
      <c r="D408" s="42"/>
      <c r="E408" s="42" t="s">
        <v>416</v>
      </c>
      <c r="F408" s="42" t="s">
        <v>417</v>
      </c>
      <c r="G408" s="42" t="s">
        <v>418</v>
      </c>
      <c r="H408" s="42" t="s">
        <v>419</v>
      </c>
      <c r="I408" s="42" t="s">
        <v>419</v>
      </c>
      <c r="J408" s="42" t="s">
        <v>420</v>
      </c>
      <c r="K408" s="42" t="s">
        <v>23</v>
      </c>
      <c r="L408" s="42"/>
      <c r="M408" s="42" t="s">
        <v>421</v>
      </c>
      <c r="N408" s="42" t="s">
        <v>422</v>
      </c>
      <c r="O408" s="42" t="s">
        <v>423</v>
      </c>
      <c r="P408" s="42">
        <v>78</v>
      </c>
      <c r="Q408" s="42" t="s">
        <v>425</v>
      </c>
      <c r="R408" s="43">
        <v>296.55</v>
      </c>
      <c r="S408" s="42" t="s">
        <v>424</v>
      </c>
      <c r="T408" s="42"/>
      <c r="U408" s="190"/>
      <c r="V408" s="191" t="s">
        <v>4044</v>
      </c>
      <c r="W408" s="190" t="s">
        <v>2</v>
      </c>
      <c r="X408" s="42">
        <v>42</v>
      </c>
      <c r="Y408" s="42">
        <v>56</v>
      </c>
      <c r="Z408" s="22">
        <f t="shared" si="381"/>
        <v>14</v>
      </c>
      <c r="AA408" s="115">
        <f t="shared" si="382"/>
        <v>0.33333333333333331</v>
      </c>
      <c r="AB408" s="42">
        <v>62</v>
      </c>
      <c r="AC408" s="42">
        <v>92</v>
      </c>
      <c r="AD408" s="22">
        <f t="shared" si="383"/>
        <v>30</v>
      </c>
      <c r="AE408" s="115">
        <f t="shared" si="384"/>
        <v>0.4838709677419355</v>
      </c>
      <c r="AF408" s="42">
        <v>99</v>
      </c>
      <c r="AG408" s="42">
        <v>99</v>
      </c>
      <c r="AH408" s="22">
        <f t="shared" si="385"/>
        <v>0</v>
      </c>
      <c r="AI408" s="115">
        <f t="shared" si="386"/>
        <v>0</v>
      </c>
      <c r="AJ408" s="42">
        <v>59</v>
      </c>
      <c r="AK408" s="42">
        <v>62</v>
      </c>
      <c r="AL408" s="22">
        <f t="shared" si="387"/>
        <v>3</v>
      </c>
      <c r="AM408" s="115">
        <f t="shared" si="388"/>
        <v>5.0847457627118647E-2</v>
      </c>
      <c r="AN408" s="42">
        <v>96</v>
      </c>
      <c r="AO408" s="42">
        <v>95</v>
      </c>
      <c r="AP408" s="22">
        <f t="shared" si="398"/>
        <v>-1</v>
      </c>
      <c r="AQ408" s="115">
        <f t="shared" si="399"/>
        <v>-1.0416666666666666E-2</v>
      </c>
      <c r="AR408" s="42">
        <v>97</v>
      </c>
      <c r="AS408" s="42">
        <v>97</v>
      </c>
      <c r="AT408" s="22">
        <f t="shared" si="391"/>
        <v>0</v>
      </c>
      <c r="AU408" s="115">
        <f t="shared" si="392"/>
        <v>0</v>
      </c>
      <c r="AV408" s="42">
        <v>98</v>
      </c>
      <c r="AW408" s="42">
        <v>96</v>
      </c>
      <c r="AX408" s="22">
        <f t="shared" si="395"/>
        <v>-2</v>
      </c>
      <c r="AY408" s="115">
        <f t="shared" si="396"/>
        <v>-2.0408163265306121E-2</v>
      </c>
      <c r="AZ408" s="42"/>
      <c r="BA408" s="42"/>
      <c r="BB408" s="42"/>
      <c r="BC408" s="187"/>
      <c r="BD408" s="187"/>
      <c r="BE408" s="42">
        <v>0.79</v>
      </c>
      <c r="BF408" s="47">
        <v>0.94</v>
      </c>
      <c r="BG408" s="42">
        <v>4.97</v>
      </c>
      <c r="BH408" s="42">
        <v>1.87</v>
      </c>
      <c r="BI408" s="47">
        <v>0.88</v>
      </c>
      <c r="BJ408" s="42">
        <v>3.13</v>
      </c>
      <c r="BK408" s="48">
        <f>(BL408*100)/(100+21)</f>
        <v>2</v>
      </c>
      <c r="BL408" s="42">
        <v>2.42</v>
      </c>
      <c r="BM408" s="47">
        <v>0.21</v>
      </c>
      <c r="BN408" s="29">
        <f t="shared" si="400"/>
        <v>188.76</v>
      </c>
      <c r="BO408" s="188"/>
      <c r="BP408" s="187"/>
      <c r="BQ408" s="187"/>
      <c r="BR408" s="187"/>
      <c r="BS408" s="42" t="s">
        <v>25</v>
      </c>
      <c r="BT408" s="42">
        <v>1</v>
      </c>
      <c r="BU408" s="42">
        <v>2</v>
      </c>
      <c r="BV408" s="20" t="s">
        <v>427</v>
      </c>
      <c r="BW408" s="189"/>
      <c r="BX408" s="42"/>
      <c r="BY408" s="29" t="s">
        <v>3085</v>
      </c>
      <c r="BZ408" s="42" t="s">
        <v>428</v>
      </c>
      <c r="CA408" s="42" t="s">
        <v>429</v>
      </c>
      <c r="CB408" s="42" t="s">
        <v>299</v>
      </c>
      <c r="CC408" s="42" t="s">
        <v>300</v>
      </c>
    </row>
    <row r="409" spans="1:81" ht="71.25">
      <c r="A409" s="42">
        <v>2024</v>
      </c>
      <c r="B409" s="42" t="s">
        <v>828</v>
      </c>
      <c r="C409" s="42" t="s">
        <v>829</v>
      </c>
      <c r="D409" s="42" t="s">
        <v>830</v>
      </c>
      <c r="E409" s="42" t="s">
        <v>1113</v>
      </c>
      <c r="F409" s="42" t="s">
        <v>334</v>
      </c>
      <c r="G409" s="42" t="s">
        <v>4045</v>
      </c>
      <c r="H409" s="42" t="s">
        <v>4046</v>
      </c>
      <c r="I409" s="42" t="s">
        <v>4046</v>
      </c>
      <c r="J409" s="42" t="s">
        <v>4047</v>
      </c>
      <c r="K409" s="42" t="s">
        <v>23</v>
      </c>
      <c r="L409" s="42"/>
      <c r="M409" s="42" t="s">
        <v>4048</v>
      </c>
      <c r="N409" s="42" t="s">
        <v>3848</v>
      </c>
      <c r="O409" s="42" t="s">
        <v>638</v>
      </c>
      <c r="P409" s="42">
        <v>17</v>
      </c>
      <c r="Q409" s="42" t="s">
        <v>425</v>
      </c>
      <c r="R409" s="43">
        <v>65.59</v>
      </c>
      <c r="S409" s="42" t="s">
        <v>3254</v>
      </c>
      <c r="T409" s="42"/>
      <c r="U409" s="190"/>
      <c r="V409" s="191" t="s">
        <v>4049</v>
      </c>
      <c r="W409" s="190" t="s">
        <v>2</v>
      </c>
      <c r="X409" s="42">
        <v>44</v>
      </c>
      <c r="Y409" s="42">
        <v>45</v>
      </c>
      <c r="Z409" s="22">
        <f t="shared" si="381"/>
        <v>1</v>
      </c>
      <c r="AA409" s="115">
        <f t="shared" si="382"/>
        <v>2.2727272727272728E-2</v>
      </c>
      <c r="AB409" s="42">
        <v>85</v>
      </c>
      <c r="AC409" s="42">
        <v>87</v>
      </c>
      <c r="AD409" s="22">
        <f t="shared" si="383"/>
        <v>2</v>
      </c>
      <c r="AE409" s="115">
        <f t="shared" si="384"/>
        <v>2.3529411764705882E-2</v>
      </c>
      <c r="AF409" s="42">
        <v>95</v>
      </c>
      <c r="AG409" s="42">
        <v>97</v>
      </c>
      <c r="AH409" s="22">
        <f t="shared" si="385"/>
        <v>2</v>
      </c>
      <c r="AI409" s="115">
        <f t="shared" si="386"/>
        <v>2.1052631578947368E-2</v>
      </c>
      <c r="AJ409" s="42">
        <v>1</v>
      </c>
      <c r="AK409" s="42">
        <v>13</v>
      </c>
      <c r="AL409" s="22">
        <f t="shared" si="387"/>
        <v>12</v>
      </c>
      <c r="AM409" s="115">
        <f t="shared" si="388"/>
        <v>12</v>
      </c>
      <c r="AN409" s="42">
        <v>76</v>
      </c>
      <c r="AO409" s="42">
        <v>88</v>
      </c>
      <c r="AP409" s="22">
        <f t="shared" si="398"/>
        <v>12</v>
      </c>
      <c r="AQ409" s="115">
        <f t="shared" si="399"/>
        <v>0.15789473684210525</v>
      </c>
      <c r="AR409" s="42">
        <v>84</v>
      </c>
      <c r="AS409" s="42">
        <v>89</v>
      </c>
      <c r="AT409" s="22">
        <f t="shared" si="391"/>
        <v>5</v>
      </c>
      <c r="AU409" s="115">
        <f t="shared" si="392"/>
        <v>5.9523809523809521E-2</v>
      </c>
      <c r="AV409" s="42">
        <v>76</v>
      </c>
      <c r="AW409" s="42">
        <v>85</v>
      </c>
      <c r="AX409" s="22">
        <f t="shared" si="395"/>
        <v>9</v>
      </c>
      <c r="AY409" s="115">
        <f t="shared" si="396"/>
        <v>0.11842105263157894</v>
      </c>
      <c r="AZ409" s="42"/>
      <c r="BA409" s="42"/>
      <c r="BB409" s="42"/>
      <c r="BC409" s="187"/>
      <c r="BD409" s="187"/>
      <c r="BE409" s="42"/>
      <c r="BF409" s="47"/>
      <c r="BG409" s="42"/>
      <c r="BH409" s="42"/>
      <c r="BI409" s="47"/>
      <c r="BJ409" s="42"/>
      <c r="BK409" s="48">
        <f>(BL409*100)/(100+18)</f>
        <v>3.3050847457627119</v>
      </c>
      <c r="BL409" s="42">
        <v>3.9</v>
      </c>
      <c r="BM409" s="47">
        <v>0.18</v>
      </c>
      <c r="BN409" s="29">
        <f t="shared" si="400"/>
        <v>66.3</v>
      </c>
      <c r="BO409" s="188"/>
      <c r="BP409" s="187"/>
      <c r="BQ409" s="187"/>
      <c r="BR409" s="187"/>
      <c r="BS409" s="42" t="s">
        <v>27</v>
      </c>
      <c r="BT409" s="42"/>
      <c r="BU409" s="42"/>
      <c r="BV409" s="20" t="s">
        <v>4050</v>
      </c>
      <c r="BW409" s="189"/>
      <c r="BX409" s="42"/>
      <c r="BY409" s="42" t="s">
        <v>3085</v>
      </c>
      <c r="BZ409" s="42" t="s">
        <v>1570</v>
      </c>
      <c r="CA409" s="42" t="s">
        <v>1571</v>
      </c>
      <c r="CB409" s="42" t="s">
        <v>4051</v>
      </c>
      <c r="CC409" s="42" t="s">
        <v>300</v>
      </c>
    </row>
    <row r="410" spans="1:81" ht="42.75">
      <c r="A410" s="42">
        <v>2024</v>
      </c>
      <c r="B410" s="42" t="s">
        <v>301</v>
      </c>
      <c r="C410" s="42" t="s">
        <v>878</v>
      </c>
      <c r="D410" s="42" t="s">
        <v>430</v>
      </c>
      <c r="E410" s="42" t="s">
        <v>1183</v>
      </c>
      <c r="F410" s="42" t="s">
        <v>334</v>
      </c>
      <c r="G410" s="42" t="s">
        <v>1184</v>
      </c>
      <c r="H410" s="42" t="s">
        <v>1185</v>
      </c>
      <c r="I410" s="42" t="s">
        <v>1185</v>
      </c>
      <c r="J410" s="42" t="s">
        <v>4052</v>
      </c>
      <c r="K410" s="42" t="s">
        <v>23</v>
      </c>
      <c r="L410" s="42"/>
      <c r="M410" s="42" t="s">
        <v>4053</v>
      </c>
      <c r="N410" s="42" t="s">
        <v>4054</v>
      </c>
      <c r="O410" s="42" t="s">
        <v>699</v>
      </c>
      <c r="P410" s="42">
        <v>32</v>
      </c>
      <c r="Q410" s="42"/>
      <c r="R410" s="43">
        <v>115.27</v>
      </c>
      <c r="S410" s="42" t="s">
        <v>4055</v>
      </c>
      <c r="T410" s="42"/>
      <c r="U410" s="190"/>
      <c r="V410" s="191" t="s">
        <v>4056</v>
      </c>
      <c r="W410" s="190" t="s">
        <v>2</v>
      </c>
      <c r="X410" s="42">
        <v>18</v>
      </c>
      <c r="Y410" s="42">
        <v>36</v>
      </c>
      <c r="Z410" s="22">
        <f t="shared" si="381"/>
        <v>18</v>
      </c>
      <c r="AA410" s="115">
        <f t="shared" si="382"/>
        <v>1</v>
      </c>
      <c r="AB410" s="42">
        <v>35</v>
      </c>
      <c r="AC410" s="42">
        <v>88</v>
      </c>
      <c r="AD410" s="22">
        <f t="shared" si="383"/>
        <v>53</v>
      </c>
      <c r="AE410" s="115">
        <f t="shared" si="384"/>
        <v>1.5142857142857142</v>
      </c>
      <c r="AF410" s="42">
        <v>90</v>
      </c>
      <c r="AG410" s="42">
        <v>92</v>
      </c>
      <c r="AH410" s="22">
        <f t="shared" si="385"/>
        <v>2</v>
      </c>
      <c r="AI410" s="115">
        <f t="shared" si="386"/>
        <v>2.2222222222222223E-2</v>
      </c>
      <c r="AJ410" s="42">
        <v>62</v>
      </c>
      <c r="AK410" s="42">
        <v>67</v>
      </c>
      <c r="AL410" s="22">
        <f t="shared" si="387"/>
        <v>5</v>
      </c>
      <c r="AM410" s="115">
        <f t="shared" si="388"/>
        <v>8.0645161290322578E-2</v>
      </c>
      <c r="AN410" s="42">
        <v>90</v>
      </c>
      <c r="AO410" s="42">
        <v>90</v>
      </c>
      <c r="AP410" s="22">
        <f t="shared" si="398"/>
        <v>0</v>
      </c>
      <c r="AQ410" s="115">
        <f t="shared" si="399"/>
        <v>0</v>
      </c>
      <c r="AR410" s="42">
        <v>89</v>
      </c>
      <c r="AS410" s="42">
        <v>89</v>
      </c>
      <c r="AT410" s="22">
        <f t="shared" si="391"/>
        <v>0</v>
      </c>
      <c r="AU410" s="115">
        <f t="shared" si="392"/>
        <v>0</v>
      </c>
      <c r="AV410" s="42">
        <v>89</v>
      </c>
      <c r="AW410" s="42">
        <v>91</v>
      </c>
      <c r="AX410" s="22">
        <f t="shared" si="395"/>
        <v>2</v>
      </c>
      <c r="AY410" s="115">
        <f t="shared" si="396"/>
        <v>2.247191011235955E-2</v>
      </c>
      <c r="AZ410" s="42"/>
      <c r="BA410" s="42"/>
      <c r="BB410" s="42"/>
      <c r="BC410" s="187"/>
      <c r="BD410" s="187"/>
      <c r="BE410" s="42">
        <v>0.66</v>
      </c>
      <c r="BF410" s="47">
        <v>0.95</v>
      </c>
      <c r="BG410" s="42">
        <v>5.42</v>
      </c>
      <c r="BH410" s="42">
        <v>2.2599999999999998</v>
      </c>
      <c r="BI410" s="47">
        <v>0.88</v>
      </c>
      <c r="BJ410" s="42">
        <v>3.26</v>
      </c>
      <c r="BK410" s="48">
        <f>(BL410*100)/(100+40)</f>
        <v>1.2857142857142858</v>
      </c>
      <c r="BL410" s="42">
        <v>1.8</v>
      </c>
      <c r="BM410" s="47">
        <v>0.4</v>
      </c>
      <c r="BN410" s="29">
        <f t="shared" si="400"/>
        <v>57.6</v>
      </c>
      <c r="BO410" s="188"/>
      <c r="BP410" s="187"/>
      <c r="BQ410" s="187"/>
      <c r="BR410" s="187"/>
      <c r="BS410" s="42" t="s">
        <v>27</v>
      </c>
      <c r="BT410" s="42">
        <v>1</v>
      </c>
      <c r="BU410" s="42">
        <v>2</v>
      </c>
      <c r="BV410" s="20" t="s">
        <v>314</v>
      </c>
      <c r="BW410" s="189"/>
      <c r="BX410" s="42"/>
      <c r="BY410" s="42" t="s">
        <v>1569</v>
      </c>
      <c r="BZ410" s="42" t="s">
        <v>1570</v>
      </c>
      <c r="CA410" s="42" t="s">
        <v>1571</v>
      </c>
      <c r="CB410" s="42" t="s">
        <v>299</v>
      </c>
      <c r="CC410" s="42" t="s">
        <v>300</v>
      </c>
    </row>
    <row r="411" spans="1:81" ht="128.25">
      <c r="A411" s="42">
        <v>2024</v>
      </c>
      <c r="B411" s="42" t="s">
        <v>301</v>
      </c>
      <c r="C411" s="42" t="s">
        <v>302</v>
      </c>
      <c r="D411" s="42" t="s">
        <v>430</v>
      </c>
      <c r="E411" s="42" t="s">
        <v>303</v>
      </c>
      <c r="F411" s="42" t="s">
        <v>334</v>
      </c>
      <c r="G411" s="42" t="s">
        <v>431</v>
      </c>
      <c r="H411" s="42" t="s">
        <v>432</v>
      </c>
      <c r="I411" s="42" t="s">
        <v>433</v>
      </c>
      <c r="J411" s="42" t="s">
        <v>434</v>
      </c>
      <c r="K411" s="42" t="s">
        <v>23</v>
      </c>
      <c r="L411" s="42"/>
      <c r="M411" s="42" t="s">
        <v>435</v>
      </c>
      <c r="N411" s="42" t="s">
        <v>404</v>
      </c>
      <c r="O411" s="42" t="s">
        <v>436</v>
      </c>
      <c r="P411" s="42">
        <v>62</v>
      </c>
      <c r="Q411" s="42"/>
      <c r="R411" s="43">
        <v>242.75</v>
      </c>
      <c r="S411" s="42" t="s">
        <v>437</v>
      </c>
      <c r="T411" s="191" t="s">
        <v>438</v>
      </c>
      <c r="U411" s="190" t="s">
        <v>8</v>
      </c>
      <c r="V411" s="191" t="s">
        <v>439</v>
      </c>
      <c r="W411" s="190" t="s">
        <v>2</v>
      </c>
      <c r="X411" s="42">
        <v>12</v>
      </c>
      <c r="Y411" s="42">
        <v>14</v>
      </c>
      <c r="Z411" s="22">
        <f t="shared" si="381"/>
        <v>2</v>
      </c>
      <c r="AA411" s="115">
        <f t="shared" si="382"/>
        <v>0.16666666666666666</v>
      </c>
      <c r="AB411" s="42">
        <v>37</v>
      </c>
      <c r="AC411" s="42">
        <v>41</v>
      </c>
      <c r="AD411" s="22">
        <f t="shared" si="383"/>
        <v>4</v>
      </c>
      <c r="AE411" s="115">
        <f t="shared" si="384"/>
        <v>0.10810810810810811</v>
      </c>
      <c r="AF411" s="42">
        <v>88</v>
      </c>
      <c r="AG411" s="42">
        <v>90</v>
      </c>
      <c r="AH411" s="22">
        <f t="shared" si="385"/>
        <v>2</v>
      </c>
      <c r="AI411" s="115">
        <f t="shared" si="386"/>
        <v>2.2727272727272728E-2</v>
      </c>
      <c r="AJ411" s="42">
        <v>44</v>
      </c>
      <c r="AK411" s="42">
        <v>52</v>
      </c>
      <c r="AL411" s="22">
        <f t="shared" si="387"/>
        <v>8</v>
      </c>
      <c r="AM411" s="115">
        <f t="shared" si="388"/>
        <v>0.18181818181818182</v>
      </c>
      <c r="AN411" s="42">
        <v>84</v>
      </c>
      <c r="AO411" s="42">
        <v>80</v>
      </c>
      <c r="AP411" s="22">
        <f t="shared" si="398"/>
        <v>-4</v>
      </c>
      <c r="AQ411" s="115">
        <f t="shared" si="399"/>
        <v>-4.7619047619047616E-2</v>
      </c>
      <c r="AR411" s="42">
        <v>85</v>
      </c>
      <c r="AS411" s="42">
        <v>83</v>
      </c>
      <c r="AT411" s="22">
        <f t="shared" si="391"/>
        <v>-2</v>
      </c>
      <c r="AU411" s="115">
        <f t="shared" si="392"/>
        <v>-2.3529411764705882E-2</v>
      </c>
      <c r="AV411" s="42">
        <v>76</v>
      </c>
      <c r="AW411" s="42">
        <v>77</v>
      </c>
      <c r="AX411" s="22">
        <f t="shared" si="395"/>
        <v>1</v>
      </c>
      <c r="AY411" s="115">
        <f t="shared" si="396"/>
        <v>1.3157894736842105E-2</v>
      </c>
      <c r="AZ411" s="42"/>
      <c r="BA411" s="42"/>
      <c r="BB411" s="42"/>
      <c r="BC411" s="187"/>
      <c r="BD411" s="187"/>
      <c r="BE411" s="42">
        <v>1.99</v>
      </c>
      <c r="BF411" s="47">
        <v>0.96</v>
      </c>
      <c r="BG411" s="42">
        <v>4.5999999999999996</v>
      </c>
      <c r="BH411" s="42"/>
      <c r="BI411" s="47"/>
      <c r="BJ411" s="42"/>
      <c r="BK411" s="48">
        <f>(BL411*100)/(100+18)</f>
        <v>3.3220338983050848</v>
      </c>
      <c r="BL411" s="42">
        <v>3.92</v>
      </c>
      <c r="BM411" s="47">
        <v>0.18</v>
      </c>
      <c r="BN411" s="29">
        <f t="shared" si="400"/>
        <v>243.04</v>
      </c>
      <c r="BO411" s="188"/>
      <c r="BP411" s="187"/>
      <c r="BQ411" s="187"/>
      <c r="BR411" s="187"/>
      <c r="BS411" s="29" t="s">
        <v>25</v>
      </c>
      <c r="BT411" s="42">
        <v>2</v>
      </c>
      <c r="BU411" s="42"/>
      <c r="BV411" s="20" t="s">
        <v>440</v>
      </c>
      <c r="BW411" s="165"/>
      <c r="BX411" s="42" t="s">
        <v>441</v>
      </c>
      <c r="BY411" s="29" t="s">
        <v>3085</v>
      </c>
      <c r="BZ411" s="42" t="s">
        <v>297</v>
      </c>
      <c r="CA411" s="42" t="s">
        <v>298</v>
      </c>
      <c r="CB411" s="42" t="s">
        <v>299</v>
      </c>
      <c r="CC411" s="42" t="s">
        <v>300</v>
      </c>
    </row>
    <row r="412" spans="1:81" ht="42.75">
      <c r="A412" s="42">
        <v>2024</v>
      </c>
      <c r="B412" s="42" t="s">
        <v>1945</v>
      </c>
      <c r="C412" s="42" t="s">
        <v>1946</v>
      </c>
      <c r="D412" s="42"/>
      <c r="E412" s="42" t="s">
        <v>22</v>
      </c>
      <c r="F412" s="42" t="s">
        <v>1415</v>
      </c>
      <c r="G412" s="42" t="s">
        <v>4057</v>
      </c>
      <c r="H412" s="42" t="s">
        <v>4058</v>
      </c>
      <c r="I412" s="42" t="s">
        <v>4059</v>
      </c>
      <c r="J412" s="42" t="s">
        <v>4060</v>
      </c>
      <c r="K412" s="42" t="s">
        <v>22</v>
      </c>
      <c r="L412" s="42" t="s">
        <v>1556</v>
      </c>
      <c r="M412" s="42" t="s">
        <v>4061</v>
      </c>
      <c r="N412" s="42" t="s">
        <v>3848</v>
      </c>
      <c r="O412" s="42" t="s">
        <v>765</v>
      </c>
      <c r="P412" s="42">
        <v>31</v>
      </c>
      <c r="Q412" s="42"/>
      <c r="R412" s="42">
        <v>220.42</v>
      </c>
      <c r="S412" s="42" t="s">
        <v>3992</v>
      </c>
      <c r="T412" s="42"/>
      <c r="U412" s="190"/>
      <c r="V412" s="191" t="s">
        <v>4062</v>
      </c>
      <c r="W412" s="190" t="s">
        <v>2</v>
      </c>
      <c r="X412" s="42">
        <v>25</v>
      </c>
      <c r="Y412" s="42">
        <v>33</v>
      </c>
      <c r="Z412" s="22">
        <f t="shared" si="381"/>
        <v>8</v>
      </c>
      <c r="AA412" s="115">
        <f t="shared" si="382"/>
        <v>0.32</v>
      </c>
      <c r="AB412" s="42">
        <v>54</v>
      </c>
      <c r="AC412" s="42">
        <v>63</v>
      </c>
      <c r="AD412" s="22">
        <f t="shared" si="383"/>
        <v>9</v>
      </c>
      <c r="AE412" s="115">
        <f t="shared" si="384"/>
        <v>0.16666666666666666</v>
      </c>
      <c r="AF412" s="42">
        <v>90</v>
      </c>
      <c r="AG412" s="42">
        <v>93</v>
      </c>
      <c r="AH412" s="22">
        <f t="shared" si="385"/>
        <v>3</v>
      </c>
      <c r="AI412" s="115">
        <f t="shared" si="386"/>
        <v>3.3333333333333333E-2</v>
      </c>
      <c r="AJ412" s="42">
        <v>30</v>
      </c>
      <c r="AK412" s="42">
        <v>38</v>
      </c>
      <c r="AL412" s="22">
        <f t="shared" si="387"/>
        <v>8</v>
      </c>
      <c r="AM412" s="115">
        <f t="shared" si="388"/>
        <v>0.26666666666666666</v>
      </c>
      <c r="AN412" s="42">
        <v>83</v>
      </c>
      <c r="AO412" s="42">
        <v>91</v>
      </c>
      <c r="AP412" s="22">
        <f t="shared" si="398"/>
        <v>8</v>
      </c>
      <c r="AQ412" s="115">
        <f t="shared" si="399"/>
        <v>9.6385542168674704E-2</v>
      </c>
      <c r="AR412" s="42">
        <v>81</v>
      </c>
      <c r="AS412" s="42">
        <v>84</v>
      </c>
      <c r="AT412" s="22">
        <f t="shared" si="391"/>
        <v>3</v>
      </c>
      <c r="AU412" s="115">
        <f t="shared" si="392"/>
        <v>3.7037037037037035E-2</v>
      </c>
      <c r="AV412" s="42">
        <v>72</v>
      </c>
      <c r="AW412" s="42">
        <v>86</v>
      </c>
      <c r="AX412" s="22">
        <f t="shared" si="395"/>
        <v>14</v>
      </c>
      <c r="AY412" s="115">
        <f t="shared" si="396"/>
        <v>0.19444444444444445</v>
      </c>
      <c r="AZ412" s="42"/>
      <c r="BA412" s="42"/>
      <c r="BB412" s="42"/>
      <c r="BC412" s="187"/>
      <c r="BD412" s="187"/>
      <c r="BE412" s="42">
        <v>0.92</v>
      </c>
      <c r="BF412" s="47">
        <v>0.93</v>
      </c>
      <c r="BG412" s="42">
        <v>4.88</v>
      </c>
      <c r="BH412" s="42">
        <v>2.33</v>
      </c>
      <c r="BI412" s="47">
        <v>0.86</v>
      </c>
      <c r="BJ412" s="42">
        <v>2.92</v>
      </c>
      <c r="BK412" s="48">
        <f>(BL412*100)/(100+28)</f>
        <v>2.78125</v>
      </c>
      <c r="BL412" s="42">
        <v>3.56</v>
      </c>
      <c r="BM412" s="47">
        <v>0.28000000000000003</v>
      </c>
      <c r="BN412" s="29">
        <f t="shared" si="400"/>
        <v>110.36</v>
      </c>
      <c r="BO412" s="188"/>
      <c r="BP412" s="187"/>
      <c r="BQ412" s="187"/>
      <c r="BR412" s="187"/>
      <c r="BS412" s="42" t="s">
        <v>25</v>
      </c>
      <c r="BT412" s="42">
        <v>1</v>
      </c>
      <c r="BU412" s="42">
        <v>3</v>
      </c>
      <c r="BV412" s="20" t="s">
        <v>1517</v>
      </c>
      <c r="BW412" s="165"/>
      <c r="BX412" s="42"/>
      <c r="BY412" s="42" t="s">
        <v>1569</v>
      </c>
      <c r="BZ412" s="42" t="s">
        <v>1570</v>
      </c>
      <c r="CA412" s="42" t="s">
        <v>1571</v>
      </c>
      <c r="CB412" s="42" t="s">
        <v>299</v>
      </c>
      <c r="CC412" s="42" t="s">
        <v>300</v>
      </c>
    </row>
    <row r="413" spans="1:81" ht="85.5">
      <c r="A413" s="42">
        <v>2024</v>
      </c>
      <c r="B413" s="42" t="s">
        <v>283</v>
      </c>
      <c r="C413" s="42" t="s">
        <v>1234</v>
      </c>
      <c r="D413" s="42"/>
      <c r="E413" s="42" t="s">
        <v>1400</v>
      </c>
      <c r="F413" s="42" t="s">
        <v>3719</v>
      </c>
      <c r="G413" s="42" t="s">
        <v>1402</v>
      </c>
      <c r="H413" s="42" t="s">
        <v>3398</v>
      </c>
      <c r="I413" s="42" t="s">
        <v>3398</v>
      </c>
      <c r="J413" s="42" t="s">
        <v>4063</v>
      </c>
      <c r="K413" s="42" t="s">
        <v>23</v>
      </c>
      <c r="L413" s="42"/>
      <c r="M413" s="42" t="s">
        <v>4064</v>
      </c>
      <c r="N413" s="42" t="s">
        <v>3887</v>
      </c>
      <c r="O413" s="42" t="s">
        <v>765</v>
      </c>
      <c r="P413" s="42">
        <v>18</v>
      </c>
      <c r="Q413" s="42"/>
      <c r="R413" s="42">
        <v>140</v>
      </c>
      <c r="S413" s="42" t="s">
        <v>3882</v>
      </c>
      <c r="T413" s="191" t="s">
        <v>4065</v>
      </c>
      <c r="U413" s="190" t="s">
        <v>2</v>
      </c>
      <c r="V413" s="191" t="s">
        <v>4066</v>
      </c>
      <c r="W413" s="190" t="s">
        <v>2</v>
      </c>
      <c r="X413" s="42">
        <v>54</v>
      </c>
      <c r="Y413" s="42">
        <v>58</v>
      </c>
      <c r="Z413" s="22">
        <f t="shared" si="381"/>
        <v>4</v>
      </c>
      <c r="AA413" s="115">
        <f t="shared" si="382"/>
        <v>7.407407407407407E-2</v>
      </c>
      <c r="AB413" s="42">
        <v>71</v>
      </c>
      <c r="AC413" s="42">
        <v>83</v>
      </c>
      <c r="AD413" s="22">
        <f t="shared" si="383"/>
        <v>12</v>
      </c>
      <c r="AE413" s="115">
        <f t="shared" si="384"/>
        <v>0.16901408450704225</v>
      </c>
      <c r="AF413" s="42">
        <v>99</v>
      </c>
      <c r="AG413" s="42">
        <v>97</v>
      </c>
      <c r="AH413" s="22">
        <f t="shared" si="385"/>
        <v>-2</v>
      </c>
      <c r="AI413" s="115">
        <f t="shared" si="386"/>
        <v>-2.0202020202020204E-2</v>
      </c>
      <c r="AJ413" s="42">
        <v>48</v>
      </c>
      <c r="AK413" s="42">
        <v>56</v>
      </c>
      <c r="AL413" s="22">
        <f t="shared" si="387"/>
        <v>8</v>
      </c>
      <c r="AM413" s="115">
        <f t="shared" si="388"/>
        <v>0.16666666666666666</v>
      </c>
      <c r="AN413" s="42">
        <v>92</v>
      </c>
      <c r="AO413" s="42">
        <v>94</v>
      </c>
      <c r="AP413" s="22">
        <f t="shared" si="398"/>
        <v>2</v>
      </c>
      <c r="AQ413" s="115">
        <f t="shared" si="399"/>
        <v>2.1739130434782608E-2</v>
      </c>
      <c r="AR413" s="42">
        <v>95</v>
      </c>
      <c r="AS413" s="42">
        <v>95</v>
      </c>
      <c r="AT413" s="22">
        <f t="shared" si="391"/>
        <v>0</v>
      </c>
      <c r="AU413" s="115">
        <f t="shared" si="392"/>
        <v>0</v>
      </c>
      <c r="AV413" s="42">
        <v>95</v>
      </c>
      <c r="AW413" s="42">
        <v>92</v>
      </c>
      <c r="AX413" s="22">
        <f t="shared" si="395"/>
        <v>-3</v>
      </c>
      <c r="AY413" s="115">
        <f t="shared" si="396"/>
        <v>-3.1578947368421054E-2</v>
      </c>
      <c r="AZ413" s="42"/>
      <c r="BA413" s="42"/>
      <c r="BB413" s="42"/>
      <c r="BC413" s="187"/>
      <c r="BD413" s="187"/>
      <c r="BE413" s="42">
        <v>0.92</v>
      </c>
      <c r="BF413" s="47">
        <v>0.92</v>
      </c>
      <c r="BG413" s="42">
        <v>4.72</v>
      </c>
      <c r="BH413" s="42">
        <v>2.56</v>
      </c>
      <c r="BI413" s="47">
        <v>0.83</v>
      </c>
      <c r="BJ413" s="42">
        <v>2.96</v>
      </c>
      <c r="BK413" s="48">
        <f>(BL413*100)/(100+33)</f>
        <v>2.9248120300751879</v>
      </c>
      <c r="BL413" s="42">
        <v>3.89</v>
      </c>
      <c r="BM413" s="47">
        <v>0.33</v>
      </c>
      <c r="BN413" s="29">
        <f t="shared" si="400"/>
        <v>70.02</v>
      </c>
      <c r="BO413" s="188"/>
      <c r="BP413" s="187"/>
      <c r="BQ413" s="187"/>
      <c r="BR413" s="187"/>
      <c r="BS413" s="42" t="s">
        <v>28</v>
      </c>
      <c r="BT413" s="42">
        <v>2</v>
      </c>
      <c r="BU413" s="42">
        <v>2</v>
      </c>
      <c r="BV413" s="20" t="s">
        <v>314</v>
      </c>
      <c r="BW413" s="165"/>
      <c r="BX413" s="42"/>
      <c r="BY413" s="29" t="s">
        <v>1461</v>
      </c>
      <c r="BZ413" s="42" t="s">
        <v>3113</v>
      </c>
      <c r="CA413" s="42" t="s">
        <v>3114</v>
      </c>
      <c r="CB413" s="42" t="s">
        <v>299</v>
      </c>
      <c r="CC413" s="42" t="s">
        <v>300</v>
      </c>
    </row>
    <row r="414" spans="1:81" ht="57">
      <c r="A414" s="42">
        <v>2024</v>
      </c>
      <c r="B414" s="42" t="s">
        <v>367</v>
      </c>
      <c r="C414" s="42" t="s">
        <v>794</v>
      </c>
      <c r="D414" s="42"/>
      <c r="E414" s="42" t="s">
        <v>1776</v>
      </c>
      <c r="F414" s="42" t="s">
        <v>1215</v>
      </c>
      <c r="G414" s="42" t="s">
        <v>1417</v>
      </c>
      <c r="H414" s="42" t="s">
        <v>4067</v>
      </c>
      <c r="I414" s="42" t="s">
        <v>4067</v>
      </c>
      <c r="J414" s="42" t="s">
        <v>4068</v>
      </c>
      <c r="K414" s="42" t="s">
        <v>23</v>
      </c>
      <c r="L414" s="42"/>
      <c r="M414" s="42" t="s">
        <v>4069</v>
      </c>
      <c r="N414" s="42" t="s">
        <v>4070</v>
      </c>
      <c r="O414" s="42" t="s">
        <v>765</v>
      </c>
      <c r="P414" s="42">
        <v>45</v>
      </c>
      <c r="Q414" s="42"/>
      <c r="R414" s="42">
        <v>282.48</v>
      </c>
      <c r="S414" s="42" t="s">
        <v>4071</v>
      </c>
      <c r="T414" s="191" t="s">
        <v>4072</v>
      </c>
      <c r="U414" s="190" t="s">
        <v>2</v>
      </c>
      <c r="V414" s="191" t="s">
        <v>4073</v>
      </c>
      <c r="W414" s="190" t="s">
        <v>2</v>
      </c>
      <c r="X414" s="42">
        <v>13</v>
      </c>
      <c r="Y414" s="42">
        <v>24</v>
      </c>
      <c r="Z414" s="22">
        <f t="shared" si="381"/>
        <v>11</v>
      </c>
      <c r="AA414" s="115">
        <f t="shared" si="382"/>
        <v>0.84615384615384615</v>
      </c>
      <c r="AB414" s="42">
        <v>51</v>
      </c>
      <c r="AC414" s="42">
        <v>62</v>
      </c>
      <c r="AD414" s="22">
        <f t="shared" si="383"/>
        <v>11</v>
      </c>
      <c r="AE414" s="115">
        <f t="shared" si="384"/>
        <v>0.21568627450980393</v>
      </c>
      <c r="AF414" s="42">
        <v>92</v>
      </c>
      <c r="AG414" s="42">
        <v>85</v>
      </c>
      <c r="AH414" s="22">
        <f t="shared" si="385"/>
        <v>-7</v>
      </c>
      <c r="AI414" s="115">
        <f t="shared" si="386"/>
        <v>-7.6086956521739135E-2</v>
      </c>
      <c r="AJ414" s="42">
        <v>47</v>
      </c>
      <c r="AK414" s="42">
        <v>58</v>
      </c>
      <c r="AL414" s="22">
        <f t="shared" si="387"/>
        <v>11</v>
      </c>
      <c r="AM414" s="115">
        <f t="shared" si="388"/>
        <v>0.23404255319148937</v>
      </c>
      <c r="AN414" s="42">
        <v>44</v>
      </c>
      <c r="AO414" s="42">
        <v>47</v>
      </c>
      <c r="AP414" s="22">
        <f t="shared" si="398"/>
        <v>3</v>
      </c>
      <c r="AQ414" s="115">
        <f t="shared" si="399"/>
        <v>6.8181818181818177E-2</v>
      </c>
      <c r="AR414" s="42">
        <v>51</v>
      </c>
      <c r="AS414" s="42">
        <v>52</v>
      </c>
      <c r="AT414" s="22">
        <f t="shared" si="391"/>
        <v>1</v>
      </c>
      <c r="AU414" s="115">
        <f t="shared" si="392"/>
        <v>1.9607843137254902E-2</v>
      </c>
      <c r="AV414" s="42">
        <v>76</v>
      </c>
      <c r="AW414" s="42">
        <v>79</v>
      </c>
      <c r="AX414" s="22">
        <f t="shared" si="395"/>
        <v>3</v>
      </c>
      <c r="AY414" s="115">
        <f t="shared" si="396"/>
        <v>3.9473684210526314E-2</v>
      </c>
      <c r="AZ414" s="42"/>
      <c r="BA414" s="42"/>
      <c r="BB414" s="42"/>
      <c r="BC414" s="187"/>
      <c r="BD414" s="187"/>
      <c r="BE414" s="42">
        <v>0.94</v>
      </c>
      <c r="BF414" s="47">
        <v>0.92</v>
      </c>
      <c r="BG414" s="42">
        <v>4.74</v>
      </c>
      <c r="BH414" s="42">
        <v>2.2200000000000002</v>
      </c>
      <c r="BI414" s="47">
        <v>0.84</v>
      </c>
      <c r="BJ414" s="42">
        <v>3.04</v>
      </c>
      <c r="BK414" s="48">
        <f>(BL414*100)/(100+34)</f>
        <v>2.3283582089552239</v>
      </c>
      <c r="BL414" s="42">
        <v>3.12</v>
      </c>
      <c r="BM414" s="47">
        <v>0.34</v>
      </c>
      <c r="BN414" s="29">
        <f t="shared" si="400"/>
        <v>140.4</v>
      </c>
      <c r="BO414" s="188"/>
      <c r="BP414" s="187"/>
      <c r="BQ414" s="187"/>
      <c r="BR414" s="187"/>
      <c r="BS414" s="42" t="s">
        <v>27</v>
      </c>
      <c r="BT414" s="42">
        <v>1</v>
      </c>
      <c r="BU414" s="42">
        <v>4</v>
      </c>
      <c r="BV414" s="20" t="s">
        <v>314</v>
      </c>
      <c r="BW414" s="165"/>
      <c r="BX414" s="42"/>
      <c r="BY414" s="29" t="s">
        <v>1461</v>
      </c>
      <c r="BZ414" s="42" t="s">
        <v>4074</v>
      </c>
      <c r="CA414" s="42" t="s">
        <v>4075</v>
      </c>
      <c r="CB414" s="42" t="s">
        <v>299</v>
      </c>
      <c r="CC414" s="42" t="s">
        <v>300</v>
      </c>
    </row>
    <row r="415" spans="1:81" ht="14.25">
      <c r="A415" s="42">
        <v>2024</v>
      </c>
      <c r="B415" s="189" t="s">
        <v>301</v>
      </c>
      <c r="C415" s="189" t="s">
        <v>302</v>
      </c>
      <c r="D415" s="189" t="s">
        <v>333</v>
      </c>
      <c r="E415" s="189" t="s">
        <v>323</v>
      </c>
      <c r="F415" s="189" t="s">
        <v>334</v>
      </c>
      <c r="G415" s="189" t="s">
        <v>350</v>
      </c>
      <c r="H415" s="189" t="s">
        <v>351</v>
      </c>
      <c r="I415" s="189" t="s">
        <v>351</v>
      </c>
      <c r="J415" s="189"/>
      <c r="K415" s="189" t="s">
        <v>22</v>
      </c>
      <c r="L415" s="42" t="s">
        <v>1556</v>
      </c>
      <c r="M415" s="189" t="s">
        <v>4076</v>
      </c>
      <c r="N415" s="189" t="s">
        <v>404</v>
      </c>
      <c r="O415" s="42" t="s">
        <v>765</v>
      </c>
      <c r="P415" s="189"/>
      <c r="Q415" s="189"/>
      <c r="R415" s="189"/>
      <c r="S415" s="189"/>
      <c r="T415" s="189"/>
      <c r="U415" s="193"/>
      <c r="V415" s="189"/>
      <c r="W415" s="193"/>
      <c r="X415" s="189"/>
      <c r="Y415" s="189"/>
      <c r="Z415" s="165"/>
      <c r="AA415" s="194"/>
      <c r="AB415" s="189"/>
      <c r="AC415" s="189"/>
      <c r="AD415" s="165"/>
      <c r="AE415" s="194"/>
      <c r="AF415" s="189"/>
      <c r="AG415" s="189"/>
      <c r="AH415" s="165"/>
      <c r="AI415" s="194"/>
      <c r="AJ415" s="189"/>
      <c r="AK415" s="189"/>
      <c r="AL415" s="165"/>
      <c r="AM415" s="194"/>
      <c r="AN415" s="189"/>
      <c r="AO415" s="189"/>
      <c r="AP415" s="165"/>
      <c r="AQ415" s="194"/>
      <c r="AR415" s="189"/>
      <c r="AS415" s="189"/>
      <c r="AT415" s="165"/>
      <c r="AU415" s="194"/>
      <c r="AV415" s="189"/>
      <c r="AW415" s="189"/>
      <c r="AX415" s="165"/>
      <c r="AY415" s="194"/>
      <c r="AZ415" s="189"/>
      <c r="BA415" s="189"/>
      <c r="BB415" s="189"/>
      <c r="BC415" s="195"/>
      <c r="BD415" s="195"/>
      <c r="BE415" s="189"/>
      <c r="BF415" s="196"/>
      <c r="BG415" s="189"/>
      <c r="BH415" s="189"/>
      <c r="BI415" s="196"/>
      <c r="BJ415" s="189"/>
      <c r="BK415" s="197"/>
      <c r="BL415" s="189"/>
      <c r="BM415" s="196"/>
      <c r="BN415" s="37"/>
      <c r="BO415" s="198"/>
      <c r="BP415" s="195"/>
      <c r="BQ415" s="195"/>
      <c r="BR415" s="195"/>
      <c r="BS415" s="189"/>
      <c r="BT415" s="189"/>
      <c r="BU415" s="189"/>
      <c r="BV415" s="127"/>
      <c r="BW415" s="165"/>
      <c r="BX415" s="189"/>
      <c r="BY415" s="37"/>
      <c r="BZ415" s="189"/>
      <c r="CA415" s="189"/>
      <c r="CB415" s="189"/>
      <c r="CC415" s="189"/>
    </row>
    <row r="416" spans="1:81" ht="14.25">
      <c r="A416" s="42"/>
      <c r="B416" s="189"/>
      <c r="C416" s="189"/>
      <c r="D416" s="189"/>
      <c r="E416" s="189"/>
      <c r="F416" s="189"/>
      <c r="G416" s="189" t="s">
        <v>4077</v>
      </c>
      <c r="H416" s="189"/>
      <c r="I416" s="189"/>
      <c r="J416" s="189"/>
      <c r="K416" s="189"/>
      <c r="L416" s="42"/>
      <c r="M416" s="189"/>
      <c r="N416" s="189"/>
      <c r="O416" s="42"/>
      <c r="P416" s="189"/>
      <c r="Q416" s="189"/>
      <c r="R416" s="189"/>
      <c r="S416" s="189"/>
      <c r="T416" s="189"/>
      <c r="U416" s="193"/>
      <c r="V416" s="189"/>
      <c r="W416" s="193"/>
      <c r="X416" s="189"/>
      <c r="Y416" s="189"/>
      <c r="Z416" s="165"/>
      <c r="AA416" s="194"/>
      <c r="AB416" s="189"/>
      <c r="AC416" s="189"/>
      <c r="AD416" s="165"/>
      <c r="AE416" s="194"/>
      <c r="AF416" s="189"/>
      <c r="AG416" s="189"/>
      <c r="AH416" s="165"/>
      <c r="AI416" s="194"/>
      <c r="AJ416" s="189"/>
      <c r="AK416" s="189"/>
      <c r="AL416" s="165"/>
      <c r="AM416" s="194"/>
      <c r="AN416" s="189"/>
      <c r="AO416" s="189"/>
      <c r="AP416" s="165"/>
      <c r="AQ416" s="194"/>
      <c r="AR416" s="189"/>
      <c r="AS416" s="189"/>
      <c r="AT416" s="165"/>
      <c r="AU416" s="194"/>
      <c r="AV416" s="189"/>
      <c r="AW416" s="189"/>
      <c r="AX416" s="165"/>
      <c r="AY416" s="194"/>
      <c r="AZ416" s="189"/>
      <c r="BA416" s="189"/>
      <c r="BB416" s="189"/>
      <c r="BC416" s="195"/>
      <c r="BD416" s="195"/>
      <c r="BE416" s="189"/>
      <c r="BF416" s="196"/>
      <c r="BG416" s="189"/>
      <c r="BH416" s="189"/>
      <c r="BI416" s="196"/>
      <c r="BJ416" s="189"/>
      <c r="BK416" s="197"/>
      <c r="BL416" s="189"/>
      <c r="BM416" s="196"/>
      <c r="BN416" s="37"/>
      <c r="BO416" s="198"/>
      <c r="BP416" s="195"/>
      <c r="BQ416" s="195"/>
      <c r="BR416" s="195"/>
      <c r="BS416" s="189"/>
      <c r="BT416" s="189"/>
      <c r="BU416" s="189"/>
      <c r="BV416" s="127"/>
      <c r="BW416" s="165"/>
      <c r="BX416" s="189"/>
      <c r="BY416" s="37"/>
      <c r="BZ416" s="189"/>
      <c r="CA416" s="189"/>
      <c r="CB416" s="189"/>
      <c r="CC416" s="189"/>
    </row>
  </sheetData>
  <customSheetViews>
    <customSheetView guid="{A98E5DF5-F1FC-4F1F-A852-DB110CB3403C}" filter="1" showAutoFilter="1">
      <pageMargins left="0.7" right="0.7" top="0.75" bottom="0.75" header="0.3" footer="0.3"/>
      <autoFilter ref="A2:CC1363" xr:uid="{3F64CFBE-615E-4A10-A8A9-8BE0E0A7E92F}">
        <filterColumn colId="0">
          <filters>
            <filter val="2015"/>
            <filter val="2016"/>
            <filter val="2017"/>
            <filter val="2018"/>
            <filter val="2019"/>
            <filter val="2022"/>
            <filter val="2023"/>
            <filter val="2024"/>
          </filters>
        </filterColumn>
        <filterColumn colId="7">
          <filters>
            <filter val="A &amp; W"/>
            <filter val="ABC - CHILI SAUCE"/>
            <filter val="ABC - SOYA SAUCE"/>
            <filter val="ABC EXO"/>
            <filter val="ABC WHITE INSTANT"/>
            <filter val="ADIRA DINAMIKA MULTI FINANCE - FINANCIAL"/>
            <filter val="ADVAN VANDROID - GSM MULTI CARDS HANDPHO"/>
            <filter val="AIR ASIA - AIRLINES"/>
            <filter val="AIRBORNE - EFFERVESCENT VITAMIN"/>
            <filter val="AJINOMOTO INDONESIA, PT"/>
            <filter val="ALE-ALE - FRUIT DRINK"/>
            <filter val="ALE-ALE FUNFLAVA - FRUIT DRINK"/>
            <filter val="AQUA - MINERAL WATER"/>
            <filter val="AQUA BOTOL - MINERAL WATER"/>
            <filter val="AXE - DEODORANT SPRAY"/>
            <filter val="BANK MANDIRI - CORPORATE"/>
            <filter val="BANK MANDIRI ONLINE - ECHANNEL"/>
            <filter val="BANK RAKYAT IND - CORPORATE"/>
            <filter val="BEBELAC - GROWING UP MILK"/>
            <filter val="BEBELAC 3 - GROWING UP MILK"/>
            <filter val="BEBELAC GOLD 3 - GROWING UP MILK"/>
            <filter val="BEBELAC GOLD SOYA 3 - GROWING UP MILK"/>
            <filter val="BEJO SUJAMER SUSU JAHE MERAH - HEALTH DR"/>
            <filter val="BENADRIL"/>
            <filter val="BENDERA - SWEETENED COND. MILK"/>
            <filter val="BIGLAND"/>
            <filter val="BIMOLI - COOKING OIL"/>
            <filter val="BINTANG TOEDJOE MASUK ANGIN - LIQUID TRA"/>
            <filter val="BINTANG TOEDJOE PANAS DALAM - REMEDY DRI"/>
            <filter val="BISKIES"/>
            <filter val="BIZNET - INTERNET PROVIDER"/>
            <filter val="BLASTER - CANDY"/>
            <filter val="BLUE BAND - MARGARINE"/>
            <filter val="BOGASARI - WHEAT FLOUR"/>
            <filter val="BUAVITA"/>
            <filter val="BUKALAPAK.COM - ONLINE SHOP"/>
            <filter val="BURGER KING - FAST FOOD"/>
            <filter val="CADBURY"/>
            <filter val="CAFELA"/>
            <filter val="CAP BANGO - SOYA SAUCE"/>
            <filter val="CAP BANGO (DHARMAWANGSA) - SOYA SAUCE"/>
            <filter val="CAP BANGO BUMBU KULINER NUSANTARA - SEAS"/>
            <filter val="CAP ENAAK - SWEETENEND COND MILK"/>
            <filter val="CAP ENAAK - SWEETENEND COND. MILK"/>
            <filter val="CAREX - ALL HAND CLEANER"/>
            <filter val="CHIKI TWIST - SNACK"/>
            <filter val="CHITATO - SNACK"/>
            <filter val="CHIZMILL - WAFER"/>
            <filter val="CHOCODRINK - INSTANT CHOCOLATE DRINK"/>
            <filter val="CHOCOLATOS - INSTANT CHOCOLATE DRINK"/>
            <filter val="CITRA FRESH GLOW MULTIFUNCTION GEL - SKI"/>
            <filter val="CITRA GREEN TEA ANTI ACNE - FACIAL FOAM"/>
            <filter val="CITRA LULUR NATURAL WHITE - ALL TOILETRI"/>
            <filter val="CITRA LULUR NATURAL WHITE - ALL TOILETRIES"/>
            <filter val="CITRA LULUR NATURAL WHITE - LIQUID BATH"/>
            <filter val="CITRA NATURAL GLOWING WHITE UV - HAND &amp;"/>
            <filter val="CITRA NOURISHING WHITE UV - HAND &amp; BODY"/>
            <filter val="CITRA PEARLY WHITE UV - HAND &amp; BODY LOTI"/>
            <filter val="CITRA PEARLY WHITE UV ESSENCE CREAM - MO"/>
            <filter val="CITRA SAKURA FAIR UV - HAND &amp; BODY LOTIO"/>
            <filter val="CITRA SAKURA FAIR UV - POWDER CREAM"/>
            <filter val="CITRA SOAP"/>
            <filter val="CLEAR - ALL HAIR CARE"/>
            <filter val="CLEAR ANTI KETOMBE - SHAMPOO"/>
            <filter val="CLEAR ANTI KETOMBE TINY TAN - SHAMPOO"/>
            <filter val="CLEAR GEO - SHAMPOO"/>
            <filter val="CLEAR HIJAB PURE - ANTI DANDRUFF SHAMPOO"/>
            <filter val="CLEAR MEN - HAIR CARE"/>
            <filter val="CLEAR MEN COOL SPORT MENTHOL - ANTI DAND"/>
            <filter val="CLOSE GEO - TOOTHPASTE"/>
            <filter val="CLOSE UP - TOOTHPASTE"/>
            <filter val="CLOSE UP COMPLETE FRESH PROTECTION - TOO"/>
            <filter val="CLOSE UP EVER FRESH - TOOTHPASTE"/>
            <filter val="CLOSE UP WHITE ATTRACTION NATURAL SMILE"/>
            <filter val="COCA-COLA"/>
            <filter val="COMBANTRIN - ANTHELMINTICS"/>
            <filter val="CUSSONS IMPERIAL LEATHER - PERFUME BODY"/>
            <filter val="DANCOW - ALL GROWING UP MILK"/>
            <filter val="DANCOW - ALL MILKS PRODUCTS"/>
            <filter val="DANCOW DENGAN NUTRITODS - MILK"/>
            <filter val="DANCOW FORTIGRO - LIQUID MILK"/>
            <filter val="DANCOW NUTRITODS"/>
            <filter val="DELAPAN-DELAPAN 88 - SKIN OINTMENTS CREA"/>
            <filter val="DETTOL - ANTISEPTIC"/>
            <filter val="DETTOL - FLOOR CLEANER"/>
            <filter val="DETTOL COOL - LIQUID BATH SOAP"/>
            <filter val="DIVA - BEAUTY DRINK"/>
            <filter val="DOVE - HAIR CARE"/>
            <filter val="DOVE DEPPLY NOURISHING - BODY WASH"/>
            <filter val="DOVE HAIR GROWTH RITUAL CREAMBATH - HAIR"/>
            <filter val="DOVE HAIRFALL SERUM - HAIR CARE"/>
            <filter val="DOVE HAIRFALL SERUM - SHAMPOO"/>
            <filter val="DOVE HIJAB NATURAL HABBATUS SAUDA - SHAM"/>
            <filter val="DOVE INVISIBLE DRY - ALL DEODORANT"/>
            <filter val="DOVE NUTRITIVE SOLUTIONS TOTAL HAIR FALL"/>
            <filter val="DOVE ORIGINAL LIGHT&amp;SMOOTH - ROLL ON DEO"/>
            <filter val="DOVE PERAWATAN RAMBUT RONTOK - SHAMPOO"/>
            <filter val="DOVE SUPER - SHAMPOO"/>
            <filter val="DOVE ULTIMATE REPAIR - ROLL ON DEODORANT"/>
            <filter val="DOVE VOLUME NOURISHMENT - SHAMPOO"/>
            <filter val="DUA KELINCI SUKRO OVEN - COATED PEANUT"/>
            <filter val="DULCOLAX - STOMACH REMEDY"/>
            <filter val="DULCOLAX VERSI MAGER - ANTHELMINTICS"/>
            <filter val="DULCOLAX VERSI NGEMIL - ANTHELMINTICS"/>
            <filter val="EMINA BRIGHT STUFF - FACE CARE"/>
            <filter val="EMINA BRIGHT STUFF - FACE WASH"/>
            <filter val="EMINA BRIGHT STUFF - MOISTURIZER"/>
            <filter val="EMINA POPPIN' MATTE - LIPCOLOR"/>
            <filter val="ENERVON C - VITAMIN"/>
            <filter val="ENSURE - NUTRITION DRINK"/>
            <filter val="ESKULIN - COLOGNE GEL"/>
            <filter val="EXCELCOMINDO XL - GSM CARD"/>
            <filter val="EXTRA JOSS - ISOTONIC DRINK"/>
            <filter val="FAIR &amp; LOVELY - FACE CARE"/>
            <filter val="FAIR &amp; LOVELY - FACIAL FOAM"/>
            <filter val="FAIR &amp; LOVELY - SKIN LIGHTENING CREAM"/>
            <filter val="FAIR &amp; LOVELY 2-IN-1 - POWDER CREAM"/>
            <filter val="FAIR &amp; LOVELY BB CREAM - FACE CARE"/>
            <filter val="FAIR &amp; LOVELY BRIGHT C GLOW - FACIAL FOA"/>
            <filter val="FISHERMAN'S FRIEND - COUGH DROP"/>
            <filter val="FLORIDINA - FRUIT DRINK"/>
            <filter val="FORMULA - TOOTHBRUSH"/>
            <filter val="FORMULA PROTEKSI - TOOTHPASTE"/>
            <filter val="FREISS SIRUP MADU - SYRUP"/>
            <filter val="FRES &amp; NATURAL - SPRAY COLOGNE"/>
            <filter val="FRES &amp; NATURAL HIJAB REFRESH - SPRAY COL"/>
            <filter val="FRESTEA - BOTTLED TEA"/>
            <filter val="FRUITAMIN COCOBIT - FRUIT JUICE"/>
            <filter val="FUMAKILLA VAPE - LIQUID ELECTRIC MATS"/>
            <filter val="FUNGIDERM - ANTI JAMUR"/>
            <filter val="GARNIER MEN"/>
            <filter val="GARNIER SAKURA WHITE HYALURON - MOISTURIZER"/>
            <filter val="GARNIER SAKURA WHITE SERUM CREAM - WHITE"/>
            <filter val="GENKI! MOKO MOKO PANTS - BABY DIAPERS"/>
            <filter val="GG MOVE - FILTER CLOVE CIGARETTE"/>
            <filter val="GINSENG POWER F - LIQUID ENERGY DRINK"/>
            <filter val="GLICO WINGS - ICE CREAM"/>
            <filter val="GLOW &amp; LOVELY - SKIN LIGHTENING CREAM"/>
            <filter val="GLOW &amp; LOVELY BRIGHTENING - BODY WASH"/>
            <filter val="GLOW &amp; LOVELY ULTIMATE UV DUO - SKIN LIG"/>
            <filter val="GO CAR - MOBILE APPLICATION"/>
            <filter val="GO FOOD - MOBILE APPLICATION"/>
            <filter val="GO JEK - MOBILE APPLICATION"/>
            <filter val="GO JEK (GOFOOD) - MOBILE APPLICATION"/>
            <filter val="GO RIDE - MOBILE APPLICATION"/>
            <filter val="GOFOOD VERSI LAUNCHING - MOBILE APPLICATION"/>
            <filter val="GOFOOD VERSI PAYDAY - MOBILE APPLICATION"/>
            <filter val="GOLDA COFFEE"/>
            <filter val="GOOD DAY"/>
            <filter val="GOOD DAY - COFFEE"/>
            <filter val="GOOD DAY - LIQUID COFFEE"/>
            <filter val="GOOD TIME - COOKIES"/>
            <filter val="GOOGLE SEARCH - MOBILE APPLICATION"/>
            <filter val="GOPAY ECOMMERCE - MOBILE APPLICATION"/>
            <filter val="GOPAY FOOD &amp; BEVERAGE - MOBILE APPLICATION"/>
            <filter val="GRAB - MOBILE APPLICATION"/>
            <filter val="GRAB (TRANSPORT) - MOBILE APPLICATION"/>
            <filter val="GRAB EXPRESS - MOBILE APPLICATION"/>
            <filter val="GRAB FOOD - MOBILE APPLICATION"/>
            <filter val="GRAB MART - MOBILE APPLICATION"/>
            <filter val="GRAB TRANSPORT - MOBILE APPLICATION"/>
            <filter val="GRABFOOD - MOBILE APPLICATION"/>
            <filter val="GRABFOOD (PRIORITAS) - MOBILE APPLICATION"/>
            <filter val="GRABFOOD GEO JAKARTA - MOBILE APPLICATION"/>
            <filter val="GRABFOOD GEO SURABAYA - MOBILE APPLICATION"/>
            <filter val="HADA LABO - FACE CARE"/>
            <filter val="HEAVENLY BLUSH"/>
            <filter val="HILO CHOCOLATE BANANA - LOW FAT LIQUID"/>
            <filter val="HILO SCHOOL - ALL NON FAT MILK"/>
            <filter val="HILO TEEN - LIQUID MILK"/>
            <filter val="HIT EXPERT PIRAMIDA - PAPER INSECT KILLE"/>
            <filter val="HONDA BEAT SORTY (PRIORITAS) - MOTORCYLE"/>
            <filter val="HONDA BEAT STREET - MOTORCYLE"/>
            <filter val="HONDA BEAT STREET (PRIORITAS) - MOTORCYLE"/>
            <filter val="HONDA CBR - MOTORCYCLE"/>
            <filter val="HONDA SCOOPY - MOTORCYCLE"/>
            <filter val="HONDA VARIO - MOTORCYCLE"/>
            <filter val="HUAWEI - GSM MULTI CARDS HANDPHONE"/>
            <filter val="ICHI OCHA MINUMAN TEH MELATI - BOTTLED T"/>
            <filter val="IMPLORA - LIPCOLOR"/>
            <filter val="INDIHOME - TELECOMUNICATION"/>
            <filter val="INDOFOOD - BOUILLON CUBE"/>
            <filter val="INDOFOOD - CHILI SAUCE"/>
            <filter val="INDOFOOD KECAP MANIS - SOYA SAUCE"/>
            <filter val="INDOFOOD RACIK - BUMBU INSTANT"/>
            <filter val="INDOMIE"/>
            <filter val="INDOMIE - INSTANT NOODLE"/>
            <filter val="INDOMIE REAL MEAT - INSTANT NOODLE"/>
            <filter val="INDOMILK - LIQUID MILK"/>
            <filter val="INDOMILK - POWDER MILK"/>
            <filter val="INDOMILK - SWEETENED COND. MILK"/>
            <filter val="INDOMILK GOOD TO GO - LIQUID MILK"/>
            <filter val="INDOMILK,CAP ENAAK"/>
            <filter val="INDOSAT OOREDOO IM3 - SIM CARD"/>
            <filter val="ISOPLUS - THIRST QUENCHER"/>
            <filter val="JAMU TOLAK ANGIN SIDO MUNCUL"/>
            <filter val="JAPOTA - SNACK"/>
            <filter val="JAWARA - CHILI SAUCE"/>
            <filter val="JD.ID - ONLINE SHOP"/>
            <filter val="JESSCOOL"/>
            <filter val="JOHNSON'S BABY - ALL BABY PRODUCT"/>
            <filter val="JOHNSON'S BABY BATH MILK+RICE - LIQUID B"/>
            <filter val="JOHNSON'S BLOSSOMS - BABY POWDER"/>
            <filter val="JOHNSON'S COTTON TOUCH TOP TO TOE - HAIR"/>
            <filter val="KALPANAX - SALEP OBAT KULIT"/>
            <filter val="KAPAL API - COFFEE"/>
            <filter val="KAPAL API COFFEE CANDY - CANDY"/>
            <filter val="KAPAL API FRESCO - INSTANT COFFEE"/>
            <filter val="KAPAL API SIGNATURE - LIQUID COFFEE"/>
            <filter val="KAPAL API SPECIAL MIX KOPI+GULA - COFFEE"/>
            <filter val="KECAP INDOFOOD"/>
            <filter val="KIN A2 COWS - FRESH MILK"/>
            <filter val="KINDER CREAMY - CHOCO SNACK"/>
            <filter val="KINTAKUN - BED SHEET"/>
            <filter val="KLOP - CRACKERS"/>
            <filter val="KOMIX - COUGH SYRUP"/>
            <filter val="KOMIX HERBAL - COUGH SYRUP"/>
            <filter val="KONIDIN OBH - COUGH SYRUP"/>
            <filter val="KOPI NONGKRONG CAPPUCCINO - LIQUID COFFE"/>
            <filter val="KOREA GLOW - BODY WASH"/>
            <filter val="KRATINGDAENG - ENERGY DRINK"/>
            <filter val="KRIS BEE - SNACK"/>
            <filter val="LACTAGROW - MILK"/>
            <filter val="LACTOGROW - ALL GROWING UP MILK"/>
            <filter val="LACTOGROW - GROWING MILK UP"/>
            <filter val="LACTOGROW 3 MADU - GROWING UP MILK"/>
            <filter val="LARUTAN CAP KAKI TIGA - REMEDY DRINK"/>
            <filter val="LAURIER HEALTHY SKIN WING - SANITARY NAP"/>
            <filter val="LAYS - SNACK"/>
            <filter val="LAZADA.CO.ID - ONLINE SHOP"/>
            <filter val="LAZADA.CO.ID (GEO) - ONLINE SHOP"/>
            <filter val="LE MINERALE - MINERAL WATER"/>
            <filter val="LEGIT KENTAL - BOTTLED TEA"/>
            <filter val="LIFEBOUY SHAMPOO STRONG &amp; SHINY"/>
            <filter val="LIFEBUOY - ALL LIQUID BATH SOAP"/>
            <filter val="LIFEBUOY - ALL SHAMPOO"/>
            <filter val="LIFEBUOY 3-IN-1 ANTIBACTERIAL + CARE"/>
            <filter val="LIFEBUOY ANTI DANDRUFF - SHAMPOO"/>
            <filter val="LIFEBUOY ANTI HAIRFALL - SHAMPOO"/>
            <filter val="LIFEBUOY HONEY &amp; HABBATUSSAUDA - LIQUID"/>
            <filter val="LIFEBUOY JAPANESE SHISO &amp; MINERAL CLAY"/>
            <filter val="LIFEBUOY KASTURI MUSK - LIQUID BATH SOAP"/>
            <filter val="LIFEBUOY REFRESH N COOL - SHAMPOO"/>
            <filter val="LIFEBUOY STRONG &amp; SHINY - SHAMPOO"/>
            <filter val="LIFEBUOY TOTAL 10 - BATH SOAP"/>
            <filter val="LIFEBUOY TOTAL 10 2 IN 1 ANTIBACTERIAL"/>
            <filter val="LIFEBUOY TS - ALL LIQUID BATH SOAP"/>
            <filter val="LISTERINE - MOUTHWASH"/>
            <filter val="LISTERINE COOL MINT - MOUTHWASH"/>
            <filter val="LUX - ALL SKIN CARE"/>
            <filter val="LUX BOTANICALS - BODY WASH"/>
            <filter val="LUX BOTANICALS FRAGRANT SKIN - LIQUID BA"/>
            <filter val="LUX BY MAUDY AYUNDA - ALL SOAP"/>
            <filter val="LUX HIJAB SERIES - LIQUID BATH SOAP"/>
            <filter val="LUX VELVET JASMINE - BATH SOAP"/>
            <filter val="MAGIC LEZAT"/>
            <filter val="MAMA LEMON - DISH WASHING LIQUID"/>
            <filter val="MAMA LIME - DISH WASHING LIQUID"/>
            <filter val="MARCKS TEENS - ALL TOILETRIES"/>
            <filter val="MARCKS TEENS - COMPACT POWDER"/>
            <filter val="MAYBELLINE COLOR SENSATIONAL CREAMY MATT"/>
            <filter val="MCDONALD'S - FAST FOOD"/>
            <filter val="MIE SEDAAP TASTY - INSTANT NOODLE"/>
            <filter val="MIE SUKSES"/>
            <filter val="MILKUAT - LIQUID MILK"/>
            <filter val="MILO"/>
            <filter val="MILO - LIQUID MILK"/>
            <filter val="MILO (VERSI BERBUKA)"/>
            <filter val="MILO (VERSI SAHUR)"/>
            <filter val="MILO BUBUK - MILK"/>
            <filter val="MILO KOTAK - MILK"/>
            <filter val="MINTZ MOJIZ - CANDY"/>
            <filter val="MITSUBISHI XPANDER - CAR"/>
            <filter val="MOLTO ALL-IN-1 SEKALI BILAS - FABRIC SOF"/>
            <filter val="MOLTO DETERJEN - LIQUID DETERGENT"/>
            <filter val="MOLTO DETERJEN - POWDER DETERGENT"/>
            <filter val="MOLTO EAU DE PARFUM - FABRIC SOFTENER"/>
            <filter val="MOLTO EAU DE PARFUM K-ROMANCE - FABRIC S"/>
            <filter val="MOLTO EAU DE PARFUM LUXURY ROSE - FABRIC"/>
            <filter val="MOUNTEA - FRUIT TEA"/>
            <filter val="MOUNTEA HOME - CUP TEA"/>
            <filter val="NANO-NANO - CANDY"/>
            <filter val="NATUR E WHITE"/>
            <filter val="NEO COFFEE - INSTANT COFFEE"/>
            <filter val="NESCAFE - LIQUID COFFEE"/>
            <filter val="NESCAFE CLASSIC - INSTANT COFFEE"/>
            <filter val="NESTLE BATITA 1+ - GROWING UP MILK"/>
            <filter val="NESTLE BEARBRAND - LIQUID MILK"/>
            <filter val="NESTLE CERELAC HOMESTYLE MEALS - BABY FO"/>
            <filter val="NEUROBION FORTE - VITAMIN"/>
            <filter val="NIPPON - PAINT"/>
            <filter val="NIPPON ELASTEX - COATING PAINT"/>
            <filter val="NIPPON SPOT-LESS PLUS - PAINT"/>
            <filter val="NU OCEANA"/>
            <filter val="NUTRISARI - FRUIT ESSENCE DRINK"/>
            <filter val="OKKY - JELLY DRINK"/>
            <filter val="OKKY KOKO DRINK XTRA - NATA DE COCO DRIN"/>
            <filter val="OKKY SPLASH"/>
            <filter val="OLALA - JELLY DRINK"/>
            <filter val="OLAY NATURAL WHITE PINKISH FAIRNESS - WH"/>
            <filter val="OLX"/>
            <filter val="OLX.CO.ID GEO JAKARTA - ONLINE SHOP"/>
            <filter val="OLX.CO.ID GEO SURABAYA - ONLINE SHOP"/>
            <filter val="ONE GRAB - MOBILE APPLICATION"/>
            <filter val="OPPO - GSM MULTI CARDS HANDPHONE"/>
            <filter val="OVO - MOBILE APPLICATION"/>
            <filter val="PALMIA - MARGARINE"/>
            <filter val="PALMIA - MARGARINE (EYETRACKING ONLINE)"/>
            <filter val="PANADOL EXTRA - ANALGESIC"/>
            <filter val="PANTENE - HAIR CARE"/>
            <filter val="PANTENE BLACK"/>
            <filter val="PANTENE MIRACLES - HAIR CARE"/>
            <filter val="PARAMEX - ANALGESIC"/>
            <filter val="PEPSODENT - TOOTHBRUSH"/>
            <filter val="PEPSODENT ACTION 123 - TOOTHPASTE"/>
            <filter val="PEPSODENT ACTION 123 CHARCOAL - TOOTHPAS"/>
            <filter val="PEPSODENT BRILIAN - TOOTHBRUSH"/>
            <filter val="PEPSODENT COMPLETE 8 ACTION - TOOTHPASTE"/>
            <filter val="PEPSODENT COMPLETE 8 ACTION HERBAL - TOO"/>
            <filter val="PEPSODENT HERBAL - TOOTHPASTE"/>
            <filter val="PEPSODENT NANOSOFT - TOOTHBRUSH"/>
            <filter val="PEPSODENT SENSITIVE EXPERT - TOOTHPASTE"/>
            <filter val="PEPSODENT SENSITIVE MINERAL EXPERT - TOO"/>
            <filter val="PEPSODENT SILVER CHARCOAL - TOOTHBRUSH"/>
            <filter val="PHILIPS - ELECT IRON"/>
            <filter val="PHILIPS - LED BULB"/>
            <filter val="PHILIPS - RICE COOKER"/>
            <filter val="PINO - ICE CUP"/>
            <filter val="POCKY - BISCUIT STICK"/>
            <filter val="POISE LUMINOUS WHITE - FACE CARE"/>
            <filter val="POND'S GLITTER GLOW - ALL TOILETRIES"/>
            <filter val="POND'S MEN DIRT FADER - FACIAL FOAM"/>
            <filter val="POND'S MEN LIGHTNING OIL CLEAR - FACIAL"/>
            <filter val="POND'S MEN WHITE BOOST - FACE WASH"/>
            <filter val="POND'S PURE WHITE - FACIAL FOAM"/>
            <filter val="POND'S VITAMIN MICELLAR WATER - FACE CLE"/>
            <filter val="POND'S WHITE BEAUTY - FACIAL FOAM"/>
            <filter val="POND'S WHITE BEAUTY SKIN PERFECTING CREA"/>
            <filter val="POP MIE - INSTANT NOODLE"/>
            <filter val="POSH - PERFUME BODY SPRAY"/>
            <filter val="PROCOLD FLU &amp; BATUK - TABLET COLD MEDICI"/>
            <filter val="PROTECAL - ALL VIT EFFERVESCENT"/>
            <filter val="PURELINE HIJAB FRESH - HAND &amp; BODY LOTI"/>
            <filter val="QTELA - SNACK"/>
            <filter val="REDBUS - ONLINE SHOP"/>
            <filter val="REJOICE 3-IN-1 ANTI KETOMBE - SHAMPOO"/>
            <filter val="RELAXA - CANDY"/>
            <filter val="RENEWSKIN"/>
            <filter val="REXONA - ALL DEODORANT"/>
            <filter val="REXONA DEO LOTION - ALL DEODORANT"/>
            <filter val="REXONA DEO LOTION FREE SPIRIT"/>
            <filter val="REXONA DEO LOTION HIJAB - DEODORANT"/>
            <filter val="REXONA DRY SERUM NATURAL WHITENING - ROL"/>
            <filter val="REXONA MEN MOTION SENSE - ROLL ON DEODOR"/>
            <filter val="REXONA MOTION ACTIVATED - ROLL ON DEODOR"/>
            <filter val="REXONA MOTION ACTIVATED FREE SPIRIT - RO"/>
            <filter val="REXONA MOTION ACTIVATED HIJAB NATURAL"/>
            <filter val="REXONA MOTION SENSE ADVANCED WHITENING -"/>
            <filter val="REXONA MOTION SENSE FREE SPIRIT - ROLL O"/>
            <filter val="REXONA VITAMIN+BRIGHT ADVANCED BRIGHTENI"/>
            <filter val="REXONA WOMEN ADVANCED WHITENING - ROLL O"/>
            <filter val="RINSO - POWDER DETERGENT"/>
            <filter val="RINSO ACTIVE FRESH - LIQUID DETERGENT"/>
            <filter val="RINSO MOLTO - ALL DETERGENT"/>
            <filter val="RINSO MOLTO - LIQUID DETERGENT"/>
            <filter val="RINSO MOLTO MICELLAR SOFT - LIQUID DETER"/>
            <filter val="RINSO,ANTERAJA"/>
            <filter val="ROHTO - EYE DROPS"/>
            <filter val="ROYAL PALMIA - BUTTER MARGARINE"/>
            <filter val="ROYCO - OYSTER SAUCE"/>
            <filter val="ROYCO (BUTTERFLY) - SEASONING SALT"/>
            <filter val="ROYCO (PICO) - OYSTER SAUCE"/>
            <filter val="S.U.N. - BABY CEREAL"/>
            <filter val="SAHAJA SUNLIGHT"/>
            <filter val="SALE STOCK - ONLINE SHOP"/>
            <filter val="SAMSUNG - GSM MULTI CARDS HANDPHONE"/>
            <filter val="SAMSUNG A13 - GSM MULTI CARDS HANDPHONE"/>
            <filter val="SARIMI"/>
            <filter val="SARIMI - INSTANT NOODLE"/>
            <filter val="SARIMI 2 - INSTANT NOODLE"/>
            <filter val="SARIMI PUASS - INSTANT NOODLE"/>
            <filter val="SASA - SEASONED FLOUR"/>
            <filter val="SASA SANTAN KELAPA - INSTANT COCONUT MIL"/>
            <filter val="SEDAAP - INSTAN NOODLE"/>
            <filter val="SEDAAP - INSTANT NOODLE"/>
            <filter val="SEDAAP CUP - INSTANT NOODLE"/>
            <filter val="SEDAAP SELECTION - INSTANT NOODLE"/>
            <filter val="SEDAAP SELECTION CUP - INSTANT NOODLE"/>
            <filter val="SEDAAP TASTY - INSTANT NOODLE"/>
            <filter val="SENSODYNE - TOOTHPASTE"/>
            <filter val="SGM EKSPLOR - ALL GROWING UP MILK"/>
            <filter val="SGM EKSPLOR 1 PLUS - GROWING UP MILK"/>
            <filter val="SGM EKSPLOR 3 PLUS MADU - GROWING UP MIL"/>
            <filter val="SGM EKSPLOR SOYA 1+ - GROWING UP MILK"/>
            <filter val="SILADEX - COUGH SYRUP"/>
            <filter val="SILKY GIRL COOL CHIC - BLUSH STICK"/>
            <filter val="SMARTFREN - ALL CDMA SIM CARD"/>
            <filter val="SNACKVIDEO - MOBILE APPLICATION"/>
            <filter val="SO YUMIE"/>
            <filter val="SO YUMIE - INSTAN NOODLE"/>
            <filter val="SOSOFT - LIQUID DETERGENT"/>
            <filter val="SPRITE - SOFT DRINK"/>
            <filter val="SUKSES'S ISI 2 - INSTANT NOODLE"/>
            <filter val="SUNLIGHT - ALL DISH WASHING"/>
            <filter val="SUNLIGHT - DISH WASHING LIQUID"/>
            <filter val="SUNLIGHT EXTRA KOREAN STRAWBERRY - DISH"/>
            <filter val="SUNLIGHT EXTRA PURE - DISH WASHING LIQUI"/>
            <filter val="SUNLIGHT JERUK NIPIS 100 - DISH WASHING"/>
            <filter val="SUNNY GOLD"/>
            <filter val="SUNSILK ANTI KETOMBE - SHAMPOO"/>
            <filter val="SUNSILK BLACK &amp; SHINE - HAIR CARE"/>
            <filter val="SUNSILK BLACK SHINE - HAIR CARE"/>
            <filter val="SUNSILK BLACK SHINE - SHAMPOO"/>
            <filter val="SUNSILK CO-CREATIONS - ALL SHAMPOO"/>
            <filter val="SUNSILK CO-CREATIONS SOFT&amp;SMOOTH - HAIR"/>
            <filter val="SUNSILK CO-CREATIONS THICK &amp; LONG - SHAM"/>
            <filter val="SUNSILK HIJAB RECHARGE PERFUME SELECTION"/>
            <filter val="SUNSILK HIJAB RECHARGE REFRESH &amp; ANTI-DA"/>
            <filter val="SUNSILK SOFT&amp;SMOOTH - HAIR CARE"/>
            <filter val="SUNSILK SOFT&amp;SMOOTH - HAIR CONDITIONER"/>
            <filter val="SUNSILK SOFT&amp;SMOOTH - SHAMPOO"/>
            <filter val="SUPERMI - INSTANT NOODLE"/>
            <filter val="SUPERMI EXTRA - INSTANT NOODLE"/>
            <filter val="SUPERMI NUTRIMI - INSTANT NOODLE"/>
            <filter val="SWEETY BRONZE PANTS - BABY DIAPERS"/>
            <filter val="TANGO - WAFER"/>
            <filter val="TANGO WALUT - WAFER"/>
            <filter val="TEH JAVANA GULA BATU - BOTTLED TEA"/>
            <filter val="TEH OOLONG MYTEA - BOTTLED TEA"/>
            <filter val="TEH PUCUK HARUM - BOTTLED TEA"/>
            <filter val="TEH SARIWANGI"/>
            <filter val="TEH SARIWANGI SARI MURNI"/>
            <filter val="TELKOMSEL - ALL SIM CARD"/>
            <filter val="TELKOMSEL - INTERNET BROADBAND"/>
            <filter val="TELKOMSEL COMBO GEO SURABAYA - SIMCARD"/>
            <filter val="TELKOMSEL KETENGAN GEO MEDAN - SIMCARD"/>
            <filter val="TELKOMSEL SIMPATI - SIM CARD"/>
            <filter val="TERMOREX - COLD SYRUP"/>
            <filter val="TOKOPEDIA - ONLINE SHOP"/>
            <filter val="TOKOPEDIA (BOS) - ONLINE SHOP"/>
            <filter val="TOP COFFEE - INSTANT COFFEE"/>
            <filter val="TORABIKA NATACINNO"/>
            <filter val="TRESEMME KERATIN SMOOTH - HAIR CARE"/>
            <filter val="UNICAN SPLIT - CANDY"/>
            <filter val="UNILEVER INDONESIA, PT"/>
            <filter val="UNILEVERHOMEDELIVERY.COM - ONLINESHOP"/>
            <filter val="VANISH CAIR - LIQUID STAIN REMOVER"/>
            <filter val="VASELINE - ALL TOILETRIES"/>
            <filter val="VASELINE HEALTHY BRIGHT SOFT+GLOW - BODY"/>
            <filter val="VASELINE HEALTHY BRIGHT UV EXTRA BRIGHTE"/>
            <filter val="VASELINE HEALTHY WHITE UV LIGHTENING"/>
            <filter val="VASELINE REPAIRING JELLY - SKIN CARE"/>
            <filter val="VASELINE SUPERFOOD SKIN SERUM - BODY LOT"/>
            <filter val="VELLUTO DRINK TANGO - LIQUID CHOCOLATE D"/>
            <filter val="VIENNETTA"/>
            <filter val="VIT LEVITE - FRUIT DRINK"/>
            <filter val="VITALIS EAU DE GLAMOUR HIJAB - PERFUME"/>
            <filter val="VIU - WEBSITE"/>
            <filter val="VIVO - GSM MULTICARDS HANDPHONE"/>
            <filter val="VIXAL - PORCELAIN CLEANER"/>
            <filter val="WALL'S - ICE CREAM"/>
            <filter val="WALL'S CORNETTO - ICE CREAM"/>
            <filter val="WALL'S FEAST - ICE CREAM"/>
            <filter val="WALL'S FEAST MINI - ICE CREAM"/>
            <filter val="WALL'S MAGNUM - ICE CREAM"/>
            <filter val="WALL'S MAGNUM - ICE CREAM - BALI"/>
            <filter val="WALL'S MAGNUM DOUBLE CHOCOLATE - ICE CREAM"/>
            <filter val="WALL'S PADDLE POP - ICE CREAM"/>
            <filter val="WALL'S POPULAIRE - ICE CREAM"/>
            <filter val="WARDAH - ALL SHAMPOO"/>
            <filter val="WARDAH CRYSTAL SECRET - FACE CARE"/>
            <filter val="WARDAH DAILY FRESH - SHAMPOO"/>
            <filter val="WARDAH EXCLUSIVE MATTE LIP CREAM - LIPCO"/>
            <filter val="WARDAH LIGHTENING BB CAKE POWDER - COMPA"/>
            <filter val="WARDAH LIGHTENING SERUM AMPOULE - FACE C"/>
            <filter val="WARDAH LIGHTENING TWO WAY CAKE - COMPACT"/>
            <filter val="WARDAH LOCAL PRIDE - COMESTIC"/>
            <filter val="WARDAH LONGLASTING - LIPSTICK"/>
            <filter val="WARDAH PERFECT BRIGHT TONE UP CREAM - MO"/>
            <filter val="WARDAH UV SHIELD AIRY SMOOTH SUNSCREEN S"/>
            <filter val="WARDAH VELVET MATTE LIP MOUSSE - LIPCOLO"/>
            <filter val="W'DANK - INSTANT COFFEE"/>
            <filter val="W'DANK LOKALATE - INSTANT COFFEE"/>
            <filter val="WIPOL - FLOOR CLEANER"/>
            <filter val="WIPOL BIOSHIELD - FLOOR CLEANER"/>
            <filter val="WONDERLAND BUTTER COOKIES - COOKIES"/>
            <filter val="XL HOME - INTERNET BROADBAND"/>
            <filter val="Y.O.U GOLDEN AGE REFINING SERUM - FACE C"/>
            <filter val="YAMAHA GRAND FILANO - MOTORCYCLE"/>
            <filter val="YAMAHA LEXI - MOTORCYCLE"/>
            <filter val="ZINC CLEAN &amp; ACTIVE - SHAMPOO"/>
            <filter val="ZURICH"/>
            <filter val="ZWITSAL ANTIBACTERIAL MOMENT ( U FRAME ) - HAIR &amp;"/>
            <filter val="ZWITSAL NATURAL - BABY HAIR LOTION"/>
            <filter val="ZWITSAL NATURAL BABY BATH HAIR &amp; BODY"/>
          </filters>
        </filterColumn>
        <filterColumn colId="70">
          <filters>
            <filter val="CALL TO ACTION"/>
          </filters>
        </filterColumn>
      </autoFilter>
    </customSheetView>
    <customSheetView guid="{EDAE3CD1-D0C7-4C78-9087-2C586C2AAA82}" filter="1" showAutoFilter="1">
      <pageMargins left="0.7" right="0.7" top="0.75" bottom="0.75" header="0.3" footer="0.3"/>
      <autoFilter ref="A1:CC1363" xr:uid="{EAD70BD3-6765-4C3F-85CC-B2B67E48655A}"/>
    </customSheetView>
    <customSheetView guid="{C19A03D3-CCA1-467B-B71F-4EEF7181EF34}" filter="1" showAutoFilter="1">
      <pageMargins left="0.7" right="0.7" top="0.75" bottom="0.75" header="0.3" footer="0.3"/>
      <autoFilter ref="A2:CC1363" xr:uid="{081F01A5-8FAB-4CA6-B11B-760CF5BBCD06}">
        <filterColumn colId="0">
          <filters>
            <filter val="2020"/>
            <filter val="2021"/>
            <filter val="2022"/>
            <filter val="2023"/>
            <filter val="2024"/>
          </filters>
        </filterColumn>
        <filterColumn colId="70">
          <filters>
            <filter val="BRAND AWARENESS"/>
          </filters>
        </filterColumn>
      </autoFilter>
    </customSheetView>
    <customSheetView guid="{908701C7-3DD0-46F7-B3D1-0B36D5BF43C5}" filter="1" showAutoFilter="1">
      <pageMargins left="0.7" right="0.7" top="0.75" bottom="0.75" header="0.3" footer="0.3"/>
      <autoFilter ref="A2:CC1363" xr:uid="{0E571CEF-F775-4BEA-AC79-962D9B4508B7}">
        <filterColumn colId="0">
          <filters>
            <filter val="2022"/>
            <filter val="2023"/>
            <filter val="2024"/>
          </filters>
        </filterColumn>
        <filterColumn colId="1">
          <filters>
            <filter val="A FOOD"/>
            <filter val="APPAREL/PERSONAL ACCESSORIES"/>
            <filter val="B BEVERAGES"/>
            <filter val="BEVERAGES"/>
            <filter val="E MEDICINES/PHARMACEUTICALS"/>
            <filter val="F TOILETRIES &amp; COSMETICS"/>
            <filter val="HOUSEHOLD EQUIPMENT &amp; APPLIANCES"/>
            <filter val="INDUSTRIAL PRODUCTS"/>
            <filter val="M OFFICE EQP'T, COMPUTER, COMMUNICATIONS"/>
            <filter val="MEDICINES / PHARMACEUTICALS"/>
            <filter val="S SERVICES - MEDIA &amp; PROMOTION"/>
            <filter val="SERVICES - FINANCIAL"/>
            <filter val="SERVICES - TRANS'T, TRAVEL, RECREATION"/>
            <filter val="SMOKING &amp; ACCESSORIES"/>
          </filters>
        </filterColumn>
        <filterColumn colId="73">
          <filters blank="1">
            <filter val="3D MAPPING"/>
            <filter val="DBI 3D BILLBOARD"/>
            <filter val="DBI 3D PREMIUM"/>
            <filter val="DBI DYNAMIC"/>
            <filter val="DBI PREMIUM"/>
            <filter val="DBI REGULAR"/>
            <filter val="DBI REGULAR, DBI STILL, DBI ZOOM IN WITH AUDIO, SSF MOMENTS"/>
            <filter val="DBI STILL"/>
            <filter val="DBI ZOOM IN"/>
            <filter val="DBI ZOOM IN WITH AUDIO"/>
            <filter val="DBI+"/>
            <filter val="ICA+"/>
            <filter val="WHISPER MOMENTS"/>
            <filter val="WHISPER MOMENTS RUNNING TEXT"/>
            <filter val="WHISPER MOMENTS SF"/>
            <filter val="WHISPER MOMENTS SSF"/>
            <filter val="WHISPER MOMENTS SUPER IMPOSE"/>
            <filter val="WHISPER MOMENTS U FRAME"/>
          </filters>
        </filterColumn>
      </autoFilter>
    </customSheetView>
    <customSheetView guid="{9A2E5488-8239-4307-9BAD-1CC76DA5B8A7}" filter="1" showAutoFilter="1">
      <pageMargins left="0.7" right="0.7" top="0.75" bottom="0.75" header="0.3" footer="0.3"/>
      <autoFilter ref="A2:CC1363" xr:uid="{ABF52056-F411-483F-B45B-8F21C415CC8F}">
        <filterColumn colId="22">
          <filters>
            <filter val="M"/>
          </filters>
        </filterColumn>
      </autoFilter>
    </customSheetView>
    <customSheetView guid="{F1D3FEE9-6533-4EA0-A62D-5EC7C4AB7DD5}" filter="1" showAutoFilter="1">
      <pageMargins left="0.7" right="0.7" top="0.75" bottom="0.75" header="0.3" footer="0.3"/>
      <autoFilter ref="A2:CC1363" xr:uid="{91B3E699-E805-4661-905B-10460AE7C4AC}">
        <filterColumn colId="0">
          <filters>
            <filter val="2022"/>
            <filter val="2023"/>
            <filter val="2024"/>
          </filters>
        </filterColumn>
        <filterColumn colId="70">
          <filters blank="1">
            <filter val="BRAND ASSOCIATION"/>
          </filters>
        </filterColumn>
        <filterColumn colId="73">
          <filters>
            <filter val="DBI REGULAR"/>
            <filter val="DBI REGULAR, DBI STILL, DBI ZOOM IN WITH AUDIO, SSF MOMENTS"/>
            <filter val="WHISPER MOMENTS"/>
            <filter val="WHISPER MOMENTS RUNNING TEXT"/>
            <filter val="WHISPER MOMENTS SF"/>
            <filter val="WHISPER MOMENTS SSF"/>
            <filter val="WHISPER MOMENTS SUPER IMPOSE"/>
            <filter val="WHISPER MOMENTS U FRAME"/>
          </filters>
        </filterColumn>
        <filterColumn colId="77">
          <filters blank="1">
            <filter val="CONTROL AJINOMOTO"/>
            <filter val="CONTROL CLOSEUP MULTIVITAMIN COMPLETE FRESH PROTECTION"/>
            <filter val="CONTROL REXONA"/>
            <filter val="CONTROL RINSO MICELLAR SOFT"/>
            <filter val="CONTROL WALLS FEAST"/>
            <filter val="CONTROL XL"/>
            <filter val="MOMENT"/>
            <filter val="NO DBI"/>
            <filter val="TVC"/>
            <filter val="TVC ABC"/>
            <filter val="TVC ABC KECAP MANIS+"/>
            <filter val="TVC ALE ALE"/>
            <filter val="TVC AQUA GALON"/>
            <filter val="TVC BEAR BRAND"/>
            <filter val="TVC BEBELAC"/>
            <filter val="TVC BEBELAC 3 GROGREAT+"/>
            <filter val="TVC BEJO SUJAMER"/>
            <filter val="TVC BIZNET"/>
            <filter val="TVC BLASTER"/>
            <filter val="TVC BOGASARI"/>
            <filter val="TVC BUAVITA"/>
            <filter val="TVC BUAVITA JAMBU"/>
            <filter val="TVC BUMBU RACIK"/>
            <filter val="TVC CADBURY"/>
            <filter val="TVC CAP ENAAK &amp; INDOMILK"/>
            <filter val="TVC CHIKI TWIST"/>
            <filter val="TVC CLEAR"/>
            <filter val="TVC CLEAR (PRE)"/>
            <filter val="TVC CLEAR COMPLETE SOFT CARE TINY TAN EDITION"/>
            <filter val="TVC CLEAR FRESH COOL LEMON SAMPO"/>
            <filter val="TVC CLOSE UP"/>
            <filter val="TVC CLOSEUP"/>
            <filter val="TVC COCA-COLA"/>
            <filter val="TVC COMBANTRIN"/>
            <filter val="TVC CORNETTO"/>
            <filter val="TVC DANCOW NUTRITODS"/>
            <filter val="TVC DOVE ULTIMATE REPAIR DEODORANT"/>
            <filter val="TVC FORMULA DIAMOND CRYSTAL"/>
            <filter val="TVC FRISIAN FLAG"/>
            <filter val="TVC GLOW &amp; LOVELY"/>
            <filter val="TVC GLOW &amp; LOVELY BEASISWA"/>
            <filter val="TVC GLOW &amp; LOVELY HIJAB"/>
            <filter val="TVC GLOW&amp;LOVELY"/>
            <filter val="TVC GOFOOD"/>
            <filter val="TVC GOJEK (GO TRANSPORT)"/>
            <filter val="TVC GOJEK (GOFOOD)"/>
            <filter val="TVC GRAB"/>
            <filter val="TVC HYUNDAI"/>
            <filter val="TVC INDIHOME"/>
            <filter val="TVC INDOMIE"/>
            <filter val="TVC INDOMIE HYPEABIS KEBAB RENDANG"/>
            <filter val="TVC INDOMILK"/>
            <filter val="TVC JD.ID"/>
            <filter val="TVC KECAP BANGO"/>
            <filter val="TVC KECAP INDOFOOD"/>
            <filter val="TVC KECAP MANIS BANGO"/>
            <filter val="TVC KINDER JOY"/>
            <filter val="TVC KOPI NONGKRONG"/>
            <filter val="TVC KRATINGDAENG"/>
            <filter val="TVC LACTOGROW"/>
            <filter val="TVC LAZADA"/>
            <filter val="TVC LIFEBUOY"/>
            <filter val="TVC LIFEBUOY 3 IN 1"/>
            <filter val="TVC LIFEBUOY 3IN1"/>
            <filter val="TVC LIFEBUOY REFRESH &amp; COOL"/>
            <filter val="TVC LUX"/>
            <filter val="TVC LUX BOTANICALS"/>
            <filter val="TVC MIE SEDAAP"/>
            <filter val="TVC MILO"/>
            <filter val="TVC MITSUBISHI XPANDER"/>
            <filter val="TVC MOLTO"/>
            <filter val="TVC MOLTO ALL IN 1"/>
            <filter val="TVC NESCAFE"/>
            <filter val="TVC NESCAFE ALA CAFE"/>
            <filter val="TVC OPPO RENO8"/>
            <filter val="TVC PADDLE POP"/>
            <filter val="TVC PALMIA SERBAGUNA"/>
            <filter val="TVC PEPSODENT"/>
            <filter val="TVC PEPSODENT COMPLETE 8"/>
            <filter val="TVC PEPSODENT HERBAL"/>
            <filter val="TVC PEPSODENT NATURAL"/>
            <filter val="TVC PEPSODENT PENCEGAH BERLUBANG"/>
            <filter val="TVC PEPSODENT PENCEGAH GIGI BERLUBANG"/>
            <filter val="TVC PEPSODENT TOOTHBRUSH"/>
            <filter val="TVC PEPSODENT WHITE"/>
            <filter val="TVC PEPSODENT WHITE (MERAH PUTIH)"/>
            <filter val="TVC PIXAL"/>
            <filter val="TVC POP MIE"/>
            <filter val="TVC RACIK"/>
            <filter val="TVC REDBUS"/>
            <filter val="TVC REXONA"/>
            <filter val="TVC REXONA DRY SERUM"/>
            <filter val="TVC REXONA FREE SPIRIT"/>
            <filter val="TVC REXONA HIJAB NATURAL"/>
            <filter val="TVC REXONA ROLL ON"/>
            <filter val="TVC REXONA VITAMIN BRIGHT"/>
            <filter val="TVC RINSO"/>
            <filter val="TVC RINSO KOREAN STRAWBERRY"/>
            <filter val="TVC RINSO MOLTO MICELLAR SOFT"/>
            <filter val="TVC RINSO MOLTO ROSE FRESH"/>
            <filter val="TVC RINSO MOLTO ULTRA ANTI NODA"/>
            <filter val="TVC ROYAL PALMIA"/>
            <filter val="TVC ROYCO"/>
            <filter val="TVC ROYCO KALDU AYAM"/>
            <filter val="TVC ROYCO KALDU SAPI"/>
            <filter val="TVC ROYCO SAUS TIRAM"/>
            <filter val="TVC SAMBAL ABC"/>
            <filter val="TVC SAMBAL INDOFOOD"/>
            <filter val="TVC SAMSUNG"/>
            <filter val="TVC SGM EKSPLOR SOYA"/>
            <filter val="TVC SO SOFT"/>
            <filter val="TVC SOSOFT"/>
            <filter val="TVC SUNLIGHT"/>
            <filter val="TVC SUNLIGHT EXTRA KOREAN STRAWBERRY"/>
            <filter val="TVC SUNLIGHT JERUK NIPIS"/>
            <filter val="TVC SUNSILK BLACK SHINE"/>
            <filter val="TVC SUNSILK BLACK SHINE ACTIVE INFUSION"/>
            <filter val="TVC SUNSILK SOFT &amp; SMOOTH"/>
            <filter val="TVC SUNSILK SOFT &amp; SMOOTH CONDITIONER"/>
            <filter val="TVC SUPERMI NUTRIMI"/>
            <filter val="TVC SUPERPELL"/>
            <filter val="TVC SWEETY BRONZE PANTS"/>
            <filter val="TVC TEPUNG BUMBU SASA SERBAGUNA"/>
            <filter val="TVC TOKOPEDIA"/>
            <filter val="TVC VASELINE GLUTAVITAMIN SOFT+GLOW"/>
            <filter val="TVC VASELINE UV EXTRA BRIGHTENING"/>
            <filter val="TVC VIVO V25 SERIES"/>
            <filter val="TVC VIXAL"/>
            <filter val="TVC WALL'S CORNETTO"/>
            <filter val="TVC WARDAH"/>
            <filter val="TVC WIPOL"/>
            <filter val="TVC XL"/>
            <filter val="TVC YAMAHA GRAND FILANO"/>
          </filters>
        </filterColumn>
      </autoFilter>
    </customSheetView>
    <customSheetView guid="{23D2E2FE-E7DB-4814-B1D2-AE68BFC4ED2B}" filter="1" showAutoFilter="1">
      <pageMargins left="0.7" right="0.7" top="0.75" bottom="0.75" header="0.3" footer="0.3"/>
      <autoFilter ref="A2:CC1363" xr:uid="{B54F89E1-2E77-47B2-9C56-88EFE46519AD}">
        <filterColumn colId="7">
          <filters>
            <filter val="A &amp; W"/>
            <filter val="ALE-ALE - FRUIT DRINK"/>
            <filter val="ALE-ALE FUNFLAVA - FRUIT DRINK"/>
            <filter val="BEBELAC - GROWING UP MILK"/>
            <filter val="BEBELAC 3 - GROWING UP MILK"/>
            <filter val="BEBELAC GOLD 3 - GROWING UP MILK"/>
            <filter val="BEBELAC GOLD SOYA 3 - GROWING UP MILK"/>
            <filter val="BENDERA - LIQUID MILK"/>
            <filter val="BENDERA - SWEETENED COND. MILK"/>
            <filter val="BISKIES"/>
            <filter val="BLASTER - CANDY"/>
            <filter val="BUAVITA"/>
            <filter val="BURGER KING - FAST FOOD"/>
            <filter val="CADBURY"/>
            <filter val="CAP ENAAK - SWEETENEND COND MILK"/>
            <filter val="CAP ENAAK - SWEETENEND COND. MILK"/>
            <filter val="CHIKI TWIST - SNACK"/>
            <filter val="CHITATO - SNACK"/>
            <filter val="CHIZMILL - WAFER"/>
            <filter val="CHOCODRINK - INSTANT CHOCOLATE DRINK"/>
            <filter val="CHOCOLATOS - INSTANT CHOCOLATE DRINK"/>
            <filter val="DANCOW - ALL GROWING UP MILK"/>
            <filter val="DANCOW - ALL MILKS PRODUCTS"/>
            <filter val="DANCOW DENGAN NUTRITODS - MILK"/>
            <filter val="DANCOW FORTIGRO - LIQUID MILK"/>
            <filter val="DANCOW NUTRITODS"/>
            <filter val="DUA KELINCI SUKRO OVEN - COATED PEANUT"/>
            <filter val="ENSURE - NUTRITION DRINK"/>
            <filter val="GLICO WINGS - ICE CREAM"/>
            <filter val="GOOD TIME - COOKIES"/>
            <filter val="HILO CHOCOLATE BANANA - LOW FAT LIQUID"/>
            <filter val="HILO SCHOOL - ALL NON FAT MILK"/>
            <filter val="HILO TEEN - LIQUID MILK"/>
            <filter val="INDOMILK - LIQUID MILK"/>
            <filter val="INDOMILK - POWDER MILK"/>
            <filter val="INDOMILK - SWEETENED COND. MILK"/>
            <filter val="INDOMILK GOOD TO GO - LIQUID MILK"/>
            <filter val="INDOMILK,CAP ENAAK"/>
            <filter val="JAPOTA - SNACK"/>
            <filter val="JOHNSON'S BABY - ALL BABY PRODUCT"/>
            <filter val="JOHNSON'S BABY BATH MILK+RICE - LIQUID B"/>
            <filter val="JOHNSON'S BLOSSOMS - BABY POWDER"/>
            <filter val="JOHNSON'S COTTON TOUCH TOP TO TOE - HAIR"/>
            <filter val="KIN A2 COWS - FRESH MILK"/>
            <filter val="KINDER CREAMY - CHOCO SNACK"/>
            <filter val="KINDER JOY - CHOCO SNACK"/>
            <filter val="KRIS BEE - SNACK"/>
            <filter val="LACTAGROW - MILK"/>
            <filter val="LACTOGROW - ALL GROWING UP MILK"/>
            <filter val="LACTOGROW - GROWING MILK UP"/>
            <filter val="LACTOGROW 3 MADU - GROWING UP MILK"/>
            <filter val="LAYS - SNACK"/>
            <filter val="MCDONALD'S - FAST FOOD"/>
            <filter val="MILKUAT - LIQUID MILK"/>
            <filter val="MILO"/>
            <filter val="MILO - LIQUID MILK"/>
            <filter val="MILO (VERSI BERBUKA)"/>
            <filter val="MILO (VERSI SAHUR)"/>
            <filter val="MILO BUBUK - MILK"/>
            <filter val="MILO KOTAK - MILK"/>
            <filter val="MINTZ MOJIZ - CANDY"/>
            <filter val="NANO-NANO - CANDY"/>
            <filter val="NESTLE BATITA 1+ - GROWING UP MILK"/>
            <filter val="NESTLE CERELAC HOMESTYLE MEALS - BABY FO"/>
            <filter val="NUTRILON ROYAL"/>
            <filter val="NUTRISARI - FRUIT ESSENCE DRINK"/>
            <filter val="OKKY - JELLY DRINK"/>
            <filter val="OKKY KOKO DRINK XTRA - NATA DE COCO DRIN"/>
            <filter val="OKKY SPLASH"/>
            <filter val="OLALA - JELLY DRINK"/>
            <filter val="PINO - ICE CUP"/>
            <filter val="POCKY - BISCUIT STICK"/>
            <filter val="QTELA - SNACK"/>
            <filter val="RELAXA - CANDY"/>
            <filter val="S.U.N. - BABY CEREAL"/>
            <filter val="SGM EKSPLOR - ALL GROWING UP MILK"/>
            <filter val="SGM EKSPLOR 1 PLUS - GROWING UP MILK"/>
            <filter val="SGM EKSPLOR 3 PLUS MADU - GROWING UP MIL"/>
            <filter val="SGM EKSPLOR SOYA 1+ - GROWING UP MILK"/>
            <filter val="SWEETY BRONZE PANTS - BABY DIAPERS"/>
            <filter val="TANGO - WAFER"/>
            <filter val="TANGO WALUT - WAFER"/>
            <filter val="VELLUTO DRINK TANGO - LIQUID CHOCOLATE D"/>
            <filter val="VIENNETTA"/>
            <filter val="VIT LEVITE - FRUIT DRINK"/>
            <filter val="WALL'S - ICE CREAM"/>
            <filter val="WALL'S CORNETTO - ICE CREAM"/>
            <filter val="WALL'S FEAST - ICE CREAM"/>
            <filter val="WALL'S FEAST MINI - ICE CREAM"/>
            <filter val="WALL'S MAGNUM - ICE CREAM"/>
            <filter val="WALL'S MAGNUM - ICE CREAM - BALI"/>
            <filter val="WALL'S MAGNUM DOUBLE CHOCOLATE - ICE CREAM"/>
            <filter val="WALL'S PADDLE POP - ICE CREAM"/>
            <filter val="WALL'S POPULAIRE - ICE CREAM"/>
            <filter val="WONDERLAND BUTTER COOKIES - COOKIES"/>
            <filter val="ZWITSAL ANTIBACTERIAL MOMENT ( U FRAME ) - HAIR &amp;"/>
            <filter val="ZWITSAL NATURAL - BABY HAIR LOTION"/>
            <filter val="ZWITSAL NATURAL BABY BATH HAIR &amp; BODY"/>
          </filters>
        </filterColumn>
      </autoFilter>
    </customSheetView>
    <customSheetView guid="{E1213DDB-6F34-4653-9847-5BB327FD4D51}" filter="1" showAutoFilter="1">
      <pageMargins left="0.7" right="0.7" top="0.75" bottom="0.75" header="0.3" footer="0.3"/>
      <autoFilter ref="A2:CC1363" xr:uid="{B45EF6D2-2F47-433D-9E7E-3DDD21B4F24F}">
        <filterColumn colId="0">
          <filters>
            <filter val="2022"/>
            <filter val="2023"/>
            <filter val="2024"/>
          </filters>
        </filterColumn>
        <filterColumn colId="70">
          <filters blank="1">
            <filter val="PRICING PROMO COMMUNICATION"/>
          </filters>
        </filterColumn>
        <filterColumn colId="73">
          <filters>
            <filter val="DBI REGULAR"/>
            <filter val="DBI REGULAR, DBI STILL, DBI ZOOM IN WITH AUDIO, SSF MOMENTS"/>
            <filter val="WHISPER MOMENTS"/>
            <filter val="WHISPER MOMENTS RUNNING TEXT"/>
            <filter val="WHISPER MOMENTS SF"/>
            <filter val="WHISPER MOMENTS SSF"/>
            <filter val="WHISPER MOMENTS SUPER IMPOSE"/>
            <filter val="WHISPER MOMENTS U FRAME"/>
          </filters>
        </filterColumn>
        <filterColumn colId="77">
          <filters blank="1">
            <filter val="CONTROL AJINOMOTO"/>
            <filter val="CONTROL CLOSEUP MULTIVITAMIN COMPLETE FRESH PROTECTION"/>
            <filter val="CONTROL REXONA"/>
            <filter val="CONTROL RINSO MICELLAR SOFT"/>
            <filter val="CONTROL WALLS FEAST"/>
            <filter val="CONTROL XL"/>
            <filter val="MOMENT"/>
            <filter val="NO DBI"/>
            <filter val="TVC"/>
            <filter val="TVC ABC"/>
            <filter val="TVC ABC KECAP MANIS+"/>
            <filter val="TVC ALE ALE"/>
            <filter val="TVC AQUA GALON"/>
            <filter val="TVC BEAR BRAND"/>
            <filter val="TVC BEBELAC"/>
            <filter val="TVC BEBELAC 3 GROGREAT+"/>
            <filter val="TVC BEJO SUJAMER"/>
            <filter val="TVC BIZNET"/>
            <filter val="TVC BLASTER"/>
            <filter val="TVC BOGASARI"/>
            <filter val="TVC BUAVITA"/>
            <filter val="TVC BUAVITA JAMBU"/>
            <filter val="TVC BUMBU RACIK"/>
            <filter val="TVC CADBURY"/>
            <filter val="TVC CAP ENAAK &amp; INDOMILK"/>
            <filter val="TVC CHIKI TWIST"/>
            <filter val="TVC CLEAR"/>
            <filter val="TVC CLEAR (PRE)"/>
            <filter val="TVC CLEAR COMPLETE SOFT CARE TINY TAN EDITION"/>
            <filter val="TVC CLEAR FRESH COOL LEMON SAMPO"/>
            <filter val="TVC CLOSE UP"/>
            <filter val="TVC CLOSEUP"/>
            <filter val="TVC COCA-COLA"/>
            <filter val="TVC COMBANTRIN"/>
            <filter val="TVC CORNETTO"/>
            <filter val="TVC DANCOW NUTRITODS"/>
            <filter val="TVC DOVE ULTIMATE REPAIR DEODORANT"/>
            <filter val="TVC FORMULA DIAMOND CRYSTAL"/>
            <filter val="TVC FRISIAN FLAG"/>
            <filter val="TVC GLOW &amp; LOVELY"/>
            <filter val="TVC GLOW &amp; LOVELY BEASISWA"/>
            <filter val="TVC GLOW &amp; LOVELY HIJAB"/>
            <filter val="TVC GLOW&amp;LOVELY"/>
            <filter val="TVC GOFOOD"/>
            <filter val="TVC GOJEK (GO TRANSPORT)"/>
            <filter val="TVC GOJEK (GOFOOD)"/>
            <filter val="TVC GRAB"/>
            <filter val="TVC HYUNDAI"/>
            <filter val="TVC INDIHOME"/>
            <filter val="TVC INDOMIE"/>
            <filter val="TVC INDOMIE HYPEABIS KEBAB RENDANG"/>
            <filter val="TVC INDOMILK"/>
            <filter val="TVC JD.ID"/>
            <filter val="TVC KECAP BANGO"/>
            <filter val="TVC KECAP INDOFOOD"/>
            <filter val="TVC KECAP MANIS BANGO"/>
            <filter val="TVC KINDER JOY"/>
            <filter val="TVC KOPI NONGKRONG"/>
            <filter val="TVC KRATINGDAENG"/>
            <filter val="TVC LACTOGROW"/>
            <filter val="TVC LAZADA"/>
            <filter val="TVC LIFEBUOY"/>
            <filter val="TVC LIFEBUOY 3 IN 1"/>
            <filter val="TVC LIFEBUOY 3IN1"/>
            <filter val="TVC LIFEBUOY REFRESH &amp; COOL"/>
            <filter val="TVC LUX"/>
            <filter val="TVC LUX BOTANICALS"/>
            <filter val="TVC MIE SEDAAP"/>
            <filter val="TVC MILO"/>
            <filter val="TVC MITSUBISHI XPANDER"/>
            <filter val="TVC MOLTO"/>
            <filter val="TVC MOLTO ALL IN 1"/>
            <filter val="TVC NESCAFE"/>
            <filter val="TVC NESCAFE ALA CAFE"/>
            <filter val="TVC OPPO RENO8"/>
            <filter val="TVC PADDLE POP"/>
            <filter val="TVC PALMIA SERBAGUNA"/>
            <filter val="TVC PEPSODENT"/>
            <filter val="TVC PEPSODENT COMPLETE 8"/>
            <filter val="TVC PEPSODENT HERBAL"/>
            <filter val="TVC PEPSODENT NATURAL"/>
            <filter val="TVC PEPSODENT PENCEGAH BERLUBANG"/>
            <filter val="TVC PEPSODENT PENCEGAH GIGI BERLUBANG"/>
            <filter val="TVC PEPSODENT TOOTHBRUSH"/>
            <filter val="TVC PEPSODENT WHITE"/>
            <filter val="TVC PEPSODENT WHITE (MERAH PUTIH)"/>
            <filter val="TVC PIXAL"/>
            <filter val="TVC POP MIE"/>
            <filter val="TVC RACIK"/>
            <filter val="TVC REDBUS"/>
            <filter val="TVC REXONA"/>
            <filter val="TVC REXONA DRY SERUM"/>
            <filter val="TVC REXONA FREE SPIRIT"/>
            <filter val="TVC REXONA HIJAB NATURAL"/>
            <filter val="TVC REXONA ROLL ON"/>
            <filter val="TVC REXONA VITAMIN BRIGHT"/>
            <filter val="TVC RINSO"/>
            <filter val="TVC RINSO KOREAN STRAWBERRY"/>
            <filter val="TVC RINSO MOLTO MICELLAR SOFT"/>
            <filter val="TVC RINSO MOLTO ROSE FRESH"/>
            <filter val="TVC RINSO MOLTO ULTRA ANTI NODA"/>
            <filter val="TVC ROYAL PALMIA"/>
            <filter val="TVC ROYCO"/>
            <filter val="TVC ROYCO KALDU AYAM"/>
            <filter val="TVC ROYCO KALDU SAPI"/>
            <filter val="TVC ROYCO SAUS TIRAM"/>
            <filter val="TVC SAMBAL ABC"/>
            <filter val="TVC SAMBAL INDOFOOD"/>
            <filter val="TVC SAMSUNG"/>
            <filter val="TVC SGM EKSPLOR SOYA"/>
            <filter val="TVC SO SOFT"/>
            <filter val="TVC SOSOFT"/>
            <filter val="TVC SUNLIGHT"/>
            <filter val="TVC SUNLIGHT EXTRA KOREAN STRAWBERRY"/>
            <filter val="TVC SUNLIGHT JERUK NIPIS"/>
            <filter val="TVC SUNSILK BLACK SHINE"/>
            <filter val="TVC SUNSILK BLACK SHINE ACTIVE INFUSION"/>
            <filter val="TVC SUNSILK SOFT &amp; SMOOTH"/>
            <filter val="TVC SUNSILK SOFT &amp; SMOOTH CONDITIONER"/>
            <filter val="TVC SUPERMI NUTRIMI"/>
            <filter val="TVC SUPERPELL"/>
            <filter val="TVC SWEETY BRONZE PANTS"/>
            <filter val="TVC TEPUNG BUMBU SASA SERBAGUNA"/>
            <filter val="TVC TOKOPEDIA"/>
            <filter val="TVC VASELINE GLUTAVITAMIN SOFT+GLOW"/>
            <filter val="TVC VASELINE UV EXTRA BRIGHTENING"/>
            <filter val="TVC VIVO V25 SERIES"/>
            <filter val="TVC VIXAL"/>
            <filter val="TVC WALL'S CORNETTO"/>
            <filter val="TVC WARDAH"/>
            <filter val="TVC WIPOL"/>
            <filter val="TVC XL"/>
            <filter val="TVC YAMAHA GRAND FILANO"/>
          </filters>
        </filterColumn>
      </autoFilter>
    </customSheetView>
    <customSheetView guid="{63985712-9752-4F98-95F8-815FCD6B951A}" filter="1" showAutoFilter="1">
      <pageMargins left="0.7" right="0.7" top="0.75" bottom="0.75" header="0.3" footer="0.3"/>
      <autoFilter ref="A2:CC1363" xr:uid="{8CF8587D-696E-4518-977A-BB4D3564F927}">
        <filterColumn colId="5">
          <filters>
            <filter val="UNILEVER"/>
          </filters>
        </filterColumn>
      </autoFilter>
    </customSheetView>
    <customSheetView guid="{3F2A8F9A-58F1-4F13-8835-6EB6E66353CC}" filter="1" showAutoFilter="1">
      <pageMargins left="0.7" right="0.7" top="0.75" bottom="0.75" header="0.3" footer="0.3"/>
      <autoFilter ref="A2:CC1363" xr:uid="{B65C90D8-42F8-46BF-96F9-96ED3EBFB626}"/>
    </customSheetView>
    <customSheetView guid="{F291FB61-D4D1-48DB-BBD0-F874CFED45D8}" filter="1" showAutoFilter="1">
      <pageMargins left="0.7" right="0.7" top="0.75" bottom="0.75" header="0.3" footer="0.3"/>
      <autoFilter ref="A2:CC1363" xr:uid="{E9281287-34F9-45ED-9EF4-B96B27DA475C}">
        <filterColumn colId="77">
          <filters>
            <filter val="CONTROL WALLS FEAST"/>
            <filter val="MOMENT"/>
            <filter val="NO DBI"/>
            <filter val="TVC"/>
            <filter val="TVC ABC"/>
            <filter val="TVC ABC KECAP MANIS+"/>
            <filter val="TVC ALE ALE"/>
            <filter val="TVC AQUA GALON"/>
            <filter val="TVC BEAR BRAND"/>
            <filter val="TVC BEBELAC"/>
            <filter val="TVC BEBELAC 3 GROGREAT+"/>
            <filter val="TVC BEJO SUJAMER"/>
            <filter val="TVC BIZNET"/>
            <filter val="TVC BLASTER"/>
            <filter val="TVC BOGASARI"/>
            <filter val="TVC BUAVITA"/>
            <filter val="TVC BUAVITA JAMBU"/>
            <filter val="TVC BUMBU RACIK"/>
            <filter val="TVC CADBURY"/>
            <filter val="TVC CAP ENAAK &amp; INDOMILK"/>
            <filter val="TVC CHIKI TWIST"/>
            <filter val="TVC CLEAR"/>
            <filter val="TVC CLEAR (PRE)"/>
            <filter val="TVC CLEAR COMPLETE SOFT CARE TINY TAN EDITION"/>
            <filter val="TVC CLEAR FRESH COOL LEMON SAMPO"/>
            <filter val="TVC CLOSE UP"/>
            <filter val="TVC CLOSEUP"/>
            <filter val="TVC COCA-COLA"/>
            <filter val="TVC COMBANTRIN"/>
            <filter val="TVC CORNETTO"/>
            <filter val="TVC DANCOW NUTRITODS"/>
            <filter val="TVC DOVE ULTIMATE REPAIR DEODORANT"/>
            <filter val="TVC FORMULA DIAMOND CRYSTAL"/>
            <filter val="TVC FRISIAN FLAG"/>
            <filter val="TVC GLOW &amp; LOVELY"/>
            <filter val="TVC GLOW &amp; LOVELY BEASISWA"/>
            <filter val="TVC GLOW &amp; LOVELY HIJAB"/>
            <filter val="TVC GLOW&amp;LOVELY"/>
            <filter val="TVC GOFOOD"/>
            <filter val="TVC GOJEK (GO TRANSPORT)"/>
            <filter val="TVC GOJEK (GOFOOD)"/>
            <filter val="TVC GRAB"/>
            <filter val="TVC HYUNDAI"/>
            <filter val="TVC INDIHOME"/>
            <filter val="TVC INDOMIE"/>
            <filter val="TVC INDOMIE HYPEABIS KEBAB RENDANG"/>
            <filter val="TVC INDOMILK"/>
            <filter val="TVC JD.ID"/>
            <filter val="TVC KECAP BANGO"/>
            <filter val="TVC KECAP INDOFOOD"/>
            <filter val="TVC KECAP MANIS BANGO"/>
            <filter val="TVC KINDER JOY"/>
            <filter val="TVC KOPI NONGKRONG"/>
            <filter val="TVC KRATINGDAENG"/>
            <filter val="TVC LACTOGROW"/>
            <filter val="TVC LAZADA"/>
            <filter val="TVC LIFEBUOY"/>
            <filter val="TVC LIFEBUOY 3 IN 1"/>
            <filter val="TVC LIFEBUOY 3IN1"/>
            <filter val="TVC LIFEBUOY REFRESH &amp; COOL"/>
            <filter val="TVC LUX"/>
            <filter val="TVC LUX BOTANICALS"/>
            <filter val="TVC MIE SEDAAP"/>
            <filter val="TVC MILO"/>
            <filter val="TVC MITSUBISHI XPANDER"/>
            <filter val="TVC MOLTO"/>
            <filter val="TVC MOLTO ALL IN 1"/>
            <filter val="TVC NESCAFE"/>
            <filter val="TVC NESCAFE ALA CAFE"/>
            <filter val="TVC OPPO RENO8"/>
            <filter val="TVC PADDLE POP"/>
            <filter val="TVC PALMIA SERBAGUNA"/>
            <filter val="TVC PEPSODENT"/>
            <filter val="TVC PEPSODENT COMPLETE 8"/>
            <filter val="TVC PEPSODENT HERBAL"/>
            <filter val="TVC PEPSODENT NATURAL"/>
            <filter val="TVC PEPSODENT PENCEGAH BERLUBANG"/>
            <filter val="TVC PEPSODENT PENCEGAH GIGI BERLUBANG"/>
            <filter val="TVC PEPSODENT TOOTHBRUSH"/>
            <filter val="TVC PEPSODENT WHITE"/>
            <filter val="TVC PEPSODENT WHITE (MERAH PUTIH)"/>
            <filter val="TVC PIXAL"/>
            <filter val="TVC POP MIE"/>
            <filter val="TVC RACIK"/>
            <filter val="TVC REDBUS"/>
            <filter val="TVC REXONA"/>
            <filter val="TVC REXONA DRY SERUM"/>
            <filter val="TVC REXONA FREE SPIRIT"/>
            <filter val="TVC REXONA HIJAB NATURAL"/>
            <filter val="TVC REXONA ROLL ON"/>
            <filter val="TVC REXONA VITAMIN BRIGHT"/>
            <filter val="TVC RINSO"/>
            <filter val="TVC RINSO KOREAN STRAWBERRY"/>
            <filter val="TVC RINSO MOLTO MICELLAR SOFT"/>
            <filter val="TVC RINSO MOLTO ROSE FRESH"/>
            <filter val="TVC RINSO MOLTO ULTRA ANTI NODA"/>
            <filter val="TVC ROYAL PALMIA"/>
            <filter val="TVC ROYCO"/>
            <filter val="TVC ROYCO KALDU AYAM"/>
            <filter val="TVC ROYCO KALDU SAPI"/>
            <filter val="TVC ROYCO SAUS TIRAM"/>
            <filter val="TVC SAMBAL ABC"/>
            <filter val="TVC SAMBAL INDOFOOD"/>
            <filter val="TVC SAMSUNG"/>
            <filter val="TVC SGM EKSPLOR SOYA"/>
            <filter val="TVC SO SOFT"/>
            <filter val="TVC SOSOFT"/>
            <filter val="TVC SUNLIGHT"/>
            <filter val="TVC SUNLIGHT EXTRA KOREAN STRAWBERRY"/>
            <filter val="TVC SUNLIGHT JERUK NIPIS"/>
            <filter val="TVC SUNSILK BLACK SHINE"/>
            <filter val="TVC SUNSILK BLACK SHINE ACTIVE INFUSION"/>
            <filter val="TVC SUNSILK SOFT &amp; SMOOTH"/>
            <filter val="TVC SUNSILK SOFT &amp; SMOOTH CONDITIONER"/>
            <filter val="TVC SUPERMI NUTRIMI"/>
            <filter val="TVC SUPERPELL"/>
            <filter val="TVC SWEETY BRONZE PANTS"/>
            <filter val="TVC TEPUNG BUMBU SASA SERBAGUNA"/>
            <filter val="TVC TOKOPEDIA"/>
            <filter val="TVC VASELINE GLUTAVITAMIN SOFT+GLOW"/>
            <filter val="TVC VASELINE UV EXTRA BRIGHTENING"/>
            <filter val="TVC VIVO V25 SERIES"/>
            <filter val="TVC VIXAL"/>
            <filter val="TVC WALL'S CORNETTO"/>
            <filter val="TVC WARDAH"/>
            <filter val="TVC WIPOL"/>
            <filter val="TVC XL"/>
            <filter val="TVC YAMAHA GRAND FILANO"/>
          </filters>
        </filterColumn>
      </autoFilter>
    </customSheetView>
    <customSheetView guid="{4A15691D-054E-4D63-9789-0686C55E1D49}" filter="1" showAutoFilter="1">
      <pageMargins left="0.7" right="0.7" top="0.75" bottom="0.75" header="0.3" footer="0.3"/>
      <autoFilter ref="A2:CC1363" xr:uid="{4E7B1DBA-712E-4297-AC9D-46D0314D0D2B}"/>
    </customSheetView>
    <customSheetView guid="{ACEC96D0-F900-4F09-A951-7A307D74ADC7}" filter="1" showAutoFilter="1">
      <pageMargins left="0.7" right="0.7" top="0.75" bottom="0.75" header="0.3" footer="0.3"/>
      <autoFilter ref="A2:CC1363" xr:uid="{A4BE19A1-E714-4E8A-97A1-8A24E5119965}">
        <filterColumn colId="75">
          <filters>
            <filter val="&quot;GERAH/STIFLINGLY HOT&quot; DUE TO WEATHER OR THE SITUATION"/>
            <filter val="BEAUTY, TALENT WITH GOOD HAIR, DATING AND GOING TO COLLEGE, OUTDOOR ACTIVITY"/>
            <filter val="BEAUTY, TALENT WITH HIJAB, ALL REALTED WITH HIJAB, TALENT WITH GOOD HAIR, DATING, CAMPUS AREA, FRIENDS IN CAMPUS, OUTDOOR ACTIVITY"/>
            <filter val="BEAUTY, TALENT WITH HIJAB, ALL RELATED WITH HIJAB, TALENT WITH GOOD HAIR, POSITIVE ACTIVITY, DATING, CAMPUS AREA, FRIENDS IN CAMPUS, OUTDOOR ACTIVITY"/>
            <filter val="BREAK FASTING (PUASA), FEELING STIFLINGLY HOT, WORKOUT"/>
            <filter val="DRINKING"/>
            <filter val="EXERCISE, OUTDOOR ACTIVITY, SWEAT"/>
            <filter val="FAMILY MOMENT WITH MOM AND KIDS"/>
            <filter val="HAPPY MOMENT WITH PARENTS &amp; FAMILY"/>
            <filter val="HAPPY MOMENT WITH PARENTS AND FAMILY"/>
            <filter val="HOME AFTER OFFICE WORK &amp; A HARD DAY (HEAVY ACTIVITY) _x000a_AFTER RAIN, AFTER TRAVEL, STUCKED IN TRAFFIC, AFTER WORKING OVERTIME"/>
            <filter val="OUTDOOR SPORT, RIDE A BIKE, EXPOSED TO SUNLIGHT AND POLLUTION, WAITING FOR PUBLIC TRANSPORTATION, OUTDOOR ACTIVITY"/>
            <filter val="PLAYING WITH HANDPHONE/PC/LAPTOP/TABLET WITH POSITIVE VIBES"/>
            <filter val="TRAVEL TO WORKPLACE, STUCKED IN TRAFFIC JAM WHILE RIDING MOTORBIKE, CAR, AND TRAVEL BY AIRPLANE"/>
            <filter val="WHILE RIDING A VEHICLE"/>
            <filter val="WHILE TRAVELING"/>
          </filters>
        </filterColumn>
      </autoFilter>
    </customSheetView>
    <customSheetView guid="{2C3D59AA-D890-41AD-841A-A2FC346FB740}" filter="1" showAutoFilter="1">
      <pageMargins left="0.7" right="0.7" top="0.75" bottom="0.75" header="0.3" footer="0.3"/>
      <autoFilter ref="A2:CC1363" xr:uid="{9876CFD6-944A-4151-88E7-3464AA58F5E1}">
        <filterColumn colId="0">
          <filters>
            <filter val="2015"/>
            <filter val="2016"/>
            <filter val="2017"/>
            <filter val="2018"/>
            <filter val="2019"/>
            <filter val="2022"/>
            <filter val="2023"/>
            <filter val="2024"/>
          </filters>
        </filterColumn>
        <filterColumn colId="70">
          <filters>
            <filter val="BRAND ASSOCIATION"/>
          </filters>
        </filterColumn>
        <filterColumn colId="73">
          <filters blank="1">
            <filter val="3D MAPPING"/>
            <filter val="DBI 3D BILLBOARD"/>
            <filter val="DBI 3D PREMIUM"/>
            <filter val="DBI DYNAMIC"/>
            <filter val="DBI PREMIUM"/>
            <filter val="DBI REGULAR"/>
            <filter val="DBI REGULAR, DBI STILL, DBI ZOOM IN WITH AUDIO, SSF MOMENTS"/>
            <filter val="DBI STILL"/>
            <filter val="DBI ZOOM IN"/>
            <filter val="DBI ZOOM IN WITH AUDIO"/>
            <filter val="DBI+"/>
            <filter val="ICA+"/>
            <filter val="WHISPER MOMENTS"/>
            <filter val="WHISPER MOMENTS RUNNING TEXT"/>
            <filter val="WHISPER MOMENTS SF"/>
            <filter val="WHISPER MOMENTS SSF"/>
            <filter val="WHISPER MOMENTS SUPER IMPOSE"/>
            <filter val="WHISPER MOMENTS U FRAME"/>
          </filters>
        </filterColumn>
        <filterColumn colId="77">
          <filters blank="1">
            <filter val="CONTROL"/>
            <filter val="CONTROL AJINOMOTO"/>
            <filter val="CONTROL AQUA"/>
            <filter val="CONTROL BEBELAC"/>
            <filter val="CONTROL CLOSEUP MULTIVITAMIN COMPLETE FRESH PROTECTION"/>
            <filter val="CONTROL HONDA SCOOPY"/>
            <filter val="CONTROL LUX HIJAB SERIES ZAITUN &amp; MADU"/>
            <filter val="CONTROL NUTRILON ROYAL"/>
            <filter val="CONTROL PEPSODENT NANOSOFT"/>
            <filter val="CONTROL PROCOLD"/>
            <filter val="CONTROL REXONA"/>
            <filter val="CONTROL RINSO MICELLAR SOFT"/>
            <filter val="CONTROL SAMSUNG A04 SERIES"/>
            <filter val="CONTROL SAMSUNG GALAXY A03|A03S|A03CORE"/>
            <filter val="CONTROL SAMSUNG GALAXY A13|A23"/>
            <filter val="CONTROL SGM EKSPLOR"/>
            <filter val="CONTROL TOKOPEDIA"/>
            <filter val="CONTROL WALLS FEAST"/>
            <filter val="CONTROL XL"/>
            <filter val="MOMENT"/>
            <filter val="NO DBI"/>
            <filter val="TVC"/>
            <filter val="TVC ABC"/>
            <filter val="TVC ABC KECAP MANIS+"/>
            <filter val="TVC ALE ALE"/>
            <filter val="TVC AQUA GALON"/>
            <filter val="TVC BEAR BRAND"/>
            <filter val="TVC BEBELAC"/>
            <filter val="TVC BEBELAC 3 GROGREAT+"/>
            <filter val="TVC BEJO SUJAMER"/>
            <filter val="TVC BIZNET"/>
            <filter val="TVC BLASTER"/>
            <filter val="TVC BOGASARI"/>
            <filter val="TVC BUAVITA"/>
            <filter val="TVC BUAVITA JAMBU"/>
            <filter val="TVC BUMBU RACIK"/>
            <filter val="TVC CADBURY"/>
            <filter val="TVC CAP ENAAK &amp; INDOMILK"/>
            <filter val="TVC CHIKI TWIST"/>
            <filter val="TVC CLEAR"/>
            <filter val="TVC CLEAR (PRE)"/>
            <filter val="TVC CLEAR COMPLETE SOFT CARE TINY TAN EDITION"/>
            <filter val="TVC CLEAR FRESH COOL LEMON SAMPO"/>
            <filter val="TVC CLOSE UP"/>
            <filter val="TVC CLOSEUP"/>
            <filter val="TVC COCA-COLA"/>
            <filter val="TVC COMBANTRIN"/>
            <filter val="TVC CORNETTO"/>
            <filter val="TVC DANCOW NUTRITODS"/>
            <filter val="TVC DOVE ULTIMATE REPAIR DEODORANT"/>
            <filter val="TVC FORMULA DIAMOND CRYSTAL"/>
            <filter val="TVC FRISIAN FLAG"/>
            <filter val="TVC GLOW &amp; LOVELY"/>
            <filter val="TVC GLOW &amp; LOVELY BEASISWA"/>
            <filter val="TVC GLOW &amp; LOVELY HIJAB"/>
            <filter val="TVC GLOW&amp;LOVELY"/>
            <filter val="TVC GOFOOD"/>
            <filter val="TVC GOJEK (GO TRANSPORT)"/>
            <filter val="TVC GOJEK (GOFOOD)"/>
            <filter val="TVC GRAB"/>
            <filter val="TVC HYUNDAI"/>
            <filter val="TVC INDIHOME"/>
            <filter val="TVC INDOMIE"/>
            <filter val="TVC INDOMIE HYPEABIS KEBAB RENDANG"/>
            <filter val="TVC INDOMILK"/>
            <filter val="TVC JD.ID"/>
            <filter val="TVC KECAP BANGO"/>
            <filter val="TVC KECAP INDOFOOD"/>
            <filter val="TVC KECAP MANIS BANGO"/>
            <filter val="TVC KINDER JOY"/>
            <filter val="TVC KOPI NONGKRONG"/>
            <filter val="TVC KRATINGDAENG"/>
            <filter val="TVC LACTOGROW"/>
            <filter val="TVC LAZADA"/>
            <filter val="TVC LIFEBUOY"/>
            <filter val="TVC LIFEBUOY 3 IN 1"/>
            <filter val="TVC LIFEBUOY 3IN1"/>
            <filter val="TVC LIFEBUOY REFRESH &amp; COOL"/>
            <filter val="TVC LUX"/>
            <filter val="TVC LUX BOTANICALS"/>
            <filter val="TVC MIE SEDAAP"/>
            <filter val="TVC MILO"/>
            <filter val="TVC MITSUBISHI XPANDER"/>
            <filter val="TVC MOLTO"/>
            <filter val="TVC MOLTO ALL IN 1"/>
            <filter val="TVC NESCAFE"/>
            <filter val="TVC NESCAFE ALA CAFE"/>
            <filter val="TVC OPPO RENO8"/>
            <filter val="TVC PADDLE POP"/>
            <filter val="TVC PALMIA SERBAGUNA"/>
            <filter val="TVC PEPSODENT"/>
            <filter val="TVC PEPSODENT COMPLETE 8"/>
            <filter val="TVC PEPSODENT HERBAL"/>
            <filter val="TVC PEPSODENT NATURAL"/>
            <filter val="TVC PEPSODENT PENCEGAH BERLUBANG"/>
            <filter val="TVC PEPSODENT PENCEGAH GIGI BERLUBANG"/>
            <filter val="TVC PEPSODENT TOOTHBRUSH"/>
            <filter val="TVC PEPSODENT WHITE"/>
            <filter val="TVC PEPSODENT WHITE (MERAH PUTIH)"/>
            <filter val="TVC PIXAL"/>
            <filter val="TVC POP MIE"/>
            <filter val="TVC RACIK"/>
            <filter val="TVC REDBUS"/>
            <filter val="TVC REXONA"/>
            <filter val="TVC REXONA DRY SERUM"/>
            <filter val="TVC REXONA FREE SPIRIT"/>
            <filter val="TVC REXONA HIJAB NATURAL"/>
            <filter val="TVC REXONA ROLL ON"/>
            <filter val="TVC REXONA VITAMIN BRIGHT"/>
            <filter val="TVC RINSO"/>
            <filter val="TVC RINSO KOREAN STRAWBERRY"/>
            <filter val="TVC RINSO MOLTO MICELLAR SOFT"/>
            <filter val="TVC RINSO MOLTO ROSE FRESH"/>
            <filter val="TVC RINSO MOLTO ULTRA ANTI NODA"/>
            <filter val="TVC ROYAL PALMIA"/>
            <filter val="TVC ROYCO"/>
            <filter val="TVC ROYCO KALDU AYAM"/>
            <filter val="TVC ROYCO KALDU SAPI"/>
            <filter val="TVC ROYCO SAUS TIRAM"/>
            <filter val="TVC SAMBAL ABC"/>
            <filter val="TVC SAMBAL INDOFOOD"/>
            <filter val="TVC SAMSUNG"/>
            <filter val="TVC SGM EKSPLOR SOYA"/>
            <filter val="TVC SO SOFT"/>
            <filter val="TVC SOSOFT"/>
            <filter val="TVC SUNLIGHT"/>
            <filter val="TVC SUNLIGHT EXTRA KOREAN STRAWBERRY"/>
            <filter val="TVC SUNLIGHT JERUK NIPIS"/>
            <filter val="TVC SUNSILK BLACK SHINE"/>
            <filter val="TVC SUNSILK BLACK SHINE ACTIVE INFUSION"/>
            <filter val="TVC SUNSILK SOFT &amp; SMOOTH"/>
            <filter val="TVC SUNSILK SOFT &amp; SMOOTH CONDITIONER"/>
            <filter val="TVC SUPERMI NUTRIMI"/>
            <filter val="TVC SUPERPELL"/>
            <filter val="TVC SWEETY BRONZE PANTS"/>
            <filter val="TVC TEPUNG BUMBU SASA SERBAGUNA"/>
            <filter val="TVC TOKOPEDIA"/>
            <filter val="TVC VASELINE GLUTAVITAMIN SOFT+GLOW"/>
            <filter val="TVC VASELINE UV EXTRA BRIGHTENING"/>
            <filter val="TVC VIVO V25 SERIES"/>
            <filter val="TVC VIXAL"/>
            <filter val="TVC WALL'S CORNETTO"/>
            <filter val="TVC WARDAH"/>
            <filter val="TVC WIPOL"/>
            <filter val="TVC XL"/>
            <filter val="TVC YAMAHA GRAND FILANO"/>
          </filters>
        </filterColumn>
      </autoFilter>
    </customSheetView>
    <customSheetView guid="{9181F5EB-6BE5-45C5-A0A0-64AF8461E0F4}" filter="1" showAutoFilter="1">
      <pageMargins left="0.7" right="0.7" top="0.75" bottom="0.75" header="0.3" footer="0.3"/>
      <autoFilter ref="A1:CC2191" xr:uid="{27EF1EC3-F26B-4202-8A15-8351A4BDB837}"/>
    </customSheetView>
    <customSheetView guid="{D06F8861-869A-41EE-B7E7-A86FC5354FF2}" filter="1" showAutoFilter="1">
      <pageMargins left="0.7" right="0.7" top="0.75" bottom="0.75" header="0.3" footer="0.3"/>
      <autoFilter ref="A2:CC1363" xr:uid="{CB84B2B5-8DB3-4DB2-8A33-148F38EAEF69}">
        <filterColumn colId="75">
          <filters>
            <filter val="&quot;GERAH/STIFLINGLY HOT&quot; DUE TO WEATHER OR THE SITUATION"/>
            <filter val="BEAUTY, TALENT WITH GOOD HAIR, DATING AND GOING TO COLLEGE, OUTDOOR ACTIVITY"/>
            <filter val="BEAUTY, TALENT WITH HIJAB, ALL REALTED WITH HIJAB, TALENT WITH GOOD HAIR, DATING, CAMPUS AREA, FRIENDS IN CAMPUS, OUTDOOR ACTIVITY"/>
            <filter val="BEAUTY, TALENT WITH HIJAB, ALL RELATED WITH HIJAB, TALENT WITH GOOD HAIR, POSITIVE ACTIVITY, DATING, CAMPUS AREA, FRIENDS IN CAMPUS, OUTDOOR ACTIVITY"/>
            <filter val="BREAK FASTING (PUASA), FEELING STIFLINGLY HOT, WORKOUT"/>
            <filter val="DRINKING"/>
            <filter val="EXERCISE, OUTDOOR ACTIVITY, SWEAT"/>
            <filter val="FAMILY MOMENT WITH MOM AND KIDS"/>
            <filter val="HAPPY MOMENT WITH PARENTS &amp; FAMILY"/>
            <filter val="HAPPY MOMENT WITH PARENTS AND FAMILY"/>
            <filter val="HOME AFTER OFFICE WORK &amp; A HARD DAY (HEAVY ACTIVITY) _x000a_AFTER RAIN, AFTER TRAVEL, STUCKED IN TRAFFIC, AFTER WORKING OVERTIME"/>
            <filter val="OUTDOOR SPORT, RIDE A BIKE, EXPOSED TO SUNLIGHT AND POLLUTION, WAITING FOR PUBLIC TRANSPORTATION, OUTDOOR ACTIVITY"/>
            <filter val="PLAYING WITH HANDPHONE/PC/LAPTOP/TABLET WITH POSITIVE VIBES"/>
            <filter val="TRAVEL TO WORKPLACE, STUCKED IN TRAFFIC JAM WHILE RIDING MOTORBIKE, CAR, AND TRAVEL BY AIRPLANE"/>
            <filter val="WHILE RIDING A VEHICLE"/>
            <filter val="WHILE TRAVELING"/>
          </filters>
        </filterColumn>
      </autoFilter>
    </customSheetView>
    <customSheetView guid="{54DA5DAD-8077-4BBA-A5F5-C0118CFFA820}" filter="1" showAutoFilter="1">
      <pageMargins left="0.7" right="0.7" top="0.75" bottom="0.75" header="0.3" footer="0.3"/>
      <autoFilter ref="A2:CC1447" xr:uid="{2D8BA59A-41A2-4014-9EA1-079EB358C81C}">
        <filterColumn colId="0">
          <filters blank="1">
            <filter val="2015"/>
            <filter val="2021"/>
            <filter val="2023"/>
            <filter val="2024"/>
          </filters>
        </filterColumn>
        <filterColumn colId="7">
          <filters blank="1">
            <filter val="CAP BANGO (BISMA) - SOYA SAUCE"/>
            <filter val="CAP BANGO SRIWIJAYA - SOYA SAUCE"/>
            <filter val="CITRA NATURAL BOOSTER BODY SERUM - BODY"/>
            <filter val="DOVE RADIANT+CARE DEODORANT SERUM - ROLL"/>
            <filter val="FRISIAN FLAG - GEO"/>
            <filter val="GLOW &amp; LOVELY - FACIAL FOAM"/>
            <filter val="GLOW &amp; LOVELY DERMA GLOW - FACIAL FOAM"/>
            <filter val="LIFEBUOY LEMON FRESH - LIQUID BATH SOAP"/>
            <filter val="LUX BEAUTY LIQUID (VETIVER)"/>
            <filter val="MOLTO ALL-IN-1 SEKALI BILAS - FABRIC SOF"/>
            <filter val="MOLTO DETERJEN - LIQUID DETERGENT"/>
            <filter val="MOLTO DETERJEN - POWDER DETERGENT"/>
            <filter val="MOLTO EAU DE PARFUM - FABRIC SOFTENER"/>
            <filter val="MOLTO EAU DE PARFUM K-ROMANCE - FABRIC S"/>
            <filter val="MOLTO EAU DE PARFUM LUXURY ROSE - FABRIC"/>
            <filter val="NUTRILON ROYAL - ALL GROWING UP MILK"/>
            <filter val="PEPSODENT HERBAL (CORE PLUS)"/>
            <filter val="POND'S AGE MIRACLE - FACE CARE"/>
            <filter val="RINSO MOLTO - ALL DETERGENT"/>
            <filter val="RINSO MOLTO - LIQUID DETERGENT"/>
            <filter val="RINSO MOLTO MICELLAR SOFT - LIQUID DETER"/>
            <filter val="RINSO SENSI FRESH - LIQUID DETERGENT"/>
            <filter val="SEDAAP - SEASONING SALT"/>
            <filter val="WARDAH LIGHTENING - COSMETIC"/>
            <filter val="ZWITSAL SHAMPOO BABY NATURAL A"/>
          </filters>
        </filterColumn>
      </autoFilter>
    </customSheetView>
  </customSheetViews>
  <mergeCells count="16">
    <mergeCell ref="A1:V1"/>
    <mergeCell ref="X1:AA1"/>
    <mergeCell ref="AB1:AE1"/>
    <mergeCell ref="AF1:AI1"/>
    <mergeCell ref="AJ1:AM1"/>
    <mergeCell ref="AN1:AQ1"/>
    <mergeCell ref="AR1:AU1"/>
    <mergeCell ref="BS1:BU1"/>
    <mergeCell ref="BV1:CA1"/>
    <mergeCell ref="AV1:AY1"/>
    <mergeCell ref="AZ1:BB1"/>
    <mergeCell ref="BC1:BD1"/>
    <mergeCell ref="BE1:BG1"/>
    <mergeCell ref="BH1:BJ1"/>
    <mergeCell ref="BK1:BM1"/>
    <mergeCell ref="BO1:BR1"/>
  </mergeCells>
  <hyperlinks>
    <hyperlink ref="V3" r:id="rId1" xr:uid="{00000000-0004-0000-0400-0000BD000000}"/>
    <hyperlink ref="T4" r:id="rId2" xr:uid="{00000000-0004-0000-0400-0000BE000000}"/>
    <hyperlink ref="V4" r:id="rId3" xr:uid="{00000000-0004-0000-0400-0000BF000000}"/>
    <hyperlink ref="T5" r:id="rId4" xr:uid="{00000000-0004-0000-0400-0000C0000000}"/>
    <hyperlink ref="V5" r:id="rId5" xr:uid="{00000000-0004-0000-0400-0000C1000000}"/>
    <hyperlink ref="T6" r:id="rId6" xr:uid="{00000000-0004-0000-0400-0000C2000000}"/>
    <hyperlink ref="V6" r:id="rId7" xr:uid="{00000000-0004-0000-0400-0000C3000000}"/>
    <hyperlink ref="V7" r:id="rId8" xr:uid="{00000000-0004-0000-0400-0000C4000000}"/>
    <hyperlink ref="T8" r:id="rId9" xr:uid="{00000000-0004-0000-0400-0000C5000000}"/>
    <hyperlink ref="V8" r:id="rId10" xr:uid="{00000000-0004-0000-0400-0000C6000000}"/>
    <hyperlink ref="T9" r:id="rId11" xr:uid="{00000000-0004-0000-0400-0000C7000000}"/>
    <hyperlink ref="V9" r:id="rId12" xr:uid="{00000000-0004-0000-0400-0000C8000000}"/>
    <hyperlink ref="T10" r:id="rId13" xr:uid="{00000000-0004-0000-0400-0000C9000000}"/>
    <hyperlink ref="V10" r:id="rId14" xr:uid="{00000000-0004-0000-0400-0000CA000000}"/>
    <hyperlink ref="T11" r:id="rId15" xr:uid="{00000000-0004-0000-0400-0000CB000000}"/>
    <hyperlink ref="V11" r:id="rId16" xr:uid="{00000000-0004-0000-0400-0000CC000000}"/>
    <hyperlink ref="T12" r:id="rId17" xr:uid="{00000000-0004-0000-0400-0000CD000000}"/>
    <hyperlink ref="V12" r:id="rId18" xr:uid="{00000000-0004-0000-0400-0000CE000000}"/>
    <hyperlink ref="T13" r:id="rId19" xr:uid="{00000000-0004-0000-0400-0000CF000000}"/>
    <hyperlink ref="V13" r:id="rId20" xr:uid="{00000000-0004-0000-0400-0000D0000000}"/>
    <hyperlink ref="T14" r:id="rId21" xr:uid="{00000000-0004-0000-0400-0000D1000000}"/>
    <hyperlink ref="V14" r:id="rId22" xr:uid="{00000000-0004-0000-0400-0000D2000000}"/>
    <hyperlink ref="V15" r:id="rId23" xr:uid="{00000000-0004-0000-0400-0000D3000000}"/>
    <hyperlink ref="T16" r:id="rId24" xr:uid="{00000000-0004-0000-0400-0000D4000000}"/>
    <hyperlink ref="V16" r:id="rId25" xr:uid="{00000000-0004-0000-0400-0000D5000000}"/>
    <hyperlink ref="T17" r:id="rId26" xr:uid="{00000000-0004-0000-0400-0000D6000000}"/>
    <hyperlink ref="V17" r:id="rId27" xr:uid="{00000000-0004-0000-0400-0000D7000000}"/>
    <hyperlink ref="T18" r:id="rId28" xr:uid="{00000000-0004-0000-0400-0000D8000000}"/>
    <hyperlink ref="V18" r:id="rId29" xr:uid="{00000000-0004-0000-0400-0000D9000000}"/>
    <hyperlink ref="T19" r:id="rId30" xr:uid="{00000000-0004-0000-0400-0000DA000000}"/>
    <hyperlink ref="V19" r:id="rId31" xr:uid="{00000000-0004-0000-0400-0000DB000000}"/>
    <hyperlink ref="V20" r:id="rId32" xr:uid="{00000000-0004-0000-0400-0000DC000000}"/>
    <hyperlink ref="T21" r:id="rId33" xr:uid="{00000000-0004-0000-0400-0000DD000000}"/>
    <hyperlink ref="V21" r:id="rId34" xr:uid="{00000000-0004-0000-0400-0000DE000000}"/>
    <hyperlink ref="V22" r:id="rId35" xr:uid="{00000000-0004-0000-0400-0000DF000000}"/>
    <hyperlink ref="V23" r:id="rId36" xr:uid="{00000000-0004-0000-0400-0000E0000000}"/>
    <hyperlink ref="T24" r:id="rId37" xr:uid="{00000000-0004-0000-0400-0000E1000000}"/>
    <hyperlink ref="V24" r:id="rId38" xr:uid="{00000000-0004-0000-0400-0000E2000000}"/>
    <hyperlink ref="T25" r:id="rId39" xr:uid="{00000000-0004-0000-0400-0000E3000000}"/>
    <hyperlink ref="V25" r:id="rId40" xr:uid="{00000000-0004-0000-0400-0000E4000000}"/>
    <hyperlink ref="T26" r:id="rId41" xr:uid="{00000000-0004-0000-0400-0000E5000000}"/>
    <hyperlink ref="V26" r:id="rId42" xr:uid="{00000000-0004-0000-0400-0000E6000000}"/>
    <hyperlink ref="T27" r:id="rId43" xr:uid="{00000000-0004-0000-0400-0000E7000000}"/>
    <hyperlink ref="V27" r:id="rId44" xr:uid="{00000000-0004-0000-0400-0000E8000000}"/>
    <hyperlink ref="T28" r:id="rId45" xr:uid="{00000000-0004-0000-0400-0000E9000000}"/>
    <hyperlink ref="V28" r:id="rId46" xr:uid="{00000000-0004-0000-0400-0000EA000000}"/>
    <hyperlink ref="T29" r:id="rId47" xr:uid="{00000000-0004-0000-0400-0000EB000000}"/>
    <hyperlink ref="V29" r:id="rId48" xr:uid="{00000000-0004-0000-0400-0000EC000000}"/>
    <hyperlink ref="V30" r:id="rId49" xr:uid="{00000000-0004-0000-0400-0000ED000000}"/>
    <hyperlink ref="T31" r:id="rId50" xr:uid="{00000000-0004-0000-0400-0000EE000000}"/>
    <hyperlink ref="V31" r:id="rId51" xr:uid="{00000000-0004-0000-0400-0000EF000000}"/>
    <hyperlink ref="V32" r:id="rId52" xr:uid="{00000000-0004-0000-0400-0000F0000000}"/>
    <hyperlink ref="V33" r:id="rId53" xr:uid="{00000000-0004-0000-0400-0000F1000000}"/>
    <hyperlink ref="V34" r:id="rId54" xr:uid="{00000000-0004-0000-0400-0000F2000000}"/>
    <hyperlink ref="V35" r:id="rId55" xr:uid="{00000000-0004-0000-0400-0000F3000000}"/>
    <hyperlink ref="V36" r:id="rId56" xr:uid="{00000000-0004-0000-0400-0000F4000000}"/>
    <hyperlink ref="T37" r:id="rId57" xr:uid="{00000000-0004-0000-0400-0000F5000000}"/>
    <hyperlink ref="V37" r:id="rId58" xr:uid="{00000000-0004-0000-0400-0000F6000000}"/>
    <hyperlink ref="T38" r:id="rId59" xr:uid="{00000000-0004-0000-0400-0000F7000000}"/>
    <hyperlink ref="V38" r:id="rId60" xr:uid="{00000000-0004-0000-0400-0000F8000000}"/>
    <hyperlink ref="T39" r:id="rId61" xr:uid="{00000000-0004-0000-0400-0000F9000000}"/>
    <hyperlink ref="V39" r:id="rId62" xr:uid="{00000000-0004-0000-0400-0000FA000000}"/>
    <hyperlink ref="V40" r:id="rId63" xr:uid="{00000000-0004-0000-0400-0000FB000000}"/>
    <hyperlink ref="V41" r:id="rId64" xr:uid="{00000000-0004-0000-0400-0000FC000000}"/>
    <hyperlink ref="T42" r:id="rId65" xr:uid="{00000000-0004-0000-0400-0000FD000000}"/>
    <hyperlink ref="V42" r:id="rId66" xr:uid="{00000000-0004-0000-0400-0000FE000000}"/>
    <hyperlink ref="V43" r:id="rId67" xr:uid="{00000000-0004-0000-0400-0000FF000000}"/>
    <hyperlink ref="V44" r:id="rId68" xr:uid="{00000000-0004-0000-0400-000000010000}"/>
    <hyperlink ref="V45" r:id="rId69" xr:uid="{00000000-0004-0000-0400-000001010000}"/>
    <hyperlink ref="T46" r:id="rId70" xr:uid="{00000000-0004-0000-0400-000002010000}"/>
    <hyperlink ref="V46" r:id="rId71" xr:uid="{00000000-0004-0000-0400-000003010000}"/>
    <hyperlink ref="V47" r:id="rId72" xr:uid="{00000000-0004-0000-0400-000004010000}"/>
    <hyperlink ref="T48" r:id="rId73" xr:uid="{00000000-0004-0000-0400-000005010000}"/>
    <hyperlink ref="V48" r:id="rId74" xr:uid="{00000000-0004-0000-0400-000006010000}"/>
    <hyperlink ref="T49" r:id="rId75" xr:uid="{00000000-0004-0000-0400-000007010000}"/>
    <hyperlink ref="V49" r:id="rId76" xr:uid="{00000000-0004-0000-0400-000008010000}"/>
    <hyperlink ref="T50" r:id="rId77" xr:uid="{00000000-0004-0000-0400-000009010000}"/>
    <hyperlink ref="V50" r:id="rId78" xr:uid="{00000000-0004-0000-0400-00000A010000}"/>
    <hyperlink ref="V51" r:id="rId79" xr:uid="{00000000-0004-0000-0400-00000B010000}"/>
    <hyperlink ref="T52" r:id="rId80" xr:uid="{00000000-0004-0000-0400-00000C010000}"/>
    <hyperlink ref="V52" r:id="rId81" xr:uid="{00000000-0004-0000-0400-00000D010000}"/>
    <hyperlink ref="V53" r:id="rId82" xr:uid="{00000000-0004-0000-0400-00000E010000}"/>
    <hyperlink ref="T54" r:id="rId83" xr:uid="{00000000-0004-0000-0400-00000F010000}"/>
    <hyperlink ref="V54" r:id="rId84" xr:uid="{00000000-0004-0000-0400-000010010000}"/>
    <hyperlink ref="T55" r:id="rId85" xr:uid="{00000000-0004-0000-0400-000011010000}"/>
    <hyperlink ref="V55" r:id="rId86" xr:uid="{00000000-0004-0000-0400-000012010000}"/>
    <hyperlink ref="V56" r:id="rId87" xr:uid="{00000000-0004-0000-0400-000013010000}"/>
    <hyperlink ref="T57" r:id="rId88" xr:uid="{00000000-0004-0000-0400-000014010000}"/>
    <hyperlink ref="V57" r:id="rId89" xr:uid="{00000000-0004-0000-0400-000015010000}"/>
    <hyperlink ref="V58" r:id="rId90" xr:uid="{00000000-0004-0000-0400-000016010000}"/>
    <hyperlink ref="T59" r:id="rId91" xr:uid="{00000000-0004-0000-0400-000017010000}"/>
    <hyperlink ref="V59" r:id="rId92" xr:uid="{00000000-0004-0000-0400-000018010000}"/>
    <hyperlink ref="T60" r:id="rId93" xr:uid="{00000000-0004-0000-0400-000019010000}"/>
    <hyperlink ref="V60" r:id="rId94" xr:uid="{00000000-0004-0000-0400-00001A010000}"/>
    <hyperlink ref="V61" r:id="rId95" xr:uid="{00000000-0004-0000-0400-00001B010000}"/>
    <hyperlink ref="V62" r:id="rId96" xr:uid="{00000000-0004-0000-0400-00001C010000}"/>
    <hyperlink ref="T63" r:id="rId97" xr:uid="{00000000-0004-0000-0400-00001D010000}"/>
    <hyperlink ref="V63" r:id="rId98" xr:uid="{00000000-0004-0000-0400-00001E010000}"/>
    <hyperlink ref="T64" r:id="rId99" xr:uid="{00000000-0004-0000-0400-00001F010000}"/>
    <hyperlink ref="V64" r:id="rId100" xr:uid="{00000000-0004-0000-0400-000020010000}"/>
    <hyperlink ref="T65" r:id="rId101" xr:uid="{00000000-0004-0000-0400-000021010000}"/>
    <hyperlink ref="V65" r:id="rId102" xr:uid="{00000000-0004-0000-0400-000022010000}"/>
    <hyperlink ref="V66" r:id="rId103" xr:uid="{00000000-0004-0000-0400-000023010000}"/>
    <hyperlink ref="T67" r:id="rId104" xr:uid="{00000000-0004-0000-0400-000024010000}"/>
    <hyperlink ref="V67" r:id="rId105" xr:uid="{00000000-0004-0000-0400-000025010000}"/>
    <hyperlink ref="V68" r:id="rId106" xr:uid="{00000000-0004-0000-0400-000026010000}"/>
    <hyperlink ref="V69" r:id="rId107" xr:uid="{00000000-0004-0000-0400-000027010000}"/>
    <hyperlink ref="T70" r:id="rId108" xr:uid="{00000000-0004-0000-0400-000028010000}"/>
    <hyperlink ref="V70" r:id="rId109" xr:uid="{00000000-0004-0000-0400-000029010000}"/>
    <hyperlink ref="T71" r:id="rId110" xr:uid="{00000000-0004-0000-0400-00002A010000}"/>
    <hyperlink ref="V71" r:id="rId111" xr:uid="{00000000-0004-0000-0400-00002B010000}"/>
    <hyperlink ref="T72" r:id="rId112" xr:uid="{00000000-0004-0000-0400-00002C010000}"/>
    <hyperlink ref="V72" r:id="rId113" xr:uid="{00000000-0004-0000-0400-00002D010000}"/>
    <hyperlink ref="T73" r:id="rId114" xr:uid="{00000000-0004-0000-0400-00002E010000}"/>
    <hyperlink ref="V73" r:id="rId115" xr:uid="{00000000-0004-0000-0400-00002F010000}"/>
    <hyperlink ref="T74" r:id="rId116" xr:uid="{00000000-0004-0000-0400-000030010000}"/>
    <hyperlink ref="V74" r:id="rId117" xr:uid="{00000000-0004-0000-0400-000031010000}"/>
    <hyperlink ref="T75" r:id="rId118" xr:uid="{00000000-0004-0000-0400-000032010000}"/>
    <hyperlink ref="V75" r:id="rId119" xr:uid="{00000000-0004-0000-0400-000033010000}"/>
    <hyperlink ref="T76" r:id="rId120" xr:uid="{00000000-0004-0000-0400-000034010000}"/>
    <hyperlink ref="V76" r:id="rId121" xr:uid="{00000000-0004-0000-0400-000035010000}"/>
    <hyperlink ref="V77" r:id="rId122" xr:uid="{00000000-0004-0000-0400-000036010000}"/>
    <hyperlink ref="V78" r:id="rId123" xr:uid="{00000000-0004-0000-0400-000037010000}"/>
    <hyperlink ref="V79" r:id="rId124" xr:uid="{00000000-0004-0000-0400-000038010000}"/>
    <hyperlink ref="V80" r:id="rId125" xr:uid="{00000000-0004-0000-0400-000039010000}"/>
    <hyperlink ref="T81" r:id="rId126" xr:uid="{00000000-0004-0000-0400-00003A010000}"/>
    <hyperlink ref="V81" r:id="rId127" xr:uid="{00000000-0004-0000-0400-00003B010000}"/>
    <hyperlink ref="T82" r:id="rId128" xr:uid="{00000000-0004-0000-0400-00003C010000}"/>
    <hyperlink ref="V82" r:id="rId129" xr:uid="{00000000-0004-0000-0400-00003D010000}"/>
    <hyperlink ref="T83" r:id="rId130" xr:uid="{00000000-0004-0000-0400-00003E010000}"/>
    <hyperlink ref="V83" r:id="rId131" xr:uid="{00000000-0004-0000-0400-00003F010000}"/>
    <hyperlink ref="T84" r:id="rId132" xr:uid="{00000000-0004-0000-0400-000040010000}"/>
    <hyperlink ref="V84" r:id="rId133" xr:uid="{00000000-0004-0000-0400-000041010000}"/>
    <hyperlink ref="V85" r:id="rId134" xr:uid="{00000000-0004-0000-0400-000042010000}"/>
    <hyperlink ref="T86" r:id="rId135" xr:uid="{00000000-0004-0000-0400-000043010000}"/>
    <hyperlink ref="V86" r:id="rId136" xr:uid="{00000000-0004-0000-0400-000044010000}"/>
    <hyperlink ref="T87" r:id="rId137" xr:uid="{00000000-0004-0000-0400-000045010000}"/>
    <hyperlink ref="V87" r:id="rId138" xr:uid="{00000000-0004-0000-0400-000046010000}"/>
    <hyperlink ref="T88" r:id="rId139" xr:uid="{00000000-0004-0000-0400-000047010000}"/>
    <hyperlink ref="V88" r:id="rId140" xr:uid="{00000000-0004-0000-0400-000048010000}"/>
    <hyperlink ref="V89" r:id="rId141" xr:uid="{00000000-0004-0000-0400-000049010000}"/>
    <hyperlink ref="T90" r:id="rId142" xr:uid="{00000000-0004-0000-0400-00004A010000}"/>
    <hyperlink ref="V90" r:id="rId143" xr:uid="{00000000-0004-0000-0400-00004B010000}"/>
    <hyperlink ref="V91" r:id="rId144" xr:uid="{00000000-0004-0000-0400-00004C010000}"/>
    <hyperlink ref="V92" r:id="rId145" xr:uid="{00000000-0004-0000-0400-00004D010000}"/>
    <hyperlink ref="T93" r:id="rId146" xr:uid="{00000000-0004-0000-0400-00004E010000}"/>
    <hyperlink ref="V93" r:id="rId147" xr:uid="{00000000-0004-0000-0400-00004F010000}"/>
    <hyperlink ref="T94" r:id="rId148" xr:uid="{00000000-0004-0000-0400-000050010000}"/>
    <hyperlink ref="V94" r:id="rId149" xr:uid="{00000000-0004-0000-0400-000051010000}"/>
    <hyperlink ref="T95" r:id="rId150" xr:uid="{00000000-0004-0000-0400-000052010000}"/>
    <hyperlink ref="V95" r:id="rId151" xr:uid="{00000000-0004-0000-0400-000053010000}"/>
    <hyperlink ref="T96" r:id="rId152" xr:uid="{00000000-0004-0000-0400-000054010000}"/>
    <hyperlink ref="V96" r:id="rId153" xr:uid="{00000000-0004-0000-0400-000055010000}"/>
    <hyperlink ref="T97" r:id="rId154" xr:uid="{00000000-0004-0000-0400-000056010000}"/>
    <hyperlink ref="V97" r:id="rId155" xr:uid="{00000000-0004-0000-0400-000057010000}"/>
    <hyperlink ref="T98" r:id="rId156" xr:uid="{00000000-0004-0000-0400-000058010000}"/>
    <hyperlink ref="V98" r:id="rId157" xr:uid="{00000000-0004-0000-0400-000059010000}"/>
    <hyperlink ref="T99" r:id="rId158" xr:uid="{00000000-0004-0000-0400-00005A010000}"/>
    <hyperlink ref="V99" r:id="rId159" xr:uid="{00000000-0004-0000-0400-00005B010000}"/>
    <hyperlink ref="T100" r:id="rId160" xr:uid="{00000000-0004-0000-0400-00005C010000}"/>
    <hyperlink ref="V100" r:id="rId161" xr:uid="{00000000-0004-0000-0400-00005D010000}"/>
    <hyperlink ref="T101" r:id="rId162" xr:uid="{00000000-0004-0000-0400-00005E010000}"/>
    <hyperlink ref="V101" r:id="rId163" xr:uid="{00000000-0004-0000-0400-00005F010000}"/>
    <hyperlink ref="T102" r:id="rId164" xr:uid="{00000000-0004-0000-0400-000060010000}"/>
    <hyperlink ref="V102" r:id="rId165" xr:uid="{00000000-0004-0000-0400-000061010000}"/>
    <hyperlink ref="T103" r:id="rId166" xr:uid="{00000000-0004-0000-0400-000062010000}"/>
    <hyperlink ref="V103" r:id="rId167" xr:uid="{00000000-0004-0000-0400-000063010000}"/>
    <hyperlink ref="V104" r:id="rId168" xr:uid="{00000000-0004-0000-0400-000064010000}"/>
    <hyperlink ref="T105" r:id="rId169" xr:uid="{00000000-0004-0000-0400-000065010000}"/>
    <hyperlink ref="V105" r:id="rId170" xr:uid="{00000000-0004-0000-0400-000066010000}"/>
    <hyperlink ref="T106" r:id="rId171" xr:uid="{00000000-0004-0000-0400-000067010000}"/>
    <hyperlink ref="V106" r:id="rId172" xr:uid="{00000000-0004-0000-0400-000068010000}"/>
    <hyperlink ref="T107" r:id="rId173" xr:uid="{00000000-0004-0000-0400-000069010000}"/>
    <hyperlink ref="V107" r:id="rId174" xr:uid="{00000000-0004-0000-0400-00006A010000}"/>
    <hyperlink ref="T108" r:id="rId175" xr:uid="{00000000-0004-0000-0400-00006B010000}"/>
    <hyperlink ref="V108" r:id="rId176" xr:uid="{00000000-0004-0000-0400-00006C010000}"/>
    <hyperlink ref="T109" r:id="rId177" xr:uid="{00000000-0004-0000-0400-00006D010000}"/>
    <hyperlink ref="V109" r:id="rId178" xr:uid="{00000000-0004-0000-0400-00006E010000}"/>
    <hyperlink ref="T110" r:id="rId179" xr:uid="{00000000-0004-0000-0400-00006F010000}"/>
    <hyperlink ref="V110" r:id="rId180" xr:uid="{00000000-0004-0000-0400-000070010000}"/>
    <hyperlink ref="V111" r:id="rId181" xr:uid="{00000000-0004-0000-0400-000071010000}"/>
    <hyperlink ref="V112" r:id="rId182" xr:uid="{00000000-0004-0000-0400-000072010000}"/>
    <hyperlink ref="T113" r:id="rId183" xr:uid="{00000000-0004-0000-0400-000073010000}"/>
    <hyperlink ref="V113" r:id="rId184" xr:uid="{00000000-0004-0000-0400-000074010000}"/>
    <hyperlink ref="V114" r:id="rId185" xr:uid="{00000000-0004-0000-0400-000075010000}"/>
    <hyperlink ref="V115" r:id="rId186" xr:uid="{00000000-0004-0000-0400-000076010000}"/>
    <hyperlink ref="T116" r:id="rId187" xr:uid="{00000000-0004-0000-0400-000077010000}"/>
    <hyperlink ref="V116" r:id="rId188" xr:uid="{00000000-0004-0000-0400-000078010000}"/>
    <hyperlink ref="T117" r:id="rId189" xr:uid="{00000000-0004-0000-0400-000079010000}"/>
    <hyperlink ref="V117" r:id="rId190" xr:uid="{00000000-0004-0000-0400-00007A010000}"/>
    <hyperlink ref="T118" r:id="rId191" xr:uid="{00000000-0004-0000-0400-00007B010000}"/>
    <hyperlink ref="V118" r:id="rId192" xr:uid="{00000000-0004-0000-0400-00007C010000}"/>
    <hyperlink ref="T119" r:id="rId193" xr:uid="{00000000-0004-0000-0400-00007D010000}"/>
    <hyperlink ref="V119" r:id="rId194" xr:uid="{00000000-0004-0000-0400-00007E010000}"/>
    <hyperlink ref="V121" r:id="rId195" xr:uid="{00000000-0004-0000-0400-00007F010000}"/>
    <hyperlink ref="T122" r:id="rId196" xr:uid="{00000000-0004-0000-0400-000080010000}"/>
    <hyperlink ref="V122" r:id="rId197" xr:uid="{00000000-0004-0000-0400-000081010000}"/>
    <hyperlink ref="T123" r:id="rId198" xr:uid="{00000000-0004-0000-0400-000082010000}"/>
    <hyperlink ref="V123" r:id="rId199" xr:uid="{00000000-0004-0000-0400-000083010000}"/>
    <hyperlink ref="T124" r:id="rId200" xr:uid="{00000000-0004-0000-0400-000084010000}"/>
    <hyperlink ref="V124" r:id="rId201" xr:uid="{00000000-0004-0000-0400-000085010000}"/>
    <hyperlink ref="T125" r:id="rId202" xr:uid="{00000000-0004-0000-0400-000086010000}"/>
    <hyperlink ref="V125" r:id="rId203" xr:uid="{00000000-0004-0000-0400-000087010000}"/>
    <hyperlink ref="T126" r:id="rId204" xr:uid="{00000000-0004-0000-0400-000088010000}"/>
    <hyperlink ref="V126" r:id="rId205" xr:uid="{00000000-0004-0000-0400-000089010000}"/>
    <hyperlink ref="T127" r:id="rId206" xr:uid="{00000000-0004-0000-0400-00008A010000}"/>
    <hyperlink ref="V127" r:id="rId207" xr:uid="{00000000-0004-0000-0400-00008B010000}"/>
    <hyperlink ref="T128" r:id="rId208" xr:uid="{00000000-0004-0000-0400-00008C010000}"/>
    <hyperlink ref="V128" r:id="rId209" xr:uid="{00000000-0004-0000-0400-00008D010000}"/>
    <hyperlink ref="T129" r:id="rId210" xr:uid="{00000000-0004-0000-0400-00008E010000}"/>
    <hyperlink ref="V129" r:id="rId211" xr:uid="{00000000-0004-0000-0400-00008F010000}"/>
    <hyperlink ref="T130" r:id="rId212" xr:uid="{00000000-0004-0000-0400-000090010000}"/>
    <hyperlink ref="V130" r:id="rId213" xr:uid="{00000000-0004-0000-0400-000091010000}"/>
    <hyperlink ref="T131" r:id="rId214" xr:uid="{00000000-0004-0000-0400-000092010000}"/>
    <hyperlink ref="V131" r:id="rId215" xr:uid="{00000000-0004-0000-0400-000093010000}"/>
    <hyperlink ref="T132" r:id="rId216" xr:uid="{00000000-0004-0000-0400-000094010000}"/>
    <hyperlink ref="V132" r:id="rId217" xr:uid="{00000000-0004-0000-0400-000095010000}"/>
    <hyperlink ref="T133" r:id="rId218" xr:uid="{00000000-0004-0000-0400-000096010000}"/>
    <hyperlink ref="V133" r:id="rId219" xr:uid="{00000000-0004-0000-0400-000097010000}"/>
    <hyperlink ref="T134" r:id="rId220" xr:uid="{00000000-0004-0000-0400-000098010000}"/>
    <hyperlink ref="V134" r:id="rId221" xr:uid="{00000000-0004-0000-0400-000099010000}"/>
    <hyperlink ref="T135" r:id="rId222" xr:uid="{00000000-0004-0000-0400-00009A010000}"/>
    <hyperlink ref="V135" r:id="rId223" xr:uid="{00000000-0004-0000-0400-00009B010000}"/>
    <hyperlink ref="V136" r:id="rId224" xr:uid="{00000000-0004-0000-0400-00009C010000}"/>
    <hyperlink ref="T137" r:id="rId225" xr:uid="{00000000-0004-0000-0400-00009D010000}"/>
    <hyperlink ref="V137" r:id="rId226" xr:uid="{00000000-0004-0000-0400-00009E010000}"/>
    <hyperlink ref="V138" r:id="rId227" xr:uid="{00000000-0004-0000-0400-00009F010000}"/>
    <hyperlink ref="V139" r:id="rId228" xr:uid="{00000000-0004-0000-0400-0000A0010000}"/>
    <hyperlink ref="T140" r:id="rId229" xr:uid="{00000000-0004-0000-0400-0000A1010000}"/>
    <hyperlink ref="V140" r:id="rId230" xr:uid="{00000000-0004-0000-0400-0000A2010000}"/>
    <hyperlink ref="T141" r:id="rId231" xr:uid="{00000000-0004-0000-0400-0000A3010000}"/>
    <hyperlink ref="V141" r:id="rId232" xr:uid="{00000000-0004-0000-0400-0000A4010000}"/>
    <hyperlink ref="T142" r:id="rId233" xr:uid="{00000000-0004-0000-0400-0000A5010000}"/>
    <hyperlink ref="V142" r:id="rId234" xr:uid="{00000000-0004-0000-0400-0000A6010000}"/>
    <hyperlink ref="T143" r:id="rId235" xr:uid="{00000000-0004-0000-0400-0000A7010000}"/>
    <hyperlink ref="V143" r:id="rId236" xr:uid="{00000000-0004-0000-0400-0000A8010000}"/>
    <hyperlink ref="T144" r:id="rId237" xr:uid="{00000000-0004-0000-0400-0000A9010000}"/>
    <hyperlink ref="V144" r:id="rId238" xr:uid="{00000000-0004-0000-0400-0000AA010000}"/>
    <hyperlink ref="V145" r:id="rId239" xr:uid="{00000000-0004-0000-0400-0000AB010000}"/>
    <hyperlink ref="V146" r:id="rId240" xr:uid="{00000000-0004-0000-0400-0000AC010000}"/>
    <hyperlink ref="T147" r:id="rId241" xr:uid="{00000000-0004-0000-0400-0000AD010000}"/>
    <hyperlink ref="V147" r:id="rId242" xr:uid="{00000000-0004-0000-0400-0000AE010000}"/>
    <hyperlink ref="T148" r:id="rId243" xr:uid="{00000000-0004-0000-0400-0000AF010000}"/>
    <hyperlink ref="V148" r:id="rId244" xr:uid="{00000000-0004-0000-0400-0000B0010000}"/>
    <hyperlink ref="T149" r:id="rId245" xr:uid="{00000000-0004-0000-0400-0000B1010000}"/>
    <hyperlink ref="V149" r:id="rId246" xr:uid="{00000000-0004-0000-0400-0000B2010000}"/>
    <hyperlink ref="T150" r:id="rId247" xr:uid="{00000000-0004-0000-0400-0000B3010000}"/>
    <hyperlink ref="V150" r:id="rId248" xr:uid="{00000000-0004-0000-0400-0000B4010000}"/>
    <hyperlink ref="T151" r:id="rId249" xr:uid="{00000000-0004-0000-0400-0000B5010000}"/>
    <hyperlink ref="V151" r:id="rId250" xr:uid="{00000000-0004-0000-0400-0000B6010000}"/>
    <hyperlink ref="V152" r:id="rId251" xr:uid="{00000000-0004-0000-0400-0000B7010000}"/>
    <hyperlink ref="T153" r:id="rId252" xr:uid="{00000000-0004-0000-0400-0000B8010000}"/>
    <hyperlink ref="V153" r:id="rId253" xr:uid="{00000000-0004-0000-0400-0000B9010000}"/>
    <hyperlink ref="T154" r:id="rId254" xr:uid="{00000000-0004-0000-0400-0000BA010000}"/>
    <hyperlink ref="V154" r:id="rId255" xr:uid="{00000000-0004-0000-0400-0000BB010000}"/>
    <hyperlink ref="V155" r:id="rId256" xr:uid="{00000000-0004-0000-0400-0000BC010000}"/>
    <hyperlink ref="F156" r:id="rId257" xr:uid="{00000000-0004-0000-0400-0000BD010000}"/>
    <hyperlink ref="G156" r:id="rId258" xr:uid="{00000000-0004-0000-0400-0000BE010000}"/>
    <hyperlink ref="T156" r:id="rId259" xr:uid="{00000000-0004-0000-0400-0000BF010000}"/>
    <hyperlink ref="V156" r:id="rId260" xr:uid="{00000000-0004-0000-0400-0000C0010000}"/>
    <hyperlink ref="T157" r:id="rId261" xr:uid="{00000000-0004-0000-0400-0000C1010000}"/>
    <hyperlink ref="V157" r:id="rId262" xr:uid="{00000000-0004-0000-0400-0000C2010000}"/>
    <hyperlink ref="T158" r:id="rId263" xr:uid="{00000000-0004-0000-0400-0000C3010000}"/>
    <hyperlink ref="V158" r:id="rId264" xr:uid="{00000000-0004-0000-0400-0000C4010000}"/>
    <hyperlink ref="T159" r:id="rId265" xr:uid="{00000000-0004-0000-0400-0000C5010000}"/>
    <hyperlink ref="V159" r:id="rId266" xr:uid="{00000000-0004-0000-0400-0000C6010000}"/>
    <hyperlink ref="T160" r:id="rId267" xr:uid="{00000000-0004-0000-0400-0000C7010000}"/>
    <hyperlink ref="V160" r:id="rId268" xr:uid="{00000000-0004-0000-0400-0000C8010000}"/>
    <hyperlink ref="T161" r:id="rId269" xr:uid="{00000000-0004-0000-0400-0000C9010000}"/>
    <hyperlink ref="V161" r:id="rId270" xr:uid="{00000000-0004-0000-0400-0000CA010000}"/>
    <hyperlink ref="T162" r:id="rId271" xr:uid="{00000000-0004-0000-0400-0000CB010000}"/>
    <hyperlink ref="V162" r:id="rId272" xr:uid="{00000000-0004-0000-0400-0000CC010000}"/>
    <hyperlink ref="T163" r:id="rId273" xr:uid="{00000000-0004-0000-0400-0000CD010000}"/>
    <hyperlink ref="V163" r:id="rId274" xr:uid="{00000000-0004-0000-0400-0000CE010000}"/>
    <hyperlink ref="V164" r:id="rId275" xr:uid="{00000000-0004-0000-0400-0000CF010000}"/>
    <hyperlink ref="T165" r:id="rId276" xr:uid="{00000000-0004-0000-0400-0000D0010000}"/>
    <hyperlink ref="V165" r:id="rId277" xr:uid="{00000000-0004-0000-0400-0000D1010000}"/>
    <hyperlink ref="T166" r:id="rId278" xr:uid="{00000000-0004-0000-0400-0000D2010000}"/>
    <hyperlink ref="V166" r:id="rId279" xr:uid="{00000000-0004-0000-0400-0000D3010000}"/>
    <hyperlink ref="V167" r:id="rId280" xr:uid="{00000000-0004-0000-0400-0000D4010000}"/>
    <hyperlink ref="V168" r:id="rId281" xr:uid="{00000000-0004-0000-0400-0000D5010000}"/>
    <hyperlink ref="T169" r:id="rId282" xr:uid="{00000000-0004-0000-0400-0000D6010000}"/>
    <hyperlink ref="V169" r:id="rId283" xr:uid="{00000000-0004-0000-0400-0000D7010000}"/>
    <hyperlink ref="T170" r:id="rId284" xr:uid="{00000000-0004-0000-0400-0000D8010000}"/>
    <hyperlink ref="V170" r:id="rId285" xr:uid="{00000000-0004-0000-0400-0000D9010000}"/>
    <hyperlink ref="T171" r:id="rId286" xr:uid="{00000000-0004-0000-0400-0000DA010000}"/>
    <hyperlink ref="V171" r:id="rId287" xr:uid="{00000000-0004-0000-0400-0000DB010000}"/>
    <hyperlink ref="V172" r:id="rId288" xr:uid="{00000000-0004-0000-0400-0000DC010000}"/>
    <hyperlink ref="T173" r:id="rId289" xr:uid="{00000000-0004-0000-0400-0000DD010000}"/>
    <hyperlink ref="V173" r:id="rId290" xr:uid="{00000000-0004-0000-0400-0000DE010000}"/>
    <hyperlink ref="T174" r:id="rId291" xr:uid="{00000000-0004-0000-0400-0000DF010000}"/>
    <hyperlink ref="V174" r:id="rId292" xr:uid="{00000000-0004-0000-0400-0000E0010000}"/>
    <hyperlink ref="V175" r:id="rId293" xr:uid="{00000000-0004-0000-0400-0000E1010000}"/>
    <hyperlink ref="V176" r:id="rId294" xr:uid="{00000000-0004-0000-0400-0000E2010000}"/>
    <hyperlink ref="V177" r:id="rId295" xr:uid="{00000000-0004-0000-0400-0000E3010000}"/>
    <hyperlink ref="V178" r:id="rId296" xr:uid="{00000000-0004-0000-0400-0000E4010000}"/>
    <hyperlink ref="T179" r:id="rId297" xr:uid="{00000000-0004-0000-0400-0000E5010000}"/>
    <hyperlink ref="V179" r:id="rId298" xr:uid="{00000000-0004-0000-0400-0000E6010000}"/>
    <hyperlink ref="V180" r:id="rId299" xr:uid="{00000000-0004-0000-0400-0000E7010000}"/>
    <hyperlink ref="T181" r:id="rId300" xr:uid="{00000000-0004-0000-0400-0000E8010000}"/>
    <hyperlink ref="V181" r:id="rId301" xr:uid="{00000000-0004-0000-0400-0000E9010000}"/>
    <hyperlink ref="T182" r:id="rId302" xr:uid="{00000000-0004-0000-0400-0000EA010000}"/>
    <hyperlink ref="V182" r:id="rId303" xr:uid="{00000000-0004-0000-0400-0000EB010000}"/>
    <hyperlink ref="V183" r:id="rId304" xr:uid="{00000000-0004-0000-0400-0000EC010000}"/>
    <hyperlink ref="V184" r:id="rId305" xr:uid="{00000000-0004-0000-0400-0000ED010000}"/>
    <hyperlink ref="T185" r:id="rId306" xr:uid="{00000000-0004-0000-0400-0000EE010000}"/>
    <hyperlink ref="V185" r:id="rId307" xr:uid="{00000000-0004-0000-0400-0000EF010000}"/>
    <hyperlink ref="T186" r:id="rId308" xr:uid="{00000000-0004-0000-0400-0000F0010000}"/>
    <hyperlink ref="V186" r:id="rId309" xr:uid="{00000000-0004-0000-0400-0000F1010000}"/>
    <hyperlink ref="T187" r:id="rId310" xr:uid="{00000000-0004-0000-0400-0000F2010000}"/>
    <hyperlink ref="V187" r:id="rId311" xr:uid="{00000000-0004-0000-0400-0000F3010000}"/>
    <hyperlink ref="T188" r:id="rId312" xr:uid="{00000000-0004-0000-0400-0000F4010000}"/>
    <hyperlink ref="V188" r:id="rId313" xr:uid="{00000000-0004-0000-0400-0000F5010000}"/>
    <hyperlink ref="V189" r:id="rId314" xr:uid="{00000000-0004-0000-0400-0000F6010000}"/>
    <hyperlink ref="V190" r:id="rId315" xr:uid="{00000000-0004-0000-0400-0000F7010000}"/>
    <hyperlink ref="T191" r:id="rId316" xr:uid="{00000000-0004-0000-0400-0000F8010000}"/>
    <hyperlink ref="V191" r:id="rId317" xr:uid="{00000000-0004-0000-0400-0000F9010000}"/>
    <hyperlink ref="T192" r:id="rId318" xr:uid="{00000000-0004-0000-0400-0000FA010000}"/>
    <hyperlink ref="V192" r:id="rId319" xr:uid="{00000000-0004-0000-0400-0000FB010000}"/>
    <hyperlink ref="T193" r:id="rId320" xr:uid="{00000000-0004-0000-0400-0000FC010000}"/>
    <hyperlink ref="V193" r:id="rId321" xr:uid="{00000000-0004-0000-0400-0000FD010000}"/>
    <hyperlink ref="T194" r:id="rId322" xr:uid="{00000000-0004-0000-0400-0000FE010000}"/>
    <hyperlink ref="V194" r:id="rId323" xr:uid="{00000000-0004-0000-0400-0000FF010000}"/>
    <hyperlink ref="T195" r:id="rId324" xr:uid="{00000000-0004-0000-0400-000000020000}"/>
    <hyperlink ref="V195" r:id="rId325" xr:uid="{00000000-0004-0000-0400-000001020000}"/>
    <hyperlink ref="T196" r:id="rId326" xr:uid="{00000000-0004-0000-0400-000002020000}"/>
    <hyperlink ref="V196" r:id="rId327" xr:uid="{00000000-0004-0000-0400-000003020000}"/>
    <hyperlink ref="T197" r:id="rId328" xr:uid="{00000000-0004-0000-0400-000004020000}"/>
    <hyperlink ref="V197" r:id="rId329" xr:uid="{00000000-0004-0000-0400-000005020000}"/>
    <hyperlink ref="T198" r:id="rId330" xr:uid="{00000000-0004-0000-0400-000006020000}"/>
    <hyperlink ref="V198" r:id="rId331" xr:uid="{00000000-0004-0000-0400-000007020000}"/>
    <hyperlink ref="T199" r:id="rId332" xr:uid="{00000000-0004-0000-0400-000008020000}"/>
    <hyperlink ref="V199" r:id="rId333" xr:uid="{00000000-0004-0000-0400-000009020000}"/>
    <hyperlink ref="V200" r:id="rId334" xr:uid="{00000000-0004-0000-0400-00000A020000}"/>
    <hyperlink ref="T201" r:id="rId335" xr:uid="{00000000-0004-0000-0400-00000B020000}"/>
    <hyperlink ref="V201" r:id="rId336" xr:uid="{00000000-0004-0000-0400-00000C020000}"/>
    <hyperlink ref="T202" r:id="rId337" xr:uid="{00000000-0004-0000-0400-00000D020000}"/>
    <hyperlink ref="V202" r:id="rId338" xr:uid="{00000000-0004-0000-0400-00000E020000}"/>
    <hyperlink ref="V203" r:id="rId339" xr:uid="{00000000-0004-0000-0400-00000F020000}"/>
    <hyperlink ref="V204" r:id="rId340" xr:uid="{00000000-0004-0000-0400-000010020000}"/>
    <hyperlink ref="V205" r:id="rId341" xr:uid="{00000000-0004-0000-0400-000011020000}"/>
    <hyperlink ref="V206" r:id="rId342" xr:uid="{00000000-0004-0000-0400-000012020000}"/>
    <hyperlink ref="V207" r:id="rId343" xr:uid="{00000000-0004-0000-0400-000013020000}"/>
    <hyperlink ref="T208" r:id="rId344" xr:uid="{00000000-0004-0000-0400-000014020000}"/>
    <hyperlink ref="V208" r:id="rId345" xr:uid="{00000000-0004-0000-0400-000015020000}"/>
    <hyperlink ref="T209" r:id="rId346" xr:uid="{00000000-0004-0000-0400-000016020000}"/>
    <hyperlink ref="V209" r:id="rId347" xr:uid="{00000000-0004-0000-0400-000017020000}"/>
    <hyperlink ref="V210" r:id="rId348" xr:uid="{00000000-0004-0000-0400-000018020000}"/>
    <hyperlink ref="T211" r:id="rId349" xr:uid="{00000000-0004-0000-0400-000019020000}"/>
    <hyperlink ref="V211" r:id="rId350" xr:uid="{00000000-0004-0000-0400-00001A020000}"/>
    <hyperlink ref="T212" r:id="rId351" xr:uid="{00000000-0004-0000-0400-00001B020000}"/>
    <hyperlink ref="V212" r:id="rId352" xr:uid="{00000000-0004-0000-0400-00001C020000}"/>
    <hyperlink ref="V213" r:id="rId353" xr:uid="{00000000-0004-0000-0400-00001D020000}"/>
    <hyperlink ref="V214" r:id="rId354" xr:uid="{00000000-0004-0000-0400-00001E020000}"/>
    <hyperlink ref="T215" r:id="rId355" xr:uid="{00000000-0004-0000-0400-00001F020000}"/>
    <hyperlink ref="V215" r:id="rId356" xr:uid="{00000000-0004-0000-0400-000020020000}"/>
    <hyperlink ref="T216" r:id="rId357" xr:uid="{00000000-0004-0000-0400-000021020000}"/>
    <hyperlink ref="V216" r:id="rId358" xr:uid="{00000000-0004-0000-0400-000022020000}"/>
    <hyperlink ref="T217" r:id="rId359" xr:uid="{00000000-0004-0000-0400-000023020000}"/>
    <hyperlink ref="V217" r:id="rId360" xr:uid="{00000000-0004-0000-0400-000024020000}"/>
    <hyperlink ref="T218" r:id="rId361" xr:uid="{00000000-0004-0000-0400-000025020000}"/>
    <hyperlink ref="V218" r:id="rId362" xr:uid="{00000000-0004-0000-0400-000026020000}"/>
    <hyperlink ref="T219" r:id="rId363" xr:uid="{00000000-0004-0000-0400-000027020000}"/>
    <hyperlink ref="V219" r:id="rId364" xr:uid="{00000000-0004-0000-0400-000028020000}"/>
    <hyperlink ref="T220" r:id="rId365" xr:uid="{00000000-0004-0000-0400-000029020000}"/>
    <hyperlink ref="V220" r:id="rId366" xr:uid="{00000000-0004-0000-0400-00002A020000}"/>
    <hyperlink ref="V222" r:id="rId367" xr:uid="{00000000-0004-0000-0400-00002B020000}"/>
    <hyperlink ref="T223" r:id="rId368" xr:uid="{00000000-0004-0000-0400-00002C020000}"/>
    <hyperlink ref="V223" r:id="rId369" xr:uid="{00000000-0004-0000-0400-00002D020000}"/>
    <hyperlink ref="T224" r:id="rId370" xr:uid="{00000000-0004-0000-0400-00002E020000}"/>
    <hyperlink ref="V224" r:id="rId371" xr:uid="{00000000-0004-0000-0400-00002F020000}"/>
    <hyperlink ref="T225" r:id="rId372" xr:uid="{00000000-0004-0000-0400-000030020000}"/>
    <hyperlink ref="V225" r:id="rId373" xr:uid="{00000000-0004-0000-0400-000031020000}"/>
    <hyperlink ref="T226" r:id="rId374" xr:uid="{00000000-0004-0000-0400-000032020000}"/>
    <hyperlink ref="V226" r:id="rId375" xr:uid="{00000000-0004-0000-0400-000033020000}"/>
    <hyperlink ref="T227" r:id="rId376" xr:uid="{00000000-0004-0000-0400-000034020000}"/>
    <hyperlink ref="V227" r:id="rId377" xr:uid="{00000000-0004-0000-0400-000035020000}"/>
    <hyperlink ref="T228" r:id="rId378" xr:uid="{00000000-0004-0000-0400-000036020000}"/>
    <hyperlink ref="V228" r:id="rId379" xr:uid="{00000000-0004-0000-0400-000037020000}"/>
    <hyperlink ref="T229" r:id="rId380" xr:uid="{00000000-0004-0000-0400-000038020000}"/>
    <hyperlink ref="V229" r:id="rId381" xr:uid="{00000000-0004-0000-0400-000039020000}"/>
    <hyperlink ref="V230" r:id="rId382" xr:uid="{00000000-0004-0000-0400-00003A020000}"/>
    <hyperlink ref="T231" r:id="rId383" xr:uid="{00000000-0004-0000-0400-00003B020000}"/>
    <hyperlink ref="V231" r:id="rId384" xr:uid="{00000000-0004-0000-0400-00003C020000}"/>
    <hyperlink ref="T232" r:id="rId385" xr:uid="{00000000-0004-0000-0400-00003D020000}"/>
    <hyperlink ref="V232" r:id="rId386" xr:uid="{00000000-0004-0000-0400-00003E020000}"/>
    <hyperlink ref="T233" r:id="rId387" xr:uid="{00000000-0004-0000-0400-00003F020000}"/>
    <hyperlink ref="V233" r:id="rId388" xr:uid="{00000000-0004-0000-0400-000040020000}"/>
    <hyperlink ref="T234" r:id="rId389" xr:uid="{00000000-0004-0000-0400-000041020000}"/>
    <hyperlink ref="V234" r:id="rId390" xr:uid="{00000000-0004-0000-0400-000042020000}"/>
    <hyperlink ref="T235" r:id="rId391" xr:uid="{00000000-0004-0000-0400-000043020000}"/>
    <hyperlink ref="V235" r:id="rId392" xr:uid="{00000000-0004-0000-0400-000044020000}"/>
    <hyperlink ref="V236" r:id="rId393" xr:uid="{00000000-0004-0000-0400-000045020000}"/>
    <hyperlink ref="V237" r:id="rId394" xr:uid="{00000000-0004-0000-0400-000046020000}"/>
    <hyperlink ref="T238" r:id="rId395" xr:uid="{00000000-0004-0000-0400-000047020000}"/>
    <hyperlink ref="V238" r:id="rId396" xr:uid="{00000000-0004-0000-0400-000048020000}"/>
    <hyperlink ref="T239" r:id="rId397" xr:uid="{00000000-0004-0000-0400-000049020000}"/>
    <hyperlink ref="V239" r:id="rId398" xr:uid="{00000000-0004-0000-0400-00004A020000}"/>
    <hyperlink ref="T240" r:id="rId399" xr:uid="{00000000-0004-0000-0400-00004B020000}"/>
    <hyperlink ref="V240" r:id="rId400" xr:uid="{00000000-0004-0000-0400-00004C020000}"/>
    <hyperlink ref="T241" r:id="rId401" xr:uid="{00000000-0004-0000-0400-00004D020000}"/>
    <hyperlink ref="V241" r:id="rId402" xr:uid="{00000000-0004-0000-0400-00004E020000}"/>
    <hyperlink ref="V242" r:id="rId403" xr:uid="{00000000-0004-0000-0400-00004F020000}"/>
    <hyperlink ref="T243" r:id="rId404" xr:uid="{00000000-0004-0000-0400-000050020000}"/>
    <hyperlink ref="V243" r:id="rId405" xr:uid="{00000000-0004-0000-0400-000051020000}"/>
    <hyperlink ref="T244" r:id="rId406" xr:uid="{00000000-0004-0000-0400-000052020000}"/>
    <hyperlink ref="V244" r:id="rId407" xr:uid="{00000000-0004-0000-0400-000053020000}"/>
    <hyperlink ref="T245" r:id="rId408" xr:uid="{00000000-0004-0000-0400-000054020000}"/>
    <hyperlink ref="V245" r:id="rId409" xr:uid="{00000000-0004-0000-0400-000055020000}"/>
    <hyperlink ref="G246" r:id="rId410" xr:uid="{00000000-0004-0000-0400-000056020000}"/>
    <hyperlink ref="I246" r:id="rId411" xr:uid="{00000000-0004-0000-0400-000057020000}"/>
    <hyperlink ref="T246" r:id="rId412" xr:uid="{00000000-0004-0000-0400-000058020000}"/>
    <hyperlink ref="V246" r:id="rId413" xr:uid="{00000000-0004-0000-0400-000059020000}"/>
    <hyperlink ref="T247" r:id="rId414" xr:uid="{00000000-0004-0000-0400-00005A020000}"/>
    <hyperlink ref="V247" r:id="rId415" xr:uid="{00000000-0004-0000-0400-00005B020000}"/>
    <hyperlink ref="T248" r:id="rId416" xr:uid="{00000000-0004-0000-0400-00005C020000}"/>
    <hyperlink ref="V248" r:id="rId417" xr:uid="{00000000-0004-0000-0400-00005D020000}"/>
    <hyperlink ref="T249" r:id="rId418" xr:uid="{00000000-0004-0000-0400-00005E020000}"/>
    <hyperlink ref="V249" r:id="rId419" xr:uid="{00000000-0004-0000-0400-00005F020000}"/>
    <hyperlink ref="T250" r:id="rId420" xr:uid="{00000000-0004-0000-0400-000060020000}"/>
    <hyperlink ref="V250" r:id="rId421" xr:uid="{00000000-0004-0000-0400-000061020000}"/>
    <hyperlink ref="T251" r:id="rId422" xr:uid="{00000000-0004-0000-0400-000062020000}"/>
    <hyperlink ref="V251" r:id="rId423" xr:uid="{00000000-0004-0000-0400-000063020000}"/>
    <hyperlink ref="T252" r:id="rId424" xr:uid="{00000000-0004-0000-0400-000064020000}"/>
    <hyperlink ref="V252" r:id="rId425" xr:uid="{00000000-0004-0000-0400-000065020000}"/>
    <hyperlink ref="T253" r:id="rId426" xr:uid="{00000000-0004-0000-0400-000066020000}"/>
    <hyperlink ref="V253" r:id="rId427" xr:uid="{00000000-0004-0000-0400-000067020000}"/>
    <hyperlink ref="T254" r:id="rId428" xr:uid="{00000000-0004-0000-0400-000068020000}"/>
    <hyperlink ref="V254" r:id="rId429" xr:uid="{00000000-0004-0000-0400-000069020000}"/>
    <hyperlink ref="T255" r:id="rId430" xr:uid="{00000000-0004-0000-0400-00006A020000}"/>
    <hyperlink ref="V255" r:id="rId431" xr:uid="{00000000-0004-0000-0400-00006B020000}"/>
    <hyperlink ref="T256" r:id="rId432" xr:uid="{00000000-0004-0000-0400-00006C020000}"/>
    <hyperlink ref="V256" r:id="rId433" xr:uid="{00000000-0004-0000-0400-00006D020000}"/>
    <hyperlink ref="V257" r:id="rId434" xr:uid="{00000000-0004-0000-0400-00006E020000}"/>
    <hyperlink ref="T258" r:id="rId435" xr:uid="{00000000-0004-0000-0400-00006F020000}"/>
    <hyperlink ref="V258" r:id="rId436" xr:uid="{00000000-0004-0000-0400-000070020000}"/>
    <hyperlink ref="T259" r:id="rId437" xr:uid="{00000000-0004-0000-0400-000071020000}"/>
    <hyperlink ref="V259" r:id="rId438" xr:uid="{00000000-0004-0000-0400-000072020000}"/>
    <hyperlink ref="T260" r:id="rId439" xr:uid="{00000000-0004-0000-0400-000073020000}"/>
    <hyperlink ref="V260" r:id="rId440" xr:uid="{00000000-0004-0000-0400-000074020000}"/>
    <hyperlink ref="T261" r:id="rId441" xr:uid="{00000000-0004-0000-0400-000075020000}"/>
    <hyperlink ref="V261" r:id="rId442" xr:uid="{00000000-0004-0000-0400-000076020000}"/>
    <hyperlink ref="T262" r:id="rId443" xr:uid="{00000000-0004-0000-0400-000077020000}"/>
    <hyperlink ref="V262" r:id="rId444" xr:uid="{00000000-0004-0000-0400-000078020000}"/>
    <hyperlink ref="T263" r:id="rId445" xr:uid="{00000000-0004-0000-0400-000079020000}"/>
    <hyperlink ref="V263" r:id="rId446" xr:uid="{00000000-0004-0000-0400-00007A020000}"/>
    <hyperlink ref="T264" r:id="rId447" xr:uid="{00000000-0004-0000-0400-00007B020000}"/>
    <hyperlink ref="V264" r:id="rId448" xr:uid="{00000000-0004-0000-0400-00007C020000}"/>
    <hyperlink ref="V265" r:id="rId449" xr:uid="{00000000-0004-0000-0400-00007D020000}"/>
    <hyperlink ref="T266" r:id="rId450" xr:uid="{00000000-0004-0000-0400-00007E020000}"/>
    <hyperlink ref="V266" r:id="rId451" xr:uid="{00000000-0004-0000-0400-00007F020000}"/>
    <hyperlink ref="T267" r:id="rId452" xr:uid="{00000000-0004-0000-0400-000080020000}"/>
    <hyperlink ref="V267" r:id="rId453" xr:uid="{00000000-0004-0000-0400-000081020000}"/>
    <hyperlink ref="T268" r:id="rId454" xr:uid="{00000000-0004-0000-0400-000082020000}"/>
    <hyperlink ref="V268" r:id="rId455" xr:uid="{00000000-0004-0000-0400-000083020000}"/>
    <hyperlink ref="T269" r:id="rId456" xr:uid="{00000000-0004-0000-0400-000084020000}"/>
    <hyperlink ref="V269" r:id="rId457" xr:uid="{00000000-0004-0000-0400-000085020000}"/>
    <hyperlink ref="V270" r:id="rId458" xr:uid="{00000000-0004-0000-0400-000086020000}"/>
    <hyperlink ref="T271" r:id="rId459" xr:uid="{00000000-0004-0000-0400-000087020000}"/>
    <hyperlink ref="V271" r:id="rId460" xr:uid="{00000000-0004-0000-0400-000088020000}"/>
    <hyperlink ref="T272" r:id="rId461" xr:uid="{00000000-0004-0000-0400-000089020000}"/>
    <hyperlink ref="V272" r:id="rId462" xr:uid="{00000000-0004-0000-0400-00008A020000}"/>
    <hyperlink ref="T273" r:id="rId463" xr:uid="{00000000-0004-0000-0400-00008B020000}"/>
    <hyperlink ref="V273" r:id="rId464" xr:uid="{00000000-0004-0000-0400-00008C020000}"/>
    <hyperlink ref="T274" r:id="rId465" xr:uid="{00000000-0004-0000-0400-00008D020000}"/>
    <hyperlink ref="V274" r:id="rId466" xr:uid="{00000000-0004-0000-0400-00008E020000}"/>
    <hyperlink ref="T275" r:id="rId467" xr:uid="{00000000-0004-0000-0400-00008F020000}"/>
    <hyperlink ref="V275" r:id="rId468" xr:uid="{00000000-0004-0000-0400-000090020000}"/>
    <hyperlink ref="T276" r:id="rId469" xr:uid="{00000000-0004-0000-0400-000091020000}"/>
    <hyperlink ref="V276" r:id="rId470" xr:uid="{00000000-0004-0000-0400-000092020000}"/>
    <hyperlink ref="T277" r:id="rId471" xr:uid="{00000000-0004-0000-0400-000093020000}"/>
    <hyperlink ref="V277" r:id="rId472" xr:uid="{00000000-0004-0000-0400-000094020000}"/>
    <hyperlink ref="T278" r:id="rId473" xr:uid="{00000000-0004-0000-0400-000095020000}"/>
    <hyperlink ref="V278" r:id="rId474" xr:uid="{00000000-0004-0000-0400-000096020000}"/>
    <hyperlink ref="T279" r:id="rId475" xr:uid="{00000000-0004-0000-0400-000097020000}"/>
    <hyperlink ref="V279" r:id="rId476" xr:uid="{00000000-0004-0000-0400-000098020000}"/>
    <hyperlink ref="T280" r:id="rId477" xr:uid="{00000000-0004-0000-0400-000099020000}"/>
    <hyperlink ref="V280" r:id="rId478" xr:uid="{00000000-0004-0000-0400-00009A020000}"/>
    <hyperlink ref="T281" r:id="rId479" xr:uid="{00000000-0004-0000-0400-00009B020000}"/>
    <hyperlink ref="V281" r:id="rId480" xr:uid="{00000000-0004-0000-0400-00009C020000}"/>
    <hyperlink ref="T282" r:id="rId481" xr:uid="{00000000-0004-0000-0400-00009D020000}"/>
    <hyperlink ref="V282" r:id="rId482" xr:uid="{00000000-0004-0000-0400-00009E020000}"/>
    <hyperlink ref="T283" r:id="rId483" xr:uid="{00000000-0004-0000-0400-00009F020000}"/>
    <hyperlink ref="V283" r:id="rId484" xr:uid="{00000000-0004-0000-0400-0000A0020000}"/>
    <hyperlink ref="V284" r:id="rId485" xr:uid="{00000000-0004-0000-0400-0000A1020000}"/>
    <hyperlink ref="T285" r:id="rId486" xr:uid="{00000000-0004-0000-0400-0000A2020000}"/>
    <hyperlink ref="V285" r:id="rId487" xr:uid="{00000000-0004-0000-0400-0000A3020000}"/>
    <hyperlink ref="V286" r:id="rId488" xr:uid="{00000000-0004-0000-0400-0000A4020000}"/>
    <hyperlink ref="V287" r:id="rId489" xr:uid="{00000000-0004-0000-0400-0000A5020000}"/>
    <hyperlink ref="T288" r:id="rId490" xr:uid="{00000000-0004-0000-0400-0000A6020000}"/>
    <hyperlink ref="V288" r:id="rId491" xr:uid="{00000000-0004-0000-0400-0000A7020000}"/>
    <hyperlink ref="V289" r:id="rId492" xr:uid="{00000000-0004-0000-0400-0000A8020000}"/>
    <hyperlink ref="T290" r:id="rId493" xr:uid="{00000000-0004-0000-0400-0000A9020000}"/>
    <hyperlink ref="V290" r:id="rId494" xr:uid="{00000000-0004-0000-0400-0000AA020000}"/>
    <hyperlink ref="V291" r:id="rId495" xr:uid="{00000000-0004-0000-0400-0000AB020000}"/>
    <hyperlink ref="T292" r:id="rId496" xr:uid="{00000000-0004-0000-0400-0000AC020000}"/>
    <hyperlink ref="V292" r:id="rId497" xr:uid="{00000000-0004-0000-0400-0000AD020000}"/>
    <hyperlink ref="T293" r:id="rId498" xr:uid="{00000000-0004-0000-0400-0000AE020000}"/>
    <hyperlink ref="V293" r:id="rId499" xr:uid="{00000000-0004-0000-0400-0000AF020000}"/>
    <hyperlink ref="T294" r:id="rId500" xr:uid="{00000000-0004-0000-0400-0000B0020000}"/>
    <hyperlink ref="V294" r:id="rId501" xr:uid="{00000000-0004-0000-0400-0000B1020000}"/>
    <hyperlink ref="T295" r:id="rId502" xr:uid="{00000000-0004-0000-0400-0000B2020000}"/>
    <hyperlink ref="V295" r:id="rId503" xr:uid="{00000000-0004-0000-0400-0000B3020000}"/>
    <hyperlink ref="T296" r:id="rId504" xr:uid="{00000000-0004-0000-0400-0000B4020000}"/>
    <hyperlink ref="V296" r:id="rId505" xr:uid="{00000000-0004-0000-0400-0000B5020000}"/>
    <hyperlink ref="V297" r:id="rId506" xr:uid="{00000000-0004-0000-0400-0000B6020000}"/>
    <hyperlink ref="T298" r:id="rId507" xr:uid="{00000000-0004-0000-0400-0000B7020000}"/>
    <hyperlink ref="V298" r:id="rId508" xr:uid="{00000000-0004-0000-0400-0000B8020000}"/>
    <hyperlink ref="T299" r:id="rId509" xr:uid="{00000000-0004-0000-0400-0000B9020000}"/>
    <hyperlink ref="V299" r:id="rId510" xr:uid="{00000000-0004-0000-0400-0000BA020000}"/>
    <hyperlink ref="T300" r:id="rId511" xr:uid="{00000000-0004-0000-0400-0000BB020000}"/>
    <hyperlink ref="V300" r:id="rId512" xr:uid="{00000000-0004-0000-0400-0000BC020000}"/>
    <hyperlink ref="T301" r:id="rId513" xr:uid="{00000000-0004-0000-0400-0000BD020000}"/>
    <hyperlink ref="V301" r:id="rId514" xr:uid="{00000000-0004-0000-0400-0000BE020000}"/>
    <hyperlink ref="T302" r:id="rId515" xr:uid="{00000000-0004-0000-0400-0000BF020000}"/>
    <hyperlink ref="V302" r:id="rId516" xr:uid="{00000000-0004-0000-0400-0000C0020000}"/>
    <hyperlink ref="V303" r:id="rId517" xr:uid="{00000000-0004-0000-0400-0000C1020000}"/>
    <hyperlink ref="V304" r:id="rId518" xr:uid="{00000000-0004-0000-0400-0000C2020000}"/>
    <hyperlink ref="V305" r:id="rId519" xr:uid="{00000000-0004-0000-0400-0000C3020000}"/>
    <hyperlink ref="T306" r:id="rId520" xr:uid="{00000000-0004-0000-0400-0000C4020000}"/>
    <hyperlink ref="V306" r:id="rId521" xr:uid="{00000000-0004-0000-0400-0000C5020000}"/>
    <hyperlink ref="V307" r:id="rId522" xr:uid="{00000000-0004-0000-0400-0000C6020000}"/>
    <hyperlink ref="T308" r:id="rId523" xr:uid="{00000000-0004-0000-0400-0000C7020000}"/>
    <hyperlink ref="V308" r:id="rId524" xr:uid="{00000000-0004-0000-0400-0000C8020000}"/>
    <hyperlink ref="T309" r:id="rId525" xr:uid="{00000000-0004-0000-0400-0000C9020000}"/>
    <hyperlink ref="V309" r:id="rId526" xr:uid="{00000000-0004-0000-0400-0000CA020000}"/>
    <hyperlink ref="T310" r:id="rId527" xr:uid="{00000000-0004-0000-0400-0000CB020000}"/>
    <hyperlink ref="V310" r:id="rId528" xr:uid="{00000000-0004-0000-0400-0000CC020000}"/>
    <hyperlink ref="T311" r:id="rId529" xr:uid="{00000000-0004-0000-0400-0000CD020000}"/>
    <hyperlink ref="V311" r:id="rId530" xr:uid="{00000000-0004-0000-0400-0000CE020000}"/>
    <hyperlink ref="T312" r:id="rId531" xr:uid="{00000000-0004-0000-0400-0000CF020000}"/>
    <hyperlink ref="V312" r:id="rId532" xr:uid="{00000000-0004-0000-0400-0000D0020000}"/>
    <hyperlink ref="T313" r:id="rId533" xr:uid="{00000000-0004-0000-0400-0000D1020000}"/>
    <hyperlink ref="V313" r:id="rId534" xr:uid="{00000000-0004-0000-0400-0000D2020000}"/>
    <hyperlink ref="T314" r:id="rId535" xr:uid="{00000000-0004-0000-0400-0000D3020000}"/>
    <hyperlink ref="V314" r:id="rId536" xr:uid="{00000000-0004-0000-0400-0000D4020000}"/>
    <hyperlink ref="T315" r:id="rId537" xr:uid="{00000000-0004-0000-0400-0000D5020000}"/>
    <hyperlink ref="V315" r:id="rId538" xr:uid="{00000000-0004-0000-0400-0000D6020000}"/>
    <hyperlink ref="T316" r:id="rId539" xr:uid="{00000000-0004-0000-0400-0000D7020000}"/>
    <hyperlink ref="V316" r:id="rId540" xr:uid="{00000000-0004-0000-0400-0000D8020000}"/>
    <hyperlink ref="T317" r:id="rId541" xr:uid="{00000000-0004-0000-0400-0000D9020000}"/>
    <hyperlink ref="V317" r:id="rId542" xr:uid="{00000000-0004-0000-0400-0000DA020000}"/>
    <hyperlink ref="T318" r:id="rId543" xr:uid="{00000000-0004-0000-0400-0000DB020000}"/>
    <hyperlink ref="V318" r:id="rId544" xr:uid="{00000000-0004-0000-0400-0000DC020000}"/>
    <hyperlink ref="T319" r:id="rId545" xr:uid="{00000000-0004-0000-0400-0000DD020000}"/>
    <hyperlink ref="V319" r:id="rId546" xr:uid="{00000000-0004-0000-0400-0000DE020000}"/>
    <hyperlink ref="T320" r:id="rId547" xr:uid="{00000000-0004-0000-0400-0000DF020000}"/>
    <hyperlink ref="V320" r:id="rId548" xr:uid="{00000000-0004-0000-0400-0000E0020000}"/>
    <hyperlink ref="T321" r:id="rId549" xr:uid="{00000000-0004-0000-0400-0000E1020000}"/>
    <hyperlink ref="V321" r:id="rId550" xr:uid="{00000000-0004-0000-0400-0000E2020000}"/>
    <hyperlink ref="T322" r:id="rId551" xr:uid="{00000000-0004-0000-0400-0000E3020000}"/>
    <hyperlink ref="V322" r:id="rId552" xr:uid="{00000000-0004-0000-0400-0000E4020000}"/>
    <hyperlink ref="T323" r:id="rId553" xr:uid="{00000000-0004-0000-0400-0000E5020000}"/>
    <hyperlink ref="V323" r:id="rId554" xr:uid="{00000000-0004-0000-0400-0000E6020000}"/>
    <hyperlink ref="T324" r:id="rId555" xr:uid="{00000000-0004-0000-0400-0000E7020000}"/>
    <hyperlink ref="V324" r:id="rId556" xr:uid="{00000000-0004-0000-0400-0000E8020000}"/>
    <hyperlink ref="T325" r:id="rId557" xr:uid="{00000000-0004-0000-0400-0000E9020000}"/>
    <hyperlink ref="V325" r:id="rId558" xr:uid="{00000000-0004-0000-0400-0000EA020000}"/>
    <hyperlink ref="T326" r:id="rId559" xr:uid="{00000000-0004-0000-0400-0000EB020000}"/>
    <hyperlink ref="V326" r:id="rId560" xr:uid="{00000000-0004-0000-0400-0000EC020000}"/>
    <hyperlink ref="V327" r:id="rId561" xr:uid="{00000000-0004-0000-0400-0000ED020000}"/>
    <hyperlink ref="V328" r:id="rId562" xr:uid="{00000000-0004-0000-0400-0000EE020000}"/>
    <hyperlink ref="V329" r:id="rId563" xr:uid="{00000000-0004-0000-0400-0000EF020000}"/>
    <hyperlink ref="T330" r:id="rId564" xr:uid="{00000000-0004-0000-0400-0000F0020000}"/>
    <hyperlink ref="V330" r:id="rId565" xr:uid="{00000000-0004-0000-0400-0000F1020000}"/>
    <hyperlink ref="G331" r:id="rId566" xr:uid="{00000000-0004-0000-0400-0000F2020000}"/>
    <hyperlink ref="T331" r:id="rId567" xr:uid="{00000000-0004-0000-0400-0000F3020000}"/>
    <hyperlink ref="V331" r:id="rId568" xr:uid="{00000000-0004-0000-0400-0000F4020000}"/>
    <hyperlink ref="T332" r:id="rId569" xr:uid="{00000000-0004-0000-0400-0000F5020000}"/>
    <hyperlink ref="V332" r:id="rId570" xr:uid="{00000000-0004-0000-0400-0000F6020000}"/>
    <hyperlink ref="T333" r:id="rId571" xr:uid="{00000000-0004-0000-0400-0000F7020000}"/>
    <hyperlink ref="V333" r:id="rId572" xr:uid="{00000000-0004-0000-0400-0000F8020000}"/>
    <hyperlink ref="V334" r:id="rId573" xr:uid="{00000000-0004-0000-0400-0000F9020000}"/>
    <hyperlink ref="V335" r:id="rId574" xr:uid="{00000000-0004-0000-0400-0000FA020000}"/>
    <hyperlink ref="T336" r:id="rId575" xr:uid="{00000000-0004-0000-0400-0000FB020000}"/>
    <hyperlink ref="V336" r:id="rId576" xr:uid="{00000000-0004-0000-0400-0000FC020000}"/>
    <hyperlink ref="V337" r:id="rId577" xr:uid="{00000000-0004-0000-0400-0000FD020000}"/>
    <hyperlink ref="T338" r:id="rId578" xr:uid="{00000000-0004-0000-0400-0000FE020000}"/>
    <hyperlink ref="V338" r:id="rId579" xr:uid="{00000000-0004-0000-0400-0000FF020000}"/>
    <hyperlink ref="T339" r:id="rId580" xr:uid="{00000000-0004-0000-0400-000000030000}"/>
    <hyperlink ref="V339" r:id="rId581" xr:uid="{00000000-0004-0000-0400-000001030000}"/>
    <hyperlink ref="V340" r:id="rId582" xr:uid="{00000000-0004-0000-0400-000002030000}"/>
    <hyperlink ref="T341" r:id="rId583" xr:uid="{00000000-0004-0000-0400-000003030000}"/>
    <hyperlink ref="V341" r:id="rId584" xr:uid="{00000000-0004-0000-0400-000004030000}"/>
    <hyperlink ref="T342" r:id="rId585" xr:uid="{00000000-0004-0000-0400-000005030000}"/>
    <hyperlink ref="V342" r:id="rId586" xr:uid="{00000000-0004-0000-0400-000006030000}"/>
    <hyperlink ref="T343" r:id="rId587" xr:uid="{00000000-0004-0000-0400-000007030000}"/>
    <hyperlink ref="V343" r:id="rId588" xr:uid="{00000000-0004-0000-0400-000008030000}"/>
    <hyperlink ref="T344" r:id="rId589" xr:uid="{00000000-0004-0000-0400-000009030000}"/>
    <hyperlink ref="V344" r:id="rId590" xr:uid="{00000000-0004-0000-0400-00000A030000}"/>
    <hyperlink ref="T345" r:id="rId591" xr:uid="{00000000-0004-0000-0400-00000B030000}"/>
    <hyperlink ref="V345" r:id="rId592" xr:uid="{00000000-0004-0000-0400-00000C030000}"/>
    <hyperlink ref="T346" r:id="rId593" xr:uid="{00000000-0004-0000-0400-00000D030000}"/>
    <hyperlink ref="V346" r:id="rId594" xr:uid="{00000000-0004-0000-0400-00000E030000}"/>
    <hyperlink ref="V347" r:id="rId595" xr:uid="{00000000-0004-0000-0400-00000F030000}"/>
    <hyperlink ref="T348" r:id="rId596" xr:uid="{00000000-0004-0000-0400-000010030000}"/>
    <hyperlink ref="V348" r:id="rId597" xr:uid="{00000000-0004-0000-0400-000011030000}"/>
    <hyperlink ref="T349" r:id="rId598" xr:uid="{00000000-0004-0000-0400-000012030000}"/>
    <hyperlink ref="V349" r:id="rId599" xr:uid="{00000000-0004-0000-0400-000013030000}"/>
    <hyperlink ref="T350" r:id="rId600" xr:uid="{00000000-0004-0000-0400-000014030000}"/>
    <hyperlink ref="V350" r:id="rId601" xr:uid="{00000000-0004-0000-0400-000015030000}"/>
    <hyperlink ref="T351" r:id="rId602" xr:uid="{00000000-0004-0000-0400-000016030000}"/>
    <hyperlink ref="V351" r:id="rId603" xr:uid="{00000000-0004-0000-0400-000017030000}"/>
    <hyperlink ref="V352" r:id="rId604" xr:uid="{00000000-0004-0000-0400-000018030000}"/>
    <hyperlink ref="T353" r:id="rId605" xr:uid="{00000000-0004-0000-0400-000019030000}"/>
    <hyperlink ref="V353" r:id="rId606" xr:uid="{00000000-0004-0000-0400-00001A030000}"/>
    <hyperlink ref="V354" r:id="rId607" xr:uid="{00000000-0004-0000-0400-00001B030000}"/>
    <hyperlink ref="V355" r:id="rId608" xr:uid="{00000000-0004-0000-0400-00001C030000}"/>
    <hyperlink ref="T356" r:id="rId609" xr:uid="{00000000-0004-0000-0400-00001D030000}"/>
    <hyperlink ref="V356" r:id="rId610" xr:uid="{00000000-0004-0000-0400-00001E030000}"/>
    <hyperlink ref="V357" r:id="rId611" xr:uid="{00000000-0004-0000-0400-00001F030000}"/>
    <hyperlink ref="T358" r:id="rId612" xr:uid="{00000000-0004-0000-0400-000020030000}"/>
    <hyperlink ref="V358" r:id="rId613" xr:uid="{00000000-0004-0000-0400-000021030000}"/>
    <hyperlink ref="T359" r:id="rId614" xr:uid="{00000000-0004-0000-0400-000022030000}"/>
    <hyperlink ref="V359" r:id="rId615" xr:uid="{00000000-0004-0000-0400-000023030000}"/>
    <hyperlink ref="T360" r:id="rId616" xr:uid="{00000000-0004-0000-0400-000024030000}"/>
    <hyperlink ref="V360" r:id="rId617" xr:uid="{00000000-0004-0000-0400-000025030000}"/>
    <hyperlink ref="T361" r:id="rId618" xr:uid="{00000000-0004-0000-0400-000026030000}"/>
    <hyperlink ref="V361" r:id="rId619" xr:uid="{00000000-0004-0000-0400-000027030000}"/>
    <hyperlink ref="T362" r:id="rId620" xr:uid="{00000000-0004-0000-0400-000028030000}"/>
    <hyperlink ref="V362" r:id="rId621" xr:uid="{00000000-0004-0000-0400-000029030000}"/>
    <hyperlink ref="T363" r:id="rId622" xr:uid="{00000000-0004-0000-0400-00002A030000}"/>
    <hyperlink ref="V363" r:id="rId623" xr:uid="{00000000-0004-0000-0400-00002B030000}"/>
    <hyperlink ref="T364" r:id="rId624" xr:uid="{00000000-0004-0000-0400-00002C030000}"/>
    <hyperlink ref="V364" r:id="rId625" xr:uid="{00000000-0004-0000-0400-00002D030000}"/>
    <hyperlink ref="T365" r:id="rId626" xr:uid="{00000000-0004-0000-0400-00002E030000}"/>
    <hyperlink ref="V365" r:id="rId627" xr:uid="{00000000-0004-0000-0400-00002F030000}"/>
    <hyperlink ref="V366" r:id="rId628" xr:uid="{00000000-0004-0000-0400-000030030000}"/>
    <hyperlink ref="T367" r:id="rId629" xr:uid="{00000000-0004-0000-0400-000031030000}"/>
    <hyperlink ref="V367" r:id="rId630" xr:uid="{00000000-0004-0000-0400-000032030000}"/>
    <hyperlink ref="T368" r:id="rId631" xr:uid="{00000000-0004-0000-0400-000033030000}"/>
    <hyperlink ref="V368" r:id="rId632" xr:uid="{00000000-0004-0000-0400-000034030000}"/>
    <hyperlink ref="T369" r:id="rId633" xr:uid="{00000000-0004-0000-0400-000035030000}"/>
    <hyperlink ref="V369" r:id="rId634" xr:uid="{00000000-0004-0000-0400-000036030000}"/>
    <hyperlink ref="T370" r:id="rId635" xr:uid="{00000000-0004-0000-0400-000037030000}"/>
    <hyperlink ref="V370" r:id="rId636" xr:uid="{00000000-0004-0000-0400-000038030000}"/>
    <hyperlink ref="T371" r:id="rId637" xr:uid="{00000000-0004-0000-0400-000039030000}"/>
    <hyperlink ref="V371" r:id="rId638" xr:uid="{00000000-0004-0000-0400-00003A030000}"/>
    <hyperlink ref="T372" r:id="rId639" xr:uid="{00000000-0004-0000-0400-00003B030000}"/>
    <hyperlink ref="V372" r:id="rId640" xr:uid="{00000000-0004-0000-0400-00003C030000}"/>
    <hyperlink ref="T373" r:id="rId641" xr:uid="{00000000-0004-0000-0400-00003D030000}"/>
    <hyperlink ref="V373" r:id="rId642" xr:uid="{00000000-0004-0000-0400-00003E030000}"/>
    <hyperlink ref="V374" r:id="rId643" xr:uid="{00000000-0004-0000-0400-00003F030000}"/>
    <hyperlink ref="T375" r:id="rId644" xr:uid="{00000000-0004-0000-0400-000040030000}"/>
    <hyperlink ref="V375" r:id="rId645" xr:uid="{00000000-0004-0000-0400-000041030000}"/>
    <hyperlink ref="T376" r:id="rId646" xr:uid="{00000000-0004-0000-0400-000042030000}"/>
    <hyperlink ref="V376" r:id="rId647" xr:uid="{00000000-0004-0000-0400-000043030000}"/>
    <hyperlink ref="V377" r:id="rId648" xr:uid="{00000000-0004-0000-0400-000044030000}"/>
    <hyperlink ref="V378" r:id="rId649" xr:uid="{00000000-0004-0000-0400-000045030000}"/>
    <hyperlink ref="T379" r:id="rId650" xr:uid="{00000000-0004-0000-0400-000046030000}"/>
    <hyperlink ref="V379" r:id="rId651" xr:uid="{00000000-0004-0000-0400-000047030000}"/>
    <hyperlink ref="T380" r:id="rId652" xr:uid="{00000000-0004-0000-0400-000048030000}"/>
    <hyperlink ref="V380" r:id="rId653" xr:uid="{00000000-0004-0000-0400-000049030000}"/>
    <hyperlink ref="V381" r:id="rId654" xr:uid="{00000000-0004-0000-0400-00004A030000}"/>
    <hyperlink ref="T382" r:id="rId655" xr:uid="{00000000-0004-0000-0400-00004B030000}"/>
    <hyperlink ref="V382" r:id="rId656" xr:uid="{00000000-0004-0000-0400-00004C030000}"/>
    <hyperlink ref="T383" r:id="rId657" xr:uid="{00000000-0004-0000-0400-00004D030000}"/>
    <hyperlink ref="V383" r:id="rId658" xr:uid="{00000000-0004-0000-0400-00004E030000}"/>
    <hyperlink ref="T384" r:id="rId659" xr:uid="{00000000-0004-0000-0400-00004F030000}"/>
    <hyperlink ref="V384" r:id="rId660" xr:uid="{00000000-0004-0000-0400-000050030000}"/>
    <hyperlink ref="T385" r:id="rId661" xr:uid="{00000000-0004-0000-0400-000051030000}"/>
    <hyperlink ref="V385" r:id="rId662" xr:uid="{00000000-0004-0000-0400-000052030000}"/>
    <hyperlink ref="J386" r:id="rId663" xr:uid="{00000000-0004-0000-0400-000053030000}"/>
    <hyperlink ref="T386" r:id="rId664" xr:uid="{00000000-0004-0000-0400-000054030000}"/>
    <hyperlink ref="V386" r:id="rId665" xr:uid="{00000000-0004-0000-0400-000055030000}"/>
    <hyperlink ref="T387" r:id="rId666" xr:uid="{00000000-0004-0000-0400-000056030000}"/>
    <hyperlink ref="V387" r:id="rId667" xr:uid="{00000000-0004-0000-0400-000057030000}"/>
    <hyperlink ref="T388" r:id="rId668" xr:uid="{00000000-0004-0000-0400-000058030000}"/>
    <hyperlink ref="V388" r:id="rId669" xr:uid="{00000000-0004-0000-0400-000059030000}"/>
    <hyperlink ref="T389" r:id="rId670" xr:uid="{00000000-0004-0000-0400-00005A030000}"/>
    <hyperlink ref="V389" r:id="rId671" xr:uid="{00000000-0004-0000-0400-00005B030000}"/>
    <hyperlink ref="T390" r:id="rId672" xr:uid="{00000000-0004-0000-0400-00005C030000}"/>
    <hyperlink ref="V390" r:id="rId673" xr:uid="{00000000-0004-0000-0400-00005D030000}"/>
    <hyperlink ref="T391" r:id="rId674" xr:uid="{00000000-0004-0000-0400-00005E030000}"/>
    <hyperlink ref="V391" r:id="rId675" xr:uid="{00000000-0004-0000-0400-00005F030000}"/>
    <hyperlink ref="T392" r:id="rId676" xr:uid="{00000000-0004-0000-0400-000060030000}"/>
    <hyperlink ref="V392" r:id="rId677" xr:uid="{00000000-0004-0000-0400-000061030000}"/>
    <hyperlink ref="T393" r:id="rId678" xr:uid="{00000000-0004-0000-0400-000062030000}"/>
    <hyperlink ref="V393" r:id="rId679" xr:uid="{00000000-0004-0000-0400-000063030000}"/>
    <hyperlink ref="T394" r:id="rId680" xr:uid="{00000000-0004-0000-0400-000064030000}"/>
    <hyperlink ref="V394" r:id="rId681" xr:uid="{00000000-0004-0000-0400-000065030000}"/>
    <hyperlink ref="T395" r:id="rId682" xr:uid="{00000000-0004-0000-0400-000066030000}"/>
    <hyperlink ref="V395" r:id="rId683" xr:uid="{00000000-0004-0000-0400-000067030000}"/>
    <hyperlink ref="T396" r:id="rId684" xr:uid="{00000000-0004-0000-0400-000068030000}"/>
    <hyperlink ref="V396" r:id="rId685" xr:uid="{00000000-0004-0000-0400-000069030000}"/>
    <hyperlink ref="T397" r:id="rId686" xr:uid="{00000000-0004-0000-0400-00006A030000}"/>
    <hyperlink ref="V397" r:id="rId687" xr:uid="{00000000-0004-0000-0400-00006B030000}"/>
    <hyperlink ref="T398" r:id="rId688" xr:uid="{00000000-0004-0000-0400-00006C030000}"/>
    <hyperlink ref="V398" r:id="rId689" xr:uid="{00000000-0004-0000-0400-00006D030000}"/>
    <hyperlink ref="T399" r:id="rId690" xr:uid="{00000000-0004-0000-0400-00006E030000}"/>
    <hyperlink ref="V399" r:id="rId691" xr:uid="{00000000-0004-0000-0400-00006F030000}"/>
    <hyperlink ref="T400" r:id="rId692" xr:uid="{00000000-0004-0000-0400-000070030000}"/>
    <hyperlink ref="V400" r:id="rId693" xr:uid="{00000000-0004-0000-0400-000071030000}"/>
    <hyperlink ref="T401" r:id="rId694" xr:uid="{00000000-0004-0000-0400-000072030000}"/>
    <hyperlink ref="V401" r:id="rId695" xr:uid="{00000000-0004-0000-0400-000073030000}"/>
    <hyperlink ref="T402" r:id="rId696" xr:uid="{00000000-0004-0000-0400-000074030000}"/>
    <hyperlink ref="V402" r:id="rId697" xr:uid="{00000000-0004-0000-0400-000075030000}"/>
    <hyperlink ref="T403" r:id="rId698" xr:uid="{00000000-0004-0000-0400-000076030000}"/>
    <hyperlink ref="V403" r:id="rId699" xr:uid="{00000000-0004-0000-0400-000077030000}"/>
    <hyperlink ref="T404" r:id="rId700" xr:uid="{00000000-0004-0000-0400-000078030000}"/>
    <hyperlink ref="V404" r:id="rId701" xr:uid="{00000000-0004-0000-0400-000079030000}"/>
    <hyperlink ref="T405" r:id="rId702" xr:uid="{00000000-0004-0000-0400-00007A030000}"/>
    <hyperlink ref="V405" r:id="rId703" xr:uid="{00000000-0004-0000-0400-00007B030000}"/>
    <hyperlink ref="T406" r:id="rId704" xr:uid="{00000000-0004-0000-0400-00007C030000}"/>
    <hyperlink ref="V406" r:id="rId705" xr:uid="{00000000-0004-0000-0400-00007D030000}"/>
    <hyperlink ref="T407" r:id="rId706" xr:uid="{00000000-0004-0000-0400-00007E030000}"/>
    <hyperlink ref="V407" r:id="rId707" xr:uid="{00000000-0004-0000-0400-00007F030000}"/>
    <hyperlink ref="V408" r:id="rId708" xr:uid="{00000000-0004-0000-0400-000080030000}"/>
    <hyperlink ref="V409" r:id="rId709" xr:uid="{00000000-0004-0000-0400-000081030000}"/>
    <hyperlink ref="V410" r:id="rId710" xr:uid="{00000000-0004-0000-0400-000082030000}"/>
    <hyperlink ref="T411" r:id="rId711" xr:uid="{00000000-0004-0000-0400-000083030000}"/>
    <hyperlink ref="V411" r:id="rId712" xr:uid="{00000000-0004-0000-0400-000084030000}"/>
    <hyperlink ref="V412" r:id="rId713" xr:uid="{00000000-0004-0000-0400-000085030000}"/>
    <hyperlink ref="T413" r:id="rId714" xr:uid="{00000000-0004-0000-0400-000086030000}"/>
    <hyperlink ref="V413" r:id="rId715" xr:uid="{00000000-0004-0000-0400-000087030000}"/>
    <hyperlink ref="T414" r:id="rId716" xr:uid="{00000000-0004-0000-0400-000088030000}"/>
    <hyperlink ref="V414" r:id="rId717" xr:uid="{00000000-0004-0000-0400-000089030000}"/>
  </hyperlinks>
  <pageMargins left="0.7" right="0.7" top="0.75" bottom="0.75" header="0.3" footer="0.3"/>
  <legacyDrawing r:id="rId71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outlinePr summaryBelow="0" summaryRight="0"/>
  </sheetPr>
  <dimension ref="A1:CE1053"/>
  <sheetViews>
    <sheetView topLeftCell="F1" zoomScale="85" zoomScaleNormal="85" workbookViewId="0">
      <pane ySplit="1" topLeftCell="A328" activePane="bottomLeft" state="frozen"/>
      <selection pane="bottomLeft" activeCell="G1" sqref="G1"/>
    </sheetView>
  </sheetViews>
  <sheetFormatPr defaultColWidth="14.42578125" defaultRowHeight="13.15"/>
  <cols>
    <col min="1" max="1" width="9.7109375" customWidth="1"/>
    <col min="2" max="2" width="32" customWidth="1"/>
    <col min="3" max="3" width="43.7109375" customWidth="1"/>
    <col min="4" max="4" width="48.5703125" customWidth="1"/>
    <col min="5" max="5" width="45.42578125" customWidth="1"/>
    <col min="6" max="6" width="49.85546875" customWidth="1"/>
    <col min="7" max="7" width="30.7109375" customWidth="1"/>
    <col min="8" max="8" width="16.28515625" customWidth="1"/>
    <col min="9" max="10" width="36.140625" customWidth="1"/>
    <col min="11" max="12" width="41.85546875" customWidth="1"/>
    <col min="13" max="14" width="15.5703125" customWidth="1"/>
    <col min="15" max="15" width="40.5703125" customWidth="1"/>
    <col min="16" max="16" width="52.5703125" customWidth="1"/>
    <col min="17" max="17" width="18.140625" customWidth="1"/>
    <col min="18" max="21" width="24.140625" customWidth="1"/>
    <col min="23" max="23" width="18.5703125" customWidth="1"/>
    <col min="27" max="27" width="18.42578125" customWidth="1"/>
    <col min="34" max="39" width="19.7109375" customWidth="1"/>
    <col min="45" max="45" width="15.5703125" customWidth="1"/>
    <col min="57" max="65" width="19.7109375" customWidth="1"/>
    <col min="66" max="66" width="20.140625" customWidth="1"/>
    <col min="67" max="67" width="22" customWidth="1"/>
    <col min="68" max="68" width="21" customWidth="1"/>
    <col min="69" max="69" width="20.7109375" customWidth="1"/>
    <col min="70" max="70" width="16.85546875" customWidth="1"/>
    <col min="71" max="71" width="17.140625" customWidth="1"/>
    <col min="72" max="72" width="15.28515625" customWidth="1"/>
  </cols>
  <sheetData>
    <row r="1" spans="1:83" ht="43.9">
      <c r="A1" s="254" t="s">
        <v>4392</v>
      </c>
      <c r="B1" s="255" t="s">
        <v>178</v>
      </c>
      <c r="C1" s="255" t="s">
        <v>179</v>
      </c>
      <c r="D1" s="255" t="s">
        <v>182</v>
      </c>
      <c r="E1" s="255" t="s">
        <v>4393</v>
      </c>
      <c r="F1" s="255" t="s">
        <v>184</v>
      </c>
      <c r="G1" s="254" t="s">
        <v>189</v>
      </c>
      <c r="H1" s="254" t="s">
        <v>34</v>
      </c>
      <c r="I1" s="254" t="s">
        <v>4394</v>
      </c>
      <c r="J1" s="254" t="s">
        <v>4395</v>
      </c>
      <c r="K1" s="254" t="s">
        <v>4396</v>
      </c>
      <c r="L1" s="254" t="s">
        <v>725</v>
      </c>
      <c r="M1" s="254" t="s">
        <v>256</v>
      </c>
      <c r="N1" s="254" t="s">
        <v>4397</v>
      </c>
      <c r="O1" s="254" t="s">
        <v>4398</v>
      </c>
      <c r="P1" s="254" t="s">
        <v>192</v>
      </c>
      <c r="Q1" s="254" t="s">
        <v>196</v>
      </c>
      <c r="R1" s="256" t="s">
        <v>4399</v>
      </c>
      <c r="S1" s="256" t="s">
        <v>4400</v>
      </c>
      <c r="T1" s="256" t="s">
        <v>4401</v>
      </c>
      <c r="U1" s="256" t="s">
        <v>4402</v>
      </c>
      <c r="V1" s="256" t="s">
        <v>4403</v>
      </c>
      <c r="W1" s="256" t="s">
        <v>4404</v>
      </c>
      <c r="X1" s="254" t="s">
        <v>4405</v>
      </c>
      <c r="Y1" s="254" t="s">
        <v>259</v>
      </c>
      <c r="Z1" s="254" t="s">
        <v>4406</v>
      </c>
      <c r="AA1" s="254" t="s">
        <v>4407</v>
      </c>
      <c r="AB1" s="254" t="s">
        <v>4408</v>
      </c>
      <c r="AC1" s="254" t="s">
        <v>4409</v>
      </c>
      <c r="AD1" s="254" t="s">
        <v>4410</v>
      </c>
      <c r="AE1" s="254" t="s">
        <v>4411</v>
      </c>
      <c r="AF1" s="254" t="s">
        <v>4412</v>
      </c>
      <c r="AG1" s="254" t="s">
        <v>4413</v>
      </c>
      <c r="AH1" s="254" t="s">
        <v>4414</v>
      </c>
      <c r="AI1" s="254" t="s">
        <v>4415</v>
      </c>
      <c r="AJ1" s="256" t="s">
        <v>4416</v>
      </c>
      <c r="AK1" s="254" t="s">
        <v>4417</v>
      </c>
      <c r="AL1" s="254" t="s">
        <v>4418</v>
      </c>
      <c r="AM1" s="254" t="s">
        <v>4419</v>
      </c>
      <c r="AN1" s="254" t="s">
        <v>4420</v>
      </c>
      <c r="AO1" s="254" t="s">
        <v>4421</v>
      </c>
      <c r="AP1" s="254" t="s">
        <v>4422</v>
      </c>
      <c r="AQ1" s="254" t="s">
        <v>212</v>
      </c>
      <c r="AR1" s="254" t="s">
        <v>4423</v>
      </c>
      <c r="AS1" s="254" t="s">
        <v>4424</v>
      </c>
      <c r="AT1" s="254" t="s">
        <v>4425</v>
      </c>
      <c r="AU1" s="254" t="s">
        <v>4426</v>
      </c>
      <c r="AV1" s="254" t="s">
        <v>4427</v>
      </c>
      <c r="AW1" s="254" t="s">
        <v>220</v>
      </c>
      <c r="AX1" s="254" t="s">
        <v>4428</v>
      </c>
      <c r="AY1" s="254" t="s">
        <v>4429</v>
      </c>
      <c r="AZ1" s="254" t="s">
        <v>4430</v>
      </c>
      <c r="BA1" s="254" t="s">
        <v>4431</v>
      </c>
      <c r="BB1" s="254" t="s">
        <v>228</v>
      </c>
      <c r="BC1" s="254" t="s">
        <v>4432</v>
      </c>
      <c r="BD1" s="254" t="s">
        <v>4433</v>
      </c>
      <c r="BE1" s="254" t="s">
        <v>4434</v>
      </c>
      <c r="BF1" s="254" t="s">
        <v>4435</v>
      </c>
      <c r="BG1" s="254" t="s">
        <v>4436</v>
      </c>
      <c r="BH1" s="254" t="s">
        <v>4437</v>
      </c>
      <c r="BI1" s="254" t="s">
        <v>4438</v>
      </c>
      <c r="BJ1" s="254" t="s">
        <v>4439</v>
      </c>
      <c r="BK1" s="254" t="s">
        <v>4440</v>
      </c>
      <c r="BL1" s="254" t="s">
        <v>4441</v>
      </c>
      <c r="BM1" s="254" t="s">
        <v>4442</v>
      </c>
      <c r="BN1" s="254" t="s">
        <v>4443</v>
      </c>
      <c r="BO1" s="254" t="s">
        <v>4444</v>
      </c>
      <c r="BP1" s="254" t="s">
        <v>4445</v>
      </c>
      <c r="BQ1" s="254" t="s">
        <v>4446</v>
      </c>
      <c r="BR1" s="254" t="s">
        <v>4447</v>
      </c>
      <c r="BS1" s="254" t="s">
        <v>4448</v>
      </c>
      <c r="BT1" s="254" t="s">
        <v>4449</v>
      </c>
      <c r="BU1" s="254" t="s">
        <v>4450</v>
      </c>
      <c r="BV1" s="254" t="s">
        <v>239</v>
      </c>
      <c r="BW1" s="254" t="s">
        <v>241</v>
      </c>
      <c r="BX1" s="254" t="s">
        <v>4451</v>
      </c>
      <c r="BY1" s="254" t="s">
        <v>4452</v>
      </c>
      <c r="BZ1" s="254" t="s">
        <v>4453</v>
      </c>
      <c r="CA1" s="254" t="s">
        <v>4454</v>
      </c>
      <c r="CB1" s="257" t="s">
        <v>4455</v>
      </c>
      <c r="CC1" s="257" t="s">
        <v>4456</v>
      </c>
      <c r="CD1" s="257" t="s">
        <v>4457</v>
      </c>
      <c r="CE1" s="258" t="s">
        <v>4458</v>
      </c>
    </row>
    <row r="2" spans="1:83" ht="14.65">
      <c r="A2" s="259">
        <v>2021</v>
      </c>
      <c r="B2" s="273" t="s">
        <v>4498</v>
      </c>
      <c r="C2" s="273" t="s">
        <v>4499</v>
      </c>
      <c r="D2" s="273" t="s">
        <v>4500</v>
      </c>
      <c r="E2" s="273" t="s">
        <v>4500</v>
      </c>
      <c r="F2" s="273" t="s">
        <v>4501</v>
      </c>
      <c r="G2" s="259" t="s">
        <v>12022</v>
      </c>
      <c r="H2" s="261" t="s">
        <v>719</v>
      </c>
      <c r="I2" s="259"/>
      <c r="J2" s="259"/>
      <c r="K2" s="259" t="s">
        <v>4464</v>
      </c>
      <c r="L2" s="269" t="s">
        <v>4508</v>
      </c>
      <c r="M2" s="259" t="s">
        <v>300</v>
      </c>
      <c r="N2" s="259"/>
      <c r="O2" s="261" t="s">
        <v>4502</v>
      </c>
      <c r="P2" s="261"/>
      <c r="Q2" s="261"/>
      <c r="R2" s="261"/>
      <c r="S2" s="262"/>
      <c r="T2" s="259"/>
      <c r="U2" s="263"/>
      <c r="V2" s="264"/>
      <c r="W2" s="264"/>
      <c r="X2" s="264"/>
      <c r="Y2" s="264">
        <v>3</v>
      </c>
      <c r="Z2" s="264">
        <v>5</v>
      </c>
      <c r="AA2" s="264">
        <f t="shared" ref="AA2" si="0">Z2-Y2</f>
        <v>2</v>
      </c>
      <c r="AB2" s="264"/>
      <c r="AC2" s="264"/>
      <c r="AD2" s="264"/>
      <c r="AE2" s="264">
        <v>68</v>
      </c>
      <c r="AF2" s="264">
        <v>84</v>
      </c>
      <c r="AG2" s="264">
        <f t="shared" ref="AG2" si="1">AF2-AE2</f>
        <v>16</v>
      </c>
      <c r="AH2" s="264"/>
      <c r="AI2" s="264"/>
      <c r="AJ2" s="264"/>
      <c r="AK2" s="264"/>
      <c r="AL2" s="264"/>
      <c r="AM2" s="264"/>
      <c r="AN2" s="264"/>
      <c r="AO2" s="264"/>
      <c r="AP2" s="264"/>
      <c r="AQ2" s="264">
        <v>87</v>
      </c>
      <c r="AR2" s="264">
        <v>93</v>
      </c>
      <c r="AS2" s="264">
        <f t="shared" ref="AS2" si="2">AR2-AQ2</f>
        <v>6</v>
      </c>
      <c r="AT2" s="264"/>
      <c r="AU2" s="264"/>
      <c r="AV2" s="264"/>
      <c r="AW2" s="264">
        <v>92</v>
      </c>
      <c r="AX2" s="264">
        <v>97</v>
      </c>
      <c r="AY2" s="264">
        <f t="shared" ref="AY2" si="3">AX2-AW2</f>
        <v>5</v>
      </c>
      <c r="AZ2" s="264"/>
      <c r="BA2" s="264"/>
      <c r="BB2" s="264">
        <v>96</v>
      </c>
      <c r="BC2" s="264">
        <v>99</v>
      </c>
      <c r="BD2" s="264">
        <f t="shared" ref="BD2:BD14" si="4">BC2-BB2</f>
        <v>3</v>
      </c>
      <c r="BE2" s="264"/>
      <c r="BF2" s="264"/>
      <c r="BG2" s="264"/>
      <c r="BH2" s="264"/>
      <c r="BI2" s="264"/>
      <c r="BJ2" s="264"/>
      <c r="BK2" s="264"/>
      <c r="BL2" s="264"/>
      <c r="BM2" s="264"/>
      <c r="BN2" s="264">
        <v>95</v>
      </c>
      <c r="BO2" s="264">
        <v>100</v>
      </c>
      <c r="BP2" s="264">
        <f>BO2-BN2</f>
        <v>5</v>
      </c>
      <c r="BQ2" s="270">
        <v>0.97</v>
      </c>
      <c r="BR2" s="266">
        <v>5.68</v>
      </c>
      <c r="BS2" s="266" t="s">
        <v>425</v>
      </c>
      <c r="BT2" s="266"/>
      <c r="BU2" s="266"/>
      <c r="BV2" s="267"/>
      <c r="BW2" s="267">
        <v>3.9</v>
      </c>
      <c r="BX2" s="267">
        <v>4.3</v>
      </c>
      <c r="BY2" s="271">
        <v>0.11</v>
      </c>
      <c r="BZ2" s="267"/>
      <c r="CA2" s="267"/>
      <c r="CB2" s="268"/>
      <c r="CC2" s="268"/>
      <c r="CD2" s="268"/>
      <c r="CE2" s="268"/>
    </row>
    <row r="3" spans="1:83" ht="14.65">
      <c r="A3" s="259">
        <v>2021</v>
      </c>
      <c r="B3" s="260" t="s">
        <v>4498</v>
      </c>
      <c r="C3" s="260" t="s">
        <v>668</v>
      </c>
      <c r="D3" s="260" t="s">
        <v>4509</v>
      </c>
      <c r="E3" s="260" t="s">
        <v>4509</v>
      </c>
      <c r="F3" s="260" t="s">
        <v>4510</v>
      </c>
      <c r="G3" s="259" t="s">
        <v>12023</v>
      </c>
      <c r="H3" s="261" t="s">
        <v>688</v>
      </c>
      <c r="I3" s="259"/>
      <c r="J3" s="259"/>
      <c r="K3" s="259"/>
      <c r="L3" s="259"/>
      <c r="M3" s="259"/>
      <c r="N3" s="259"/>
      <c r="O3" s="261" t="s">
        <v>4511</v>
      </c>
      <c r="P3" s="261"/>
      <c r="Q3" s="261"/>
      <c r="R3" s="262"/>
      <c r="S3" s="262"/>
      <c r="T3" s="263"/>
      <c r="U3" s="263"/>
      <c r="V3" s="264"/>
      <c r="W3" s="264"/>
      <c r="X3" s="264"/>
      <c r="Y3" s="264"/>
      <c r="Z3" s="264"/>
      <c r="AA3" s="264"/>
      <c r="AB3" s="264"/>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f t="shared" si="4"/>
        <v>0</v>
      </c>
      <c r="BE3" s="264"/>
      <c r="BF3" s="264"/>
      <c r="BG3" s="264"/>
      <c r="BH3" s="264"/>
      <c r="BI3" s="264"/>
      <c r="BJ3" s="264"/>
      <c r="BK3" s="264"/>
      <c r="BL3" s="264"/>
      <c r="BM3" s="264"/>
      <c r="BN3" s="264"/>
      <c r="BO3" s="264"/>
      <c r="BP3" s="264"/>
      <c r="BQ3" s="270"/>
      <c r="BR3" s="266"/>
      <c r="BS3" s="266"/>
      <c r="BT3" s="266"/>
      <c r="BU3" s="266"/>
      <c r="BV3" s="267"/>
      <c r="BW3" s="267"/>
      <c r="BX3" s="267"/>
      <c r="BY3" s="267"/>
      <c r="BZ3" s="267"/>
      <c r="CA3" s="267"/>
      <c r="CB3" s="268"/>
      <c r="CC3" s="268"/>
      <c r="CD3" s="268"/>
      <c r="CE3" s="268" t="s">
        <v>4461</v>
      </c>
    </row>
    <row r="4" spans="1:83" ht="29.25">
      <c r="A4" s="259">
        <v>2021</v>
      </c>
      <c r="B4" s="273" t="s">
        <v>4467</v>
      </c>
      <c r="C4" s="273" t="s">
        <v>4512</v>
      </c>
      <c r="D4" s="273" t="s">
        <v>4513</v>
      </c>
      <c r="E4" s="273" t="s">
        <v>4513</v>
      </c>
      <c r="F4" s="273" t="s">
        <v>4514</v>
      </c>
      <c r="G4" s="259" t="s">
        <v>5144</v>
      </c>
      <c r="H4" s="261" t="s">
        <v>719</v>
      </c>
      <c r="I4" s="259"/>
      <c r="J4" s="259"/>
      <c r="K4" s="259" t="s">
        <v>4464</v>
      </c>
      <c r="L4" s="269" t="s">
        <v>4508</v>
      </c>
      <c r="M4" s="269" t="s">
        <v>300</v>
      </c>
      <c r="N4" s="259"/>
      <c r="O4" s="261" t="s">
        <v>4515</v>
      </c>
      <c r="P4" s="261"/>
      <c r="Q4" s="261"/>
      <c r="R4" s="261"/>
      <c r="S4" s="262"/>
      <c r="T4" s="259"/>
      <c r="U4" s="263"/>
      <c r="V4" s="264"/>
      <c r="W4" s="264"/>
      <c r="X4" s="264"/>
      <c r="Y4" s="264">
        <v>2</v>
      </c>
      <c r="Z4" s="264">
        <v>15</v>
      </c>
      <c r="AA4" s="264">
        <f>Z4-Y4</f>
        <v>13</v>
      </c>
      <c r="AB4" s="264"/>
      <c r="AC4" s="264"/>
      <c r="AD4" s="264"/>
      <c r="AE4" s="264">
        <v>80</v>
      </c>
      <c r="AF4" s="264">
        <v>87</v>
      </c>
      <c r="AG4" s="264">
        <f>AF4-AE4</f>
        <v>7</v>
      </c>
      <c r="AH4" s="264"/>
      <c r="AI4" s="264"/>
      <c r="AJ4" s="264"/>
      <c r="AK4" s="264"/>
      <c r="AL4" s="264"/>
      <c r="AM4" s="264"/>
      <c r="AN4" s="264"/>
      <c r="AO4" s="264"/>
      <c r="AP4" s="264"/>
      <c r="AQ4" s="264">
        <v>88</v>
      </c>
      <c r="AR4" s="264">
        <v>89</v>
      </c>
      <c r="AS4" s="264">
        <f>AR4-AQ4</f>
        <v>1</v>
      </c>
      <c r="AT4" s="264"/>
      <c r="AU4" s="264"/>
      <c r="AV4" s="264"/>
      <c r="AW4" s="264">
        <v>81</v>
      </c>
      <c r="AX4" s="264">
        <v>96</v>
      </c>
      <c r="AY4" s="264">
        <f>AX4-AW4</f>
        <v>15</v>
      </c>
      <c r="AZ4" s="264"/>
      <c r="BA4" s="264"/>
      <c r="BB4" s="264">
        <v>86</v>
      </c>
      <c r="BC4" s="264">
        <v>89</v>
      </c>
      <c r="BD4" s="264">
        <f t="shared" si="4"/>
        <v>3</v>
      </c>
      <c r="BE4" s="264"/>
      <c r="BF4" s="264"/>
      <c r="BG4" s="264"/>
      <c r="BH4" s="264"/>
      <c r="BI4" s="264"/>
      <c r="BJ4" s="264"/>
      <c r="BK4" s="264"/>
      <c r="BL4" s="264"/>
      <c r="BM4" s="264"/>
      <c r="BN4" s="264">
        <v>96</v>
      </c>
      <c r="BO4" s="264">
        <v>96</v>
      </c>
      <c r="BP4" s="264">
        <f>BO4-BN4</f>
        <v>0</v>
      </c>
      <c r="BQ4" s="270">
        <v>0.93</v>
      </c>
      <c r="BR4" s="266">
        <v>5.2</v>
      </c>
      <c r="BS4" s="266" t="s">
        <v>425</v>
      </c>
      <c r="BT4" s="266"/>
      <c r="BU4" s="266"/>
      <c r="BV4" s="267"/>
      <c r="BW4" s="267">
        <v>6.09</v>
      </c>
      <c r="BX4" s="267">
        <v>6.52</v>
      </c>
      <c r="BY4" s="271">
        <v>7.0000000000000007E-2</v>
      </c>
      <c r="BZ4" s="267"/>
      <c r="CA4" s="267"/>
      <c r="CB4" s="268"/>
      <c r="CC4" s="268"/>
      <c r="CD4" s="268"/>
      <c r="CE4" s="268" t="s">
        <v>4461</v>
      </c>
    </row>
    <row r="5" spans="1:83" ht="14.65">
      <c r="A5" s="259">
        <v>2021</v>
      </c>
      <c r="B5" s="260" t="s">
        <v>4498</v>
      </c>
      <c r="C5" s="260" t="s">
        <v>4516</v>
      </c>
      <c r="D5" s="260" t="s">
        <v>4517</v>
      </c>
      <c r="E5" s="260" t="s">
        <v>4517</v>
      </c>
      <c r="F5" s="260" t="s">
        <v>4518</v>
      </c>
      <c r="G5" s="259" t="s">
        <v>12024</v>
      </c>
      <c r="H5" s="261" t="s">
        <v>688</v>
      </c>
      <c r="I5" s="259"/>
      <c r="J5" s="259"/>
      <c r="K5" s="259"/>
      <c r="L5" s="259"/>
      <c r="M5" s="259"/>
      <c r="N5" s="259"/>
      <c r="O5" s="261" t="s">
        <v>4519</v>
      </c>
      <c r="P5" s="261"/>
      <c r="Q5" s="261"/>
      <c r="R5" s="262"/>
      <c r="S5" s="262"/>
      <c r="T5" s="263"/>
      <c r="U5" s="263"/>
      <c r="V5" s="264"/>
      <c r="W5" s="264"/>
      <c r="X5" s="264"/>
      <c r="Y5" s="264"/>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f t="shared" si="4"/>
        <v>0</v>
      </c>
      <c r="BE5" s="264"/>
      <c r="BF5" s="264"/>
      <c r="BG5" s="264"/>
      <c r="BH5" s="264"/>
      <c r="BI5" s="264"/>
      <c r="BJ5" s="264"/>
      <c r="BK5" s="264"/>
      <c r="BL5" s="264"/>
      <c r="BM5" s="264"/>
      <c r="BN5" s="264"/>
      <c r="BO5" s="264"/>
      <c r="BP5" s="264"/>
      <c r="BQ5" s="270"/>
      <c r="BR5" s="266"/>
      <c r="BS5" s="266"/>
      <c r="BT5" s="266"/>
      <c r="BU5" s="266"/>
      <c r="BV5" s="267"/>
      <c r="BW5" s="267"/>
      <c r="BX5" s="267"/>
      <c r="BY5" s="267"/>
      <c r="BZ5" s="267"/>
      <c r="CA5" s="267"/>
      <c r="CB5" s="268"/>
      <c r="CC5" s="268"/>
      <c r="CD5" s="268"/>
      <c r="CE5" s="268" t="s">
        <v>4461</v>
      </c>
    </row>
    <row r="6" spans="1:83" ht="14.65">
      <c r="A6" s="259">
        <v>2021</v>
      </c>
      <c r="B6" s="273" t="s">
        <v>4478</v>
      </c>
      <c r="C6" s="273" t="s">
        <v>4479</v>
      </c>
      <c r="D6" s="273" t="s">
        <v>4520</v>
      </c>
      <c r="E6" s="273" t="s">
        <v>4521</v>
      </c>
      <c r="F6" s="273" t="s">
        <v>4522</v>
      </c>
      <c r="G6" s="259" t="s">
        <v>12025</v>
      </c>
      <c r="H6" s="261" t="s">
        <v>688</v>
      </c>
      <c r="I6" s="259"/>
      <c r="J6" s="259"/>
      <c r="K6" s="259" t="s">
        <v>4464</v>
      </c>
      <c r="L6" s="269" t="s">
        <v>4508</v>
      </c>
      <c r="M6" s="269" t="s">
        <v>300</v>
      </c>
      <c r="N6" s="259"/>
      <c r="O6" s="261" t="s">
        <v>4523</v>
      </c>
      <c r="P6" s="261"/>
      <c r="Q6" s="261"/>
      <c r="R6" s="261"/>
      <c r="S6" s="262"/>
      <c r="T6" s="259"/>
      <c r="U6" s="263"/>
      <c r="V6" s="264"/>
      <c r="W6" s="264"/>
      <c r="X6" s="264"/>
      <c r="Y6" s="264">
        <v>3</v>
      </c>
      <c r="Z6" s="264">
        <v>19</v>
      </c>
      <c r="AA6" s="264">
        <f>Z6-Y6</f>
        <v>16</v>
      </c>
      <c r="AB6" s="264"/>
      <c r="AC6" s="264"/>
      <c r="AD6" s="264"/>
      <c r="AE6" s="264">
        <v>76</v>
      </c>
      <c r="AF6" s="264">
        <v>81</v>
      </c>
      <c r="AG6" s="264">
        <f>AF6-AE6</f>
        <v>5</v>
      </c>
      <c r="AH6" s="264"/>
      <c r="AI6" s="264"/>
      <c r="AJ6" s="264"/>
      <c r="AK6" s="264"/>
      <c r="AL6" s="264"/>
      <c r="AM6" s="264"/>
      <c r="AN6" s="264"/>
      <c r="AO6" s="264"/>
      <c r="AP6" s="264"/>
      <c r="AQ6" s="264">
        <v>72</v>
      </c>
      <c r="AR6" s="264">
        <v>73</v>
      </c>
      <c r="AS6" s="264">
        <f>AR6-AQ6</f>
        <v>1</v>
      </c>
      <c r="AT6" s="264"/>
      <c r="AU6" s="264"/>
      <c r="AV6" s="264"/>
      <c r="AW6" s="264">
        <v>93</v>
      </c>
      <c r="AX6" s="264">
        <v>97</v>
      </c>
      <c r="AY6" s="264">
        <f>AX6-AW6</f>
        <v>4</v>
      </c>
      <c r="AZ6" s="264"/>
      <c r="BA6" s="264"/>
      <c r="BB6" s="264">
        <v>95</v>
      </c>
      <c r="BC6" s="264">
        <v>95</v>
      </c>
      <c r="BD6" s="264">
        <f t="shared" si="4"/>
        <v>0</v>
      </c>
      <c r="BE6" s="264"/>
      <c r="BF6" s="264"/>
      <c r="BG6" s="264"/>
      <c r="BH6" s="264"/>
      <c r="BI6" s="264"/>
      <c r="BJ6" s="264"/>
      <c r="BK6" s="264"/>
      <c r="BL6" s="264"/>
      <c r="BM6" s="264"/>
      <c r="BN6" s="264"/>
      <c r="BO6" s="264"/>
      <c r="BP6" s="265"/>
      <c r="BQ6" s="270">
        <v>0.97</v>
      </c>
      <c r="BR6" s="266">
        <v>5.46</v>
      </c>
      <c r="BS6" s="266" t="s">
        <v>425</v>
      </c>
      <c r="BT6" s="266"/>
      <c r="BU6" s="266"/>
      <c r="BV6" s="267"/>
      <c r="BW6" s="267">
        <v>10.5</v>
      </c>
      <c r="BX6" s="267">
        <v>13.3</v>
      </c>
      <c r="BY6" s="271">
        <v>0.27</v>
      </c>
      <c r="BZ6" s="267"/>
      <c r="CA6" s="267"/>
      <c r="CB6" s="268"/>
      <c r="CC6" s="268"/>
      <c r="CD6" s="268"/>
      <c r="CE6" s="268" t="s">
        <v>4461</v>
      </c>
    </row>
    <row r="7" spans="1:83" ht="14.65">
      <c r="A7" s="259">
        <v>2021</v>
      </c>
      <c r="B7" s="260" t="s">
        <v>4474</v>
      </c>
      <c r="C7" s="260" t="s">
        <v>4475</v>
      </c>
      <c r="D7" s="260" t="s">
        <v>4524</v>
      </c>
      <c r="E7" s="260" t="s">
        <v>4525</v>
      </c>
      <c r="F7" s="260" t="s">
        <v>4526</v>
      </c>
      <c r="G7" s="259" t="s">
        <v>12026</v>
      </c>
      <c r="H7" s="261" t="s">
        <v>693</v>
      </c>
      <c r="I7" s="259"/>
      <c r="J7" s="259" t="s">
        <v>799</v>
      </c>
      <c r="K7" s="259"/>
      <c r="L7" s="259"/>
      <c r="M7" s="259" t="s">
        <v>300</v>
      </c>
      <c r="N7" s="259"/>
      <c r="O7" s="261" t="s">
        <v>4527</v>
      </c>
      <c r="P7" s="261"/>
      <c r="Q7" s="261"/>
      <c r="R7" s="262"/>
      <c r="S7" s="262"/>
      <c r="T7" s="263"/>
      <c r="U7" s="263"/>
      <c r="V7" s="264"/>
      <c r="W7" s="264"/>
      <c r="X7" s="264"/>
      <c r="Y7" s="264"/>
      <c r="Z7" s="264"/>
      <c r="AA7" s="264"/>
      <c r="AB7" s="264"/>
      <c r="AC7" s="264"/>
      <c r="AD7" s="264"/>
      <c r="AE7" s="264"/>
      <c r="AF7" s="264"/>
      <c r="AG7" s="264"/>
      <c r="AH7" s="264"/>
      <c r="AI7" s="264"/>
      <c r="AJ7" s="264"/>
      <c r="AK7" s="264"/>
      <c r="AL7" s="264"/>
      <c r="AM7" s="264"/>
      <c r="AN7" s="264"/>
      <c r="AO7" s="264"/>
      <c r="AP7" s="264"/>
      <c r="AQ7" s="264"/>
      <c r="AR7" s="264"/>
      <c r="AS7" s="264"/>
      <c r="AT7" s="264"/>
      <c r="AU7" s="264"/>
      <c r="AV7" s="264"/>
      <c r="AW7" s="264"/>
      <c r="AX7" s="264"/>
      <c r="AY7" s="264"/>
      <c r="AZ7" s="264"/>
      <c r="BA7" s="264"/>
      <c r="BB7" s="264"/>
      <c r="BC7" s="264"/>
      <c r="BD7" s="264">
        <f t="shared" si="4"/>
        <v>0</v>
      </c>
      <c r="BE7" s="264"/>
      <c r="BF7" s="264"/>
      <c r="BG7" s="264"/>
      <c r="BH7" s="264"/>
      <c r="BI7" s="264"/>
      <c r="BJ7" s="264"/>
      <c r="BK7" s="264"/>
      <c r="BL7" s="264"/>
      <c r="BM7" s="264"/>
      <c r="BN7" s="264"/>
      <c r="BO7" s="264"/>
      <c r="BP7" s="265"/>
      <c r="BQ7" s="266"/>
      <c r="BR7" s="266"/>
      <c r="BS7" s="266"/>
      <c r="BT7" s="266"/>
      <c r="BU7" s="266"/>
      <c r="BV7" s="267"/>
      <c r="BW7" s="267"/>
      <c r="BX7" s="267"/>
      <c r="BY7" s="267"/>
      <c r="BZ7" s="267"/>
      <c r="CA7" s="267"/>
      <c r="CB7" s="268"/>
      <c r="CC7" s="268"/>
      <c r="CD7" s="268"/>
      <c r="CE7" s="268" t="s">
        <v>4461</v>
      </c>
    </row>
    <row r="8" spans="1:83" ht="29.25">
      <c r="A8" s="259">
        <v>2021</v>
      </c>
      <c r="B8" s="273" t="s">
        <v>4528</v>
      </c>
      <c r="C8" s="273" t="s">
        <v>4529</v>
      </c>
      <c r="D8" s="273" t="s">
        <v>4530</v>
      </c>
      <c r="E8" s="273" t="s">
        <v>4530</v>
      </c>
      <c r="F8" s="273" t="s">
        <v>4531</v>
      </c>
      <c r="G8" s="259" t="s">
        <v>12027</v>
      </c>
      <c r="H8" s="261" t="s">
        <v>719</v>
      </c>
      <c r="I8" s="259"/>
      <c r="J8" s="259"/>
      <c r="K8" s="259" t="s">
        <v>4464</v>
      </c>
      <c r="L8" s="269" t="s">
        <v>4508</v>
      </c>
      <c r="M8" s="259" t="s">
        <v>300</v>
      </c>
      <c r="N8" s="259"/>
      <c r="O8" s="261" t="s">
        <v>4532</v>
      </c>
      <c r="P8" s="261"/>
      <c r="Q8" s="261"/>
      <c r="R8" s="261"/>
      <c r="S8" s="262"/>
      <c r="T8" s="259"/>
      <c r="U8" s="263"/>
      <c r="V8" s="264"/>
      <c r="W8" s="264"/>
      <c r="X8" s="264"/>
      <c r="Y8" s="264">
        <v>23</v>
      </c>
      <c r="Z8" s="264">
        <v>33</v>
      </c>
      <c r="AA8" s="264">
        <f t="shared" ref="AA8:AA12" si="5">Z8-Y8</f>
        <v>10</v>
      </c>
      <c r="AB8" s="264"/>
      <c r="AC8" s="264"/>
      <c r="AD8" s="264"/>
      <c r="AE8" s="264">
        <v>89</v>
      </c>
      <c r="AF8" s="264">
        <v>97</v>
      </c>
      <c r="AG8" s="264">
        <f t="shared" ref="AG8:AG12" si="6">AF8-AE8</f>
        <v>8</v>
      </c>
      <c r="AH8" s="264"/>
      <c r="AI8" s="264"/>
      <c r="AJ8" s="264"/>
      <c r="AK8" s="264"/>
      <c r="AL8" s="264"/>
      <c r="AM8" s="264"/>
      <c r="AN8" s="264"/>
      <c r="AO8" s="264"/>
      <c r="AP8" s="264"/>
      <c r="AQ8" s="264">
        <v>80</v>
      </c>
      <c r="AR8" s="264">
        <v>85</v>
      </c>
      <c r="AS8" s="264">
        <f t="shared" ref="AS8:AS12" si="7">AR8-AQ8</f>
        <v>5</v>
      </c>
      <c r="AT8" s="264"/>
      <c r="AU8" s="264"/>
      <c r="AV8" s="264"/>
      <c r="AW8" s="264">
        <v>85</v>
      </c>
      <c r="AX8" s="264">
        <v>91</v>
      </c>
      <c r="AY8" s="264">
        <f t="shared" ref="AY8:AY12" si="8">AX8-AW8</f>
        <v>6</v>
      </c>
      <c r="AZ8" s="264"/>
      <c r="BA8" s="264"/>
      <c r="BB8" s="264">
        <v>85</v>
      </c>
      <c r="BC8" s="264">
        <v>93</v>
      </c>
      <c r="BD8" s="264">
        <f t="shared" si="4"/>
        <v>8</v>
      </c>
      <c r="BE8" s="264"/>
      <c r="BF8" s="264"/>
      <c r="BG8" s="264"/>
      <c r="BH8" s="264"/>
      <c r="BI8" s="264"/>
      <c r="BJ8" s="264"/>
      <c r="BK8" s="264"/>
      <c r="BL8" s="264"/>
      <c r="BM8" s="264"/>
      <c r="BN8" s="264">
        <v>97</v>
      </c>
      <c r="BO8" s="264">
        <v>99</v>
      </c>
      <c r="BP8" s="264">
        <f t="shared" ref="BP8:BP10" si="9">BO8-BN8</f>
        <v>2</v>
      </c>
      <c r="BQ8" s="270">
        <v>0.94</v>
      </c>
      <c r="BR8" s="266">
        <v>6.02</v>
      </c>
      <c r="BS8" s="266" t="s">
        <v>425</v>
      </c>
      <c r="BT8" s="266"/>
      <c r="BU8" s="266"/>
      <c r="BV8" s="267"/>
      <c r="BW8" s="267">
        <v>4.3</v>
      </c>
      <c r="BX8" s="267">
        <v>5.0999999999999996</v>
      </c>
      <c r="BY8" s="271">
        <v>0.18</v>
      </c>
      <c r="BZ8" s="267"/>
      <c r="CA8" s="267"/>
      <c r="CB8" s="268"/>
      <c r="CC8" s="268"/>
      <c r="CD8" s="268"/>
      <c r="CE8" s="268"/>
    </row>
    <row r="9" spans="1:83" ht="29.25">
      <c r="A9" s="259">
        <v>2021</v>
      </c>
      <c r="B9" s="273" t="s">
        <v>4528</v>
      </c>
      <c r="C9" s="273" t="s">
        <v>4529</v>
      </c>
      <c r="D9" s="273" t="s">
        <v>4530</v>
      </c>
      <c r="E9" s="273" t="s">
        <v>4530</v>
      </c>
      <c r="F9" s="273" t="s">
        <v>4531</v>
      </c>
      <c r="G9" s="259" t="s">
        <v>12027</v>
      </c>
      <c r="H9" s="261" t="s">
        <v>688</v>
      </c>
      <c r="I9" s="259"/>
      <c r="J9" s="259"/>
      <c r="K9" s="259" t="s">
        <v>4464</v>
      </c>
      <c r="L9" s="269" t="s">
        <v>4508</v>
      </c>
      <c r="M9" s="259" t="s">
        <v>300</v>
      </c>
      <c r="N9" s="259"/>
      <c r="O9" s="261" t="s">
        <v>4532</v>
      </c>
      <c r="P9" s="261"/>
      <c r="Q9" s="261"/>
      <c r="R9" s="261"/>
      <c r="S9" s="262"/>
      <c r="T9" s="259"/>
      <c r="U9" s="263"/>
      <c r="V9" s="264"/>
      <c r="W9" s="264"/>
      <c r="X9" s="264"/>
      <c r="Y9" s="264">
        <v>22</v>
      </c>
      <c r="Z9" s="264">
        <v>42</v>
      </c>
      <c r="AA9" s="264">
        <f t="shared" si="5"/>
        <v>20</v>
      </c>
      <c r="AB9" s="264"/>
      <c r="AC9" s="264"/>
      <c r="AD9" s="264"/>
      <c r="AE9" s="264">
        <v>91</v>
      </c>
      <c r="AF9" s="264">
        <v>92</v>
      </c>
      <c r="AG9" s="264">
        <f t="shared" si="6"/>
        <v>1</v>
      </c>
      <c r="AH9" s="264"/>
      <c r="AI9" s="264"/>
      <c r="AJ9" s="264"/>
      <c r="AK9" s="264"/>
      <c r="AL9" s="264"/>
      <c r="AM9" s="264"/>
      <c r="AN9" s="264"/>
      <c r="AO9" s="264"/>
      <c r="AP9" s="264"/>
      <c r="AQ9" s="264">
        <v>84</v>
      </c>
      <c r="AR9" s="264">
        <v>86</v>
      </c>
      <c r="AS9" s="264">
        <f t="shared" si="7"/>
        <v>2</v>
      </c>
      <c r="AT9" s="264"/>
      <c r="AU9" s="264"/>
      <c r="AV9" s="264"/>
      <c r="AW9" s="264">
        <v>88</v>
      </c>
      <c r="AX9" s="264">
        <v>93</v>
      </c>
      <c r="AY9" s="264">
        <f t="shared" si="8"/>
        <v>5</v>
      </c>
      <c r="AZ9" s="264"/>
      <c r="BA9" s="264"/>
      <c r="BB9" s="264">
        <v>89</v>
      </c>
      <c r="BC9" s="264">
        <v>92</v>
      </c>
      <c r="BD9" s="264">
        <f t="shared" si="4"/>
        <v>3</v>
      </c>
      <c r="BE9" s="264"/>
      <c r="BF9" s="264"/>
      <c r="BG9" s="264"/>
      <c r="BH9" s="264"/>
      <c r="BI9" s="264"/>
      <c r="BJ9" s="264"/>
      <c r="BK9" s="264"/>
      <c r="BL9" s="264"/>
      <c r="BM9" s="264"/>
      <c r="BN9" s="264">
        <v>96</v>
      </c>
      <c r="BO9" s="264">
        <v>97</v>
      </c>
      <c r="BP9" s="264">
        <f t="shared" si="9"/>
        <v>1</v>
      </c>
      <c r="BQ9" s="270">
        <v>0.98</v>
      </c>
      <c r="BR9" s="266">
        <v>5.97</v>
      </c>
      <c r="BS9" s="266" t="s">
        <v>425</v>
      </c>
      <c r="BT9" s="266"/>
      <c r="BU9" s="266"/>
      <c r="BV9" s="267"/>
      <c r="BW9" s="267"/>
      <c r="BX9" s="267"/>
      <c r="BY9" s="271"/>
      <c r="BZ9" s="267"/>
      <c r="CA9" s="267"/>
      <c r="CB9" s="268"/>
      <c r="CC9" s="268"/>
      <c r="CD9" s="268"/>
      <c r="CE9" s="268"/>
    </row>
    <row r="10" spans="1:83" ht="14.65">
      <c r="A10" s="259">
        <v>2021</v>
      </c>
      <c r="B10" s="273" t="s">
        <v>4498</v>
      </c>
      <c r="C10" s="273" t="s">
        <v>4533</v>
      </c>
      <c r="D10" s="273" t="s">
        <v>4534</v>
      </c>
      <c r="E10" s="273" t="s">
        <v>4534</v>
      </c>
      <c r="F10" s="273" t="s">
        <v>4535</v>
      </c>
      <c r="G10" s="259" t="s">
        <v>4536</v>
      </c>
      <c r="H10" s="261" t="s">
        <v>4469</v>
      </c>
      <c r="I10" s="259"/>
      <c r="J10" s="259"/>
      <c r="K10" s="259" t="s">
        <v>4464</v>
      </c>
      <c r="L10" s="269" t="s">
        <v>4508</v>
      </c>
      <c r="M10" s="259" t="s">
        <v>300</v>
      </c>
      <c r="N10" s="259"/>
      <c r="O10" s="259" t="s">
        <v>4470</v>
      </c>
      <c r="P10" s="261"/>
      <c r="Q10" s="261"/>
      <c r="R10" s="261"/>
      <c r="S10" s="262"/>
      <c r="T10" s="259"/>
      <c r="U10" s="263"/>
      <c r="V10" s="264"/>
      <c r="W10" s="264"/>
      <c r="X10" s="264"/>
      <c r="Y10" s="264">
        <v>1</v>
      </c>
      <c r="Z10" s="264">
        <v>7</v>
      </c>
      <c r="AA10" s="264">
        <f t="shared" si="5"/>
        <v>6</v>
      </c>
      <c r="AB10" s="264"/>
      <c r="AC10" s="264"/>
      <c r="AD10" s="264"/>
      <c r="AE10" s="264">
        <v>71</v>
      </c>
      <c r="AF10" s="264">
        <v>79</v>
      </c>
      <c r="AG10" s="264">
        <f t="shared" si="6"/>
        <v>8</v>
      </c>
      <c r="AH10" s="264"/>
      <c r="AI10" s="264"/>
      <c r="AJ10" s="264"/>
      <c r="AK10" s="264"/>
      <c r="AL10" s="264"/>
      <c r="AM10" s="264"/>
      <c r="AN10" s="264"/>
      <c r="AO10" s="264"/>
      <c r="AP10" s="264"/>
      <c r="AQ10" s="264">
        <v>78</v>
      </c>
      <c r="AR10" s="264">
        <v>86</v>
      </c>
      <c r="AS10" s="264">
        <f t="shared" si="7"/>
        <v>8</v>
      </c>
      <c r="AT10" s="264"/>
      <c r="AU10" s="264"/>
      <c r="AV10" s="264"/>
      <c r="AW10" s="264">
        <v>86</v>
      </c>
      <c r="AX10" s="264">
        <v>99</v>
      </c>
      <c r="AY10" s="264">
        <f t="shared" si="8"/>
        <v>13</v>
      </c>
      <c r="AZ10" s="264"/>
      <c r="BA10" s="264"/>
      <c r="BB10" s="264">
        <v>86</v>
      </c>
      <c r="BC10" s="264">
        <v>94</v>
      </c>
      <c r="BD10" s="264">
        <f t="shared" si="4"/>
        <v>8</v>
      </c>
      <c r="BE10" s="264"/>
      <c r="BF10" s="264"/>
      <c r="BG10" s="264"/>
      <c r="BH10" s="264"/>
      <c r="BI10" s="264"/>
      <c r="BJ10" s="264"/>
      <c r="BK10" s="264"/>
      <c r="BL10" s="264"/>
      <c r="BM10" s="264"/>
      <c r="BN10" s="264">
        <v>90</v>
      </c>
      <c r="BO10" s="264">
        <v>97</v>
      </c>
      <c r="BP10" s="264">
        <f t="shared" si="9"/>
        <v>7</v>
      </c>
      <c r="BQ10" s="270">
        <v>0.9</v>
      </c>
      <c r="BR10" s="266">
        <v>5.84</v>
      </c>
      <c r="BS10" s="266" t="s">
        <v>425</v>
      </c>
      <c r="BT10" s="266"/>
      <c r="BU10" s="266"/>
      <c r="BV10" s="267"/>
      <c r="BW10" s="267">
        <v>2.17</v>
      </c>
      <c r="BX10" s="267">
        <v>2.4</v>
      </c>
      <c r="BY10" s="271">
        <v>0.11</v>
      </c>
      <c r="BZ10" s="267"/>
      <c r="CA10" s="267"/>
      <c r="CB10" s="268"/>
      <c r="CC10" s="268"/>
      <c r="CD10" s="268"/>
      <c r="CE10" s="268" t="s">
        <v>4461</v>
      </c>
    </row>
    <row r="11" spans="1:83" ht="29.25">
      <c r="A11" s="259">
        <v>2021</v>
      </c>
      <c r="B11" s="273" t="s">
        <v>4465</v>
      </c>
      <c r="C11" s="273" t="s">
        <v>4537</v>
      </c>
      <c r="D11" s="273" t="s">
        <v>4538</v>
      </c>
      <c r="E11" s="273" t="s">
        <v>4538</v>
      </c>
      <c r="F11" s="273" t="s">
        <v>4539</v>
      </c>
      <c r="G11" s="259" t="s">
        <v>4540</v>
      </c>
      <c r="H11" s="261" t="s">
        <v>688</v>
      </c>
      <c r="I11" s="259"/>
      <c r="J11" s="259"/>
      <c r="K11" s="259" t="s">
        <v>4464</v>
      </c>
      <c r="L11" s="269" t="s">
        <v>4508</v>
      </c>
      <c r="M11" s="269" t="s">
        <v>300</v>
      </c>
      <c r="N11" s="259"/>
      <c r="O11" s="261" t="s">
        <v>4511</v>
      </c>
      <c r="P11" s="261"/>
      <c r="Q11" s="261"/>
      <c r="R11" s="261"/>
      <c r="S11" s="262"/>
      <c r="T11" s="259"/>
      <c r="U11" s="263"/>
      <c r="V11" s="264"/>
      <c r="W11" s="264"/>
      <c r="X11" s="264"/>
      <c r="Y11" s="264">
        <v>1</v>
      </c>
      <c r="Z11" s="264">
        <v>6</v>
      </c>
      <c r="AA11" s="264">
        <f t="shared" si="5"/>
        <v>5</v>
      </c>
      <c r="AB11" s="264"/>
      <c r="AC11" s="264"/>
      <c r="AD11" s="264"/>
      <c r="AE11" s="264">
        <v>62</v>
      </c>
      <c r="AF11" s="264">
        <v>65</v>
      </c>
      <c r="AG11" s="264">
        <f t="shared" si="6"/>
        <v>3</v>
      </c>
      <c r="AH11" s="264"/>
      <c r="AI11" s="264"/>
      <c r="AJ11" s="264"/>
      <c r="AK11" s="264"/>
      <c r="AL11" s="264"/>
      <c r="AM11" s="264"/>
      <c r="AN11" s="264"/>
      <c r="AO11" s="264"/>
      <c r="AP11" s="264"/>
      <c r="AQ11" s="264">
        <v>88</v>
      </c>
      <c r="AR11" s="264">
        <v>93</v>
      </c>
      <c r="AS11" s="264">
        <f t="shared" si="7"/>
        <v>5</v>
      </c>
      <c r="AT11" s="264"/>
      <c r="AU11" s="264"/>
      <c r="AV11" s="264"/>
      <c r="AW11" s="264">
        <v>89</v>
      </c>
      <c r="AX11" s="264">
        <v>92</v>
      </c>
      <c r="AY11" s="264">
        <f t="shared" si="8"/>
        <v>3</v>
      </c>
      <c r="AZ11" s="264"/>
      <c r="BA11" s="264"/>
      <c r="BB11" s="264">
        <v>81</v>
      </c>
      <c r="BC11" s="264">
        <v>86</v>
      </c>
      <c r="BD11" s="264">
        <f t="shared" si="4"/>
        <v>5</v>
      </c>
      <c r="BE11" s="264"/>
      <c r="BF11" s="264"/>
      <c r="BG11" s="264"/>
      <c r="BH11" s="264"/>
      <c r="BI11" s="264"/>
      <c r="BJ11" s="264"/>
      <c r="BK11" s="264"/>
      <c r="BL11" s="264"/>
      <c r="BM11" s="264"/>
      <c r="BN11" s="264"/>
      <c r="BO11" s="264"/>
      <c r="BP11" s="265"/>
      <c r="BQ11" s="270">
        <v>0.9</v>
      </c>
      <c r="BR11" s="266">
        <v>5.27</v>
      </c>
      <c r="BS11" s="266"/>
      <c r="BT11" s="266"/>
      <c r="BU11" s="266"/>
      <c r="BV11" s="267"/>
      <c r="BW11" s="267">
        <v>5.6</v>
      </c>
      <c r="BX11" s="267">
        <v>6.1</v>
      </c>
      <c r="BY11" s="271">
        <v>0.09</v>
      </c>
      <c r="BZ11" s="267"/>
      <c r="CA11" s="267"/>
      <c r="CB11" s="268"/>
      <c r="CC11" s="268"/>
      <c r="CD11" s="268"/>
      <c r="CE11" s="268" t="s">
        <v>4461</v>
      </c>
    </row>
    <row r="12" spans="1:83" ht="14.65">
      <c r="A12" s="259">
        <v>2021</v>
      </c>
      <c r="B12" s="273" t="s">
        <v>4474</v>
      </c>
      <c r="C12" s="273" t="s">
        <v>4475</v>
      </c>
      <c r="D12" s="273" t="s">
        <v>4524</v>
      </c>
      <c r="E12" s="273" t="s">
        <v>4525</v>
      </c>
      <c r="F12" s="273" t="s">
        <v>4526</v>
      </c>
      <c r="G12" s="259" t="s">
        <v>12026</v>
      </c>
      <c r="H12" s="261" t="s">
        <v>4469</v>
      </c>
      <c r="I12" s="259"/>
      <c r="J12" s="259" t="s">
        <v>393</v>
      </c>
      <c r="K12" s="259" t="s">
        <v>4464</v>
      </c>
      <c r="L12" s="269" t="s">
        <v>4508</v>
      </c>
      <c r="M12" s="259" t="s">
        <v>300</v>
      </c>
      <c r="N12" s="259"/>
      <c r="O12" s="261" t="s">
        <v>4470</v>
      </c>
      <c r="P12" s="261"/>
      <c r="Q12" s="261"/>
      <c r="R12" s="261"/>
      <c r="S12" s="262"/>
      <c r="T12" s="259"/>
      <c r="U12" s="263"/>
      <c r="V12" s="264"/>
      <c r="W12" s="264"/>
      <c r="X12" s="264"/>
      <c r="Y12" s="264">
        <v>8</v>
      </c>
      <c r="Z12" s="264">
        <v>26</v>
      </c>
      <c r="AA12" s="264">
        <f t="shared" si="5"/>
        <v>18</v>
      </c>
      <c r="AB12" s="264"/>
      <c r="AC12" s="264"/>
      <c r="AD12" s="264"/>
      <c r="AE12" s="264">
        <v>81</v>
      </c>
      <c r="AF12" s="264">
        <v>82</v>
      </c>
      <c r="AG12" s="264">
        <f t="shared" si="6"/>
        <v>1</v>
      </c>
      <c r="AH12" s="264"/>
      <c r="AI12" s="264"/>
      <c r="AJ12" s="264"/>
      <c r="AK12" s="264"/>
      <c r="AL12" s="264"/>
      <c r="AM12" s="264"/>
      <c r="AN12" s="264"/>
      <c r="AO12" s="264"/>
      <c r="AP12" s="264"/>
      <c r="AQ12" s="264">
        <v>89</v>
      </c>
      <c r="AR12" s="264">
        <v>95</v>
      </c>
      <c r="AS12" s="264">
        <f t="shared" si="7"/>
        <v>6</v>
      </c>
      <c r="AT12" s="264"/>
      <c r="AU12" s="264"/>
      <c r="AV12" s="264"/>
      <c r="AW12" s="264">
        <v>88</v>
      </c>
      <c r="AX12" s="264">
        <v>89</v>
      </c>
      <c r="AY12" s="264">
        <f t="shared" si="8"/>
        <v>1</v>
      </c>
      <c r="AZ12" s="264"/>
      <c r="BA12" s="264"/>
      <c r="BB12" s="264">
        <v>89</v>
      </c>
      <c r="BC12" s="264">
        <v>93</v>
      </c>
      <c r="BD12" s="264">
        <f t="shared" si="4"/>
        <v>4</v>
      </c>
      <c r="BE12" s="264"/>
      <c r="BF12" s="264"/>
      <c r="BG12" s="264"/>
      <c r="BH12" s="264"/>
      <c r="BI12" s="264"/>
      <c r="BJ12" s="264"/>
      <c r="BK12" s="264"/>
      <c r="BL12" s="264"/>
      <c r="BM12" s="264"/>
      <c r="BN12" s="264">
        <v>99</v>
      </c>
      <c r="BO12" s="264">
        <v>100</v>
      </c>
      <c r="BP12" s="264">
        <f>BO12-BN12</f>
        <v>1</v>
      </c>
      <c r="BQ12" s="270">
        <v>0.92</v>
      </c>
      <c r="BR12" s="266">
        <v>5.48</v>
      </c>
      <c r="BS12" s="266">
        <v>0.6</v>
      </c>
      <c r="BT12" s="266"/>
      <c r="BU12" s="266"/>
      <c r="BV12" s="267"/>
      <c r="BW12" s="267">
        <v>0.6</v>
      </c>
      <c r="BX12" s="267">
        <v>0.69</v>
      </c>
      <c r="BY12" s="271">
        <v>0.15</v>
      </c>
      <c r="BZ12" s="267"/>
      <c r="CA12" s="267"/>
      <c r="CB12" s="268"/>
      <c r="CC12" s="268"/>
      <c r="CD12" s="268"/>
      <c r="CE12" s="268" t="s">
        <v>4461</v>
      </c>
    </row>
    <row r="13" spans="1:83" ht="14.65">
      <c r="A13" s="259">
        <v>2021</v>
      </c>
      <c r="B13" s="273" t="s">
        <v>4503</v>
      </c>
      <c r="C13" s="273" t="s">
        <v>4504</v>
      </c>
      <c r="D13" s="273" t="s">
        <v>4505</v>
      </c>
      <c r="E13" s="273" t="s">
        <v>4505</v>
      </c>
      <c r="F13" s="273" t="s">
        <v>4506</v>
      </c>
      <c r="G13" s="259" t="s">
        <v>12028</v>
      </c>
      <c r="H13" s="261" t="s">
        <v>719</v>
      </c>
      <c r="I13" s="259"/>
      <c r="J13" s="259" t="s">
        <v>3208</v>
      </c>
      <c r="K13" s="259" t="s">
        <v>4464</v>
      </c>
      <c r="L13" s="259" t="s">
        <v>4507</v>
      </c>
      <c r="M13" s="259" t="s">
        <v>300</v>
      </c>
      <c r="N13" s="259"/>
      <c r="O13" s="261" t="s">
        <v>4541</v>
      </c>
      <c r="P13" s="261"/>
      <c r="Q13" s="261"/>
      <c r="R13" s="262"/>
      <c r="S13" s="262"/>
      <c r="T13" s="263"/>
      <c r="U13" s="263"/>
      <c r="V13" s="264">
        <v>18</v>
      </c>
      <c r="W13" s="264">
        <v>7</v>
      </c>
      <c r="X13" s="264">
        <f t="shared" ref="X13:X14" si="10">V13-W13</f>
        <v>11</v>
      </c>
      <c r="Y13" s="264"/>
      <c r="Z13" s="264"/>
      <c r="AA13" s="264"/>
      <c r="AB13" s="264">
        <v>84</v>
      </c>
      <c r="AC13" s="264">
        <v>75</v>
      </c>
      <c r="AD13" s="264">
        <f t="shared" ref="AD13:AD14" si="11">AB13-AC13</f>
        <v>9</v>
      </c>
      <c r="AE13" s="264"/>
      <c r="AF13" s="264"/>
      <c r="AG13" s="264"/>
      <c r="AH13" s="264"/>
      <c r="AI13" s="264"/>
      <c r="AJ13" s="264"/>
      <c r="AK13" s="264"/>
      <c r="AL13" s="264"/>
      <c r="AM13" s="264"/>
      <c r="AN13" s="264">
        <v>86</v>
      </c>
      <c r="AO13" s="264">
        <v>84</v>
      </c>
      <c r="AP13" s="264">
        <f t="shared" ref="AP13:AP14" si="12">AN13-AO13</f>
        <v>2</v>
      </c>
      <c r="AQ13" s="264"/>
      <c r="AR13" s="264"/>
      <c r="AS13" s="264"/>
      <c r="AT13" s="264">
        <v>95</v>
      </c>
      <c r="AU13" s="264">
        <v>95</v>
      </c>
      <c r="AV13" s="264">
        <f t="shared" ref="AV13:AV14" si="13">AT13-AU13</f>
        <v>0</v>
      </c>
      <c r="AW13" s="264"/>
      <c r="AX13" s="264"/>
      <c r="AY13" s="264"/>
      <c r="AZ13" s="264"/>
      <c r="BA13" s="264"/>
      <c r="BB13" s="264">
        <v>95</v>
      </c>
      <c r="BC13" s="264">
        <v>96</v>
      </c>
      <c r="BD13" s="264">
        <f t="shared" si="4"/>
        <v>1</v>
      </c>
      <c r="BE13" s="264"/>
      <c r="BF13" s="264"/>
      <c r="BG13" s="264"/>
      <c r="BH13" s="264"/>
      <c r="BI13" s="264"/>
      <c r="BJ13" s="264"/>
      <c r="BK13" s="264">
        <v>100</v>
      </c>
      <c r="BL13" s="264">
        <v>97</v>
      </c>
      <c r="BM13" s="264">
        <f t="shared" ref="BM13:BM14" si="14">BK13-BL13</f>
        <v>3</v>
      </c>
      <c r="BN13" s="264"/>
      <c r="BO13" s="264"/>
      <c r="BP13" s="274"/>
      <c r="BQ13" s="270">
        <v>0.95</v>
      </c>
      <c r="BR13" s="266">
        <v>5.55</v>
      </c>
      <c r="BS13" s="266">
        <v>0.46</v>
      </c>
      <c r="BT13" s="266"/>
      <c r="BU13" s="266"/>
      <c r="BV13" s="267"/>
      <c r="BW13" s="267">
        <v>4.12</v>
      </c>
      <c r="BX13" s="267">
        <v>4.49</v>
      </c>
      <c r="BY13" s="271">
        <v>0.09</v>
      </c>
      <c r="BZ13" s="267"/>
      <c r="CA13" s="267"/>
      <c r="CB13" s="268"/>
      <c r="CC13" s="268"/>
      <c r="CD13" s="268"/>
      <c r="CE13" s="257" t="s">
        <v>4461</v>
      </c>
    </row>
    <row r="14" spans="1:83" ht="14.65">
      <c r="A14" s="259">
        <v>2021</v>
      </c>
      <c r="B14" s="273" t="s">
        <v>4503</v>
      </c>
      <c r="C14" s="273" t="s">
        <v>4504</v>
      </c>
      <c r="D14" s="273" t="s">
        <v>4505</v>
      </c>
      <c r="E14" s="273" t="s">
        <v>4505</v>
      </c>
      <c r="F14" s="273" t="s">
        <v>4506</v>
      </c>
      <c r="G14" s="259" t="s">
        <v>12028</v>
      </c>
      <c r="H14" s="272" t="s">
        <v>676</v>
      </c>
      <c r="I14" s="259"/>
      <c r="J14" s="259" t="s">
        <v>3208</v>
      </c>
      <c r="K14" s="259" t="s">
        <v>4464</v>
      </c>
      <c r="L14" s="259" t="s">
        <v>4507</v>
      </c>
      <c r="M14" s="259" t="s">
        <v>300</v>
      </c>
      <c r="N14" s="259"/>
      <c r="O14" s="261" t="s">
        <v>4542</v>
      </c>
      <c r="P14" s="261"/>
      <c r="Q14" s="261"/>
      <c r="R14" s="262"/>
      <c r="S14" s="262"/>
      <c r="T14" s="263"/>
      <c r="U14" s="263"/>
      <c r="V14" s="264">
        <v>15</v>
      </c>
      <c r="W14" s="264">
        <v>6</v>
      </c>
      <c r="X14" s="264">
        <f t="shared" si="10"/>
        <v>9</v>
      </c>
      <c r="Y14" s="264"/>
      <c r="Z14" s="264"/>
      <c r="AA14" s="264"/>
      <c r="AB14" s="264">
        <v>77</v>
      </c>
      <c r="AC14" s="264">
        <v>71</v>
      </c>
      <c r="AD14" s="264">
        <f t="shared" si="11"/>
        <v>6</v>
      </c>
      <c r="AE14" s="264"/>
      <c r="AF14" s="264"/>
      <c r="AG14" s="264"/>
      <c r="AH14" s="264"/>
      <c r="AI14" s="264"/>
      <c r="AJ14" s="264"/>
      <c r="AK14" s="264"/>
      <c r="AL14" s="264"/>
      <c r="AM14" s="264"/>
      <c r="AN14" s="264">
        <v>91</v>
      </c>
      <c r="AO14" s="264">
        <v>86</v>
      </c>
      <c r="AP14" s="264">
        <f t="shared" si="12"/>
        <v>5</v>
      </c>
      <c r="AQ14" s="264"/>
      <c r="AR14" s="264"/>
      <c r="AS14" s="264"/>
      <c r="AT14" s="264">
        <v>94</v>
      </c>
      <c r="AU14" s="264">
        <v>91</v>
      </c>
      <c r="AV14" s="264">
        <f t="shared" si="13"/>
        <v>3</v>
      </c>
      <c r="AW14" s="264"/>
      <c r="AX14" s="264"/>
      <c r="AY14" s="264"/>
      <c r="AZ14" s="264"/>
      <c r="BA14" s="264"/>
      <c r="BB14" s="264">
        <v>92</v>
      </c>
      <c r="BC14" s="264">
        <v>94</v>
      </c>
      <c r="BD14" s="264">
        <f t="shared" si="4"/>
        <v>2</v>
      </c>
      <c r="BE14" s="264"/>
      <c r="BF14" s="264"/>
      <c r="BG14" s="264"/>
      <c r="BH14" s="264"/>
      <c r="BI14" s="264"/>
      <c r="BJ14" s="264"/>
      <c r="BK14" s="264">
        <v>99</v>
      </c>
      <c r="BL14" s="264">
        <v>94</v>
      </c>
      <c r="BM14" s="264">
        <f t="shared" si="14"/>
        <v>5</v>
      </c>
      <c r="BN14" s="264"/>
      <c r="BO14" s="264"/>
      <c r="BP14" s="274"/>
      <c r="BQ14" s="270">
        <v>0.87</v>
      </c>
      <c r="BR14" s="266">
        <v>5.07</v>
      </c>
      <c r="BS14" s="266">
        <v>0.75</v>
      </c>
      <c r="BT14" s="266"/>
      <c r="BU14" s="266"/>
      <c r="BV14" s="267"/>
      <c r="BW14" s="267">
        <v>1.8</v>
      </c>
      <c r="BX14" s="267">
        <v>1.88</v>
      </c>
      <c r="BY14" s="271">
        <v>0.04</v>
      </c>
      <c r="BZ14" s="267"/>
      <c r="CA14" s="267"/>
      <c r="CB14" s="268"/>
      <c r="CC14" s="268"/>
      <c r="CD14" s="268"/>
      <c r="CE14" s="257" t="s">
        <v>4461</v>
      </c>
    </row>
    <row r="15" spans="1:83" ht="43.9">
      <c r="A15" s="259">
        <v>2021</v>
      </c>
      <c r="B15" s="273" t="s">
        <v>4498</v>
      </c>
      <c r="C15" s="273" t="s">
        <v>4543</v>
      </c>
      <c r="D15" s="273" t="s">
        <v>4544</v>
      </c>
      <c r="E15" s="273" t="s">
        <v>4544</v>
      </c>
      <c r="F15" s="273" t="s">
        <v>4545</v>
      </c>
      <c r="G15" s="259" t="s">
        <v>4546</v>
      </c>
      <c r="H15" s="261" t="s">
        <v>4469</v>
      </c>
      <c r="I15" s="259"/>
      <c r="J15" s="259"/>
      <c r="K15" s="259" t="s">
        <v>4464</v>
      </c>
      <c r="L15" s="269" t="s">
        <v>4508</v>
      </c>
      <c r="M15" s="259" t="s">
        <v>300</v>
      </c>
      <c r="N15" s="259"/>
      <c r="O15" s="259" t="s">
        <v>4470</v>
      </c>
      <c r="P15" s="261"/>
      <c r="Q15" s="275" t="s">
        <v>4547</v>
      </c>
      <c r="R15" s="272"/>
      <c r="S15" s="276" t="s">
        <v>4548</v>
      </c>
      <c r="T15" s="269"/>
      <c r="U15" s="260"/>
      <c r="V15" s="264"/>
      <c r="W15" s="264"/>
      <c r="X15" s="264"/>
      <c r="Y15" s="264">
        <v>49</v>
      </c>
      <c r="Z15" s="264">
        <v>53</v>
      </c>
      <c r="AA15" s="264">
        <f t="shared" ref="AA15:AA20" si="15">Z15-Y15</f>
        <v>4</v>
      </c>
      <c r="AB15" s="264"/>
      <c r="AC15" s="264"/>
      <c r="AD15" s="264"/>
      <c r="AE15" s="264">
        <v>69</v>
      </c>
      <c r="AF15" s="264">
        <v>87</v>
      </c>
      <c r="AG15" s="264">
        <v>18</v>
      </c>
      <c r="AH15" s="274"/>
      <c r="AI15" s="274"/>
      <c r="AJ15" s="274"/>
      <c r="AK15" s="274"/>
      <c r="AL15" s="274"/>
      <c r="AM15" s="274"/>
      <c r="AN15" s="264"/>
      <c r="AO15" s="264"/>
      <c r="AP15" s="264"/>
      <c r="AQ15" s="264">
        <v>78</v>
      </c>
      <c r="AR15" s="264">
        <v>86</v>
      </c>
      <c r="AS15" s="264">
        <v>8</v>
      </c>
      <c r="AT15" s="264"/>
      <c r="AU15" s="264"/>
      <c r="AV15" s="264"/>
      <c r="AW15" s="264">
        <v>95</v>
      </c>
      <c r="AX15" s="264">
        <v>96</v>
      </c>
      <c r="AY15" s="264">
        <v>1</v>
      </c>
      <c r="AZ15" s="264"/>
      <c r="BA15" s="264"/>
      <c r="BB15" s="264">
        <v>92</v>
      </c>
      <c r="BC15" s="264">
        <v>99</v>
      </c>
      <c r="BD15" s="264">
        <v>7</v>
      </c>
      <c r="BE15" s="274"/>
      <c r="BF15" s="274"/>
      <c r="BG15" s="274"/>
      <c r="BH15" s="274"/>
      <c r="BI15" s="274"/>
      <c r="BJ15" s="274"/>
      <c r="BK15" s="274"/>
      <c r="BL15" s="274"/>
      <c r="BM15" s="274"/>
      <c r="BN15" s="274">
        <v>99</v>
      </c>
      <c r="BO15" s="274">
        <v>100</v>
      </c>
      <c r="BP15" s="274">
        <f t="shared" ref="BP15:BP20" si="16">BO15-BN15</f>
        <v>1</v>
      </c>
      <c r="BQ15" s="270">
        <v>0.94</v>
      </c>
      <c r="BR15" s="266">
        <v>5.76</v>
      </c>
      <c r="BS15" s="266">
        <v>5.76</v>
      </c>
      <c r="BT15" s="266"/>
      <c r="BU15" s="277"/>
      <c r="BV15" s="267"/>
      <c r="BW15" s="267">
        <v>0.08</v>
      </c>
      <c r="BX15" s="267">
        <v>0.1</v>
      </c>
      <c r="BY15" s="271">
        <v>0.25</v>
      </c>
      <c r="BZ15" s="267"/>
      <c r="CA15" s="267"/>
      <c r="CB15" s="268"/>
      <c r="CC15" s="268"/>
      <c r="CD15" s="268"/>
      <c r="CE15" s="268"/>
    </row>
    <row r="16" spans="1:83" ht="43.9">
      <c r="A16" s="259">
        <v>2021</v>
      </c>
      <c r="B16" s="273" t="s">
        <v>4465</v>
      </c>
      <c r="C16" s="273" t="s">
        <v>4549</v>
      </c>
      <c r="D16" s="273" t="s">
        <v>4544</v>
      </c>
      <c r="E16" s="273" t="s">
        <v>4544</v>
      </c>
      <c r="F16" s="273" t="s">
        <v>4550</v>
      </c>
      <c r="G16" s="259" t="s">
        <v>4536</v>
      </c>
      <c r="H16" s="261" t="s">
        <v>684</v>
      </c>
      <c r="I16" s="259"/>
      <c r="J16" s="259"/>
      <c r="K16" s="259" t="s">
        <v>4464</v>
      </c>
      <c r="L16" s="269" t="s">
        <v>4508</v>
      </c>
      <c r="M16" s="269" t="s">
        <v>300</v>
      </c>
      <c r="N16" s="259"/>
      <c r="O16" s="261" t="s">
        <v>4551</v>
      </c>
      <c r="P16" s="261"/>
      <c r="Q16" s="261"/>
      <c r="R16" s="261"/>
      <c r="S16" s="278" t="s">
        <v>4552</v>
      </c>
      <c r="T16" s="259"/>
      <c r="U16" s="263"/>
      <c r="V16" s="264"/>
      <c r="W16" s="264"/>
      <c r="X16" s="264"/>
      <c r="Y16" s="264">
        <v>10</v>
      </c>
      <c r="Z16" s="264">
        <v>12</v>
      </c>
      <c r="AA16" s="264">
        <f t="shared" si="15"/>
        <v>2</v>
      </c>
      <c r="AB16" s="264"/>
      <c r="AC16" s="264"/>
      <c r="AD16" s="264"/>
      <c r="AE16" s="264">
        <v>16</v>
      </c>
      <c r="AF16" s="264">
        <v>17</v>
      </c>
      <c r="AG16" s="264">
        <f t="shared" ref="AG16:AG20" si="17">AF16-AE16</f>
        <v>1</v>
      </c>
      <c r="AH16" s="264"/>
      <c r="AI16" s="264"/>
      <c r="AJ16" s="264"/>
      <c r="AK16" s="264"/>
      <c r="AL16" s="264"/>
      <c r="AM16" s="264"/>
      <c r="AN16" s="264"/>
      <c r="AO16" s="264"/>
      <c r="AP16" s="264"/>
      <c r="AQ16" s="264">
        <v>79</v>
      </c>
      <c r="AR16" s="264">
        <v>83</v>
      </c>
      <c r="AS16" s="264">
        <f t="shared" ref="AS16:AS20" si="18">AR16-AQ16</f>
        <v>4</v>
      </c>
      <c r="AT16" s="264"/>
      <c r="AU16" s="264"/>
      <c r="AV16" s="264"/>
      <c r="AW16" s="264">
        <v>72</v>
      </c>
      <c r="AX16" s="264">
        <v>73</v>
      </c>
      <c r="AY16" s="264">
        <f t="shared" ref="AY16:AY20" si="19">AX16-AW16</f>
        <v>1</v>
      </c>
      <c r="AZ16" s="264"/>
      <c r="BA16" s="264"/>
      <c r="BB16" s="264">
        <v>71</v>
      </c>
      <c r="BC16" s="264">
        <v>77</v>
      </c>
      <c r="BD16" s="264">
        <f t="shared" ref="BD16:BD31" si="20">BC16-BB16</f>
        <v>6</v>
      </c>
      <c r="BE16" s="264"/>
      <c r="BF16" s="264"/>
      <c r="BG16" s="264"/>
      <c r="BH16" s="264"/>
      <c r="BI16" s="264"/>
      <c r="BJ16" s="264"/>
      <c r="BK16" s="264"/>
      <c r="BL16" s="264"/>
      <c r="BM16" s="264"/>
      <c r="BN16" s="264">
        <v>85</v>
      </c>
      <c r="BO16" s="264">
        <v>86</v>
      </c>
      <c r="BP16" s="264">
        <f t="shared" si="16"/>
        <v>1</v>
      </c>
      <c r="BQ16" s="270">
        <v>0.92</v>
      </c>
      <c r="BR16" s="266">
        <v>5.84</v>
      </c>
      <c r="BS16" s="266">
        <v>0.47</v>
      </c>
      <c r="BT16" s="266"/>
      <c r="BU16" s="266"/>
      <c r="BV16" s="267"/>
      <c r="BW16" s="267">
        <v>4.79</v>
      </c>
      <c r="BX16" s="267">
        <v>4.87</v>
      </c>
      <c r="BY16" s="271">
        <v>0.02</v>
      </c>
      <c r="BZ16" s="267"/>
      <c r="CA16" s="279"/>
      <c r="CB16" s="268"/>
      <c r="CC16" s="268"/>
      <c r="CD16" s="268"/>
      <c r="CE16" s="268"/>
    </row>
    <row r="17" spans="1:83" ht="58.5">
      <c r="A17" s="259">
        <v>2021</v>
      </c>
      <c r="B17" s="273" t="s">
        <v>4465</v>
      </c>
      <c r="C17" s="273" t="s">
        <v>4549</v>
      </c>
      <c r="D17" s="273" t="s">
        <v>4544</v>
      </c>
      <c r="E17" s="273" t="s">
        <v>4544</v>
      </c>
      <c r="F17" s="273" t="s">
        <v>4550</v>
      </c>
      <c r="G17" s="259" t="s">
        <v>4536</v>
      </c>
      <c r="H17" s="261" t="s">
        <v>4469</v>
      </c>
      <c r="I17" s="259"/>
      <c r="J17" s="259"/>
      <c r="K17" s="259" t="s">
        <v>4464</v>
      </c>
      <c r="L17" s="269" t="s">
        <v>4508</v>
      </c>
      <c r="M17" s="269" t="s">
        <v>300</v>
      </c>
      <c r="N17" s="259"/>
      <c r="O17" s="261" t="s">
        <v>4470</v>
      </c>
      <c r="P17" s="261"/>
      <c r="Q17" s="275" t="s">
        <v>4553</v>
      </c>
      <c r="R17" s="261"/>
      <c r="S17" s="278" t="s">
        <v>4554</v>
      </c>
      <c r="T17" s="259"/>
      <c r="U17" s="263"/>
      <c r="V17" s="264"/>
      <c r="W17" s="264"/>
      <c r="X17" s="264"/>
      <c r="Y17" s="264">
        <v>13</v>
      </c>
      <c r="Z17" s="264">
        <v>17</v>
      </c>
      <c r="AA17" s="264">
        <f t="shared" si="15"/>
        <v>4</v>
      </c>
      <c r="AB17" s="264"/>
      <c r="AC17" s="264"/>
      <c r="AD17" s="264"/>
      <c r="AE17" s="264">
        <v>22</v>
      </c>
      <c r="AF17" s="264">
        <v>24</v>
      </c>
      <c r="AG17" s="264">
        <f t="shared" si="17"/>
        <v>2</v>
      </c>
      <c r="AH17" s="264"/>
      <c r="AI17" s="264"/>
      <c r="AJ17" s="264"/>
      <c r="AK17" s="264"/>
      <c r="AL17" s="264"/>
      <c r="AM17" s="264"/>
      <c r="AN17" s="264"/>
      <c r="AO17" s="264"/>
      <c r="AP17" s="264"/>
      <c r="AQ17" s="264">
        <v>49</v>
      </c>
      <c r="AR17" s="264">
        <v>54</v>
      </c>
      <c r="AS17" s="264">
        <f t="shared" si="18"/>
        <v>5</v>
      </c>
      <c r="AT17" s="264"/>
      <c r="AU17" s="264"/>
      <c r="AV17" s="264"/>
      <c r="AW17" s="264">
        <v>68</v>
      </c>
      <c r="AX17" s="264">
        <v>74</v>
      </c>
      <c r="AY17" s="264">
        <f t="shared" si="19"/>
        <v>6</v>
      </c>
      <c r="AZ17" s="264"/>
      <c r="BA17" s="264"/>
      <c r="BB17" s="264">
        <v>67</v>
      </c>
      <c r="BC17" s="264">
        <v>70</v>
      </c>
      <c r="BD17" s="264">
        <f t="shared" si="20"/>
        <v>3</v>
      </c>
      <c r="BE17" s="264"/>
      <c r="BF17" s="264"/>
      <c r="BG17" s="264"/>
      <c r="BH17" s="264"/>
      <c r="BI17" s="264"/>
      <c r="BJ17" s="264"/>
      <c r="BK17" s="264"/>
      <c r="BL17" s="264"/>
      <c r="BM17" s="264"/>
      <c r="BN17" s="264">
        <v>80</v>
      </c>
      <c r="BO17" s="264">
        <v>86</v>
      </c>
      <c r="BP17" s="264">
        <f t="shared" si="16"/>
        <v>6</v>
      </c>
      <c r="BQ17" s="270">
        <v>0.85</v>
      </c>
      <c r="BR17" s="266">
        <v>5.13</v>
      </c>
      <c r="BS17" s="266">
        <v>0.52</v>
      </c>
      <c r="BT17" s="266"/>
      <c r="BU17" s="266"/>
      <c r="BV17" s="267"/>
      <c r="BW17" s="267">
        <v>0.8</v>
      </c>
      <c r="BX17" s="267">
        <v>0.9</v>
      </c>
      <c r="BY17" s="271">
        <v>0.13</v>
      </c>
      <c r="BZ17" s="267"/>
      <c r="CA17" s="279"/>
      <c r="CB17" s="268"/>
      <c r="CC17" s="268"/>
      <c r="CD17" s="268"/>
      <c r="CE17" s="268"/>
    </row>
    <row r="18" spans="1:83" ht="29.25">
      <c r="A18" s="259">
        <v>2021</v>
      </c>
      <c r="B18" s="273" t="s">
        <v>4465</v>
      </c>
      <c r="C18" s="273" t="s">
        <v>4555</v>
      </c>
      <c r="D18" s="273" t="s">
        <v>4544</v>
      </c>
      <c r="E18" s="273" t="s">
        <v>4544</v>
      </c>
      <c r="F18" s="273" t="s">
        <v>4556</v>
      </c>
      <c r="G18" s="259" t="s">
        <v>12084</v>
      </c>
      <c r="H18" s="261" t="s">
        <v>684</v>
      </c>
      <c r="I18" s="259"/>
      <c r="J18" s="259"/>
      <c r="K18" s="259" t="s">
        <v>4464</v>
      </c>
      <c r="L18" s="269" t="s">
        <v>4508</v>
      </c>
      <c r="M18" s="269" t="s">
        <v>300</v>
      </c>
      <c r="N18" s="259"/>
      <c r="O18" s="261" t="s">
        <v>4551</v>
      </c>
      <c r="P18" s="261"/>
      <c r="Q18" s="261"/>
      <c r="R18" s="261"/>
      <c r="S18" s="262"/>
      <c r="T18" s="259"/>
      <c r="U18" s="263"/>
      <c r="V18" s="264"/>
      <c r="W18" s="264"/>
      <c r="X18" s="264"/>
      <c r="Y18" s="264">
        <v>4</v>
      </c>
      <c r="Z18" s="264">
        <v>4</v>
      </c>
      <c r="AA18" s="264">
        <f t="shared" si="15"/>
        <v>0</v>
      </c>
      <c r="AB18" s="264"/>
      <c r="AC18" s="264"/>
      <c r="AD18" s="264"/>
      <c r="AE18" s="264">
        <v>5</v>
      </c>
      <c r="AF18" s="264">
        <v>10</v>
      </c>
      <c r="AG18" s="264">
        <f t="shared" si="17"/>
        <v>5</v>
      </c>
      <c r="AH18" s="264"/>
      <c r="AI18" s="264"/>
      <c r="AJ18" s="264"/>
      <c r="AK18" s="264"/>
      <c r="AL18" s="264"/>
      <c r="AM18" s="264"/>
      <c r="AN18" s="264"/>
      <c r="AO18" s="264"/>
      <c r="AP18" s="264"/>
      <c r="AQ18" s="264">
        <v>65</v>
      </c>
      <c r="AR18" s="264">
        <v>70</v>
      </c>
      <c r="AS18" s="264">
        <f t="shared" si="18"/>
        <v>5</v>
      </c>
      <c r="AT18" s="264"/>
      <c r="AU18" s="264"/>
      <c r="AV18" s="264"/>
      <c r="AW18" s="264">
        <v>86</v>
      </c>
      <c r="AX18" s="264">
        <v>97</v>
      </c>
      <c r="AY18" s="264">
        <f t="shared" si="19"/>
        <v>11</v>
      </c>
      <c r="AZ18" s="264"/>
      <c r="BA18" s="264"/>
      <c r="BB18" s="264">
        <v>42</v>
      </c>
      <c r="BC18" s="264">
        <v>53</v>
      </c>
      <c r="BD18" s="264">
        <f t="shared" si="20"/>
        <v>11</v>
      </c>
      <c r="BE18" s="264"/>
      <c r="BF18" s="264"/>
      <c r="BG18" s="264"/>
      <c r="BH18" s="264"/>
      <c r="BI18" s="264"/>
      <c r="BJ18" s="264"/>
      <c r="BK18" s="264"/>
      <c r="BL18" s="264"/>
      <c r="BM18" s="264"/>
      <c r="BN18" s="264">
        <v>56</v>
      </c>
      <c r="BO18" s="264">
        <v>64</v>
      </c>
      <c r="BP18" s="264">
        <f t="shared" si="16"/>
        <v>8</v>
      </c>
      <c r="BQ18" s="270">
        <v>0.89</v>
      </c>
      <c r="BR18" s="266">
        <v>5.31</v>
      </c>
      <c r="BS18" s="266">
        <v>0.87</v>
      </c>
      <c r="BT18" s="266"/>
      <c r="BU18" s="266"/>
      <c r="BV18" s="267"/>
      <c r="BW18" s="267">
        <v>3.91</v>
      </c>
      <c r="BX18" s="267">
        <v>4.03</v>
      </c>
      <c r="BY18" s="271">
        <v>0.03</v>
      </c>
      <c r="BZ18" s="267"/>
      <c r="CA18" s="267"/>
      <c r="CB18" s="268"/>
      <c r="CC18" s="268"/>
      <c r="CD18" s="268"/>
      <c r="CE18" s="268"/>
    </row>
    <row r="19" spans="1:83" ht="58.5">
      <c r="A19" s="259">
        <v>2021</v>
      </c>
      <c r="B19" s="273" t="s">
        <v>4465</v>
      </c>
      <c r="C19" s="273" t="s">
        <v>4555</v>
      </c>
      <c r="D19" s="273" t="s">
        <v>4544</v>
      </c>
      <c r="E19" s="273" t="s">
        <v>4544</v>
      </c>
      <c r="F19" s="273" t="s">
        <v>4556</v>
      </c>
      <c r="G19" s="259" t="s">
        <v>12084</v>
      </c>
      <c r="H19" s="261" t="s">
        <v>4469</v>
      </c>
      <c r="I19" s="259"/>
      <c r="J19" s="259"/>
      <c r="K19" s="259" t="s">
        <v>4464</v>
      </c>
      <c r="L19" s="269" t="s">
        <v>4508</v>
      </c>
      <c r="M19" s="269" t="s">
        <v>300</v>
      </c>
      <c r="N19" s="259"/>
      <c r="O19" s="261" t="s">
        <v>4470</v>
      </c>
      <c r="P19" s="261"/>
      <c r="Q19" s="275" t="s">
        <v>4557</v>
      </c>
      <c r="R19" s="261"/>
      <c r="S19" s="278" t="s">
        <v>4558</v>
      </c>
      <c r="T19" s="259"/>
      <c r="U19" s="263"/>
      <c r="V19" s="264"/>
      <c r="W19" s="264"/>
      <c r="X19" s="264"/>
      <c r="Y19" s="264">
        <v>3</v>
      </c>
      <c r="Z19" s="264">
        <v>3</v>
      </c>
      <c r="AA19" s="264">
        <f t="shared" si="15"/>
        <v>0</v>
      </c>
      <c r="AB19" s="264"/>
      <c r="AC19" s="264"/>
      <c r="AD19" s="264"/>
      <c r="AE19" s="264">
        <v>5</v>
      </c>
      <c r="AF19" s="264">
        <v>11</v>
      </c>
      <c r="AG19" s="264">
        <f t="shared" si="17"/>
        <v>6</v>
      </c>
      <c r="AH19" s="264"/>
      <c r="AI19" s="264"/>
      <c r="AJ19" s="264"/>
      <c r="AK19" s="264"/>
      <c r="AL19" s="264"/>
      <c r="AM19" s="264"/>
      <c r="AN19" s="264"/>
      <c r="AO19" s="264"/>
      <c r="AP19" s="264"/>
      <c r="AQ19" s="264">
        <v>40</v>
      </c>
      <c r="AR19" s="264">
        <v>48</v>
      </c>
      <c r="AS19" s="264">
        <f t="shared" si="18"/>
        <v>8</v>
      </c>
      <c r="AT19" s="264"/>
      <c r="AU19" s="264"/>
      <c r="AV19" s="264"/>
      <c r="AW19" s="264">
        <v>67</v>
      </c>
      <c r="AX19" s="264">
        <v>89</v>
      </c>
      <c r="AY19" s="264">
        <f t="shared" si="19"/>
        <v>22</v>
      </c>
      <c r="AZ19" s="264"/>
      <c r="BA19" s="264"/>
      <c r="BB19" s="264">
        <v>43</v>
      </c>
      <c r="BC19" s="264">
        <v>52</v>
      </c>
      <c r="BD19" s="264">
        <f t="shared" si="20"/>
        <v>9</v>
      </c>
      <c r="BE19" s="264"/>
      <c r="BF19" s="264"/>
      <c r="BG19" s="264"/>
      <c r="BH19" s="264"/>
      <c r="BI19" s="264"/>
      <c r="BJ19" s="264"/>
      <c r="BK19" s="264"/>
      <c r="BL19" s="264"/>
      <c r="BM19" s="264"/>
      <c r="BN19" s="264">
        <v>49</v>
      </c>
      <c r="BO19" s="264">
        <v>60</v>
      </c>
      <c r="BP19" s="264">
        <f t="shared" si="16"/>
        <v>11</v>
      </c>
      <c r="BQ19" s="270">
        <v>0.9</v>
      </c>
      <c r="BR19" s="266">
        <v>5.24</v>
      </c>
      <c r="BS19" s="266">
        <v>0.64</v>
      </c>
      <c r="BT19" s="266"/>
      <c r="BU19" s="266"/>
      <c r="BV19" s="267"/>
      <c r="BW19" s="267">
        <v>0.71</v>
      </c>
      <c r="BX19" s="267">
        <v>0.77</v>
      </c>
      <c r="BY19" s="271">
        <v>0.08</v>
      </c>
      <c r="BZ19" s="267"/>
      <c r="CA19" s="267"/>
      <c r="CB19" s="268"/>
      <c r="CC19" s="268"/>
      <c r="CD19" s="268"/>
      <c r="CE19" s="268"/>
    </row>
    <row r="20" spans="1:83" ht="14.65">
      <c r="A20" s="259">
        <v>2021</v>
      </c>
      <c r="B20" s="273" t="s">
        <v>4474</v>
      </c>
      <c r="C20" s="273" t="s">
        <v>4475</v>
      </c>
      <c r="D20" s="273" t="s">
        <v>4524</v>
      </c>
      <c r="E20" s="273" t="s">
        <v>4525</v>
      </c>
      <c r="F20" s="273" t="s">
        <v>4526</v>
      </c>
      <c r="G20" s="259" t="s">
        <v>12026</v>
      </c>
      <c r="H20" s="272" t="s">
        <v>676</v>
      </c>
      <c r="I20" s="259"/>
      <c r="J20" s="259" t="s">
        <v>411</v>
      </c>
      <c r="K20" s="259" t="s">
        <v>4464</v>
      </c>
      <c r="L20" s="269" t="s">
        <v>4508</v>
      </c>
      <c r="M20" s="259" t="s">
        <v>300</v>
      </c>
      <c r="N20" s="259"/>
      <c r="O20" s="261" t="s">
        <v>4542</v>
      </c>
      <c r="P20" s="261"/>
      <c r="Q20" s="261"/>
      <c r="R20" s="261"/>
      <c r="S20" s="262"/>
      <c r="T20" s="259"/>
      <c r="U20" s="263"/>
      <c r="V20" s="264"/>
      <c r="W20" s="264"/>
      <c r="X20" s="264"/>
      <c r="Y20" s="264">
        <v>8</v>
      </c>
      <c r="Z20" s="264">
        <v>26</v>
      </c>
      <c r="AA20" s="264">
        <f t="shared" si="15"/>
        <v>18</v>
      </c>
      <c r="AB20" s="264"/>
      <c r="AC20" s="264"/>
      <c r="AD20" s="264"/>
      <c r="AE20" s="264">
        <v>86</v>
      </c>
      <c r="AF20" s="264">
        <v>94</v>
      </c>
      <c r="AG20" s="264">
        <f t="shared" si="17"/>
        <v>8</v>
      </c>
      <c r="AH20" s="264"/>
      <c r="AI20" s="264"/>
      <c r="AJ20" s="264"/>
      <c r="AK20" s="264"/>
      <c r="AL20" s="264"/>
      <c r="AM20" s="264"/>
      <c r="AN20" s="264"/>
      <c r="AO20" s="264"/>
      <c r="AP20" s="264"/>
      <c r="AQ20" s="264">
        <v>86</v>
      </c>
      <c r="AR20" s="264">
        <v>91</v>
      </c>
      <c r="AS20" s="264">
        <f t="shared" si="18"/>
        <v>5</v>
      </c>
      <c r="AT20" s="264"/>
      <c r="AU20" s="264"/>
      <c r="AV20" s="264"/>
      <c r="AW20" s="264">
        <v>83</v>
      </c>
      <c r="AX20" s="264">
        <v>83</v>
      </c>
      <c r="AY20" s="264">
        <f t="shared" si="19"/>
        <v>0</v>
      </c>
      <c r="AZ20" s="264"/>
      <c r="BA20" s="264"/>
      <c r="BB20" s="264">
        <v>91</v>
      </c>
      <c r="BC20" s="264">
        <v>96</v>
      </c>
      <c r="BD20" s="264">
        <f t="shared" si="20"/>
        <v>5</v>
      </c>
      <c r="BE20" s="264"/>
      <c r="BF20" s="264"/>
      <c r="BG20" s="264"/>
      <c r="BH20" s="264"/>
      <c r="BI20" s="264"/>
      <c r="BJ20" s="264"/>
      <c r="BK20" s="264"/>
      <c r="BL20" s="264"/>
      <c r="BM20" s="264"/>
      <c r="BN20" s="264">
        <v>99</v>
      </c>
      <c r="BO20" s="264">
        <v>100</v>
      </c>
      <c r="BP20" s="264">
        <f t="shared" si="16"/>
        <v>1</v>
      </c>
      <c r="BQ20" s="270">
        <v>0.95</v>
      </c>
      <c r="BR20" s="266">
        <v>4.62</v>
      </c>
      <c r="BS20" s="266">
        <v>0.73</v>
      </c>
      <c r="BT20" s="266"/>
      <c r="BU20" s="266"/>
      <c r="BV20" s="267"/>
      <c r="BW20" s="267">
        <v>1.02</v>
      </c>
      <c r="BX20" s="267">
        <v>1.1200000000000001</v>
      </c>
      <c r="BY20" s="271">
        <v>0.1</v>
      </c>
      <c r="BZ20" s="267"/>
      <c r="CA20" s="267"/>
      <c r="CB20" s="268"/>
      <c r="CC20" s="268"/>
      <c r="CD20" s="268"/>
      <c r="CE20" s="268"/>
    </row>
    <row r="21" spans="1:83" ht="14.65">
      <c r="A21" s="259">
        <v>2021</v>
      </c>
      <c r="B21" s="273" t="s">
        <v>4503</v>
      </c>
      <c r="C21" s="273" t="s">
        <v>4504</v>
      </c>
      <c r="D21" s="273" t="s">
        <v>4505</v>
      </c>
      <c r="E21" s="273" t="s">
        <v>4505</v>
      </c>
      <c r="F21" s="273" t="s">
        <v>4506</v>
      </c>
      <c r="G21" s="259" t="s">
        <v>12028</v>
      </c>
      <c r="H21" s="261" t="s">
        <v>688</v>
      </c>
      <c r="I21" s="259"/>
      <c r="J21" s="259" t="s">
        <v>3311</v>
      </c>
      <c r="K21" s="259" t="s">
        <v>4464</v>
      </c>
      <c r="L21" s="259" t="s">
        <v>4507</v>
      </c>
      <c r="M21" s="259" t="s">
        <v>300</v>
      </c>
      <c r="N21" s="259"/>
      <c r="O21" s="261" t="s">
        <v>4511</v>
      </c>
      <c r="P21" s="261"/>
      <c r="Q21" s="261"/>
      <c r="R21" s="262"/>
      <c r="S21" s="262"/>
      <c r="T21" s="263"/>
      <c r="U21" s="263"/>
      <c r="V21" s="264">
        <v>22</v>
      </c>
      <c r="W21" s="264">
        <v>9</v>
      </c>
      <c r="X21" s="264">
        <f t="shared" ref="X21:X22" si="21">V21-W21</f>
        <v>13</v>
      </c>
      <c r="Y21" s="264"/>
      <c r="Z21" s="264"/>
      <c r="AA21" s="264"/>
      <c r="AB21" s="264">
        <v>88</v>
      </c>
      <c r="AC21" s="264">
        <v>86</v>
      </c>
      <c r="AD21" s="264">
        <f t="shared" ref="AD21:AD22" si="22">AB21-AC21</f>
        <v>2</v>
      </c>
      <c r="AE21" s="264"/>
      <c r="AF21" s="264"/>
      <c r="AG21" s="264"/>
      <c r="AH21" s="264"/>
      <c r="AI21" s="264"/>
      <c r="AJ21" s="264"/>
      <c r="AK21" s="264"/>
      <c r="AL21" s="264"/>
      <c r="AM21" s="264"/>
      <c r="AN21" s="264">
        <v>89</v>
      </c>
      <c r="AO21" s="264">
        <v>77</v>
      </c>
      <c r="AP21" s="264">
        <f t="shared" ref="AP21:AP22" si="23">AN21-AO21</f>
        <v>12</v>
      </c>
      <c r="AQ21" s="264"/>
      <c r="AR21" s="264"/>
      <c r="AS21" s="264"/>
      <c r="AT21" s="264">
        <v>93</v>
      </c>
      <c r="AU21" s="264">
        <v>85</v>
      </c>
      <c r="AV21" s="264">
        <f t="shared" ref="AV21:AV22" si="24">AT21-AU21</f>
        <v>8</v>
      </c>
      <c r="AW21" s="264"/>
      <c r="AX21" s="264"/>
      <c r="AY21" s="264"/>
      <c r="AZ21" s="264"/>
      <c r="BA21" s="264"/>
      <c r="BB21" s="264">
        <v>85</v>
      </c>
      <c r="BC21" s="264">
        <v>93</v>
      </c>
      <c r="BD21" s="264">
        <f t="shared" si="20"/>
        <v>8</v>
      </c>
      <c r="BE21" s="264"/>
      <c r="BF21" s="264"/>
      <c r="BG21" s="264"/>
      <c r="BH21" s="264"/>
      <c r="BI21" s="264"/>
      <c r="BJ21" s="264"/>
      <c r="BK21" s="264">
        <v>100</v>
      </c>
      <c r="BL21" s="264">
        <v>99</v>
      </c>
      <c r="BM21" s="264">
        <f t="shared" ref="BM21:BM22" si="25">BK21-BL21</f>
        <v>1</v>
      </c>
      <c r="BN21" s="264"/>
      <c r="BO21" s="264"/>
      <c r="BP21" s="264"/>
      <c r="BQ21" s="270">
        <v>0.95</v>
      </c>
      <c r="BR21" s="266">
        <v>4.4800000000000004</v>
      </c>
      <c r="BS21" s="266">
        <v>0.62</v>
      </c>
      <c r="BT21" s="266"/>
      <c r="BU21" s="266"/>
      <c r="BV21" s="267"/>
      <c r="BW21" s="267">
        <v>2.4700000000000002</v>
      </c>
      <c r="BX21" s="267">
        <v>2.6</v>
      </c>
      <c r="BY21" s="271">
        <v>0.05</v>
      </c>
      <c r="BZ21" s="267"/>
      <c r="CA21" s="267"/>
      <c r="CB21" s="268"/>
      <c r="CC21" s="268"/>
      <c r="CD21" s="268"/>
      <c r="CE21" s="257" t="s">
        <v>4461</v>
      </c>
    </row>
    <row r="22" spans="1:83" ht="14.65">
      <c r="A22" s="259">
        <v>2021</v>
      </c>
      <c r="B22" s="273" t="s">
        <v>4503</v>
      </c>
      <c r="C22" s="273" t="s">
        <v>4504</v>
      </c>
      <c r="D22" s="273" t="s">
        <v>4505</v>
      </c>
      <c r="E22" s="273" t="s">
        <v>4505</v>
      </c>
      <c r="F22" s="273" t="s">
        <v>4506</v>
      </c>
      <c r="G22" s="259" t="s">
        <v>12028</v>
      </c>
      <c r="H22" s="261" t="s">
        <v>693</v>
      </c>
      <c r="I22" s="259"/>
      <c r="J22" s="259" t="s">
        <v>3311</v>
      </c>
      <c r="K22" s="259" t="s">
        <v>4464</v>
      </c>
      <c r="L22" s="259" t="s">
        <v>4507</v>
      </c>
      <c r="M22" s="259" t="s">
        <v>300</v>
      </c>
      <c r="N22" s="259"/>
      <c r="O22" s="261" t="s">
        <v>4460</v>
      </c>
      <c r="P22" s="261"/>
      <c r="Q22" s="261"/>
      <c r="R22" s="262"/>
      <c r="S22" s="262"/>
      <c r="T22" s="263"/>
      <c r="U22" s="263"/>
      <c r="V22" s="264">
        <v>17</v>
      </c>
      <c r="W22" s="264">
        <v>7</v>
      </c>
      <c r="X22" s="264">
        <f t="shared" si="21"/>
        <v>10</v>
      </c>
      <c r="Y22" s="264"/>
      <c r="Z22" s="264"/>
      <c r="AA22" s="264"/>
      <c r="AB22" s="264">
        <v>80</v>
      </c>
      <c r="AC22" s="264">
        <v>79</v>
      </c>
      <c r="AD22" s="264">
        <f t="shared" si="22"/>
        <v>1</v>
      </c>
      <c r="AE22" s="264"/>
      <c r="AF22" s="264"/>
      <c r="AG22" s="264"/>
      <c r="AH22" s="264"/>
      <c r="AI22" s="264"/>
      <c r="AJ22" s="264"/>
      <c r="AK22" s="264"/>
      <c r="AL22" s="264"/>
      <c r="AM22" s="264"/>
      <c r="AN22" s="264">
        <v>88</v>
      </c>
      <c r="AO22" s="264">
        <v>85</v>
      </c>
      <c r="AP22" s="264">
        <f t="shared" si="23"/>
        <v>3</v>
      </c>
      <c r="AQ22" s="264"/>
      <c r="AR22" s="264"/>
      <c r="AS22" s="264"/>
      <c r="AT22" s="264">
        <v>96</v>
      </c>
      <c r="AU22" s="264">
        <v>95</v>
      </c>
      <c r="AV22" s="264">
        <f t="shared" si="24"/>
        <v>1</v>
      </c>
      <c r="AW22" s="264"/>
      <c r="AX22" s="264"/>
      <c r="AY22" s="264"/>
      <c r="AZ22" s="264"/>
      <c r="BA22" s="264"/>
      <c r="BB22" s="264">
        <v>91</v>
      </c>
      <c r="BC22" s="264">
        <v>93</v>
      </c>
      <c r="BD22" s="264">
        <f t="shared" si="20"/>
        <v>2</v>
      </c>
      <c r="BE22" s="264"/>
      <c r="BF22" s="264"/>
      <c r="BG22" s="264"/>
      <c r="BH22" s="264"/>
      <c r="BI22" s="264"/>
      <c r="BJ22" s="264"/>
      <c r="BK22" s="264">
        <v>99</v>
      </c>
      <c r="BL22" s="264">
        <v>97</v>
      </c>
      <c r="BM22" s="264">
        <f t="shared" si="25"/>
        <v>2</v>
      </c>
      <c r="BN22" s="264"/>
      <c r="BO22" s="264"/>
      <c r="BP22" s="264"/>
      <c r="BQ22" s="270">
        <v>0.98</v>
      </c>
      <c r="BR22" s="266">
        <v>5.91</v>
      </c>
      <c r="BS22" s="266">
        <v>0.63</v>
      </c>
      <c r="BT22" s="266"/>
      <c r="BU22" s="266"/>
      <c r="BV22" s="267"/>
      <c r="BW22" s="267">
        <v>6.88</v>
      </c>
      <c r="BX22" s="267">
        <v>7.95</v>
      </c>
      <c r="BY22" s="271">
        <v>0.16</v>
      </c>
      <c r="BZ22" s="267"/>
      <c r="CA22" s="267"/>
      <c r="CB22" s="268"/>
      <c r="CC22" s="268"/>
      <c r="CD22" s="268"/>
      <c r="CE22" s="257" t="s">
        <v>4461</v>
      </c>
    </row>
    <row r="23" spans="1:83" ht="14.65">
      <c r="A23" s="259">
        <v>2021</v>
      </c>
      <c r="B23" s="273" t="s">
        <v>4462</v>
      </c>
      <c r="C23" s="273" t="s">
        <v>4463</v>
      </c>
      <c r="D23" s="273" t="s">
        <v>4559</v>
      </c>
      <c r="E23" s="273" t="s">
        <v>4559</v>
      </c>
      <c r="F23" s="273" t="s">
        <v>4560</v>
      </c>
      <c r="G23" s="259" t="s">
        <v>4561</v>
      </c>
      <c r="H23" s="261" t="s">
        <v>681</v>
      </c>
      <c r="I23" s="259"/>
      <c r="J23" s="259" t="s">
        <v>411</v>
      </c>
      <c r="K23" s="259" t="s">
        <v>4464</v>
      </c>
      <c r="L23" s="269" t="s">
        <v>4508</v>
      </c>
      <c r="M23" s="259" t="s">
        <v>300</v>
      </c>
      <c r="N23" s="259"/>
      <c r="O23" s="261" t="s">
        <v>4466</v>
      </c>
      <c r="P23" s="261"/>
      <c r="Q23" s="261"/>
      <c r="R23" s="261"/>
      <c r="S23" s="262"/>
      <c r="T23" s="259"/>
      <c r="U23" s="263"/>
      <c r="V23" s="264"/>
      <c r="W23" s="264"/>
      <c r="X23" s="264"/>
      <c r="Y23" s="264">
        <v>14</v>
      </c>
      <c r="Z23" s="264">
        <v>31</v>
      </c>
      <c r="AA23" s="264">
        <f t="shared" ref="AA23:AA50" si="26">Z23-Y23</f>
        <v>17</v>
      </c>
      <c r="AB23" s="264"/>
      <c r="AC23" s="264"/>
      <c r="AD23" s="264"/>
      <c r="AE23" s="264">
        <v>80</v>
      </c>
      <c r="AF23" s="264">
        <v>94</v>
      </c>
      <c r="AG23" s="264">
        <f t="shared" ref="AG23:AG31" si="27">AF23-AE23</f>
        <v>14</v>
      </c>
      <c r="AH23" s="264"/>
      <c r="AI23" s="264"/>
      <c r="AJ23" s="264"/>
      <c r="AK23" s="264"/>
      <c r="AL23" s="264"/>
      <c r="AM23" s="264"/>
      <c r="AN23" s="264"/>
      <c r="AO23" s="264"/>
      <c r="AP23" s="264"/>
      <c r="AQ23" s="264">
        <v>78</v>
      </c>
      <c r="AR23" s="264">
        <v>83</v>
      </c>
      <c r="AS23" s="264">
        <f t="shared" ref="AS23:AS31" si="28">AR23-AQ23</f>
        <v>5</v>
      </c>
      <c r="AT23" s="264"/>
      <c r="AU23" s="264"/>
      <c r="AV23" s="264"/>
      <c r="AW23" s="264">
        <v>82</v>
      </c>
      <c r="AX23" s="264">
        <v>93</v>
      </c>
      <c r="AY23" s="264">
        <f t="shared" ref="AY23:AY31" si="29">AX23-AW23</f>
        <v>11</v>
      </c>
      <c r="AZ23" s="264"/>
      <c r="BA23" s="264"/>
      <c r="BB23" s="264">
        <v>88</v>
      </c>
      <c r="BC23" s="264">
        <v>91</v>
      </c>
      <c r="BD23" s="264">
        <f t="shared" si="20"/>
        <v>3</v>
      </c>
      <c r="BE23" s="264"/>
      <c r="BF23" s="264"/>
      <c r="BG23" s="264"/>
      <c r="BH23" s="264"/>
      <c r="BI23" s="264"/>
      <c r="BJ23" s="264"/>
      <c r="BK23" s="264"/>
      <c r="BL23" s="264"/>
      <c r="BM23" s="264"/>
      <c r="BN23" s="264">
        <v>96</v>
      </c>
      <c r="BO23" s="264">
        <v>98</v>
      </c>
      <c r="BP23" s="264">
        <f t="shared" ref="BP23:BP50" si="30">BO23-BN23</f>
        <v>2</v>
      </c>
      <c r="BQ23" s="270">
        <v>0.9</v>
      </c>
      <c r="BR23" s="266">
        <v>6.9</v>
      </c>
      <c r="BS23" s="266">
        <v>0.37</v>
      </c>
      <c r="BT23" s="266"/>
      <c r="BU23" s="266"/>
      <c r="BV23" s="267"/>
      <c r="BW23" s="267">
        <v>3.43</v>
      </c>
      <c r="BX23" s="267">
        <v>4.2</v>
      </c>
      <c r="BY23" s="271">
        <v>0.22</v>
      </c>
      <c r="BZ23" s="267"/>
      <c r="CA23" s="267"/>
      <c r="CB23" s="268"/>
      <c r="CC23" s="268"/>
      <c r="CD23" s="268"/>
      <c r="CE23" s="268" t="s">
        <v>4461</v>
      </c>
    </row>
    <row r="24" spans="1:83" ht="14.65">
      <c r="A24" s="259">
        <v>2021</v>
      </c>
      <c r="B24" s="273" t="s">
        <v>4474</v>
      </c>
      <c r="C24" s="273" t="s">
        <v>4562</v>
      </c>
      <c r="D24" s="273" t="s">
        <v>4563</v>
      </c>
      <c r="E24" s="273" t="s">
        <v>4564</v>
      </c>
      <c r="F24" s="273" t="s">
        <v>4565</v>
      </c>
      <c r="G24" s="259" t="s">
        <v>4566</v>
      </c>
      <c r="H24" s="261" t="s">
        <v>4469</v>
      </c>
      <c r="I24" s="259"/>
      <c r="J24" s="259" t="s">
        <v>411</v>
      </c>
      <c r="K24" s="259" t="s">
        <v>4464</v>
      </c>
      <c r="L24" s="269" t="s">
        <v>4508</v>
      </c>
      <c r="M24" s="259" t="s">
        <v>300</v>
      </c>
      <c r="N24" s="259"/>
      <c r="O24" s="261" t="s">
        <v>4470</v>
      </c>
      <c r="P24" s="261"/>
      <c r="Q24" s="261"/>
      <c r="R24" s="261"/>
      <c r="S24" s="262"/>
      <c r="T24" s="259"/>
      <c r="U24" s="263"/>
      <c r="V24" s="264"/>
      <c r="W24" s="264"/>
      <c r="X24" s="264"/>
      <c r="Y24" s="264">
        <v>12</v>
      </c>
      <c r="Z24" s="264">
        <v>27</v>
      </c>
      <c r="AA24" s="264">
        <f t="shared" si="26"/>
        <v>15</v>
      </c>
      <c r="AB24" s="264"/>
      <c r="AC24" s="264"/>
      <c r="AD24" s="264"/>
      <c r="AE24" s="264">
        <v>84</v>
      </c>
      <c r="AF24" s="264">
        <v>90</v>
      </c>
      <c r="AG24" s="264">
        <f t="shared" si="27"/>
        <v>6</v>
      </c>
      <c r="AH24" s="264"/>
      <c r="AI24" s="264"/>
      <c r="AJ24" s="264"/>
      <c r="AK24" s="264"/>
      <c r="AL24" s="264"/>
      <c r="AM24" s="264"/>
      <c r="AN24" s="264"/>
      <c r="AO24" s="264"/>
      <c r="AP24" s="264"/>
      <c r="AQ24" s="264">
        <v>69</v>
      </c>
      <c r="AR24" s="264">
        <v>71</v>
      </c>
      <c r="AS24" s="264">
        <f t="shared" si="28"/>
        <v>2</v>
      </c>
      <c r="AT24" s="264"/>
      <c r="AU24" s="264"/>
      <c r="AV24" s="264"/>
      <c r="AW24" s="264">
        <v>91</v>
      </c>
      <c r="AX24" s="264">
        <v>96</v>
      </c>
      <c r="AY24" s="264">
        <f t="shared" si="29"/>
        <v>5</v>
      </c>
      <c r="AZ24" s="264"/>
      <c r="BA24" s="264"/>
      <c r="BB24" s="264">
        <v>93</v>
      </c>
      <c r="BC24" s="264">
        <v>95</v>
      </c>
      <c r="BD24" s="264">
        <f t="shared" si="20"/>
        <v>2</v>
      </c>
      <c r="BE24" s="264"/>
      <c r="BF24" s="264"/>
      <c r="BG24" s="264"/>
      <c r="BH24" s="264"/>
      <c r="BI24" s="264"/>
      <c r="BJ24" s="264"/>
      <c r="BK24" s="264"/>
      <c r="BL24" s="264"/>
      <c r="BM24" s="264"/>
      <c r="BN24" s="264">
        <v>91</v>
      </c>
      <c r="BO24" s="264">
        <v>97</v>
      </c>
      <c r="BP24" s="264">
        <f t="shared" si="30"/>
        <v>6</v>
      </c>
      <c r="BQ24" s="270">
        <v>0.96</v>
      </c>
      <c r="BR24" s="266">
        <v>6.14</v>
      </c>
      <c r="BS24" s="266">
        <v>0.3</v>
      </c>
      <c r="BT24" s="266"/>
      <c r="BU24" s="266"/>
      <c r="BV24" s="267"/>
      <c r="BW24" s="267">
        <v>0.37</v>
      </c>
      <c r="BX24" s="267">
        <v>0.47</v>
      </c>
      <c r="BY24" s="271">
        <v>0.27</v>
      </c>
      <c r="BZ24" s="267"/>
      <c r="CA24" s="267"/>
      <c r="CB24" s="268"/>
      <c r="CC24" s="268"/>
      <c r="CD24" s="268"/>
      <c r="CE24" s="268"/>
    </row>
    <row r="25" spans="1:83" ht="14.65">
      <c r="A25" s="259">
        <v>2021</v>
      </c>
      <c r="B25" s="273" t="s">
        <v>4483</v>
      </c>
      <c r="C25" s="273" t="s">
        <v>4484</v>
      </c>
      <c r="D25" s="273" t="s">
        <v>4485</v>
      </c>
      <c r="E25" s="273" t="s">
        <v>4485</v>
      </c>
      <c r="F25" s="273" t="s">
        <v>4486</v>
      </c>
      <c r="G25" s="259" t="s">
        <v>4561</v>
      </c>
      <c r="H25" s="261" t="s">
        <v>693</v>
      </c>
      <c r="I25" s="259"/>
      <c r="J25" s="259"/>
      <c r="K25" s="259" t="s">
        <v>4464</v>
      </c>
      <c r="L25" s="269" t="s">
        <v>4508</v>
      </c>
      <c r="M25" s="259" t="s">
        <v>300</v>
      </c>
      <c r="N25" s="259"/>
      <c r="O25" s="261" t="s">
        <v>4460</v>
      </c>
      <c r="P25" s="261"/>
      <c r="Q25" s="261"/>
      <c r="R25" s="261"/>
      <c r="S25" s="262"/>
      <c r="T25" s="259"/>
      <c r="U25" s="263"/>
      <c r="V25" s="264"/>
      <c r="W25" s="264"/>
      <c r="X25" s="264"/>
      <c r="Y25" s="264">
        <v>18</v>
      </c>
      <c r="Z25" s="264">
        <v>20</v>
      </c>
      <c r="AA25" s="264">
        <f t="shared" si="26"/>
        <v>2</v>
      </c>
      <c r="AB25" s="264"/>
      <c r="AC25" s="264"/>
      <c r="AD25" s="264"/>
      <c r="AE25" s="264">
        <v>90</v>
      </c>
      <c r="AF25" s="264">
        <v>96</v>
      </c>
      <c r="AG25" s="264">
        <f t="shared" si="27"/>
        <v>6</v>
      </c>
      <c r="AH25" s="264"/>
      <c r="AI25" s="264"/>
      <c r="AJ25" s="264"/>
      <c r="AK25" s="264"/>
      <c r="AL25" s="264"/>
      <c r="AM25" s="264"/>
      <c r="AN25" s="264"/>
      <c r="AO25" s="264"/>
      <c r="AP25" s="264"/>
      <c r="AQ25" s="264">
        <v>94</v>
      </c>
      <c r="AR25" s="264">
        <v>95</v>
      </c>
      <c r="AS25" s="264">
        <f t="shared" si="28"/>
        <v>1</v>
      </c>
      <c r="AT25" s="264"/>
      <c r="AU25" s="264"/>
      <c r="AV25" s="264"/>
      <c r="AW25" s="264">
        <v>90</v>
      </c>
      <c r="AX25" s="264">
        <v>99</v>
      </c>
      <c r="AY25" s="264">
        <f t="shared" si="29"/>
        <v>9</v>
      </c>
      <c r="AZ25" s="264"/>
      <c r="BA25" s="264"/>
      <c r="BB25" s="264">
        <v>93</v>
      </c>
      <c r="BC25" s="264">
        <v>96</v>
      </c>
      <c r="BD25" s="264">
        <f t="shared" si="20"/>
        <v>3</v>
      </c>
      <c r="BE25" s="264"/>
      <c r="BF25" s="264"/>
      <c r="BG25" s="264"/>
      <c r="BH25" s="264"/>
      <c r="BI25" s="264"/>
      <c r="BJ25" s="264"/>
      <c r="BK25" s="264"/>
      <c r="BL25" s="264"/>
      <c r="BM25" s="264"/>
      <c r="BN25" s="264">
        <v>97</v>
      </c>
      <c r="BO25" s="264">
        <v>100</v>
      </c>
      <c r="BP25" s="264">
        <f t="shared" si="30"/>
        <v>3</v>
      </c>
      <c r="BQ25" s="270">
        <v>0.93</v>
      </c>
      <c r="BR25" s="266">
        <v>5.2</v>
      </c>
      <c r="BS25" s="266">
        <v>0.51</v>
      </c>
      <c r="BT25" s="266"/>
      <c r="BU25" s="266"/>
      <c r="BV25" s="267"/>
      <c r="BW25" s="267">
        <v>6.17</v>
      </c>
      <c r="BX25" s="267">
        <v>6.41</v>
      </c>
      <c r="BY25" s="271">
        <v>0.04</v>
      </c>
      <c r="BZ25" s="267"/>
      <c r="CA25" s="267"/>
      <c r="CB25" s="268"/>
      <c r="CC25" s="268"/>
      <c r="CD25" s="268"/>
      <c r="CE25" s="268"/>
    </row>
    <row r="26" spans="1:83" ht="14.65">
      <c r="A26" s="259">
        <v>2021</v>
      </c>
      <c r="B26" s="273" t="s">
        <v>4483</v>
      </c>
      <c r="C26" s="273" t="s">
        <v>4484</v>
      </c>
      <c r="D26" s="273" t="s">
        <v>4485</v>
      </c>
      <c r="E26" s="273" t="s">
        <v>4485</v>
      </c>
      <c r="F26" s="273" t="s">
        <v>4486</v>
      </c>
      <c r="G26" s="259" t="s">
        <v>4561</v>
      </c>
      <c r="H26" s="261" t="s">
        <v>688</v>
      </c>
      <c r="I26" s="259"/>
      <c r="J26" s="259"/>
      <c r="K26" s="259" t="s">
        <v>4464</v>
      </c>
      <c r="L26" s="269" t="s">
        <v>4508</v>
      </c>
      <c r="M26" s="259" t="s">
        <v>300</v>
      </c>
      <c r="N26" s="259"/>
      <c r="O26" s="261" t="s">
        <v>4496</v>
      </c>
      <c r="P26" s="261"/>
      <c r="Q26" s="261"/>
      <c r="R26" s="261"/>
      <c r="S26" s="262"/>
      <c r="T26" s="259"/>
      <c r="U26" s="263"/>
      <c r="V26" s="264"/>
      <c r="W26" s="264"/>
      <c r="X26" s="264"/>
      <c r="Y26" s="264">
        <v>16</v>
      </c>
      <c r="Z26" s="264">
        <v>48</v>
      </c>
      <c r="AA26" s="264">
        <f t="shared" si="26"/>
        <v>32</v>
      </c>
      <c r="AB26" s="264"/>
      <c r="AC26" s="264"/>
      <c r="AD26" s="264"/>
      <c r="AE26" s="264">
        <v>85</v>
      </c>
      <c r="AF26" s="264">
        <v>95</v>
      </c>
      <c r="AG26" s="264">
        <f t="shared" si="27"/>
        <v>10</v>
      </c>
      <c r="AH26" s="264"/>
      <c r="AI26" s="264"/>
      <c r="AJ26" s="264"/>
      <c r="AK26" s="264"/>
      <c r="AL26" s="264"/>
      <c r="AM26" s="264"/>
      <c r="AN26" s="264"/>
      <c r="AO26" s="264"/>
      <c r="AP26" s="264"/>
      <c r="AQ26" s="264">
        <v>86</v>
      </c>
      <c r="AR26" s="264">
        <v>90</v>
      </c>
      <c r="AS26" s="264">
        <f t="shared" si="28"/>
        <v>4</v>
      </c>
      <c r="AT26" s="264"/>
      <c r="AU26" s="264"/>
      <c r="AV26" s="264"/>
      <c r="AW26" s="264">
        <v>89</v>
      </c>
      <c r="AX26" s="264">
        <v>89</v>
      </c>
      <c r="AY26" s="264">
        <f t="shared" si="29"/>
        <v>0</v>
      </c>
      <c r="AZ26" s="264"/>
      <c r="BA26" s="264"/>
      <c r="BB26" s="264">
        <v>90</v>
      </c>
      <c r="BC26" s="264">
        <v>91</v>
      </c>
      <c r="BD26" s="264">
        <f t="shared" si="20"/>
        <v>1</v>
      </c>
      <c r="BE26" s="264"/>
      <c r="BF26" s="264"/>
      <c r="BG26" s="264"/>
      <c r="BH26" s="264"/>
      <c r="BI26" s="264"/>
      <c r="BJ26" s="264"/>
      <c r="BK26" s="264"/>
      <c r="BL26" s="264"/>
      <c r="BM26" s="264"/>
      <c r="BN26" s="264">
        <v>90</v>
      </c>
      <c r="BO26" s="264">
        <v>99</v>
      </c>
      <c r="BP26" s="264">
        <f t="shared" si="30"/>
        <v>9</v>
      </c>
      <c r="BQ26" s="270">
        <v>0.93</v>
      </c>
      <c r="BR26" s="266">
        <v>4.83</v>
      </c>
      <c r="BS26" s="266">
        <v>0.2</v>
      </c>
      <c r="BT26" s="266"/>
      <c r="BU26" s="266"/>
      <c r="BV26" s="267"/>
      <c r="BW26" s="267">
        <v>5.61</v>
      </c>
      <c r="BX26" s="267">
        <v>6.19</v>
      </c>
      <c r="BY26" s="271">
        <v>0.1</v>
      </c>
      <c r="BZ26" s="267"/>
      <c r="CA26" s="267"/>
      <c r="CB26" s="268"/>
      <c r="CC26" s="268"/>
      <c r="CD26" s="268"/>
      <c r="CE26" s="268"/>
    </row>
    <row r="27" spans="1:83" ht="14.65">
      <c r="A27" s="259">
        <v>2021</v>
      </c>
      <c r="B27" s="273" t="s">
        <v>4498</v>
      </c>
      <c r="C27" s="273" t="s">
        <v>4567</v>
      </c>
      <c r="D27" s="273" t="s">
        <v>4534</v>
      </c>
      <c r="E27" s="273" t="s">
        <v>4534</v>
      </c>
      <c r="F27" s="273" t="s">
        <v>4568</v>
      </c>
      <c r="G27" s="259" t="s">
        <v>4536</v>
      </c>
      <c r="H27" s="261" t="s">
        <v>4469</v>
      </c>
      <c r="I27" s="259"/>
      <c r="J27" s="259"/>
      <c r="K27" s="259" t="s">
        <v>4464</v>
      </c>
      <c r="L27" s="269" t="s">
        <v>4508</v>
      </c>
      <c r="M27" s="259" t="s">
        <v>300</v>
      </c>
      <c r="N27" s="259"/>
      <c r="O27" s="259" t="s">
        <v>4470</v>
      </c>
      <c r="P27" s="261"/>
      <c r="Q27" s="261"/>
      <c r="R27" s="261"/>
      <c r="S27" s="262"/>
      <c r="T27" s="259"/>
      <c r="U27" s="263"/>
      <c r="V27" s="264"/>
      <c r="W27" s="264"/>
      <c r="X27" s="264"/>
      <c r="Y27" s="264">
        <v>7</v>
      </c>
      <c r="Z27" s="264">
        <v>13</v>
      </c>
      <c r="AA27" s="264">
        <f t="shared" si="26"/>
        <v>6</v>
      </c>
      <c r="AB27" s="264"/>
      <c r="AC27" s="264"/>
      <c r="AD27" s="264"/>
      <c r="AE27" s="264">
        <v>78</v>
      </c>
      <c r="AF27" s="264">
        <v>87</v>
      </c>
      <c r="AG27" s="264">
        <f t="shared" si="27"/>
        <v>9</v>
      </c>
      <c r="AH27" s="264"/>
      <c r="AI27" s="264"/>
      <c r="AJ27" s="264"/>
      <c r="AK27" s="264"/>
      <c r="AL27" s="264"/>
      <c r="AM27" s="264"/>
      <c r="AN27" s="264"/>
      <c r="AO27" s="264"/>
      <c r="AP27" s="264"/>
      <c r="AQ27" s="264">
        <v>87</v>
      </c>
      <c r="AR27" s="264">
        <v>90</v>
      </c>
      <c r="AS27" s="264">
        <f t="shared" si="28"/>
        <v>3</v>
      </c>
      <c r="AT27" s="264"/>
      <c r="AU27" s="264"/>
      <c r="AV27" s="264"/>
      <c r="AW27" s="264">
        <v>88</v>
      </c>
      <c r="AX27" s="264">
        <v>96</v>
      </c>
      <c r="AY27" s="264">
        <f t="shared" si="29"/>
        <v>8</v>
      </c>
      <c r="AZ27" s="264"/>
      <c r="BA27" s="264"/>
      <c r="BB27" s="264">
        <v>90</v>
      </c>
      <c r="BC27" s="264">
        <v>94</v>
      </c>
      <c r="BD27" s="264">
        <f t="shared" si="20"/>
        <v>4</v>
      </c>
      <c r="BE27" s="264"/>
      <c r="BF27" s="264"/>
      <c r="BG27" s="264"/>
      <c r="BH27" s="264"/>
      <c r="BI27" s="264"/>
      <c r="BJ27" s="264"/>
      <c r="BK27" s="264"/>
      <c r="BL27" s="264"/>
      <c r="BM27" s="264"/>
      <c r="BN27" s="264">
        <v>97</v>
      </c>
      <c r="BO27" s="264">
        <v>100</v>
      </c>
      <c r="BP27" s="264">
        <f t="shared" si="30"/>
        <v>3</v>
      </c>
      <c r="BQ27" s="270">
        <v>0.95</v>
      </c>
      <c r="BR27" s="266">
        <v>5.51</v>
      </c>
      <c r="BS27" s="266">
        <v>0.6</v>
      </c>
      <c r="BT27" s="266"/>
      <c r="BU27" s="266"/>
      <c r="BV27" s="267"/>
      <c r="BW27" s="267">
        <v>0.55000000000000004</v>
      </c>
      <c r="BX27" s="267">
        <v>0.66</v>
      </c>
      <c r="BY27" s="271">
        <v>0.22</v>
      </c>
      <c r="BZ27" s="267"/>
      <c r="CA27" s="267"/>
      <c r="CB27" s="268"/>
      <c r="CC27" s="268"/>
      <c r="CD27" s="268"/>
      <c r="CE27" s="268"/>
    </row>
    <row r="28" spans="1:83" ht="29.25">
      <c r="A28" s="259">
        <v>2021</v>
      </c>
      <c r="B28" s="273" t="s">
        <v>4459</v>
      </c>
      <c r="C28" s="273" t="s">
        <v>4569</v>
      </c>
      <c r="D28" s="273" t="s">
        <v>4570</v>
      </c>
      <c r="E28" s="273" t="s">
        <v>4571</v>
      </c>
      <c r="F28" s="273" t="s">
        <v>4572</v>
      </c>
      <c r="G28" s="259" t="s">
        <v>12029</v>
      </c>
      <c r="H28" s="261" t="s">
        <v>681</v>
      </c>
      <c r="I28" s="259"/>
      <c r="J28" s="259"/>
      <c r="K28" s="259" t="s">
        <v>4464</v>
      </c>
      <c r="L28" s="269" t="s">
        <v>4508</v>
      </c>
      <c r="M28" s="259" t="s">
        <v>300</v>
      </c>
      <c r="N28" s="259"/>
      <c r="O28" s="261" t="s">
        <v>4466</v>
      </c>
      <c r="P28" s="261"/>
      <c r="Q28" s="261"/>
      <c r="R28" s="261"/>
      <c r="S28" s="262"/>
      <c r="T28" s="259"/>
      <c r="U28" s="263"/>
      <c r="V28" s="264"/>
      <c r="W28" s="264"/>
      <c r="X28" s="264"/>
      <c r="Y28" s="264">
        <v>15</v>
      </c>
      <c r="Z28" s="264">
        <v>30</v>
      </c>
      <c r="AA28" s="264">
        <f t="shared" si="26"/>
        <v>15</v>
      </c>
      <c r="AB28" s="264"/>
      <c r="AC28" s="264"/>
      <c r="AD28" s="264"/>
      <c r="AE28" s="264">
        <v>85</v>
      </c>
      <c r="AF28" s="264">
        <v>90</v>
      </c>
      <c r="AG28" s="264">
        <f t="shared" si="27"/>
        <v>5</v>
      </c>
      <c r="AH28" s="264"/>
      <c r="AI28" s="264"/>
      <c r="AJ28" s="264"/>
      <c r="AK28" s="264"/>
      <c r="AL28" s="264"/>
      <c r="AM28" s="264"/>
      <c r="AN28" s="264"/>
      <c r="AO28" s="264"/>
      <c r="AP28" s="264"/>
      <c r="AQ28" s="264">
        <v>74</v>
      </c>
      <c r="AR28" s="264">
        <v>78</v>
      </c>
      <c r="AS28" s="264">
        <f t="shared" si="28"/>
        <v>4</v>
      </c>
      <c r="AT28" s="264"/>
      <c r="AU28" s="264"/>
      <c r="AV28" s="264"/>
      <c r="AW28" s="264">
        <v>76</v>
      </c>
      <c r="AX28" s="264">
        <v>89</v>
      </c>
      <c r="AY28" s="264">
        <f t="shared" si="29"/>
        <v>13</v>
      </c>
      <c r="AZ28" s="264"/>
      <c r="BA28" s="264"/>
      <c r="BB28" s="264">
        <v>79</v>
      </c>
      <c r="BC28" s="264">
        <v>90</v>
      </c>
      <c r="BD28" s="264">
        <f t="shared" si="20"/>
        <v>11</v>
      </c>
      <c r="BE28" s="264"/>
      <c r="BF28" s="264"/>
      <c r="BG28" s="264"/>
      <c r="BH28" s="264"/>
      <c r="BI28" s="264"/>
      <c r="BJ28" s="264"/>
      <c r="BK28" s="264"/>
      <c r="BL28" s="264"/>
      <c r="BM28" s="264"/>
      <c r="BN28" s="264">
        <v>91</v>
      </c>
      <c r="BO28" s="264">
        <v>98</v>
      </c>
      <c r="BP28" s="264">
        <f t="shared" si="30"/>
        <v>7</v>
      </c>
      <c r="BQ28" s="270">
        <v>0.97</v>
      </c>
      <c r="BR28" s="266">
        <v>5.0999999999999996</v>
      </c>
      <c r="BS28" s="266">
        <v>0.41</v>
      </c>
      <c r="BT28" s="266"/>
      <c r="BU28" s="266"/>
      <c r="BV28" s="267"/>
      <c r="BW28" s="267">
        <v>7.09</v>
      </c>
      <c r="BX28" s="267">
        <v>8.99</v>
      </c>
      <c r="BY28" s="271">
        <v>0.27</v>
      </c>
      <c r="BZ28" s="267"/>
      <c r="CA28" s="267"/>
      <c r="CB28" s="268"/>
      <c r="CC28" s="268"/>
      <c r="CD28" s="268"/>
      <c r="CE28" s="268"/>
    </row>
    <row r="29" spans="1:83" ht="14.65">
      <c r="A29" s="259">
        <v>2021</v>
      </c>
      <c r="B29" s="273" t="s">
        <v>4498</v>
      </c>
      <c r="C29" s="273" t="s">
        <v>4533</v>
      </c>
      <c r="D29" s="273" t="s">
        <v>4573</v>
      </c>
      <c r="E29" s="273" t="s">
        <v>4573</v>
      </c>
      <c r="F29" s="273" t="s">
        <v>4574</v>
      </c>
      <c r="G29" s="259" t="s">
        <v>4575</v>
      </c>
      <c r="H29" s="261" t="s">
        <v>4469</v>
      </c>
      <c r="I29" s="259"/>
      <c r="J29" s="259"/>
      <c r="K29" s="259" t="s">
        <v>4464</v>
      </c>
      <c r="L29" s="269" t="s">
        <v>4508</v>
      </c>
      <c r="M29" s="259" t="s">
        <v>300</v>
      </c>
      <c r="N29" s="259"/>
      <c r="O29" s="261" t="s">
        <v>4470</v>
      </c>
      <c r="P29" s="261"/>
      <c r="Q29" s="261"/>
      <c r="R29" s="261"/>
      <c r="S29" s="262"/>
      <c r="T29" s="259"/>
      <c r="U29" s="263"/>
      <c r="V29" s="264"/>
      <c r="W29" s="264"/>
      <c r="X29" s="264"/>
      <c r="Y29" s="264">
        <v>16</v>
      </c>
      <c r="Z29" s="264">
        <v>25</v>
      </c>
      <c r="AA29" s="264">
        <f t="shared" si="26"/>
        <v>9</v>
      </c>
      <c r="AB29" s="264"/>
      <c r="AC29" s="264"/>
      <c r="AD29" s="264"/>
      <c r="AE29" s="264">
        <v>90</v>
      </c>
      <c r="AF29" s="264">
        <v>90</v>
      </c>
      <c r="AG29" s="264">
        <f t="shared" si="27"/>
        <v>0</v>
      </c>
      <c r="AH29" s="264"/>
      <c r="AI29" s="264"/>
      <c r="AJ29" s="264"/>
      <c r="AK29" s="264"/>
      <c r="AL29" s="264"/>
      <c r="AM29" s="264"/>
      <c r="AN29" s="264"/>
      <c r="AO29" s="264"/>
      <c r="AP29" s="264"/>
      <c r="AQ29" s="264">
        <v>84</v>
      </c>
      <c r="AR29" s="264">
        <v>87</v>
      </c>
      <c r="AS29" s="264">
        <f t="shared" si="28"/>
        <v>3</v>
      </c>
      <c r="AT29" s="264"/>
      <c r="AU29" s="264"/>
      <c r="AV29" s="264"/>
      <c r="AW29" s="264">
        <v>97</v>
      </c>
      <c r="AX29" s="264">
        <v>99</v>
      </c>
      <c r="AY29" s="264">
        <f t="shared" si="29"/>
        <v>2</v>
      </c>
      <c r="AZ29" s="264"/>
      <c r="BA29" s="264"/>
      <c r="BB29" s="264">
        <v>94</v>
      </c>
      <c r="BC29" s="264">
        <v>97</v>
      </c>
      <c r="BD29" s="264">
        <f t="shared" si="20"/>
        <v>3</v>
      </c>
      <c r="BE29" s="264"/>
      <c r="BF29" s="264"/>
      <c r="BG29" s="264"/>
      <c r="BH29" s="264"/>
      <c r="BI29" s="264"/>
      <c r="BJ29" s="264"/>
      <c r="BK29" s="264"/>
      <c r="BL29" s="264"/>
      <c r="BM29" s="264"/>
      <c r="BN29" s="264">
        <v>100</v>
      </c>
      <c r="BO29" s="264">
        <v>100</v>
      </c>
      <c r="BP29" s="264">
        <f t="shared" si="30"/>
        <v>0</v>
      </c>
      <c r="BQ29" s="270">
        <v>0.94</v>
      </c>
      <c r="BR29" s="266">
        <v>4.3</v>
      </c>
      <c r="BS29" s="266">
        <v>0.73</v>
      </c>
      <c r="BT29" s="266"/>
      <c r="BU29" s="266"/>
      <c r="BV29" s="267"/>
      <c r="BW29" s="267">
        <v>0.42</v>
      </c>
      <c r="BX29" s="267">
        <v>0.5</v>
      </c>
      <c r="BY29" s="271">
        <v>0.17</v>
      </c>
      <c r="BZ29" s="267"/>
      <c r="CA29" s="267"/>
      <c r="CB29" s="268"/>
      <c r="CC29" s="268"/>
      <c r="CD29" s="268"/>
      <c r="CE29" s="268"/>
    </row>
    <row r="30" spans="1:83" ht="29.25">
      <c r="A30" s="259">
        <v>2021</v>
      </c>
      <c r="B30" s="273" t="s">
        <v>4465</v>
      </c>
      <c r="C30" s="273" t="s">
        <v>4537</v>
      </c>
      <c r="D30" s="273" t="s">
        <v>4576</v>
      </c>
      <c r="E30" s="273" t="s">
        <v>4577</v>
      </c>
      <c r="F30" s="273" t="s">
        <v>4578</v>
      </c>
      <c r="G30" s="259" t="s">
        <v>4579</v>
      </c>
      <c r="H30" s="261" t="s">
        <v>4469</v>
      </c>
      <c r="I30" s="259"/>
      <c r="J30" s="259"/>
      <c r="K30" s="259" t="s">
        <v>4464</v>
      </c>
      <c r="L30" s="269" t="s">
        <v>4508</v>
      </c>
      <c r="M30" s="269" t="s">
        <v>300</v>
      </c>
      <c r="N30" s="259"/>
      <c r="O30" s="261" t="s">
        <v>4470</v>
      </c>
      <c r="P30" s="261"/>
      <c r="Q30" s="261"/>
      <c r="R30" s="261"/>
      <c r="S30" s="262"/>
      <c r="T30" s="259"/>
      <c r="U30" s="263"/>
      <c r="V30" s="264"/>
      <c r="W30" s="264"/>
      <c r="X30" s="264"/>
      <c r="Y30" s="264">
        <v>14</v>
      </c>
      <c r="Z30" s="264">
        <v>32</v>
      </c>
      <c r="AA30" s="264">
        <f t="shared" si="26"/>
        <v>18</v>
      </c>
      <c r="AB30" s="264"/>
      <c r="AC30" s="264"/>
      <c r="AD30" s="264"/>
      <c r="AE30" s="264">
        <v>89</v>
      </c>
      <c r="AF30" s="264">
        <v>93</v>
      </c>
      <c r="AG30" s="264">
        <f t="shared" si="27"/>
        <v>4</v>
      </c>
      <c r="AH30" s="274"/>
      <c r="AI30" s="274"/>
      <c r="AJ30" s="274"/>
      <c r="AK30" s="274"/>
      <c r="AL30" s="274"/>
      <c r="AM30" s="274"/>
      <c r="AN30" s="264"/>
      <c r="AO30" s="264"/>
      <c r="AP30" s="264"/>
      <c r="AQ30" s="264">
        <v>43</v>
      </c>
      <c r="AR30" s="264">
        <v>61</v>
      </c>
      <c r="AS30" s="264">
        <f t="shared" si="28"/>
        <v>18</v>
      </c>
      <c r="AT30" s="264"/>
      <c r="AU30" s="264"/>
      <c r="AV30" s="264"/>
      <c r="AW30" s="264">
        <v>88</v>
      </c>
      <c r="AX30" s="264">
        <v>92</v>
      </c>
      <c r="AY30" s="264">
        <f t="shared" si="29"/>
        <v>4</v>
      </c>
      <c r="AZ30" s="264"/>
      <c r="BA30" s="264"/>
      <c r="BB30" s="264">
        <v>92</v>
      </c>
      <c r="BC30" s="264">
        <v>95</v>
      </c>
      <c r="BD30" s="264">
        <f t="shared" si="20"/>
        <v>3</v>
      </c>
      <c r="BE30" s="274"/>
      <c r="BF30" s="274"/>
      <c r="BG30" s="274"/>
      <c r="BH30" s="274"/>
      <c r="BI30" s="274"/>
      <c r="BJ30" s="274"/>
      <c r="BK30" s="264"/>
      <c r="BL30" s="264"/>
      <c r="BM30" s="274"/>
      <c r="BN30" s="274">
        <v>100</v>
      </c>
      <c r="BO30" s="274">
        <v>100</v>
      </c>
      <c r="BP30" s="274">
        <f t="shared" si="30"/>
        <v>0</v>
      </c>
      <c r="BQ30" s="270">
        <v>0.96</v>
      </c>
      <c r="BR30" s="266">
        <v>3.3</v>
      </c>
      <c r="BS30" s="266">
        <v>0.89</v>
      </c>
      <c r="BT30" s="266"/>
      <c r="BU30" s="266"/>
      <c r="BV30" s="267"/>
      <c r="BW30" s="267">
        <v>0.52</v>
      </c>
      <c r="BX30" s="267">
        <v>0.7</v>
      </c>
      <c r="BY30" s="271">
        <v>0.34</v>
      </c>
      <c r="BZ30" s="267"/>
      <c r="CA30" s="267"/>
      <c r="CB30" s="268"/>
      <c r="CC30" s="268"/>
      <c r="CD30" s="268"/>
      <c r="CE30" s="268" t="s">
        <v>4461</v>
      </c>
    </row>
    <row r="31" spans="1:83" ht="14.65">
      <c r="A31" s="259">
        <v>2021</v>
      </c>
      <c r="B31" s="273" t="s">
        <v>4462</v>
      </c>
      <c r="C31" s="273" t="s">
        <v>4463</v>
      </c>
      <c r="D31" s="273" t="s">
        <v>4580</v>
      </c>
      <c r="E31" s="273" t="s">
        <v>4581</v>
      </c>
      <c r="F31" s="273" t="s">
        <v>4582</v>
      </c>
      <c r="G31" s="259" t="s">
        <v>4583</v>
      </c>
      <c r="H31" s="261" t="s">
        <v>693</v>
      </c>
      <c r="I31" s="259"/>
      <c r="J31" s="259" t="s">
        <v>774</v>
      </c>
      <c r="K31" s="259" t="s">
        <v>4464</v>
      </c>
      <c r="L31" s="269" t="s">
        <v>4508</v>
      </c>
      <c r="M31" s="259" t="s">
        <v>300</v>
      </c>
      <c r="N31" s="259"/>
      <c r="O31" s="261" t="s">
        <v>4460</v>
      </c>
      <c r="P31" s="261"/>
      <c r="Q31" s="261"/>
      <c r="R31" s="261"/>
      <c r="S31" s="262"/>
      <c r="T31" s="259"/>
      <c r="U31" s="263"/>
      <c r="V31" s="264"/>
      <c r="W31" s="264"/>
      <c r="X31" s="264"/>
      <c r="Y31" s="264">
        <v>12</v>
      </c>
      <c r="Z31" s="264">
        <v>44</v>
      </c>
      <c r="AA31" s="264">
        <f t="shared" si="26"/>
        <v>32</v>
      </c>
      <c r="AB31" s="264"/>
      <c r="AC31" s="264"/>
      <c r="AD31" s="264"/>
      <c r="AE31" s="264">
        <v>80</v>
      </c>
      <c r="AF31" s="264">
        <v>90</v>
      </c>
      <c r="AG31" s="264">
        <f t="shared" si="27"/>
        <v>10</v>
      </c>
      <c r="AH31" s="274"/>
      <c r="AI31" s="274"/>
      <c r="AJ31" s="274"/>
      <c r="AK31" s="274"/>
      <c r="AL31" s="274"/>
      <c r="AM31" s="274"/>
      <c r="AN31" s="264"/>
      <c r="AO31" s="264"/>
      <c r="AP31" s="264"/>
      <c r="AQ31" s="264">
        <v>80</v>
      </c>
      <c r="AR31" s="264">
        <v>90</v>
      </c>
      <c r="AS31" s="264">
        <f t="shared" si="28"/>
        <v>10</v>
      </c>
      <c r="AT31" s="264"/>
      <c r="AU31" s="264"/>
      <c r="AV31" s="264"/>
      <c r="AW31" s="264">
        <v>78</v>
      </c>
      <c r="AX31" s="264">
        <v>84</v>
      </c>
      <c r="AY31" s="264">
        <f t="shared" si="29"/>
        <v>6</v>
      </c>
      <c r="AZ31" s="264"/>
      <c r="BA31" s="264"/>
      <c r="BB31" s="264">
        <v>84</v>
      </c>
      <c r="BC31" s="264">
        <v>89</v>
      </c>
      <c r="BD31" s="264">
        <f t="shared" si="20"/>
        <v>5</v>
      </c>
      <c r="BE31" s="274"/>
      <c r="BF31" s="274"/>
      <c r="BG31" s="274"/>
      <c r="BH31" s="274"/>
      <c r="BI31" s="274"/>
      <c r="BJ31" s="274"/>
      <c r="BK31" s="264"/>
      <c r="BL31" s="264"/>
      <c r="BM31" s="274"/>
      <c r="BN31" s="274">
        <v>91</v>
      </c>
      <c r="BO31" s="274">
        <v>96</v>
      </c>
      <c r="BP31" s="274">
        <f t="shared" si="30"/>
        <v>5</v>
      </c>
      <c r="BQ31" s="270">
        <v>0.97</v>
      </c>
      <c r="BR31" s="266">
        <v>6.42</v>
      </c>
      <c r="BS31" s="266">
        <v>0.66</v>
      </c>
      <c r="BT31" s="266"/>
      <c r="BU31" s="266"/>
      <c r="BV31" s="267"/>
      <c r="BW31" s="267">
        <v>5.66</v>
      </c>
      <c r="BX31" s="267">
        <v>6.28</v>
      </c>
      <c r="BY31" s="271">
        <v>0.11</v>
      </c>
      <c r="BZ31" s="267"/>
      <c r="CA31" s="267"/>
      <c r="CB31" s="268"/>
      <c r="CC31" s="268"/>
      <c r="CD31" s="268"/>
      <c r="CE31" s="268" t="s">
        <v>4461</v>
      </c>
    </row>
    <row r="32" spans="1:83" ht="29.25">
      <c r="A32" s="259">
        <v>2021</v>
      </c>
      <c r="B32" s="273" t="s">
        <v>4467</v>
      </c>
      <c r="C32" s="273" t="s">
        <v>4468</v>
      </c>
      <c r="D32" s="273" t="s">
        <v>4489</v>
      </c>
      <c r="E32" s="273" t="s">
        <v>4489</v>
      </c>
      <c r="F32" s="273" t="s">
        <v>4490</v>
      </c>
      <c r="G32" s="259" t="s">
        <v>4491</v>
      </c>
      <c r="H32" s="261" t="s">
        <v>688</v>
      </c>
      <c r="I32" s="259"/>
      <c r="J32" s="259"/>
      <c r="K32" s="259" t="s">
        <v>4464</v>
      </c>
      <c r="L32" s="269" t="s">
        <v>4508</v>
      </c>
      <c r="M32" s="259" t="s">
        <v>300</v>
      </c>
      <c r="N32" s="259"/>
      <c r="O32" s="261" t="s">
        <v>4584</v>
      </c>
      <c r="P32" s="261"/>
      <c r="Q32" s="261"/>
      <c r="R32" s="272"/>
      <c r="S32" s="273"/>
      <c r="T32" s="269"/>
      <c r="U32" s="260" t="s">
        <v>4585</v>
      </c>
      <c r="V32" s="264"/>
      <c r="W32" s="264"/>
      <c r="X32" s="264"/>
      <c r="Y32" s="264">
        <v>12</v>
      </c>
      <c r="Z32" s="264">
        <v>17</v>
      </c>
      <c r="AA32" s="264">
        <f t="shared" si="26"/>
        <v>5</v>
      </c>
      <c r="AB32" s="264"/>
      <c r="AC32" s="264"/>
      <c r="AD32" s="264"/>
      <c r="AE32" s="264">
        <v>39</v>
      </c>
      <c r="AF32" s="264">
        <v>63</v>
      </c>
      <c r="AG32" s="264">
        <v>24</v>
      </c>
      <c r="AH32" s="274"/>
      <c r="AI32" s="274"/>
      <c r="AJ32" s="274"/>
      <c r="AK32" s="274"/>
      <c r="AL32" s="274"/>
      <c r="AM32" s="274"/>
      <c r="AN32" s="264"/>
      <c r="AO32" s="264"/>
      <c r="AP32" s="264"/>
      <c r="AQ32" s="264">
        <v>52</v>
      </c>
      <c r="AR32" s="264">
        <v>65</v>
      </c>
      <c r="AS32" s="264">
        <v>13</v>
      </c>
      <c r="AT32" s="264"/>
      <c r="AU32" s="264"/>
      <c r="AV32" s="264"/>
      <c r="AW32" s="264">
        <v>74</v>
      </c>
      <c r="AX32" s="264">
        <v>84</v>
      </c>
      <c r="AY32" s="264">
        <v>10</v>
      </c>
      <c r="AZ32" s="264"/>
      <c r="BA32" s="264"/>
      <c r="BB32" s="264">
        <v>74</v>
      </c>
      <c r="BC32" s="264">
        <v>86</v>
      </c>
      <c r="BD32" s="264">
        <v>12</v>
      </c>
      <c r="BE32" s="274"/>
      <c r="BF32" s="274"/>
      <c r="BG32" s="274"/>
      <c r="BH32" s="274"/>
      <c r="BI32" s="274"/>
      <c r="BJ32" s="274"/>
      <c r="BK32" s="280"/>
      <c r="BL32" s="280"/>
      <c r="BM32" s="274"/>
      <c r="BN32" s="274">
        <v>79</v>
      </c>
      <c r="BO32" s="274">
        <v>92</v>
      </c>
      <c r="BP32" s="274">
        <f t="shared" si="30"/>
        <v>13</v>
      </c>
      <c r="BQ32" s="270">
        <v>0.95</v>
      </c>
      <c r="BR32" s="266">
        <v>4.5599999999999996</v>
      </c>
      <c r="BS32" s="266">
        <v>0.34</v>
      </c>
      <c r="BT32" s="266"/>
      <c r="BU32" s="277"/>
      <c r="BV32" s="267"/>
      <c r="BW32" s="267">
        <v>4.0026669999999998</v>
      </c>
      <c r="BX32" s="267">
        <v>4.5647570000000002</v>
      </c>
      <c r="BY32" s="271">
        <v>0.14000000000000001</v>
      </c>
      <c r="BZ32" s="267"/>
      <c r="CA32" s="267"/>
      <c r="CB32" s="268"/>
      <c r="CC32" s="268"/>
      <c r="CD32" s="268"/>
      <c r="CE32" s="268"/>
    </row>
    <row r="33" spans="1:83" ht="29.25">
      <c r="A33" s="259">
        <v>2021</v>
      </c>
      <c r="B33" s="273" t="s">
        <v>4467</v>
      </c>
      <c r="C33" s="273" t="s">
        <v>4468</v>
      </c>
      <c r="D33" s="273" t="s">
        <v>4489</v>
      </c>
      <c r="E33" s="273" t="s">
        <v>4489</v>
      </c>
      <c r="F33" s="273" t="s">
        <v>4490</v>
      </c>
      <c r="G33" s="259" t="s">
        <v>4491</v>
      </c>
      <c r="H33" s="261" t="s">
        <v>719</v>
      </c>
      <c r="I33" s="259"/>
      <c r="J33" s="259"/>
      <c r="K33" s="259" t="s">
        <v>4464</v>
      </c>
      <c r="L33" s="269" t="s">
        <v>4508</v>
      </c>
      <c r="M33" s="259" t="s">
        <v>300</v>
      </c>
      <c r="N33" s="259"/>
      <c r="O33" s="261" t="s">
        <v>4586</v>
      </c>
      <c r="P33" s="261"/>
      <c r="Q33" s="261"/>
      <c r="R33" s="272"/>
      <c r="S33" s="273"/>
      <c r="T33" s="269"/>
      <c r="U33" s="260" t="s">
        <v>4585</v>
      </c>
      <c r="V33" s="264"/>
      <c r="W33" s="264"/>
      <c r="X33" s="264"/>
      <c r="Y33" s="264">
        <v>8</v>
      </c>
      <c r="Z33" s="264">
        <v>21</v>
      </c>
      <c r="AA33" s="264">
        <f t="shared" si="26"/>
        <v>13</v>
      </c>
      <c r="AB33" s="264"/>
      <c r="AC33" s="264"/>
      <c r="AD33" s="264"/>
      <c r="AE33" s="264">
        <v>81</v>
      </c>
      <c r="AF33" s="264">
        <v>94</v>
      </c>
      <c r="AG33" s="264">
        <v>13</v>
      </c>
      <c r="AH33" s="274"/>
      <c r="AI33" s="274"/>
      <c r="AJ33" s="274"/>
      <c r="AK33" s="274"/>
      <c r="AL33" s="274"/>
      <c r="AM33" s="274"/>
      <c r="AN33" s="264"/>
      <c r="AO33" s="264"/>
      <c r="AP33" s="264"/>
      <c r="AQ33" s="264">
        <v>63</v>
      </c>
      <c r="AR33" s="264">
        <v>76</v>
      </c>
      <c r="AS33" s="264">
        <v>13</v>
      </c>
      <c r="AT33" s="264"/>
      <c r="AU33" s="264"/>
      <c r="AV33" s="264"/>
      <c r="AW33" s="264">
        <v>88</v>
      </c>
      <c r="AX33" s="264">
        <v>89</v>
      </c>
      <c r="AY33" s="264">
        <v>1</v>
      </c>
      <c r="AZ33" s="264"/>
      <c r="BA33" s="264"/>
      <c r="BB33" s="264">
        <v>85</v>
      </c>
      <c r="BC33" s="264">
        <v>93</v>
      </c>
      <c r="BD33" s="264">
        <v>8</v>
      </c>
      <c r="BE33" s="274"/>
      <c r="BF33" s="274"/>
      <c r="BG33" s="274"/>
      <c r="BH33" s="274"/>
      <c r="BI33" s="274"/>
      <c r="BJ33" s="274"/>
      <c r="BK33" s="280"/>
      <c r="BL33" s="280"/>
      <c r="BM33" s="274"/>
      <c r="BN33" s="274">
        <v>95</v>
      </c>
      <c r="BO33" s="274">
        <v>100</v>
      </c>
      <c r="BP33" s="274">
        <f t="shared" si="30"/>
        <v>5</v>
      </c>
      <c r="BQ33" s="270">
        <v>0.95</v>
      </c>
      <c r="BR33" s="266">
        <v>4.6399999999999997</v>
      </c>
      <c r="BS33" s="266">
        <v>0.34</v>
      </c>
      <c r="BT33" s="266"/>
      <c r="BU33" s="277"/>
      <c r="BV33" s="267"/>
      <c r="BW33" s="267">
        <v>3.0437949999999998</v>
      </c>
      <c r="BX33" s="267">
        <v>3.2490830000000002</v>
      </c>
      <c r="BY33" s="271">
        <v>7.0000000000000007E-2</v>
      </c>
      <c r="BZ33" s="267"/>
      <c r="CA33" s="267"/>
      <c r="CB33" s="268"/>
      <c r="CC33" s="268"/>
      <c r="CD33" s="268"/>
      <c r="CE33" s="268" t="s">
        <v>4461</v>
      </c>
    </row>
    <row r="34" spans="1:83" ht="14.65">
      <c r="A34" s="259">
        <v>2021</v>
      </c>
      <c r="B34" s="273" t="s">
        <v>4587</v>
      </c>
      <c r="C34" s="273" t="s">
        <v>4588</v>
      </c>
      <c r="D34" s="273" t="s">
        <v>4589</v>
      </c>
      <c r="E34" s="273" t="s">
        <v>4589</v>
      </c>
      <c r="F34" s="273" t="s">
        <v>4590</v>
      </c>
      <c r="G34" s="259" t="s">
        <v>4591</v>
      </c>
      <c r="H34" s="261" t="s">
        <v>688</v>
      </c>
      <c r="I34" s="259"/>
      <c r="J34" s="259"/>
      <c r="K34" s="259" t="s">
        <v>4464</v>
      </c>
      <c r="L34" s="269" t="s">
        <v>4508</v>
      </c>
      <c r="M34" s="259" t="s">
        <v>300</v>
      </c>
      <c r="N34" s="259"/>
      <c r="O34" s="261" t="s">
        <v>4592</v>
      </c>
      <c r="P34" s="261"/>
      <c r="Q34" s="261"/>
      <c r="R34" s="272"/>
      <c r="S34" s="273"/>
      <c r="T34" s="269"/>
      <c r="U34" s="260" t="s">
        <v>4593</v>
      </c>
      <c r="V34" s="264"/>
      <c r="W34" s="264"/>
      <c r="X34" s="264"/>
      <c r="Y34" s="264">
        <v>30</v>
      </c>
      <c r="Z34" s="264">
        <v>38</v>
      </c>
      <c r="AA34" s="264">
        <f t="shared" si="26"/>
        <v>8</v>
      </c>
      <c r="AB34" s="264"/>
      <c r="AC34" s="264"/>
      <c r="AD34" s="264"/>
      <c r="AE34" s="264">
        <v>84</v>
      </c>
      <c r="AF34" s="264">
        <v>96</v>
      </c>
      <c r="AG34" s="264">
        <v>12</v>
      </c>
      <c r="AH34" s="274"/>
      <c r="AI34" s="274"/>
      <c r="AJ34" s="274"/>
      <c r="AK34" s="274"/>
      <c r="AL34" s="274"/>
      <c r="AM34" s="274"/>
      <c r="AN34" s="264"/>
      <c r="AO34" s="264"/>
      <c r="AP34" s="264"/>
      <c r="AQ34" s="264">
        <v>71</v>
      </c>
      <c r="AR34" s="264">
        <v>73</v>
      </c>
      <c r="AS34" s="264">
        <v>2</v>
      </c>
      <c r="AT34" s="264"/>
      <c r="AU34" s="264"/>
      <c r="AV34" s="264"/>
      <c r="AW34" s="264">
        <v>91</v>
      </c>
      <c r="AX34" s="264">
        <v>91</v>
      </c>
      <c r="AY34" s="264">
        <v>0</v>
      </c>
      <c r="AZ34" s="264"/>
      <c r="BA34" s="264"/>
      <c r="BB34" s="264">
        <v>93</v>
      </c>
      <c r="BC34" s="264">
        <v>95</v>
      </c>
      <c r="BD34" s="264">
        <v>2</v>
      </c>
      <c r="BE34" s="274"/>
      <c r="BF34" s="274"/>
      <c r="BG34" s="274"/>
      <c r="BH34" s="274"/>
      <c r="BI34" s="274"/>
      <c r="BJ34" s="274"/>
      <c r="BK34" s="280"/>
      <c r="BL34" s="280"/>
      <c r="BM34" s="274"/>
      <c r="BN34" s="274">
        <v>95</v>
      </c>
      <c r="BO34" s="274">
        <v>100</v>
      </c>
      <c r="BP34" s="274">
        <f t="shared" si="30"/>
        <v>5</v>
      </c>
      <c r="BQ34" s="270">
        <v>0.95</v>
      </c>
      <c r="BR34" s="266">
        <v>4.8</v>
      </c>
      <c r="BS34" s="266">
        <v>0.46</v>
      </c>
      <c r="BT34" s="266"/>
      <c r="BU34" s="277"/>
      <c r="BV34" s="267"/>
      <c r="BW34" s="267">
        <v>3.31</v>
      </c>
      <c r="BX34" s="267">
        <v>3.62</v>
      </c>
      <c r="BY34" s="271">
        <v>0.09</v>
      </c>
      <c r="BZ34" s="267"/>
      <c r="CA34" s="267"/>
      <c r="CB34" s="268"/>
      <c r="CC34" s="268"/>
      <c r="CD34" s="268"/>
      <c r="CE34" s="268"/>
    </row>
    <row r="35" spans="1:83" ht="14.65">
      <c r="A35" s="259">
        <v>2021</v>
      </c>
      <c r="B35" s="273" t="s">
        <v>4587</v>
      </c>
      <c r="C35" s="273" t="s">
        <v>4588</v>
      </c>
      <c r="D35" s="273" t="s">
        <v>4589</v>
      </c>
      <c r="E35" s="273" t="s">
        <v>4589</v>
      </c>
      <c r="F35" s="273" t="s">
        <v>4590</v>
      </c>
      <c r="G35" s="259" t="s">
        <v>4594</v>
      </c>
      <c r="H35" s="261" t="s">
        <v>4469</v>
      </c>
      <c r="I35" s="259"/>
      <c r="J35" s="259"/>
      <c r="K35" s="259" t="s">
        <v>4464</v>
      </c>
      <c r="L35" s="269" t="s">
        <v>4508</v>
      </c>
      <c r="M35" s="259" t="s">
        <v>300</v>
      </c>
      <c r="N35" s="259"/>
      <c r="O35" s="261" t="s">
        <v>4470</v>
      </c>
      <c r="P35" s="261"/>
      <c r="Q35" s="261"/>
      <c r="R35" s="272"/>
      <c r="S35" s="273"/>
      <c r="T35" s="269"/>
      <c r="U35" s="260" t="s">
        <v>4593</v>
      </c>
      <c r="V35" s="264"/>
      <c r="W35" s="264"/>
      <c r="X35" s="264"/>
      <c r="Y35" s="264">
        <v>8</v>
      </c>
      <c r="Z35" s="264">
        <v>43</v>
      </c>
      <c r="AA35" s="264">
        <f t="shared" si="26"/>
        <v>35</v>
      </c>
      <c r="AB35" s="264"/>
      <c r="AC35" s="264"/>
      <c r="AD35" s="264"/>
      <c r="AE35" s="264">
        <v>84</v>
      </c>
      <c r="AF35" s="264">
        <v>94</v>
      </c>
      <c r="AG35" s="264">
        <v>11</v>
      </c>
      <c r="AH35" s="274"/>
      <c r="AI35" s="274"/>
      <c r="AJ35" s="274"/>
      <c r="AK35" s="274"/>
      <c r="AL35" s="274"/>
      <c r="AM35" s="274"/>
      <c r="AN35" s="264"/>
      <c r="AO35" s="264"/>
      <c r="AP35" s="264"/>
      <c r="AQ35" s="264">
        <v>58</v>
      </c>
      <c r="AR35" s="264">
        <v>69</v>
      </c>
      <c r="AS35" s="264">
        <v>11</v>
      </c>
      <c r="AT35" s="264"/>
      <c r="AU35" s="264"/>
      <c r="AV35" s="264"/>
      <c r="AW35" s="264">
        <v>83</v>
      </c>
      <c r="AX35" s="264">
        <v>88</v>
      </c>
      <c r="AY35" s="264">
        <v>5</v>
      </c>
      <c r="AZ35" s="264"/>
      <c r="BA35" s="264"/>
      <c r="BB35" s="264">
        <v>88</v>
      </c>
      <c r="BC35" s="264">
        <v>90</v>
      </c>
      <c r="BD35" s="264">
        <v>2</v>
      </c>
      <c r="BE35" s="274"/>
      <c r="BF35" s="274"/>
      <c r="BG35" s="274"/>
      <c r="BH35" s="274"/>
      <c r="BI35" s="274"/>
      <c r="BJ35" s="274"/>
      <c r="BK35" s="280"/>
      <c r="BL35" s="280"/>
      <c r="BM35" s="274"/>
      <c r="BN35" s="274">
        <v>95</v>
      </c>
      <c r="BO35" s="274">
        <v>98</v>
      </c>
      <c r="BP35" s="274">
        <f t="shared" si="30"/>
        <v>3</v>
      </c>
      <c r="BQ35" s="270">
        <v>0.97</v>
      </c>
      <c r="BR35" s="266">
        <v>5.48</v>
      </c>
      <c r="BS35" s="266">
        <v>0.46</v>
      </c>
      <c r="BT35" s="266"/>
      <c r="BU35" s="277"/>
      <c r="BV35" s="267"/>
      <c r="BW35" s="267">
        <v>0.39</v>
      </c>
      <c r="BX35" s="267">
        <v>0.48</v>
      </c>
      <c r="BY35" s="271">
        <v>0.23</v>
      </c>
      <c r="BZ35" s="267"/>
      <c r="CA35" s="267"/>
      <c r="CB35" s="268"/>
      <c r="CC35" s="268"/>
      <c r="CD35" s="268"/>
      <c r="CE35" s="268" t="s">
        <v>4461</v>
      </c>
    </row>
    <row r="36" spans="1:83" ht="58.5">
      <c r="A36" s="259">
        <v>2021</v>
      </c>
      <c r="B36" s="273" t="s">
        <v>4498</v>
      </c>
      <c r="C36" s="273" t="s">
        <v>4595</v>
      </c>
      <c r="D36" s="273" t="s">
        <v>4517</v>
      </c>
      <c r="E36" s="273" t="s">
        <v>4517</v>
      </c>
      <c r="F36" s="273" t="s">
        <v>287</v>
      </c>
      <c r="G36" s="259" t="s">
        <v>12024</v>
      </c>
      <c r="H36" s="261" t="s">
        <v>693</v>
      </c>
      <c r="I36" s="259"/>
      <c r="J36" s="259"/>
      <c r="K36" s="259" t="s">
        <v>4464</v>
      </c>
      <c r="L36" s="269" t="s">
        <v>4508</v>
      </c>
      <c r="M36" s="259" t="s">
        <v>300</v>
      </c>
      <c r="N36" s="259"/>
      <c r="O36" s="261" t="s">
        <v>4460</v>
      </c>
      <c r="P36" s="261"/>
      <c r="Q36" s="261"/>
      <c r="R36" s="272"/>
      <c r="S36" s="281" t="s">
        <v>4596</v>
      </c>
      <c r="T36" s="269"/>
      <c r="U36" s="260" t="s">
        <v>4593</v>
      </c>
      <c r="V36" s="264"/>
      <c r="W36" s="264"/>
      <c r="X36" s="264"/>
      <c r="Y36" s="264">
        <v>5</v>
      </c>
      <c r="Z36" s="264">
        <v>34</v>
      </c>
      <c r="AA36" s="264">
        <f t="shared" si="26"/>
        <v>29</v>
      </c>
      <c r="AB36" s="264"/>
      <c r="AC36" s="264"/>
      <c r="AD36" s="264"/>
      <c r="AE36" s="264">
        <v>78</v>
      </c>
      <c r="AF36" s="264">
        <v>90</v>
      </c>
      <c r="AG36" s="264">
        <v>12</v>
      </c>
      <c r="AH36" s="274"/>
      <c r="AI36" s="274"/>
      <c r="AJ36" s="274"/>
      <c r="AK36" s="274"/>
      <c r="AL36" s="274"/>
      <c r="AM36" s="274"/>
      <c r="AN36" s="264"/>
      <c r="AO36" s="264"/>
      <c r="AP36" s="264"/>
      <c r="AQ36" s="264">
        <v>48</v>
      </c>
      <c r="AR36" s="264">
        <v>54</v>
      </c>
      <c r="AS36" s="264">
        <v>6</v>
      </c>
      <c r="AT36" s="264"/>
      <c r="AU36" s="264"/>
      <c r="AV36" s="264"/>
      <c r="AW36" s="264">
        <v>85</v>
      </c>
      <c r="AX36" s="264">
        <v>86</v>
      </c>
      <c r="AY36" s="264">
        <v>1</v>
      </c>
      <c r="AZ36" s="264"/>
      <c r="BA36" s="264"/>
      <c r="BB36" s="264">
        <v>83</v>
      </c>
      <c r="BC36" s="264">
        <v>86</v>
      </c>
      <c r="BD36" s="264">
        <v>3</v>
      </c>
      <c r="BE36" s="274"/>
      <c r="BF36" s="274"/>
      <c r="BG36" s="274"/>
      <c r="BH36" s="274">
        <v>85</v>
      </c>
      <c r="BI36" s="274">
        <v>89</v>
      </c>
      <c r="BJ36" s="274">
        <f>BI36-BH36</f>
        <v>4</v>
      </c>
      <c r="BK36" s="274"/>
      <c r="BL36" s="274"/>
      <c r="BM36" s="274"/>
      <c r="BN36" s="274">
        <v>93</v>
      </c>
      <c r="BO36" s="274">
        <v>95</v>
      </c>
      <c r="BP36" s="274">
        <f t="shared" si="30"/>
        <v>2</v>
      </c>
      <c r="BQ36" s="270">
        <v>0.96</v>
      </c>
      <c r="BR36" s="266">
        <v>5.3</v>
      </c>
      <c r="BS36" s="266">
        <v>0.28000000000000003</v>
      </c>
      <c r="BT36" s="282" t="s">
        <v>52</v>
      </c>
      <c r="BU36" s="282" t="s">
        <v>52</v>
      </c>
      <c r="BV36" s="267"/>
      <c r="BW36" s="267">
        <v>5.0434380000000001</v>
      </c>
      <c r="BX36" s="267">
        <v>5.65</v>
      </c>
      <c r="BY36" s="271">
        <v>0.12</v>
      </c>
      <c r="BZ36" s="267"/>
      <c r="CA36" s="267"/>
      <c r="CB36" s="268"/>
      <c r="CC36" s="268"/>
      <c r="CD36" s="268"/>
      <c r="CE36" s="268" t="s">
        <v>4461</v>
      </c>
    </row>
    <row r="37" spans="1:83" ht="14.65">
      <c r="A37" s="259">
        <v>2021</v>
      </c>
      <c r="B37" s="273" t="s">
        <v>4597</v>
      </c>
      <c r="C37" s="273" t="s">
        <v>4598</v>
      </c>
      <c r="D37" s="273" t="s">
        <v>4599</v>
      </c>
      <c r="E37" s="273" t="s">
        <v>4599</v>
      </c>
      <c r="F37" s="273" t="s">
        <v>4600</v>
      </c>
      <c r="G37" s="259" t="s">
        <v>12085</v>
      </c>
      <c r="H37" s="261" t="s">
        <v>4469</v>
      </c>
      <c r="I37" s="259"/>
      <c r="J37" s="259"/>
      <c r="K37" s="259" t="s">
        <v>4464</v>
      </c>
      <c r="L37" s="269" t="s">
        <v>4508</v>
      </c>
      <c r="M37" s="283" t="s">
        <v>300</v>
      </c>
      <c r="N37" s="259"/>
      <c r="O37" s="261" t="s">
        <v>4601</v>
      </c>
      <c r="P37" s="261"/>
      <c r="Q37" s="261"/>
      <c r="R37" s="272"/>
      <c r="S37" s="273"/>
      <c r="T37" s="269"/>
      <c r="U37" s="260" t="s">
        <v>4593</v>
      </c>
      <c r="V37" s="264"/>
      <c r="W37" s="264"/>
      <c r="X37" s="264"/>
      <c r="Y37" s="264">
        <v>5</v>
      </c>
      <c r="Z37" s="264">
        <v>20</v>
      </c>
      <c r="AA37" s="264">
        <f t="shared" si="26"/>
        <v>15</v>
      </c>
      <c r="AB37" s="264"/>
      <c r="AC37" s="264"/>
      <c r="AD37" s="264"/>
      <c r="AE37" s="264">
        <v>78</v>
      </c>
      <c r="AF37" s="264">
        <v>92</v>
      </c>
      <c r="AG37" s="264">
        <v>14</v>
      </c>
      <c r="AH37" s="274"/>
      <c r="AI37" s="274"/>
      <c r="AJ37" s="274"/>
      <c r="AK37" s="274"/>
      <c r="AL37" s="274"/>
      <c r="AM37" s="274"/>
      <c r="AN37" s="264"/>
      <c r="AO37" s="264"/>
      <c r="AP37" s="264"/>
      <c r="AQ37" s="264">
        <v>89</v>
      </c>
      <c r="AR37" s="264">
        <v>91</v>
      </c>
      <c r="AS37" s="264">
        <v>2</v>
      </c>
      <c r="AT37" s="264"/>
      <c r="AU37" s="264"/>
      <c r="AV37" s="264"/>
      <c r="AW37" s="264">
        <v>75</v>
      </c>
      <c r="AX37" s="264">
        <v>88</v>
      </c>
      <c r="AY37" s="264">
        <v>13</v>
      </c>
      <c r="AZ37" s="264"/>
      <c r="BA37" s="264"/>
      <c r="BB37" s="264">
        <v>82</v>
      </c>
      <c r="BC37" s="264">
        <v>89</v>
      </c>
      <c r="BD37" s="264">
        <v>7</v>
      </c>
      <c r="BE37" s="274"/>
      <c r="BF37" s="274"/>
      <c r="BG37" s="274"/>
      <c r="BH37" s="274"/>
      <c r="BI37" s="274"/>
      <c r="BJ37" s="274"/>
      <c r="BK37" s="280"/>
      <c r="BL37" s="280"/>
      <c r="BM37" s="274"/>
      <c r="BN37" s="274">
        <v>96</v>
      </c>
      <c r="BO37" s="274">
        <v>100</v>
      </c>
      <c r="BP37" s="274">
        <f t="shared" si="30"/>
        <v>4</v>
      </c>
      <c r="BQ37" s="270">
        <v>0.93</v>
      </c>
      <c r="BR37" s="266">
        <v>5.2</v>
      </c>
      <c r="BS37" s="266">
        <v>0.52</v>
      </c>
      <c r="BT37" s="266"/>
      <c r="BU37" s="277"/>
      <c r="BV37" s="267"/>
      <c r="BW37" s="267">
        <v>8.5999999999999993E-2</v>
      </c>
      <c r="BX37" s="267">
        <v>0.14724999999999999</v>
      </c>
      <c r="BY37" s="271">
        <v>0.71</v>
      </c>
      <c r="BZ37" s="267"/>
      <c r="CA37" s="267"/>
      <c r="CB37" s="268"/>
      <c r="CC37" s="268"/>
      <c r="CD37" s="268"/>
      <c r="CE37" s="268" t="s">
        <v>4461</v>
      </c>
    </row>
    <row r="38" spans="1:83" ht="14.65">
      <c r="A38" s="259">
        <v>2021</v>
      </c>
      <c r="B38" s="273" t="s">
        <v>4474</v>
      </c>
      <c r="C38" s="273" t="s">
        <v>4602</v>
      </c>
      <c r="D38" s="273" t="s">
        <v>4603</v>
      </c>
      <c r="E38" s="273" t="s">
        <v>4603</v>
      </c>
      <c r="F38" s="273" t="s">
        <v>4604</v>
      </c>
      <c r="G38" s="259" t="s">
        <v>12030</v>
      </c>
      <c r="H38" s="261" t="s">
        <v>4469</v>
      </c>
      <c r="I38" s="259"/>
      <c r="J38" s="259" t="s">
        <v>321</v>
      </c>
      <c r="K38" s="259" t="s">
        <v>4464</v>
      </c>
      <c r="L38" s="269" t="s">
        <v>4508</v>
      </c>
      <c r="M38" s="259" t="s">
        <v>300</v>
      </c>
      <c r="N38" s="259"/>
      <c r="O38" s="261" t="s">
        <v>4470</v>
      </c>
      <c r="P38" s="261"/>
      <c r="Q38" s="261"/>
      <c r="R38" s="272"/>
      <c r="S38" s="273"/>
      <c r="T38" s="269"/>
      <c r="U38" s="260" t="s">
        <v>4605</v>
      </c>
      <c r="V38" s="264"/>
      <c r="W38" s="264"/>
      <c r="X38" s="264"/>
      <c r="Y38" s="264">
        <v>9</v>
      </c>
      <c r="Z38" s="264">
        <v>14</v>
      </c>
      <c r="AA38" s="264">
        <f t="shared" si="26"/>
        <v>5</v>
      </c>
      <c r="AB38" s="264"/>
      <c r="AC38" s="264"/>
      <c r="AD38" s="264"/>
      <c r="AE38" s="264">
        <v>79</v>
      </c>
      <c r="AF38" s="264">
        <v>89</v>
      </c>
      <c r="AG38" s="264">
        <v>10</v>
      </c>
      <c r="AH38" s="274"/>
      <c r="AI38" s="274"/>
      <c r="AJ38" s="274"/>
      <c r="AK38" s="274"/>
      <c r="AL38" s="274"/>
      <c r="AM38" s="274"/>
      <c r="AN38" s="264"/>
      <c r="AO38" s="264"/>
      <c r="AP38" s="264"/>
      <c r="AQ38" s="264">
        <v>68</v>
      </c>
      <c r="AR38" s="264">
        <v>71</v>
      </c>
      <c r="AS38" s="264">
        <v>3</v>
      </c>
      <c r="AT38" s="264"/>
      <c r="AU38" s="264"/>
      <c r="AV38" s="264"/>
      <c r="AW38" s="264">
        <v>85</v>
      </c>
      <c r="AX38" s="264">
        <v>90</v>
      </c>
      <c r="AY38" s="264">
        <v>5</v>
      </c>
      <c r="AZ38" s="264"/>
      <c r="BA38" s="264"/>
      <c r="BB38" s="264">
        <v>83</v>
      </c>
      <c r="BC38" s="264">
        <v>89</v>
      </c>
      <c r="BD38" s="264">
        <v>6</v>
      </c>
      <c r="BE38" s="274"/>
      <c r="BF38" s="274"/>
      <c r="BG38" s="274"/>
      <c r="BH38" s="274"/>
      <c r="BI38" s="274"/>
      <c r="BJ38" s="274"/>
      <c r="BK38" s="280"/>
      <c r="BL38" s="280"/>
      <c r="BM38" s="274"/>
      <c r="BN38" s="274">
        <v>93</v>
      </c>
      <c r="BO38" s="274">
        <v>95</v>
      </c>
      <c r="BP38" s="274">
        <f t="shared" si="30"/>
        <v>2</v>
      </c>
      <c r="BQ38" s="270">
        <v>0.94</v>
      </c>
      <c r="BR38" s="266">
        <v>4.24</v>
      </c>
      <c r="BS38" s="266">
        <v>0.55000000000000004</v>
      </c>
      <c r="BT38" s="266"/>
      <c r="BU38" s="277"/>
      <c r="BV38" s="267"/>
      <c r="BW38" s="267">
        <v>0.349464</v>
      </c>
      <c r="BX38" s="267">
        <v>0.445137</v>
      </c>
      <c r="BY38" s="271">
        <v>0.27</v>
      </c>
      <c r="BZ38" s="267"/>
      <c r="CA38" s="267"/>
      <c r="CB38" s="268"/>
      <c r="CC38" s="268"/>
      <c r="CD38" s="268"/>
      <c r="CE38" s="268"/>
    </row>
    <row r="39" spans="1:83" ht="58.5">
      <c r="A39" s="259">
        <v>2021</v>
      </c>
      <c r="B39" s="273" t="s">
        <v>605</v>
      </c>
      <c r="C39" s="273" t="s">
        <v>4473</v>
      </c>
      <c r="D39" s="273" t="s">
        <v>4544</v>
      </c>
      <c r="E39" s="273" t="s">
        <v>4544</v>
      </c>
      <c r="F39" s="262" t="s">
        <v>4606</v>
      </c>
      <c r="G39" s="259" t="s">
        <v>5228</v>
      </c>
      <c r="H39" s="261" t="s">
        <v>688</v>
      </c>
      <c r="I39" s="259"/>
      <c r="J39" s="259"/>
      <c r="K39" s="259" t="s">
        <v>4464</v>
      </c>
      <c r="L39" s="269" t="s">
        <v>4508</v>
      </c>
      <c r="M39" s="269" t="s">
        <v>300</v>
      </c>
      <c r="N39" s="259"/>
      <c r="O39" s="261" t="s">
        <v>4496</v>
      </c>
      <c r="P39" s="261"/>
      <c r="Q39" s="275" t="s">
        <v>4607</v>
      </c>
      <c r="R39" s="272"/>
      <c r="S39" s="276" t="s">
        <v>4608</v>
      </c>
      <c r="T39" s="269"/>
      <c r="U39" s="260" t="s">
        <v>4593</v>
      </c>
      <c r="V39" s="264"/>
      <c r="W39" s="264"/>
      <c r="X39" s="264"/>
      <c r="Y39" s="264">
        <v>11</v>
      </c>
      <c r="Z39" s="264">
        <v>21</v>
      </c>
      <c r="AA39" s="264">
        <f t="shared" si="26"/>
        <v>10</v>
      </c>
      <c r="AB39" s="264"/>
      <c r="AC39" s="264"/>
      <c r="AD39" s="264"/>
      <c r="AE39" s="264">
        <v>41</v>
      </c>
      <c r="AF39" s="264">
        <v>51</v>
      </c>
      <c r="AG39" s="264">
        <v>10</v>
      </c>
      <c r="AH39" s="274"/>
      <c r="AI39" s="274"/>
      <c r="AJ39" s="274"/>
      <c r="AK39" s="274"/>
      <c r="AL39" s="274"/>
      <c r="AM39" s="274"/>
      <c r="AN39" s="264"/>
      <c r="AO39" s="264"/>
      <c r="AP39" s="264"/>
      <c r="AQ39" s="264">
        <v>52</v>
      </c>
      <c r="AR39" s="264">
        <v>53</v>
      </c>
      <c r="AS39" s="264">
        <v>1</v>
      </c>
      <c r="AT39" s="264"/>
      <c r="AU39" s="264"/>
      <c r="AV39" s="264"/>
      <c r="AW39" s="264">
        <v>65</v>
      </c>
      <c r="AX39" s="264">
        <v>83</v>
      </c>
      <c r="AY39" s="264">
        <v>18</v>
      </c>
      <c r="AZ39" s="264"/>
      <c r="BA39" s="264"/>
      <c r="BB39" s="264">
        <v>62</v>
      </c>
      <c r="BC39" s="264">
        <v>78</v>
      </c>
      <c r="BD39" s="264">
        <v>16</v>
      </c>
      <c r="BE39" s="274"/>
      <c r="BF39" s="274"/>
      <c r="BG39" s="274"/>
      <c r="BH39" s="274"/>
      <c r="BI39" s="274"/>
      <c r="BJ39" s="274"/>
      <c r="BK39" s="280"/>
      <c r="BL39" s="280"/>
      <c r="BM39" s="274"/>
      <c r="BN39" s="274">
        <v>82</v>
      </c>
      <c r="BO39" s="274">
        <v>85</v>
      </c>
      <c r="BP39" s="274">
        <f t="shared" si="30"/>
        <v>3</v>
      </c>
      <c r="BQ39" s="270">
        <v>0.98</v>
      </c>
      <c r="BR39" s="266">
        <v>4.33</v>
      </c>
      <c r="BS39" s="266">
        <v>0.41</v>
      </c>
      <c r="BT39" s="266"/>
      <c r="BU39" s="277"/>
      <c r="BV39" s="267"/>
      <c r="BW39" s="267">
        <v>5.2582339999999999</v>
      </c>
      <c r="BX39" s="267">
        <v>5.875972</v>
      </c>
      <c r="BY39" s="271">
        <v>0.12</v>
      </c>
      <c r="BZ39" s="267"/>
      <c r="CA39" s="267"/>
      <c r="CB39" s="268"/>
      <c r="CC39" s="268"/>
      <c r="CD39" s="268"/>
      <c r="CE39" s="268"/>
    </row>
    <row r="40" spans="1:83" ht="58.5">
      <c r="A40" s="259">
        <v>2021</v>
      </c>
      <c r="B40" s="273" t="s">
        <v>605</v>
      </c>
      <c r="C40" s="273" t="s">
        <v>4473</v>
      </c>
      <c r="D40" s="273" t="s">
        <v>4544</v>
      </c>
      <c r="E40" s="273" t="s">
        <v>4544</v>
      </c>
      <c r="F40" s="262" t="s">
        <v>4606</v>
      </c>
      <c r="G40" s="259" t="s">
        <v>5228</v>
      </c>
      <c r="H40" s="261" t="s">
        <v>4469</v>
      </c>
      <c r="I40" s="259"/>
      <c r="J40" s="259"/>
      <c r="K40" s="259" t="s">
        <v>4464</v>
      </c>
      <c r="L40" s="269" t="s">
        <v>4508</v>
      </c>
      <c r="M40" s="269" t="s">
        <v>300</v>
      </c>
      <c r="N40" s="259"/>
      <c r="O40" s="261" t="s">
        <v>4609</v>
      </c>
      <c r="P40" s="261"/>
      <c r="Q40" s="275" t="s">
        <v>4607</v>
      </c>
      <c r="R40" s="272"/>
      <c r="S40" s="276" t="s">
        <v>4610</v>
      </c>
      <c r="T40" s="269"/>
      <c r="U40" s="260" t="s">
        <v>4593</v>
      </c>
      <c r="V40" s="264"/>
      <c r="W40" s="264"/>
      <c r="X40" s="264"/>
      <c r="Y40" s="264">
        <v>3</v>
      </c>
      <c r="Z40" s="264">
        <v>17</v>
      </c>
      <c r="AA40" s="264">
        <f t="shared" si="26"/>
        <v>14</v>
      </c>
      <c r="AB40" s="264"/>
      <c r="AC40" s="264"/>
      <c r="AD40" s="264"/>
      <c r="AE40" s="264">
        <v>23</v>
      </c>
      <c r="AF40" s="264">
        <v>41</v>
      </c>
      <c r="AG40" s="264">
        <f>AF40-AE40</f>
        <v>18</v>
      </c>
      <c r="AH40" s="274"/>
      <c r="AI40" s="274"/>
      <c r="AJ40" s="274"/>
      <c r="AK40" s="274"/>
      <c r="AL40" s="274"/>
      <c r="AM40" s="274"/>
      <c r="AN40" s="264"/>
      <c r="AO40" s="264"/>
      <c r="AP40" s="264"/>
      <c r="AQ40" s="264">
        <v>32</v>
      </c>
      <c r="AR40" s="264">
        <v>62</v>
      </c>
      <c r="AS40" s="264">
        <f>AR40-AQ40</f>
        <v>30</v>
      </c>
      <c r="AT40" s="264"/>
      <c r="AU40" s="264"/>
      <c r="AV40" s="264"/>
      <c r="AW40" s="264">
        <v>41</v>
      </c>
      <c r="AX40" s="264">
        <v>72</v>
      </c>
      <c r="AY40" s="264">
        <v>31</v>
      </c>
      <c r="AZ40" s="264"/>
      <c r="BA40" s="264"/>
      <c r="BB40" s="264">
        <v>38</v>
      </c>
      <c r="BC40" s="264">
        <v>69</v>
      </c>
      <c r="BD40" s="264">
        <v>31</v>
      </c>
      <c r="BE40" s="274"/>
      <c r="BF40" s="274"/>
      <c r="BG40" s="274"/>
      <c r="BH40" s="274"/>
      <c r="BI40" s="274"/>
      <c r="BJ40" s="274"/>
      <c r="BK40" s="280"/>
      <c r="BL40" s="280"/>
      <c r="BM40" s="274"/>
      <c r="BN40" s="274">
        <v>67</v>
      </c>
      <c r="BO40" s="274">
        <v>80</v>
      </c>
      <c r="BP40" s="274">
        <f t="shared" si="30"/>
        <v>13</v>
      </c>
      <c r="BQ40" s="270">
        <v>0.96</v>
      </c>
      <c r="BR40" s="266">
        <v>4.9000000000000004</v>
      </c>
      <c r="BS40" s="266">
        <v>0.37</v>
      </c>
      <c r="BT40" s="266"/>
      <c r="BU40" s="277"/>
      <c r="BV40" s="267"/>
      <c r="BW40" s="267">
        <v>0.498421</v>
      </c>
      <c r="BX40" s="267">
        <v>0.60190999999999995</v>
      </c>
      <c r="BY40" s="271">
        <v>0.21</v>
      </c>
      <c r="BZ40" s="267"/>
      <c r="CA40" s="267"/>
      <c r="CB40" s="268"/>
      <c r="CC40" s="268"/>
      <c r="CD40" s="268"/>
      <c r="CE40" s="268" t="s">
        <v>4461</v>
      </c>
    </row>
    <row r="41" spans="1:83" ht="14.65">
      <c r="A41" s="259">
        <v>2021</v>
      </c>
      <c r="B41" s="273" t="s">
        <v>4528</v>
      </c>
      <c r="C41" s="273" t="s">
        <v>4611</v>
      </c>
      <c r="D41" s="273" t="s">
        <v>4612</v>
      </c>
      <c r="E41" s="273" t="s">
        <v>4612</v>
      </c>
      <c r="F41" s="276" t="s">
        <v>4613</v>
      </c>
      <c r="G41" s="259" t="s">
        <v>12031</v>
      </c>
      <c r="H41" s="261" t="s">
        <v>719</v>
      </c>
      <c r="I41" s="259"/>
      <c r="J41" s="259"/>
      <c r="K41" s="259" t="s">
        <v>4464</v>
      </c>
      <c r="L41" s="269" t="s">
        <v>4508</v>
      </c>
      <c r="M41" s="259" t="s">
        <v>300</v>
      </c>
      <c r="N41" s="259"/>
      <c r="O41" s="261" t="s">
        <v>4541</v>
      </c>
      <c r="P41" s="261"/>
      <c r="Q41" s="261"/>
      <c r="R41" s="272"/>
      <c r="S41" s="273"/>
      <c r="T41" s="269"/>
      <c r="U41" s="260" t="s">
        <v>4605</v>
      </c>
      <c r="V41" s="264"/>
      <c r="W41" s="264"/>
      <c r="X41" s="264"/>
      <c r="Y41" s="264">
        <v>14</v>
      </c>
      <c r="Z41" s="264">
        <v>35</v>
      </c>
      <c r="AA41" s="264">
        <f t="shared" si="26"/>
        <v>21</v>
      </c>
      <c r="AB41" s="264"/>
      <c r="AC41" s="264"/>
      <c r="AD41" s="264"/>
      <c r="AE41" s="264">
        <v>90</v>
      </c>
      <c r="AF41" s="264">
        <v>97</v>
      </c>
      <c r="AG41" s="264">
        <v>7</v>
      </c>
      <c r="AH41" s="274"/>
      <c r="AI41" s="274"/>
      <c r="AJ41" s="274"/>
      <c r="AK41" s="274"/>
      <c r="AL41" s="274"/>
      <c r="AM41" s="274"/>
      <c r="AN41" s="264"/>
      <c r="AO41" s="264"/>
      <c r="AP41" s="264"/>
      <c r="AQ41" s="264">
        <v>80</v>
      </c>
      <c r="AR41" s="264">
        <v>90</v>
      </c>
      <c r="AS41" s="264">
        <v>10</v>
      </c>
      <c r="AT41" s="264"/>
      <c r="AU41" s="264"/>
      <c r="AV41" s="264"/>
      <c r="AW41" s="264">
        <v>88</v>
      </c>
      <c r="AX41" s="264">
        <v>97</v>
      </c>
      <c r="AY41" s="264">
        <v>9</v>
      </c>
      <c r="AZ41" s="264"/>
      <c r="BA41" s="264"/>
      <c r="BB41" s="264">
        <v>90</v>
      </c>
      <c r="BC41" s="264">
        <v>96</v>
      </c>
      <c r="BD41" s="264">
        <v>6</v>
      </c>
      <c r="BE41" s="274"/>
      <c r="BF41" s="274"/>
      <c r="BG41" s="274"/>
      <c r="BH41" s="274"/>
      <c r="BI41" s="274"/>
      <c r="BJ41" s="274"/>
      <c r="BK41" s="280"/>
      <c r="BL41" s="280"/>
      <c r="BM41" s="274"/>
      <c r="BN41" s="274">
        <v>96</v>
      </c>
      <c r="BO41" s="274">
        <v>99</v>
      </c>
      <c r="BP41" s="274">
        <f t="shared" si="30"/>
        <v>3</v>
      </c>
      <c r="BQ41" s="270">
        <v>0.96</v>
      </c>
      <c r="BR41" s="266">
        <v>4.9000000000000004</v>
      </c>
      <c r="BS41" s="266">
        <v>0.3</v>
      </c>
      <c r="BT41" s="266"/>
      <c r="BU41" s="277"/>
      <c r="BV41" s="267"/>
      <c r="BW41" s="267">
        <v>2.6110120000000001</v>
      </c>
      <c r="BX41" s="267">
        <v>2.7635710000000002</v>
      </c>
      <c r="BY41" s="271">
        <v>0.06</v>
      </c>
      <c r="BZ41" s="267"/>
      <c r="CA41" s="267"/>
      <c r="CB41" s="268"/>
      <c r="CC41" s="268"/>
      <c r="CD41" s="268"/>
      <c r="CE41" s="268" t="s">
        <v>4461</v>
      </c>
    </row>
    <row r="42" spans="1:83" ht="14.65">
      <c r="A42" s="259">
        <v>2021</v>
      </c>
      <c r="B42" s="273" t="s">
        <v>4498</v>
      </c>
      <c r="C42" s="273" t="s">
        <v>4614</v>
      </c>
      <c r="D42" s="273" t="s">
        <v>4615</v>
      </c>
      <c r="E42" s="273" t="s">
        <v>4616</v>
      </c>
      <c r="F42" s="273" t="s">
        <v>4617</v>
      </c>
      <c r="G42" s="259" t="s">
        <v>4482</v>
      </c>
      <c r="H42" s="261" t="s">
        <v>4469</v>
      </c>
      <c r="I42" s="259"/>
      <c r="J42" s="259"/>
      <c r="K42" s="259" t="s">
        <v>4464</v>
      </c>
      <c r="L42" s="269" t="s">
        <v>4508</v>
      </c>
      <c r="M42" s="259" t="s">
        <v>300</v>
      </c>
      <c r="N42" s="259"/>
      <c r="O42" s="261" t="s">
        <v>4609</v>
      </c>
      <c r="P42" s="261"/>
      <c r="Q42" s="261"/>
      <c r="R42" s="272"/>
      <c r="S42" s="273"/>
      <c r="T42" s="269"/>
      <c r="U42" s="260" t="s">
        <v>4618</v>
      </c>
      <c r="V42" s="264"/>
      <c r="W42" s="264"/>
      <c r="X42" s="264"/>
      <c r="Y42" s="264">
        <v>3</v>
      </c>
      <c r="Z42" s="264">
        <v>5</v>
      </c>
      <c r="AA42" s="264">
        <f t="shared" si="26"/>
        <v>2</v>
      </c>
      <c r="AB42" s="264"/>
      <c r="AC42" s="264"/>
      <c r="AD42" s="264"/>
      <c r="AE42" s="264">
        <v>10</v>
      </c>
      <c r="AF42" s="264">
        <v>13</v>
      </c>
      <c r="AG42" s="264">
        <v>3</v>
      </c>
      <c r="AH42" s="274"/>
      <c r="AI42" s="274"/>
      <c r="AJ42" s="274"/>
      <c r="AK42" s="274"/>
      <c r="AL42" s="274"/>
      <c r="AM42" s="274"/>
      <c r="AN42" s="264"/>
      <c r="AO42" s="264"/>
      <c r="AP42" s="264"/>
      <c r="AQ42" s="264">
        <v>36</v>
      </c>
      <c r="AR42" s="264">
        <v>45</v>
      </c>
      <c r="AS42" s="264">
        <v>9</v>
      </c>
      <c r="AT42" s="264"/>
      <c r="AU42" s="264"/>
      <c r="AV42" s="264"/>
      <c r="AW42" s="264">
        <v>53</v>
      </c>
      <c r="AX42" s="264">
        <v>61</v>
      </c>
      <c r="AY42" s="264">
        <v>8</v>
      </c>
      <c r="AZ42" s="264"/>
      <c r="BA42" s="264"/>
      <c r="BB42" s="264">
        <v>54</v>
      </c>
      <c r="BC42" s="264">
        <v>58</v>
      </c>
      <c r="BD42" s="264">
        <v>4</v>
      </c>
      <c r="BE42" s="274"/>
      <c r="BF42" s="274"/>
      <c r="BG42" s="274"/>
      <c r="BH42" s="274"/>
      <c r="BI42" s="274"/>
      <c r="BJ42" s="274"/>
      <c r="BK42" s="274"/>
      <c r="BL42" s="274"/>
      <c r="BM42" s="274"/>
      <c r="BN42" s="274">
        <v>64</v>
      </c>
      <c r="BO42" s="274">
        <v>77</v>
      </c>
      <c r="BP42" s="274">
        <f t="shared" si="30"/>
        <v>13</v>
      </c>
      <c r="BQ42" s="270">
        <v>0.95</v>
      </c>
      <c r="BR42" s="266">
        <v>4.46</v>
      </c>
      <c r="BS42" s="266">
        <v>0.44</v>
      </c>
      <c r="BT42" s="266"/>
      <c r="BU42" s="277"/>
      <c r="BV42" s="267"/>
      <c r="BW42" s="267">
        <v>0.32</v>
      </c>
      <c r="BX42" s="267">
        <v>0.33</v>
      </c>
      <c r="BY42" s="271">
        <v>0.03</v>
      </c>
      <c r="BZ42" s="267"/>
      <c r="CA42" s="267"/>
      <c r="CB42" s="268"/>
      <c r="CC42" s="268"/>
      <c r="CD42" s="268"/>
      <c r="CE42" s="268"/>
    </row>
    <row r="43" spans="1:83" ht="73.150000000000006">
      <c r="A43" s="259">
        <v>2022</v>
      </c>
      <c r="B43" s="273" t="s">
        <v>4498</v>
      </c>
      <c r="C43" s="273" t="s">
        <v>4619</v>
      </c>
      <c r="D43" s="273" t="s">
        <v>4620</v>
      </c>
      <c r="E43" s="273" t="s">
        <v>4621</v>
      </c>
      <c r="F43" s="273" t="s">
        <v>4622</v>
      </c>
      <c r="G43" s="269" t="s">
        <v>4623</v>
      </c>
      <c r="H43" s="272" t="s">
        <v>4469</v>
      </c>
      <c r="I43" s="269"/>
      <c r="J43" s="269"/>
      <c r="K43" s="259" t="s">
        <v>4464</v>
      </c>
      <c r="L43" s="269" t="s">
        <v>4508</v>
      </c>
      <c r="M43" s="269" t="s">
        <v>300</v>
      </c>
      <c r="N43" s="259">
        <v>267</v>
      </c>
      <c r="O43" s="259" t="s">
        <v>4624</v>
      </c>
      <c r="P43" s="272"/>
      <c r="Q43" s="284" t="s">
        <v>4625</v>
      </c>
      <c r="R43" s="285" t="s">
        <v>5</v>
      </c>
      <c r="S43" s="276" t="s">
        <v>4626</v>
      </c>
      <c r="T43" s="259" t="s">
        <v>2</v>
      </c>
      <c r="U43" s="260" t="s">
        <v>454</v>
      </c>
      <c r="V43" s="274"/>
      <c r="W43" s="274"/>
      <c r="X43" s="274"/>
      <c r="Y43" s="274">
        <v>54</v>
      </c>
      <c r="Z43" s="274">
        <v>85</v>
      </c>
      <c r="AA43" s="274">
        <f t="shared" si="26"/>
        <v>31</v>
      </c>
      <c r="AB43" s="274"/>
      <c r="AC43" s="274"/>
      <c r="AD43" s="274"/>
      <c r="AE43" s="274">
        <v>57</v>
      </c>
      <c r="AF43" s="274">
        <v>92</v>
      </c>
      <c r="AG43" s="274">
        <f t="shared" ref="AG43:AG50" si="31">AF43-AE43</f>
        <v>35</v>
      </c>
      <c r="AH43" s="274"/>
      <c r="AI43" s="274"/>
      <c r="AJ43" s="274"/>
      <c r="AK43" s="274">
        <v>71</v>
      </c>
      <c r="AL43" s="274">
        <v>92</v>
      </c>
      <c r="AM43" s="274">
        <f>AL43-AK43</f>
        <v>21</v>
      </c>
      <c r="AN43" s="274"/>
      <c r="AO43" s="274"/>
      <c r="AP43" s="274"/>
      <c r="AQ43" s="274">
        <v>70</v>
      </c>
      <c r="AR43" s="274">
        <v>90</v>
      </c>
      <c r="AS43" s="274">
        <f t="shared" ref="AS43:AS50" si="32">AR43-AQ43</f>
        <v>20</v>
      </c>
      <c r="AT43" s="274"/>
      <c r="AU43" s="274"/>
      <c r="AV43" s="274"/>
      <c r="AW43" s="274">
        <v>78</v>
      </c>
      <c r="AX43" s="274">
        <v>94</v>
      </c>
      <c r="AY43" s="274">
        <f t="shared" ref="AY43:AY50" si="33">AX43-AW43</f>
        <v>16</v>
      </c>
      <c r="AZ43" s="274"/>
      <c r="BA43" s="274"/>
      <c r="BB43" s="274"/>
      <c r="BC43" s="274"/>
      <c r="BD43" s="274"/>
      <c r="BE43" s="274"/>
      <c r="BF43" s="274"/>
      <c r="BG43" s="274"/>
      <c r="BH43" s="274">
        <v>78</v>
      </c>
      <c r="BI43" s="274">
        <v>88</v>
      </c>
      <c r="BJ43" s="274">
        <f>BI43-BH43</f>
        <v>10</v>
      </c>
      <c r="BK43" s="274"/>
      <c r="BL43" s="274"/>
      <c r="BM43" s="274"/>
      <c r="BN43" s="274">
        <v>83</v>
      </c>
      <c r="BO43" s="274">
        <v>97</v>
      </c>
      <c r="BP43" s="274">
        <f t="shared" si="30"/>
        <v>14</v>
      </c>
      <c r="BQ43" s="286">
        <v>0.97</v>
      </c>
      <c r="BR43" s="282">
        <v>4.78</v>
      </c>
      <c r="BS43" s="282">
        <v>0.47</v>
      </c>
      <c r="BT43" s="282" t="s">
        <v>52</v>
      </c>
      <c r="BU43" s="282" t="s">
        <v>52</v>
      </c>
      <c r="BV43" s="287">
        <v>121</v>
      </c>
      <c r="BW43" s="267">
        <v>0.4</v>
      </c>
      <c r="BX43" s="267">
        <v>0.4</v>
      </c>
      <c r="BY43" s="271">
        <v>0</v>
      </c>
      <c r="BZ43" s="267">
        <v>14.9</v>
      </c>
      <c r="CA43" s="267">
        <v>8.1</v>
      </c>
      <c r="CB43" s="268"/>
      <c r="CC43" s="268"/>
      <c r="CD43" s="268"/>
      <c r="CE43" s="268"/>
    </row>
    <row r="44" spans="1:83" ht="29.25">
      <c r="A44" s="259">
        <v>2021</v>
      </c>
      <c r="B44" s="273" t="s">
        <v>4498</v>
      </c>
      <c r="C44" s="273" t="s">
        <v>1250</v>
      </c>
      <c r="D44" s="273" t="s">
        <v>4627</v>
      </c>
      <c r="E44" s="273" t="s">
        <v>4628</v>
      </c>
      <c r="F44" s="273" t="s">
        <v>4629</v>
      </c>
      <c r="G44" s="269" t="s">
        <v>12074</v>
      </c>
      <c r="H44" s="272" t="s">
        <v>4469</v>
      </c>
      <c r="I44" s="269"/>
      <c r="J44" s="269"/>
      <c r="K44" s="259" t="s">
        <v>4464</v>
      </c>
      <c r="L44" s="269" t="s">
        <v>4508</v>
      </c>
      <c r="M44" s="272" t="s">
        <v>4630</v>
      </c>
      <c r="N44" s="269"/>
      <c r="O44" s="272"/>
      <c r="P44" s="272"/>
      <c r="Q44" s="272"/>
      <c r="R44" s="272"/>
      <c r="S44" s="273"/>
      <c r="T44" s="269"/>
      <c r="U44" s="260"/>
      <c r="V44" s="274"/>
      <c r="W44" s="274"/>
      <c r="X44" s="274"/>
      <c r="Y44" s="274">
        <v>13</v>
      </c>
      <c r="Z44" s="274">
        <v>35</v>
      </c>
      <c r="AA44" s="274">
        <f t="shared" si="26"/>
        <v>22</v>
      </c>
      <c r="AB44" s="274"/>
      <c r="AC44" s="274"/>
      <c r="AD44" s="274"/>
      <c r="AE44" s="274">
        <v>24</v>
      </c>
      <c r="AF44" s="274">
        <v>47</v>
      </c>
      <c r="AG44" s="274">
        <f t="shared" si="31"/>
        <v>23</v>
      </c>
      <c r="AH44" s="274"/>
      <c r="AI44" s="274"/>
      <c r="AJ44" s="274"/>
      <c r="AK44" s="274"/>
      <c r="AL44" s="274"/>
      <c r="AM44" s="274"/>
      <c r="AN44" s="274"/>
      <c r="AO44" s="274"/>
      <c r="AP44" s="274"/>
      <c r="AQ44" s="274">
        <v>17</v>
      </c>
      <c r="AR44" s="274">
        <v>32</v>
      </c>
      <c r="AS44" s="274">
        <f t="shared" si="32"/>
        <v>15</v>
      </c>
      <c r="AT44" s="274"/>
      <c r="AU44" s="274"/>
      <c r="AV44" s="274"/>
      <c r="AW44" s="274">
        <v>75</v>
      </c>
      <c r="AX44" s="274">
        <v>81</v>
      </c>
      <c r="AY44" s="274">
        <f t="shared" si="33"/>
        <v>6</v>
      </c>
      <c r="AZ44" s="274"/>
      <c r="BA44" s="274"/>
      <c r="BB44" s="274"/>
      <c r="BC44" s="274"/>
      <c r="BD44" s="274"/>
      <c r="BE44" s="274"/>
      <c r="BF44" s="274"/>
      <c r="BG44" s="274"/>
      <c r="BH44" s="274"/>
      <c r="BI44" s="274"/>
      <c r="BJ44" s="274"/>
      <c r="BK44" s="274"/>
      <c r="BL44" s="274"/>
      <c r="BM44" s="274"/>
      <c r="BN44" s="274">
        <v>81</v>
      </c>
      <c r="BO44" s="274">
        <v>87</v>
      </c>
      <c r="BP44" s="274">
        <f t="shared" si="30"/>
        <v>6</v>
      </c>
      <c r="BQ44" s="286">
        <v>0.96</v>
      </c>
      <c r="BR44" s="282">
        <v>4.95</v>
      </c>
      <c r="BS44" s="282">
        <v>0.53</v>
      </c>
      <c r="BT44" s="282"/>
      <c r="BU44" s="282"/>
      <c r="BV44" s="288"/>
      <c r="BW44" s="288"/>
      <c r="BX44" s="288"/>
      <c r="BY44" s="288"/>
      <c r="BZ44" s="288"/>
      <c r="CA44" s="288"/>
      <c r="CB44" s="268"/>
      <c r="CC44" s="268"/>
      <c r="CD44" s="268"/>
      <c r="CE44" s="268" t="s">
        <v>4461</v>
      </c>
    </row>
    <row r="45" spans="1:83" ht="73.150000000000006">
      <c r="A45" s="259">
        <v>2021</v>
      </c>
      <c r="B45" s="273" t="s">
        <v>4498</v>
      </c>
      <c r="C45" s="273" t="s">
        <v>4631</v>
      </c>
      <c r="D45" s="273" t="s">
        <v>4544</v>
      </c>
      <c r="E45" s="273" t="s">
        <v>4544</v>
      </c>
      <c r="F45" s="273" t="s">
        <v>4632</v>
      </c>
      <c r="G45" s="269" t="s">
        <v>5119</v>
      </c>
      <c r="H45" s="272" t="s">
        <v>684</v>
      </c>
      <c r="I45" s="269"/>
      <c r="J45" s="269"/>
      <c r="K45" s="259" t="s">
        <v>4464</v>
      </c>
      <c r="L45" s="269" t="s">
        <v>4508</v>
      </c>
      <c r="M45" s="272" t="s">
        <v>4630</v>
      </c>
      <c r="N45" s="269"/>
      <c r="O45" s="272"/>
      <c r="P45" s="272"/>
      <c r="Q45" s="284" t="s">
        <v>4633</v>
      </c>
      <c r="R45" s="272"/>
      <c r="S45" s="276" t="s">
        <v>4634</v>
      </c>
      <c r="T45" s="269"/>
      <c r="U45" s="260" t="s">
        <v>4593</v>
      </c>
      <c r="V45" s="274"/>
      <c r="W45" s="274">
        <v>73</v>
      </c>
      <c r="X45" s="274"/>
      <c r="Y45" s="274">
        <v>74</v>
      </c>
      <c r="Z45" s="274">
        <v>88</v>
      </c>
      <c r="AA45" s="274">
        <f t="shared" si="26"/>
        <v>14</v>
      </c>
      <c r="AB45" s="274"/>
      <c r="AC45" s="274">
        <v>89</v>
      </c>
      <c r="AD45" s="274"/>
      <c r="AE45" s="274">
        <v>80</v>
      </c>
      <c r="AF45" s="274">
        <v>97</v>
      </c>
      <c r="AG45" s="274">
        <f t="shared" si="31"/>
        <v>17</v>
      </c>
      <c r="AH45" s="274"/>
      <c r="AI45" s="274">
        <v>88</v>
      </c>
      <c r="AJ45" s="274"/>
      <c r="AK45" s="274">
        <v>92</v>
      </c>
      <c r="AL45" s="274">
        <v>99</v>
      </c>
      <c r="AM45" s="274">
        <f>AL45-AK45</f>
        <v>7</v>
      </c>
      <c r="AN45" s="274"/>
      <c r="AO45" s="274">
        <v>72</v>
      </c>
      <c r="AP45" s="274"/>
      <c r="AQ45" s="274">
        <v>75</v>
      </c>
      <c r="AR45" s="274">
        <v>89</v>
      </c>
      <c r="AS45" s="274">
        <f t="shared" si="32"/>
        <v>14</v>
      </c>
      <c r="AT45" s="274"/>
      <c r="AU45" s="274">
        <v>95</v>
      </c>
      <c r="AV45" s="274"/>
      <c r="AW45" s="274">
        <v>93</v>
      </c>
      <c r="AX45" s="274">
        <v>98</v>
      </c>
      <c r="AY45" s="274">
        <f t="shared" si="33"/>
        <v>5</v>
      </c>
      <c r="AZ45" s="274"/>
      <c r="BA45" s="274"/>
      <c r="BB45" s="274"/>
      <c r="BC45" s="274"/>
      <c r="BD45" s="274"/>
      <c r="BE45" s="274"/>
      <c r="BF45" s="274"/>
      <c r="BG45" s="274"/>
      <c r="BH45" s="274"/>
      <c r="BI45" s="274"/>
      <c r="BJ45" s="274"/>
      <c r="BK45" s="274"/>
      <c r="BL45" s="274">
        <v>97</v>
      </c>
      <c r="BM45" s="274"/>
      <c r="BN45" s="274">
        <v>94</v>
      </c>
      <c r="BO45" s="274">
        <v>100</v>
      </c>
      <c r="BP45" s="274">
        <f t="shared" si="30"/>
        <v>6</v>
      </c>
      <c r="BQ45" s="286">
        <v>0.96</v>
      </c>
      <c r="BR45" s="282">
        <v>4.08</v>
      </c>
      <c r="BS45" s="282">
        <v>0.55000000000000004</v>
      </c>
      <c r="BT45" s="282" t="s">
        <v>52</v>
      </c>
      <c r="BU45" s="282" t="s">
        <v>52</v>
      </c>
      <c r="BV45" s="288"/>
      <c r="BW45" s="288"/>
      <c r="BX45" s="288"/>
      <c r="BY45" s="288"/>
      <c r="BZ45" s="288"/>
      <c r="CA45" s="288"/>
      <c r="CB45" s="268"/>
      <c r="CC45" s="268"/>
      <c r="CD45" s="268"/>
      <c r="CE45" s="268"/>
    </row>
    <row r="46" spans="1:83" ht="14.65">
      <c r="A46" s="259">
        <v>2021</v>
      </c>
      <c r="B46" s="273" t="s">
        <v>4528</v>
      </c>
      <c r="C46" s="273" t="s">
        <v>4529</v>
      </c>
      <c r="D46" s="273" t="s">
        <v>4530</v>
      </c>
      <c r="E46" s="273" t="s">
        <v>4530</v>
      </c>
      <c r="F46" s="273" t="s">
        <v>4531</v>
      </c>
      <c r="G46" s="269" t="s">
        <v>12073</v>
      </c>
      <c r="H46" s="272" t="s">
        <v>4469</v>
      </c>
      <c r="I46" s="269"/>
      <c r="J46" s="269"/>
      <c r="K46" s="259" t="s">
        <v>4464</v>
      </c>
      <c r="L46" s="269" t="s">
        <v>4508</v>
      </c>
      <c r="M46" s="259" t="s">
        <v>300</v>
      </c>
      <c r="N46" s="269"/>
      <c r="O46" s="272"/>
      <c r="P46" s="272"/>
      <c r="Q46" s="272"/>
      <c r="R46" s="272"/>
      <c r="S46" s="273"/>
      <c r="T46" s="269"/>
      <c r="U46" s="260"/>
      <c r="V46" s="274"/>
      <c r="W46" s="274"/>
      <c r="X46" s="274"/>
      <c r="Y46" s="274">
        <v>38</v>
      </c>
      <c r="Z46" s="274">
        <v>71</v>
      </c>
      <c r="AA46" s="274">
        <f t="shared" si="26"/>
        <v>33</v>
      </c>
      <c r="AB46" s="274"/>
      <c r="AC46" s="274"/>
      <c r="AD46" s="274"/>
      <c r="AE46" s="274">
        <v>56</v>
      </c>
      <c r="AF46" s="274">
        <v>83</v>
      </c>
      <c r="AG46" s="274">
        <f t="shared" si="31"/>
        <v>27</v>
      </c>
      <c r="AH46" s="274"/>
      <c r="AI46" s="274"/>
      <c r="AJ46" s="274"/>
      <c r="AK46" s="274"/>
      <c r="AL46" s="274"/>
      <c r="AM46" s="274"/>
      <c r="AN46" s="274"/>
      <c r="AO46" s="274"/>
      <c r="AP46" s="274"/>
      <c r="AQ46" s="274">
        <v>45</v>
      </c>
      <c r="AR46" s="274">
        <v>66</v>
      </c>
      <c r="AS46" s="274">
        <f t="shared" si="32"/>
        <v>21</v>
      </c>
      <c r="AT46" s="274"/>
      <c r="AU46" s="274"/>
      <c r="AV46" s="274"/>
      <c r="AW46" s="274">
        <v>78</v>
      </c>
      <c r="AX46" s="274">
        <v>85</v>
      </c>
      <c r="AY46" s="274">
        <f t="shared" si="33"/>
        <v>7</v>
      </c>
      <c r="AZ46" s="274"/>
      <c r="BA46" s="274"/>
      <c r="BB46" s="274">
        <v>79</v>
      </c>
      <c r="BC46" s="274">
        <v>84</v>
      </c>
      <c r="BD46" s="274">
        <f t="shared" ref="BD46:BD50" si="34">BC46-BB46</f>
        <v>5</v>
      </c>
      <c r="BE46" s="274"/>
      <c r="BF46" s="274"/>
      <c r="BG46" s="274"/>
      <c r="BH46" s="274"/>
      <c r="BI46" s="274"/>
      <c r="BJ46" s="274"/>
      <c r="BK46" s="274"/>
      <c r="BL46" s="274"/>
      <c r="BM46" s="274"/>
      <c r="BN46" s="274">
        <v>88</v>
      </c>
      <c r="BO46" s="274">
        <v>92</v>
      </c>
      <c r="BP46" s="274">
        <f t="shared" si="30"/>
        <v>4</v>
      </c>
      <c r="BQ46" s="286">
        <v>0.96</v>
      </c>
      <c r="BR46" s="282">
        <v>3.66</v>
      </c>
      <c r="BS46" s="282">
        <v>0.44</v>
      </c>
      <c r="BT46" s="282"/>
      <c r="BU46" s="282"/>
      <c r="BV46" s="288"/>
      <c r="BW46" s="288"/>
      <c r="BX46" s="288"/>
      <c r="BY46" s="288"/>
      <c r="BZ46" s="288"/>
      <c r="CA46" s="288"/>
      <c r="CB46" s="268"/>
      <c r="CC46" s="268"/>
      <c r="CD46" s="268"/>
      <c r="CE46" s="268"/>
    </row>
    <row r="47" spans="1:83" ht="14.65">
      <c r="A47" s="259">
        <v>2021</v>
      </c>
      <c r="B47" s="273" t="s">
        <v>4528</v>
      </c>
      <c r="C47" s="273" t="s">
        <v>4529</v>
      </c>
      <c r="D47" s="273" t="s">
        <v>4530</v>
      </c>
      <c r="E47" s="273" t="s">
        <v>4530</v>
      </c>
      <c r="F47" s="273" t="s">
        <v>4531</v>
      </c>
      <c r="G47" s="269" t="s">
        <v>12073</v>
      </c>
      <c r="H47" s="272" t="s">
        <v>688</v>
      </c>
      <c r="I47" s="269"/>
      <c r="J47" s="269"/>
      <c r="K47" s="259" t="s">
        <v>4464</v>
      </c>
      <c r="L47" s="269" t="s">
        <v>4508</v>
      </c>
      <c r="M47" s="259" t="s">
        <v>300</v>
      </c>
      <c r="N47" s="269"/>
      <c r="O47" s="272"/>
      <c r="P47" s="272"/>
      <c r="Q47" s="272"/>
      <c r="R47" s="272"/>
      <c r="S47" s="273"/>
      <c r="T47" s="269"/>
      <c r="U47" s="260"/>
      <c r="V47" s="274"/>
      <c r="W47" s="274"/>
      <c r="X47" s="274"/>
      <c r="Y47" s="274">
        <v>56</v>
      </c>
      <c r="Z47" s="274">
        <v>64</v>
      </c>
      <c r="AA47" s="274">
        <f t="shared" si="26"/>
        <v>8</v>
      </c>
      <c r="AB47" s="274"/>
      <c r="AC47" s="274"/>
      <c r="AD47" s="274"/>
      <c r="AE47" s="274">
        <v>64</v>
      </c>
      <c r="AF47" s="274">
        <v>72</v>
      </c>
      <c r="AG47" s="274">
        <f t="shared" si="31"/>
        <v>8</v>
      </c>
      <c r="AH47" s="274"/>
      <c r="AI47" s="274"/>
      <c r="AJ47" s="274"/>
      <c r="AK47" s="274"/>
      <c r="AL47" s="274"/>
      <c r="AM47" s="274"/>
      <c r="AN47" s="274"/>
      <c r="AO47" s="274"/>
      <c r="AP47" s="274"/>
      <c r="AQ47" s="274">
        <v>55</v>
      </c>
      <c r="AR47" s="274">
        <v>68</v>
      </c>
      <c r="AS47" s="274">
        <f t="shared" si="32"/>
        <v>13</v>
      </c>
      <c r="AT47" s="274"/>
      <c r="AU47" s="274"/>
      <c r="AV47" s="274"/>
      <c r="AW47" s="274">
        <v>82</v>
      </c>
      <c r="AX47" s="274">
        <v>86</v>
      </c>
      <c r="AY47" s="274">
        <f t="shared" si="33"/>
        <v>4</v>
      </c>
      <c r="AZ47" s="274"/>
      <c r="BA47" s="274"/>
      <c r="BB47" s="274">
        <v>85</v>
      </c>
      <c r="BC47" s="274">
        <v>86</v>
      </c>
      <c r="BD47" s="274">
        <f t="shared" si="34"/>
        <v>1</v>
      </c>
      <c r="BE47" s="274"/>
      <c r="BF47" s="274"/>
      <c r="BG47" s="274"/>
      <c r="BH47" s="274"/>
      <c r="BI47" s="274"/>
      <c r="BJ47" s="274"/>
      <c r="BK47" s="274"/>
      <c r="BL47" s="274"/>
      <c r="BM47" s="274"/>
      <c r="BN47" s="274">
        <v>93</v>
      </c>
      <c r="BO47" s="274">
        <v>94</v>
      </c>
      <c r="BP47" s="274">
        <f t="shared" si="30"/>
        <v>1</v>
      </c>
      <c r="BQ47" s="286">
        <v>0.96</v>
      </c>
      <c r="BR47" s="282">
        <v>3.93</v>
      </c>
      <c r="BS47" s="282">
        <v>0.46</v>
      </c>
      <c r="BT47" s="282"/>
      <c r="BU47" s="282"/>
      <c r="BV47" s="288"/>
      <c r="BW47" s="288"/>
      <c r="BX47" s="288"/>
      <c r="BY47" s="288"/>
      <c r="BZ47" s="288"/>
      <c r="CA47" s="288"/>
      <c r="CB47" s="268"/>
      <c r="CC47" s="268"/>
      <c r="CD47" s="268"/>
      <c r="CE47" s="268"/>
    </row>
    <row r="48" spans="1:83" ht="29.25">
      <c r="A48" s="259">
        <v>2021</v>
      </c>
      <c r="B48" s="273" t="s">
        <v>4467</v>
      </c>
      <c r="C48" s="273" t="s">
        <v>4635</v>
      </c>
      <c r="D48" s="273" t="s">
        <v>4636</v>
      </c>
      <c r="E48" s="273" t="s">
        <v>4637</v>
      </c>
      <c r="F48" s="273" t="s">
        <v>4638</v>
      </c>
      <c r="G48" s="269" t="s">
        <v>12103</v>
      </c>
      <c r="H48" s="272" t="s">
        <v>4639</v>
      </c>
      <c r="I48" s="269"/>
      <c r="J48" s="269"/>
      <c r="K48" s="259" t="s">
        <v>4464</v>
      </c>
      <c r="L48" s="269" t="s">
        <v>4508</v>
      </c>
      <c r="M48" s="269" t="s">
        <v>300</v>
      </c>
      <c r="N48" s="269"/>
      <c r="O48" s="272"/>
      <c r="P48" s="272"/>
      <c r="Q48" s="272"/>
      <c r="R48" s="272"/>
      <c r="S48" s="273"/>
      <c r="T48" s="269"/>
      <c r="U48" s="260"/>
      <c r="V48" s="274"/>
      <c r="W48" s="274"/>
      <c r="X48" s="274"/>
      <c r="Y48" s="274">
        <v>43</v>
      </c>
      <c r="Z48" s="274">
        <v>60</v>
      </c>
      <c r="AA48" s="274">
        <f t="shared" si="26"/>
        <v>17</v>
      </c>
      <c r="AB48" s="274"/>
      <c r="AC48" s="274"/>
      <c r="AD48" s="274"/>
      <c r="AE48" s="274">
        <v>55</v>
      </c>
      <c r="AF48" s="274">
        <v>71</v>
      </c>
      <c r="AG48" s="274">
        <f t="shared" si="31"/>
        <v>16</v>
      </c>
      <c r="AH48" s="274"/>
      <c r="AI48" s="274"/>
      <c r="AJ48" s="274"/>
      <c r="AK48" s="274"/>
      <c r="AL48" s="274"/>
      <c r="AM48" s="274"/>
      <c r="AN48" s="274"/>
      <c r="AO48" s="274"/>
      <c r="AP48" s="274"/>
      <c r="AQ48" s="274">
        <v>49</v>
      </c>
      <c r="AR48" s="274">
        <v>68</v>
      </c>
      <c r="AS48" s="274">
        <f t="shared" si="32"/>
        <v>19</v>
      </c>
      <c r="AT48" s="274"/>
      <c r="AU48" s="274"/>
      <c r="AV48" s="274"/>
      <c r="AW48" s="274">
        <v>83</v>
      </c>
      <c r="AX48" s="274">
        <v>88</v>
      </c>
      <c r="AY48" s="274">
        <f t="shared" si="33"/>
        <v>5</v>
      </c>
      <c r="AZ48" s="274"/>
      <c r="BA48" s="274"/>
      <c r="BB48" s="274">
        <v>79</v>
      </c>
      <c r="BC48" s="274">
        <v>80</v>
      </c>
      <c r="BD48" s="274">
        <f t="shared" si="34"/>
        <v>1</v>
      </c>
      <c r="BE48" s="274"/>
      <c r="BF48" s="274"/>
      <c r="BG48" s="274"/>
      <c r="BH48" s="274"/>
      <c r="BI48" s="274"/>
      <c r="BJ48" s="274"/>
      <c r="BK48" s="274"/>
      <c r="BL48" s="274"/>
      <c r="BM48" s="274"/>
      <c r="BN48" s="274">
        <v>88</v>
      </c>
      <c r="BO48" s="274">
        <v>93</v>
      </c>
      <c r="BP48" s="274">
        <f t="shared" si="30"/>
        <v>5</v>
      </c>
      <c r="BQ48" s="286">
        <v>0.96</v>
      </c>
      <c r="BR48" s="282">
        <v>4.26</v>
      </c>
      <c r="BS48" s="282">
        <v>0.45</v>
      </c>
      <c r="BT48" s="282"/>
      <c r="BU48" s="282"/>
      <c r="BV48" s="288"/>
      <c r="BW48" s="288"/>
      <c r="BX48" s="288"/>
      <c r="BY48" s="288"/>
      <c r="BZ48" s="288"/>
      <c r="CA48" s="288"/>
      <c r="CB48" s="268"/>
      <c r="CC48" s="268"/>
      <c r="CD48" s="268"/>
      <c r="CE48" s="268"/>
    </row>
    <row r="49" spans="1:83" ht="14.65">
      <c r="A49" s="259">
        <v>2021</v>
      </c>
      <c r="B49" s="273" t="s">
        <v>4498</v>
      </c>
      <c r="C49" s="273" t="s">
        <v>4614</v>
      </c>
      <c r="D49" s="273" t="s">
        <v>4615</v>
      </c>
      <c r="E49" s="273" t="s">
        <v>4616</v>
      </c>
      <c r="F49" s="273" t="s">
        <v>4640</v>
      </c>
      <c r="G49" s="269" t="s">
        <v>5119</v>
      </c>
      <c r="H49" s="272" t="s">
        <v>4469</v>
      </c>
      <c r="I49" s="269"/>
      <c r="J49" s="269"/>
      <c r="K49" s="259" t="s">
        <v>4464</v>
      </c>
      <c r="L49" s="269" t="s">
        <v>4508</v>
      </c>
      <c r="M49" s="259" t="s">
        <v>300</v>
      </c>
      <c r="N49" s="269"/>
      <c r="O49" s="272"/>
      <c r="P49" s="272"/>
      <c r="Q49" s="272"/>
      <c r="R49" s="272"/>
      <c r="S49" s="273"/>
      <c r="T49" s="269"/>
      <c r="U49" s="260"/>
      <c r="V49" s="274"/>
      <c r="W49" s="274"/>
      <c r="X49" s="274"/>
      <c r="Y49" s="274">
        <v>3</v>
      </c>
      <c r="Z49" s="274">
        <v>5</v>
      </c>
      <c r="AA49" s="274">
        <f t="shared" si="26"/>
        <v>2</v>
      </c>
      <c r="AB49" s="274"/>
      <c r="AC49" s="274"/>
      <c r="AD49" s="274"/>
      <c r="AE49" s="274">
        <v>10</v>
      </c>
      <c r="AF49" s="274">
        <v>13</v>
      </c>
      <c r="AG49" s="274">
        <f t="shared" si="31"/>
        <v>3</v>
      </c>
      <c r="AH49" s="274"/>
      <c r="AI49" s="274"/>
      <c r="AJ49" s="274"/>
      <c r="AK49" s="274"/>
      <c r="AL49" s="274"/>
      <c r="AM49" s="274"/>
      <c r="AN49" s="274"/>
      <c r="AO49" s="274"/>
      <c r="AP49" s="274"/>
      <c r="AQ49" s="274">
        <v>50</v>
      </c>
      <c r="AR49" s="274">
        <v>62</v>
      </c>
      <c r="AS49" s="274">
        <f t="shared" si="32"/>
        <v>12</v>
      </c>
      <c r="AT49" s="274"/>
      <c r="AU49" s="274"/>
      <c r="AV49" s="274"/>
      <c r="AW49" s="274">
        <v>53</v>
      </c>
      <c r="AX49" s="274">
        <v>61</v>
      </c>
      <c r="AY49" s="274">
        <f t="shared" si="33"/>
        <v>8</v>
      </c>
      <c r="AZ49" s="274"/>
      <c r="BA49" s="274"/>
      <c r="BB49" s="274">
        <v>54</v>
      </c>
      <c r="BC49" s="274">
        <v>58</v>
      </c>
      <c r="BD49" s="274">
        <f t="shared" si="34"/>
        <v>4</v>
      </c>
      <c r="BE49" s="274"/>
      <c r="BF49" s="274"/>
      <c r="BG49" s="274"/>
      <c r="BH49" s="274"/>
      <c r="BI49" s="274"/>
      <c r="BJ49" s="274"/>
      <c r="BK49" s="274"/>
      <c r="BL49" s="274"/>
      <c r="BM49" s="274"/>
      <c r="BN49" s="274">
        <v>64</v>
      </c>
      <c r="BO49" s="274">
        <v>77</v>
      </c>
      <c r="BP49" s="274">
        <f t="shared" si="30"/>
        <v>13</v>
      </c>
      <c r="BQ49" s="286">
        <v>0.95</v>
      </c>
      <c r="BR49" s="282">
        <v>4.46</v>
      </c>
      <c r="BS49" s="282">
        <v>0.44</v>
      </c>
      <c r="BT49" s="282"/>
      <c r="BU49" s="282"/>
      <c r="BV49" s="288"/>
      <c r="BW49" s="288"/>
      <c r="BX49" s="288"/>
      <c r="BY49" s="288"/>
      <c r="BZ49" s="288"/>
      <c r="CA49" s="288"/>
      <c r="CB49" s="268"/>
      <c r="CC49" s="268"/>
      <c r="CD49" s="268"/>
      <c r="CE49" s="268"/>
    </row>
    <row r="50" spans="1:83" ht="14.65">
      <c r="A50" s="259">
        <v>2021</v>
      </c>
      <c r="B50" s="273" t="s">
        <v>4597</v>
      </c>
      <c r="C50" s="273" t="s">
        <v>4641</v>
      </c>
      <c r="D50" s="273" t="s">
        <v>4642</v>
      </c>
      <c r="E50" s="273" t="s">
        <v>4643</v>
      </c>
      <c r="F50" s="273" t="s">
        <v>4644</v>
      </c>
      <c r="G50" s="269" t="s">
        <v>12082</v>
      </c>
      <c r="H50" s="272" t="s">
        <v>684</v>
      </c>
      <c r="I50" s="269"/>
      <c r="J50" s="269"/>
      <c r="K50" s="259" t="s">
        <v>4464</v>
      </c>
      <c r="L50" s="269" t="s">
        <v>4508</v>
      </c>
      <c r="M50" s="259" t="s">
        <v>300</v>
      </c>
      <c r="N50" s="269"/>
      <c r="O50" s="272"/>
      <c r="P50" s="272"/>
      <c r="Q50" s="272"/>
      <c r="R50" s="272"/>
      <c r="S50" s="273"/>
      <c r="T50" s="269"/>
      <c r="U50" s="260"/>
      <c r="V50" s="274"/>
      <c r="W50" s="274"/>
      <c r="X50" s="274"/>
      <c r="Y50" s="274">
        <v>34</v>
      </c>
      <c r="Z50" s="274">
        <v>56</v>
      </c>
      <c r="AA50" s="274">
        <f t="shared" si="26"/>
        <v>22</v>
      </c>
      <c r="AB50" s="274"/>
      <c r="AC50" s="274"/>
      <c r="AD50" s="274"/>
      <c r="AE50" s="274">
        <v>43</v>
      </c>
      <c r="AF50" s="274">
        <v>65</v>
      </c>
      <c r="AG50" s="274">
        <f t="shared" si="31"/>
        <v>22</v>
      </c>
      <c r="AH50" s="274"/>
      <c r="AI50" s="274"/>
      <c r="AJ50" s="274"/>
      <c r="AK50" s="274"/>
      <c r="AL50" s="274"/>
      <c r="AM50" s="274"/>
      <c r="AN50" s="274"/>
      <c r="AO50" s="274"/>
      <c r="AP50" s="274"/>
      <c r="AQ50" s="274">
        <v>36</v>
      </c>
      <c r="AR50" s="274">
        <v>51</v>
      </c>
      <c r="AS50" s="274">
        <f t="shared" si="32"/>
        <v>15</v>
      </c>
      <c r="AT50" s="274"/>
      <c r="AU50" s="274"/>
      <c r="AV50" s="274"/>
      <c r="AW50" s="274">
        <v>81</v>
      </c>
      <c r="AX50" s="274">
        <v>85</v>
      </c>
      <c r="AY50" s="274">
        <f t="shared" si="33"/>
        <v>4</v>
      </c>
      <c r="AZ50" s="274"/>
      <c r="BA50" s="274"/>
      <c r="BB50" s="274">
        <v>76</v>
      </c>
      <c r="BC50" s="274">
        <v>84</v>
      </c>
      <c r="BD50" s="274">
        <f t="shared" si="34"/>
        <v>8</v>
      </c>
      <c r="BE50" s="274"/>
      <c r="BF50" s="274"/>
      <c r="BG50" s="274"/>
      <c r="BH50" s="274"/>
      <c r="BI50" s="274"/>
      <c r="BJ50" s="274"/>
      <c r="BK50" s="274"/>
      <c r="BL50" s="274"/>
      <c r="BM50" s="274"/>
      <c r="BN50" s="274">
        <v>83</v>
      </c>
      <c r="BO50" s="274">
        <v>93</v>
      </c>
      <c r="BP50" s="274">
        <f t="shared" si="30"/>
        <v>10</v>
      </c>
      <c r="BQ50" s="286">
        <v>0.96</v>
      </c>
      <c r="BR50" s="282">
        <v>4.53</v>
      </c>
      <c r="BS50" s="282">
        <v>0.47</v>
      </c>
      <c r="BT50" s="282"/>
      <c r="BU50" s="282"/>
      <c r="BV50" s="288"/>
      <c r="BW50" s="288"/>
      <c r="BX50" s="288"/>
      <c r="BY50" s="288"/>
      <c r="BZ50" s="288"/>
      <c r="CA50" s="288"/>
      <c r="CB50" s="268"/>
      <c r="CC50" s="268"/>
      <c r="CD50" s="268"/>
      <c r="CE50" s="268"/>
    </row>
    <row r="51" spans="1:83" ht="14.65">
      <c r="A51" s="259">
        <v>2021</v>
      </c>
      <c r="B51" s="260" t="s">
        <v>4503</v>
      </c>
      <c r="C51" s="260" t="s">
        <v>4504</v>
      </c>
      <c r="D51" s="260" t="s">
        <v>4505</v>
      </c>
      <c r="E51" s="260" t="s">
        <v>4505</v>
      </c>
      <c r="F51" s="260" t="s">
        <v>4506</v>
      </c>
      <c r="G51" s="269" t="s">
        <v>12078</v>
      </c>
      <c r="H51" s="261" t="s">
        <v>719</v>
      </c>
      <c r="I51" s="269"/>
      <c r="J51" s="269" t="s">
        <v>699</v>
      </c>
      <c r="K51" s="259"/>
      <c r="L51" s="259" t="s">
        <v>4507</v>
      </c>
      <c r="M51" s="259" t="s">
        <v>300</v>
      </c>
      <c r="N51" s="269"/>
      <c r="O51" s="272"/>
      <c r="P51" s="272"/>
      <c r="Q51" s="272"/>
      <c r="R51" s="273"/>
      <c r="S51" s="273"/>
      <c r="T51" s="260"/>
      <c r="U51" s="260" t="s">
        <v>4645</v>
      </c>
      <c r="V51" s="274"/>
      <c r="W51" s="274"/>
      <c r="X51" s="274"/>
      <c r="Y51" s="274"/>
      <c r="Z51" s="274"/>
      <c r="AA51" s="274"/>
      <c r="AB51" s="274"/>
      <c r="AC51" s="274"/>
      <c r="AD51" s="274"/>
      <c r="AE51" s="274"/>
      <c r="AF51" s="274"/>
      <c r="AG51" s="274"/>
      <c r="AH51" s="274"/>
      <c r="AI51" s="274"/>
      <c r="AJ51" s="274"/>
      <c r="AK51" s="274"/>
      <c r="AL51" s="274"/>
      <c r="AM51" s="274"/>
      <c r="AN51" s="274"/>
      <c r="AO51" s="274"/>
      <c r="AP51" s="274"/>
      <c r="AQ51" s="274"/>
      <c r="AR51" s="274"/>
      <c r="AS51" s="274"/>
      <c r="AT51" s="274"/>
      <c r="AU51" s="274"/>
      <c r="AV51" s="274"/>
      <c r="AW51" s="274"/>
      <c r="AX51" s="274"/>
      <c r="AY51" s="274"/>
      <c r="AZ51" s="274"/>
      <c r="BA51" s="274"/>
      <c r="BB51" s="274"/>
      <c r="BC51" s="274"/>
      <c r="BD51" s="274"/>
      <c r="BE51" s="274"/>
      <c r="BF51" s="274"/>
      <c r="BG51" s="274"/>
      <c r="BH51" s="274"/>
      <c r="BI51" s="274"/>
      <c r="BJ51" s="274"/>
      <c r="BK51" s="274"/>
      <c r="BL51" s="274"/>
      <c r="BM51" s="274"/>
      <c r="BN51" s="274"/>
      <c r="BO51" s="274"/>
      <c r="BP51" s="274"/>
      <c r="BQ51" s="286"/>
      <c r="BR51" s="282"/>
      <c r="BS51" s="282"/>
      <c r="BT51" s="282"/>
      <c r="BU51" s="282"/>
      <c r="BV51" s="288"/>
      <c r="BW51" s="288"/>
      <c r="BX51" s="288"/>
      <c r="BY51" s="288"/>
      <c r="BZ51" s="288"/>
      <c r="CA51" s="288"/>
      <c r="CB51" s="268"/>
      <c r="CC51" s="268"/>
      <c r="CD51" s="268"/>
      <c r="CE51" s="268" t="s">
        <v>4461</v>
      </c>
    </row>
    <row r="52" spans="1:83" ht="14.65">
      <c r="A52" s="259">
        <v>2021</v>
      </c>
      <c r="B52" s="260" t="s">
        <v>4459</v>
      </c>
      <c r="C52" s="260" t="s">
        <v>4646</v>
      </c>
      <c r="D52" s="260" t="s">
        <v>4647</v>
      </c>
      <c r="E52" s="260" t="s">
        <v>4647</v>
      </c>
      <c r="F52" s="260" t="s">
        <v>4648</v>
      </c>
      <c r="G52" s="269" t="s">
        <v>12071</v>
      </c>
      <c r="H52" s="272" t="s">
        <v>4469</v>
      </c>
      <c r="I52" s="269"/>
      <c r="J52" s="269"/>
      <c r="K52" s="259" t="s">
        <v>4649</v>
      </c>
      <c r="L52" s="269" t="s">
        <v>4649</v>
      </c>
      <c r="M52" s="269" t="s">
        <v>300</v>
      </c>
      <c r="N52" s="269"/>
      <c r="O52" s="272"/>
      <c r="P52" s="272"/>
      <c r="Q52" s="272"/>
      <c r="R52" s="273"/>
      <c r="S52" s="273"/>
      <c r="T52" s="260"/>
      <c r="U52" s="260"/>
      <c r="V52" s="274"/>
      <c r="W52" s="274"/>
      <c r="X52" s="274"/>
      <c r="Y52" s="274"/>
      <c r="Z52" s="274"/>
      <c r="AA52" s="274"/>
      <c r="AB52" s="274"/>
      <c r="AC52" s="274"/>
      <c r="AD52" s="274"/>
      <c r="AE52" s="274"/>
      <c r="AF52" s="274"/>
      <c r="AG52" s="274"/>
      <c r="AH52" s="274"/>
      <c r="AI52" s="274"/>
      <c r="AJ52" s="274"/>
      <c r="AK52" s="274"/>
      <c r="AL52" s="274"/>
      <c r="AM52" s="274"/>
      <c r="AN52" s="274"/>
      <c r="AO52" s="274"/>
      <c r="AP52" s="274"/>
      <c r="AQ52" s="274"/>
      <c r="AR52" s="274"/>
      <c r="AS52" s="274"/>
      <c r="AT52" s="274"/>
      <c r="AU52" s="274"/>
      <c r="AV52" s="274"/>
      <c r="AW52" s="274"/>
      <c r="AX52" s="274"/>
      <c r="AY52" s="274"/>
      <c r="AZ52" s="274"/>
      <c r="BA52" s="274"/>
      <c r="BB52" s="274"/>
      <c r="BC52" s="274"/>
      <c r="BD52" s="274"/>
      <c r="BE52" s="274"/>
      <c r="BF52" s="274"/>
      <c r="BG52" s="274"/>
      <c r="BH52" s="274"/>
      <c r="BI52" s="274"/>
      <c r="BJ52" s="274"/>
      <c r="BK52" s="274"/>
      <c r="BL52" s="274"/>
      <c r="BM52" s="274"/>
      <c r="BN52" s="274"/>
      <c r="BO52" s="274"/>
      <c r="BP52" s="274"/>
      <c r="BQ52" s="286">
        <v>0.93</v>
      </c>
      <c r="BR52" s="282">
        <v>3.2</v>
      </c>
      <c r="BS52" s="282">
        <v>0.61</v>
      </c>
      <c r="BT52" s="282"/>
      <c r="BU52" s="282"/>
      <c r="BV52" s="288"/>
      <c r="BW52" s="288"/>
      <c r="BX52" s="288"/>
      <c r="BY52" s="288"/>
      <c r="BZ52" s="288"/>
      <c r="CA52" s="288"/>
      <c r="CB52" s="268"/>
      <c r="CC52" s="268"/>
      <c r="CD52" s="268"/>
      <c r="CE52" s="257" t="s">
        <v>4461</v>
      </c>
    </row>
    <row r="53" spans="1:83" ht="14.65">
      <c r="A53" s="259">
        <v>2021</v>
      </c>
      <c r="B53" s="260" t="s">
        <v>4459</v>
      </c>
      <c r="C53" s="260" t="s">
        <v>4650</v>
      </c>
      <c r="D53" s="260" t="s">
        <v>4651</v>
      </c>
      <c r="E53" s="260" t="s">
        <v>4652</v>
      </c>
      <c r="F53" s="260" t="s">
        <v>4653</v>
      </c>
      <c r="G53" s="269" t="s">
        <v>12071</v>
      </c>
      <c r="H53" s="272" t="s">
        <v>4469</v>
      </c>
      <c r="I53" s="269"/>
      <c r="J53" s="269"/>
      <c r="K53" s="259" t="s">
        <v>4649</v>
      </c>
      <c r="L53" s="269" t="s">
        <v>4649</v>
      </c>
      <c r="M53" s="269" t="s">
        <v>300</v>
      </c>
      <c r="N53" s="269"/>
      <c r="O53" s="272"/>
      <c r="P53" s="272"/>
      <c r="Q53" s="272"/>
      <c r="R53" s="273"/>
      <c r="S53" s="273"/>
      <c r="T53" s="260"/>
      <c r="U53" s="260"/>
      <c r="V53" s="274"/>
      <c r="W53" s="274"/>
      <c r="X53" s="274"/>
      <c r="Y53" s="274"/>
      <c r="Z53" s="274"/>
      <c r="AA53" s="274"/>
      <c r="AB53" s="274"/>
      <c r="AC53" s="274"/>
      <c r="AD53" s="274"/>
      <c r="AE53" s="274"/>
      <c r="AF53" s="274"/>
      <c r="AG53" s="274"/>
      <c r="AH53" s="274"/>
      <c r="AI53" s="274"/>
      <c r="AJ53" s="274"/>
      <c r="AK53" s="274"/>
      <c r="AL53" s="274"/>
      <c r="AM53" s="274"/>
      <c r="AN53" s="274"/>
      <c r="AO53" s="274"/>
      <c r="AP53" s="274"/>
      <c r="AQ53" s="274"/>
      <c r="AR53" s="274"/>
      <c r="AS53" s="274"/>
      <c r="AT53" s="274"/>
      <c r="AU53" s="274"/>
      <c r="AV53" s="274"/>
      <c r="AW53" s="274"/>
      <c r="AX53" s="274"/>
      <c r="AY53" s="274"/>
      <c r="AZ53" s="274"/>
      <c r="BA53" s="274"/>
      <c r="BB53" s="274"/>
      <c r="BC53" s="274"/>
      <c r="BD53" s="274"/>
      <c r="BE53" s="274"/>
      <c r="BF53" s="274"/>
      <c r="BG53" s="274"/>
      <c r="BH53" s="274"/>
      <c r="BI53" s="274"/>
      <c r="BJ53" s="274"/>
      <c r="BK53" s="274"/>
      <c r="BL53" s="274"/>
      <c r="BM53" s="274"/>
      <c r="BN53" s="274"/>
      <c r="BO53" s="274"/>
      <c r="BP53" s="274"/>
      <c r="BQ53" s="286">
        <v>0.96</v>
      </c>
      <c r="BR53" s="282">
        <v>4.24</v>
      </c>
      <c r="BS53" s="282">
        <v>0.39</v>
      </c>
      <c r="BT53" s="282"/>
      <c r="BU53" s="282"/>
      <c r="BV53" s="288"/>
      <c r="BW53" s="288"/>
      <c r="BX53" s="288"/>
      <c r="BY53" s="288"/>
      <c r="BZ53" s="288"/>
      <c r="CA53" s="288"/>
      <c r="CB53" s="268"/>
      <c r="CC53" s="268"/>
      <c r="CD53" s="268"/>
      <c r="CE53" s="257" t="s">
        <v>4461</v>
      </c>
    </row>
    <row r="54" spans="1:83" ht="14.65">
      <c r="A54" s="259">
        <v>2021</v>
      </c>
      <c r="B54" s="273" t="s">
        <v>4474</v>
      </c>
      <c r="C54" s="273" t="s">
        <v>4475</v>
      </c>
      <c r="D54" s="273" t="s">
        <v>4524</v>
      </c>
      <c r="E54" s="273" t="s">
        <v>4525</v>
      </c>
      <c r="F54" s="273" t="s">
        <v>4526</v>
      </c>
      <c r="G54" s="269" t="s">
        <v>12079</v>
      </c>
      <c r="H54" s="261" t="s">
        <v>719</v>
      </c>
      <c r="I54" s="269"/>
      <c r="J54" s="269" t="s">
        <v>4654</v>
      </c>
      <c r="K54" s="259" t="s">
        <v>4464</v>
      </c>
      <c r="L54" s="269" t="s">
        <v>4508</v>
      </c>
      <c r="M54" s="259" t="s">
        <v>300</v>
      </c>
      <c r="N54" s="269"/>
      <c r="O54" s="272"/>
      <c r="P54" s="272"/>
      <c r="Q54" s="272"/>
      <c r="R54" s="272"/>
      <c r="S54" s="273"/>
      <c r="T54" s="269"/>
      <c r="U54" s="260"/>
      <c r="V54" s="274"/>
      <c r="W54" s="274"/>
      <c r="X54" s="274"/>
      <c r="Y54" s="274">
        <v>47</v>
      </c>
      <c r="Z54" s="274">
        <v>69</v>
      </c>
      <c r="AA54" s="274">
        <f>Z54-Y54</f>
        <v>22</v>
      </c>
      <c r="AB54" s="274"/>
      <c r="AC54" s="274"/>
      <c r="AD54" s="274"/>
      <c r="AE54" s="274">
        <v>63</v>
      </c>
      <c r="AF54" s="274">
        <v>78</v>
      </c>
      <c r="AG54" s="274">
        <f>AF54-AE54</f>
        <v>15</v>
      </c>
      <c r="AH54" s="274"/>
      <c r="AI54" s="274"/>
      <c r="AJ54" s="274"/>
      <c r="AK54" s="274"/>
      <c r="AL54" s="274"/>
      <c r="AM54" s="274"/>
      <c r="AN54" s="274"/>
      <c r="AO54" s="274"/>
      <c r="AP54" s="274"/>
      <c r="AQ54" s="274">
        <v>34</v>
      </c>
      <c r="AR54" s="274">
        <v>44</v>
      </c>
      <c r="AS54" s="274">
        <f>AR54-AQ54</f>
        <v>10</v>
      </c>
      <c r="AT54" s="274"/>
      <c r="AU54" s="274"/>
      <c r="AV54" s="274"/>
      <c r="AW54" s="274">
        <v>83</v>
      </c>
      <c r="AX54" s="274">
        <v>89</v>
      </c>
      <c r="AY54" s="274">
        <f>AX54-AW54</f>
        <v>6</v>
      </c>
      <c r="AZ54" s="274"/>
      <c r="BA54" s="274"/>
      <c r="BB54" s="274">
        <v>76</v>
      </c>
      <c r="BC54" s="274">
        <v>83</v>
      </c>
      <c r="BD54" s="274">
        <f>BC54-BB54</f>
        <v>7</v>
      </c>
      <c r="BE54" s="274"/>
      <c r="BF54" s="274"/>
      <c r="BG54" s="274"/>
      <c r="BH54" s="274"/>
      <c r="BI54" s="274"/>
      <c r="BJ54" s="274"/>
      <c r="BK54" s="274"/>
      <c r="BL54" s="274"/>
      <c r="BM54" s="274"/>
      <c r="BN54" s="274">
        <v>99</v>
      </c>
      <c r="BO54" s="274">
        <v>100</v>
      </c>
      <c r="BP54" s="274">
        <f>BO54-BN54</f>
        <v>1</v>
      </c>
      <c r="BQ54" s="286">
        <v>0.95</v>
      </c>
      <c r="BR54" s="282">
        <v>3.83</v>
      </c>
      <c r="BS54" s="282">
        <v>0.57999999999999996</v>
      </c>
      <c r="BT54" s="282"/>
      <c r="BU54" s="282"/>
      <c r="BV54" s="288"/>
      <c r="BW54" s="288"/>
      <c r="BX54" s="288"/>
      <c r="BY54" s="288"/>
      <c r="BZ54" s="288"/>
      <c r="CA54" s="288"/>
      <c r="CB54" s="268"/>
      <c r="CC54" s="268"/>
      <c r="CD54" s="268"/>
      <c r="CE54" s="268"/>
    </row>
    <row r="55" spans="1:83" ht="14.65">
      <c r="A55" s="259">
        <v>2021</v>
      </c>
      <c r="B55" s="260" t="s">
        <v>4474</v>
      </c>
      <c r="C55" s="260" t="s">
        <v>4475</v>
      </c>
      <c r="D55" s="260" t="s">
        <v>4524</v>
      </c>
      <c r="E55" s="260" t="s">
        <v>4525</v>
      </c>
      <c r="F55" s="260" t="s">
        <v>4526</v>
      </c>
      <c r="G55" s="269" t="s">
        <v>12079</v>
      </c>
      <c r="H55" s="272" t="s">
        <v>688</v>
      </c>
      <c r="I55" s="269"/>
      <c r="J55" s="269" t="s">
        <v>4654</v>
      </c>
      <c r="K55" s="259" t="s">
        <v>4649</v>
      </c>
      <c r="L55" s="269" t="s">
        <v>4649</v>
      </c>
      <c r="M55" s="259" t="s">
        <v>300</v>
      </c>
      <c r="N55" s="269"/>
      <c r="O55" s="272"/>
      <c r="P55" s="272"/>
      <c r="Q55" s="272"/>
      <c r="R55" s="273"/>
      <c r="S55" s="273"/>
      <c r="T55" s="260"/>
      <c r="U55" s="260"/>
      <c r="V55" s="274"/>
      <c r="W55" s="274"/>
      <c r="X55" s="274"/>
      <c r="Y55" s="274"/>
      <c r="Z55" s="274"/>
      <c r="AA55" s="274"/>
      <c r="AB55" s="274"/>
      <c r="AC55" s="274"/>
      <c r="AD55" s="274"/>
      <c r="AE55" s="274"/>
      <c r="AF55" s="274"/>
      <c r="AG55" s="274"/>
      <c r="AH55" s="274"/>
      <c r="AI55" s="274"/>
      <c r="AJ55" s="274"/>
      <c r="AK55" s="274"/>
      <c r="AL55" s="274"/>
      <c r="AM55" s="274"/>
      <c r="AN55" s="274"/>
      <c r="AO55" s="274"/>
      <c r="AP55" s="274"/>
      <c r="AQ55" s="274"/>
      <c r="AR55" s="274"/>
      <c r="AS55" s="274"/>
      <c r="AT55" s="274"/>
      <c r="AU55" s="274"/>
      <c r="AV55" s="274"/>
      <c r="AW55" s="274"/>
      <c r="AX55" s="274"/>
      <c r="AY55" s="274"/>
      <c r="AZ55" s="274"/>
      <c r="BA55" s="274"/>
      <c r="BB55" s="274"/>
      <c r="BC55" s="274"/>
      <c r="BD55" s="274"/>
      <c r="BE55" s="274"/>
      <c r="BF55" s="274"/>
      <c r="BG55" s="274"/>
      <c r="BH55" s="274"/>
      <c r="BI55" s="274"/>
      <c r="BJ55" s="274"/>
      <c r="BK55" s="274"/>
      <c r="BL55" s="274"/>
      <c r="BM55" s="274"/>
      <c r="BN55" s="274"/>
      <c r="BO55" s="274"/>
      <c r="BP55" s="274"/>
      <c r="BQ55" s="286">
        <v>0.95</v>
      </c>
      <c r="BR55" s="282">
        <v>4.22</v>
      </c>
      <c r="BS55" s="282">
        <v>0.55000000000000004</v>
      </c>
      <c r="BT55" s="282"/>
      <c r="BU55" s="282"/>
      <c r="BV55" s="288"/>
      <c r="BW55" s="288"/>
      <c r="BX55" s="288"/>
      <c r="BY55" s="288"/>
      <c r="BZ55" s="288"/>
      <c r="CA55" s="288"/>
      <c r="CB55" s="268"/>
      <c r="CC55" s="268"/>
      <c r="CD55" s="268"/>
      <c r="CE55" s="257" t="s">
        <v>4461</v>
      </c>
    </row>
    <row r="56" spans="1:83" ht="14.65">
      <c r="A56" s="259">
        <v>2021</v>
      </c>
      <c r="B56" s="260" t="s">
        <v>605</v>
      </c>
      <c r="C56" s="260" t="s">
        <v>4473</v>
      </c>
      <c r="D56" s="260" t="s">
        <v>4544</v>
      </c>
      <c r="E56" s="260" t="s">
        <v>4544</v>
      </c>
      <c r="F56" s="289" t="s">
        <v>4606</v>
      </c>
      <c r="G56" s="259" t="s">
        <v>5228</v>
      </c>
      <c r="H56" s="272" t="s">
        <v>4469</v>
      </c>
      <c r="I56" s="269"/>
      <c r="J56" s="269"/>
      <c r="K56" s="259"/>
      <c r="L56" s="259"/>
      <c r="M56" s="269"/>
      <c r="N56" s="269"/>
      <c r="O56" s="272"/>
      <c r="P56" s="272"/>
      <c r="Q56" s="272"/>
      <c r="R56" s="273"/>
      <c r="S56" s="273"/>
      <c r="T56" s="260"/>
      <c r="U56" s="260" t="s">
        <v>4655</v>
      </c>
      <c r="V56" s="274"/>
      <c r="W56" s="274"/>
      <c r="X56" s="274"/>
      <c r="Y56" s="274"/>
      <c r="Z56" s="274"/>
      <c r="AA56" s="274"/>
      <c r="AB56" s="274"/>
      <c r="AC56" s="274"/>
      <c r="AD56" s="274"/>
      <c r="AE56" s="274"/>
      <c r="AF56" s="274"/>
      <c r="AG56" s="274"/>
      <c r="AH56" s="274"/>
      <c r="AI56" s="274"/>
      <c r="AJ56" s="274"/>
      <c r="AK56" s="274"/>
      <c r="AL56" s="274"/>
      <c r="AM56" s="274"/>
      <c r="AN56" s="274"/>
      <c r="AO56" s="274"/>
      <c r="AP56" s="274"/>
      <c r="AQ56" s="274"/>
      <c r="AR56" s="274"/>
      <c r="AS56" s="274"/>
      <c r="AT56" s="274"/>
      <c r="AU56" s="274"/>
      <c r="AV56" s="274"/>
      <c r="AW56" s="274"/>
      <c r="AX56" s="274"/>
      <c r="AY56" s="274"/>
      <c r="AZ56" s="274"/>
      <c r="BA56" s="274"/>
      <c r="BB56" s="274"/>
      <c r="BC56" s="274"/>
      <c r="BD56" s="274"/>
      <c r="BE56" s="274"/>
      <c r="BF56" s="274"/>
      <c r="BG56" s="274"/>
      <c r="BH56" s="274"/>
      <c r="BI56" s="274"/>
      <c r="BJ56" s="274"/>
      <c r="BK56" s="274"/>
      <c r="BL56" s="274"/>
      <c r="BM56" s="274"/>
      <c r="BN56" s="274"/>
      <c r="BO56" s="274"/>
      <c r="BP56" s="274"/>
      <c r="BQ56" s="286"/>
      <c r="BR56" s="282"/>
      <c r="BS56" s="282"/>
      <c r="BT56" s="282"/>
      <c r="BU56" s="282"/>
      <c r="BV56" s="288"/>
      <c r="BW56" s="288"/>
      <c r="BX56" s="288"/>
      <c r="BY56" s="288"/>
      <c r="BZ56" s="288"/>
      <c r="CA56" s="288"/>
      <c r="CB56" s="268"/>
      <c r="CC56" s="268"/>
      <c r="CD56" s="268"/>
      <c r="CE56" s="268" t="s">
        <v>4461</v>
      </c>
    </row>
    <row r="57" spans="1:83" ht="14.65">
      <c r="A57" s="259">
        <v>2021</v>
      </c>
      <c r="B57" s="273" t="s">
        <v>4498</v>
      </c>
      <c r="C57" s="273" t="s">
        <v>4656</v>
      </c>
      <c r="D57" s="273" t="s">
        <v>4657</v>
      </c>
      <c r="E57" s="273" t="s">
        <v>4657</v>
      </c>
      <c r="F57" s="273" t="s">
        <v>4658</v>
      </c>
      <c r="G57" s="269" t="s">
        <v>12071</v>
      </c>
      <c r="H57" s="272" t="s">
        <v>688</v>
      </c>
      <c r="I57" s="269"/>
      <c r="J57" s="269"/>
      <c r="K57" s="259" t="s">
        <v>4464</v>
      </c>
      <c r="L57" s="269" t="s">
        <v>4508</v>
      </c>
      <c r="M57" s="259" t="s">
        <v>300</v>
      </c>
      <c r="N57" s="269"/>
      <c r="O57" s="272"/>
      <c r="P57" s="272"/>
      <c r="Q57" s="272"/>
      <c r="R57" s="272"/>
      <c r="S57" s="273"/>
      <c r="T57" s="269"/>
      <c r="U57" s="260"/>
      <c r="V57" s="274"/>
      <c r="W57" s="274"/>
      <c r="X57" s="274"/>
      <c r="Y57" s="274">
        <v>64</v>
      </c>
      <c r="Z57" s="274">
        <v>75</v>
      </c>
      <c r="AA57" s="274">
        <f>Z57-Y57</f>
        <v>11</v>
      </c>
      <c r="AB57" s="274"/>
      <c r="AC57" s="274"/>
      <c r="AD57" s="274"/>
      <c r="AE57" s="274">
        <v>71</v>
      </c>
      <c r="AF57" s="274">
        <v>84</v>
      </c>
      <c r="AG57" s="274">
        <f>AF57-AE57</f>
        <v>13</v>
      </c>
      <c r="AH57" s="274"/>
      <c r="AI57" s="274"/>
      <c r="AJ57" s="274"/>
      <c r="AK57" s="274"/>
      <c r="AL57" s="274"/>
      <c r="AM57" s="274"/>
      <c r="AN57" s="274"/>
      <c r="AO57" s="274"/>
      <c r="AP57" s="274"/>
      <c r="AQ57" s="274">
        <v>79</v>
      </c>
      <c r="AR57" s="274">
        <v>88</v>
      </c>
      <c r="AS57" s="274">
        <f>AR57-AQ57</f>
        <v>9</v>
      </c>
      <c r="AT57" s="274"/>
      <c r="AU57" s="274"/>
      <c r="AV57" s="274"/>
      <c r="AW57" s="274">
        <v>86</v>
      </c>
      <c r="AX57" s="274">
        <v>92</v>
      </c>
      <c r="AY57" s="274">
        <f>AX57-AW57</f>
        <v>6</v>
      </c>
      <c r="AZ57" s="274"/>
      <c r="BA57" s="274"/>
      <c r="BB57" s="274">
        <v>79</v>
      </c>
      <c r="BC57" s="274">
        <v>87</v>
      </c>
      <c r="BD57" s="274">
        <f>BC57-BB57</f>
        <v>8</v>
      </c>
      <c r="BE57" s="274"/>
      <c r="BF57" s="274"/>
      <c r="BG57" s="274"/>
      <c r="BH57" s="274"/>
      <c r="BI57" s="274"/>
      <c r="BJ57" s="274"/>
      <c r="BK57" s="274"/>
      <c r="BL57" s="274"/>
      <c r="BM57" s="274"/>
      <c r="BN57" s="274">
        <v>93</v>
      </c>
      <c r="BO57" s="274">
        <v>98</v>
      </c>
      <c r="BP57" s="274">
        <f>BO57-BN57</f>
        <v>5</v>
      </c>
      <c r="BQ57" s="286">
        <v>0.93</v>
      </c>
      <c r="BR57" s="282">
        <v>4.66</v>
      </c>
      <c r="BS57" s="282">
        <v>0.47</v>
      </c>
      <c r="BT57" s="282"/>
      <c r="BU57" s="282"/>
      <c r="BV57" s="288"/>
      <c r="BW57" s="288"/>
      <c r="BX57" s="288"/>
      <c r="BY57" s="288"/>
      <c r="BZ57" s="288"/>
      <c r="CA57" s="288"/>
      <c r="CB57" s="268"/>
      <c r="CC57" s="268"/>
      <c r="CD57" s="268"/>
      <c r="CE57" s="268"/>
    </row>
    <row r="58" spans="1:83" ht="14.65">
      <c r="A58" s="259">
        <v>2021</v>
      </c>
      <c r="B58" s="260" t="s">
        <v>4498</v>
      </c>
      <c r="C58" s="260" t="s">
        <v>4659</v>
      </c>
      <c r="D58" s="260" t="s">
        <v>4657</v>
      </c>
      <c r="E58" s="260" t="s">
        <v>4657</v>
      </c>
      <c r="F58" s="260" t="s">
        <v>4660</v>
      </c>
      <c r="G58" s="269" t="s">
        <v>12071</v>
      </c>
      <c r="H58" s="272" t="s">
        <v>688</v>
      </c>
      <c r="I58" s="269"/>
      <c r="J58" s="269"/>
      <c r="K58" s="259" t="s">
        <v>4649</v>
      </c>
      <c r="L58" s="269" t="s">
        <v>4649</v>
      </c>
      <c r="M58" s="259" t="s">
        <v>300</v>
      </c>
      <c r="N58" s="269"/>
      <c r="O58" s="272"/>
      <c r="P58" s="272"/>
      <c r="Q58" s="272"/>
      <c r="R58" s="273"/>
      <c r="S58" s="273"/>
      <c r="T58" s="260"/>
      <c r="U58" s="260"/>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c r="AR58" s="274"/>
      <c r="AS58" s="274"/>
      <c r="AT58" s="274"/>
      <c r="AU58" s="274"/>
      <c r="AV58" s="274"/>
      <c r="AW58" s="274"/>
      <c r="AX58" s="274"/>
      <c r="AY58" s="274"/>
      <c r="AZ58" s="274"/>
      <c r="BA58" s="274"/>
      <c r="BB58" s="274"/>
      <c r="BC58" s="274"/>
      <c r="BD58" s="274"/>
      <c r="BE58" s="274"/>
      <c r="BF58" s="274"/>
      <c r="BG58" s="274"/>
      <c r="BH58" s="274"/>
      <c r="BI58" s="274"/>
      <c r="BJ58" s="274"/>
      <c r="BK58" s="274"/>
      <c r="BL58" s="274"/>
      <c r="BM58" s="274"/>
      <c r="BN58" s="274"/>
      <c r="BO58" s="274"/>
      <c r="BP58" s="274"/>
      <c r="BQ58" s="286">
        <v>0.94</v>
      </c>
      <c r="BR58" s="282">
        <v>4.45</v>
      </c>
      <c r="BS58" s="282">
        <v>0.57999999999999996</v>
      </c>
      <c r="BT58" s="282"/>
      <c r="BU58" s="282"/>
      <c r="BV58" s="288"/>
      <c r="BW58" s="288"/>
      <c r="BX58" s="288"/>
      <c r="BY58" s="288"/>
      <c r="BZ58" s="288"/>
      <c r="CA58" s="288"/>
      <c r="CB58" s="268"/>
      <c r="CC58" s="268"/>
      <c r="CD58" s="268"/>
      <c r="CE58" s="257" t="s">
        <v>4461</v>
      </c>
    </row>
    <row r="59" spans="1:83" ht="14.65">
      <c r="A59" s="259">
        <v>2021</v>
      </c>
      <c r="B59" s="260" t="s">
        <v>4498</v>
      </c>
      <c r="C59" s="260" t="s">
        <v>4661</v>
      </c>
      <c r="D59" s="260" t="s">
        <v>4657</v>
      </c>
      <c r="E59" s="260" t="s">
        <v>4657</v>
      </c>
      <c r="F59" s="260" t="s">
        <v>4662</v>
      </c>
      <c r="G59" s="269" t="s">
        <v>12071</v>
      </c>
      <c r="H59" s="272" t="s">
        <v>688</v>
      </c>
      <c r="I59" s="269"/>
      <c r="J59" s="269"/>
      <c r="K59" s="259" t="s">
        <v>4649</v>
      </c>
      <c r="L59" s="259" t="s">
        <v>4649</v>
      </c>
      <c r="M59" s="259" t="s">
        <v>300</v>
      </c>
      <c r="N59" s="269"/>
      <c r="O59" s="272"/>
      <c r="P59" s="272"/>
      <c r="Q59" s="272"/>
      <c r="R59" s="273"/>
      <c r="S59" s="273"/>
      <c r="T59" s="260"/>
      <c r="U59" s="260"/>
      <c r="V59" s="274"/>
      <c r="W59" s="274"/>
      <c r="X59" s="274"/>
      <c r="Y59" s="274"/>
      <c r="Z59" s="274"/>
      <c r="AA59" s="274"/>
      <c r="AB59" s="274"/>
      <c r="AC59" s="274"/>
      <c r="AD59" s="274"/>
      <c r="AE59" s="274"/>
      <c r="AF59" s="274"/>
      <c r="AG59" s="274"/>
      <c r="AH59" s="274"/>
      <c r="AI59" s="274"/>
      <c r="AJ59" s="274"/>
      <c r="AK59" s="274"/>
      <c r="AL59" s="274"/>
      <c r="AM59" s="274"/>
      <c r="AN59" s="274"/>
      <c r="AO59" s="274"/>
      <c r="AP59" s="274"/>
      <c r="AQ59" s="274"/>
      <c r="AR59" s="274"/>
      <c r="AS59" s="274"/>
      <c r="AT59" s="274"/>
      <c r="AU59" s="274"/>
      <c r="AV59" s="274"/>
      <c r="AW59" s="274"/>
      <c r="AX59" s="274"/>
      <c r="AY59" s="274"/>
      <c r="AZ59" s="274"/>
      <c r="BA59" s="274"/>
      <c r="BB59" s="274"/>
      <c r="BC59" s="274"/>
      <c r="BD59" s="274"/>
      <c r="BE59" s="274"/>
      <c r="BF59" s="274"/>
      <c r="BG59" s="274"/>
      <c r="BH59" s="274"/>
      <c r="BI59" s="274"/>
      <c r="BJ59" s="274"/>
      <c r="BK59" s="274"/>
      <c r="BL59" s="274"/>
      <c r="BM59" s="274"/>
      <c r="BN59" s="274"/>
      <c r="BO59" s="274"/>
      <c r="BP59" s="274"/>
      <c r="BQ59" s="286">
        <v>0.94</v>
      </c>
      <c r="BR59" s="282">
        <v>4.99</v>
      </c>
      <c r="BS59" s="282">
        <v>0.46</v>
      </c>
      <c r="BT59" s="282"/>
      <c r="BU59" s="282"/>
      <c r="BV59" s="288"/>
      <c r="BW59" s="288"/>
      <c r="BX59" s="288"/>
      <c r="BY59" s="288"/>
      <c r="BZ59" s="288"/>
      <c r="CA59" s="288"/>
      <c r="CB59" s="268"/>
      <c r="CC59" s="268"/>
      <c r="CD59" s="268"/>
      <c r="CE59" s="257" t="s">
        <v>4461</v>
      </c>
    </row>
    <row r="60" spans="1:83" ht="14.65">
      <c r="A60" s="259">
        <v>2021</v>
      </c>
      <c r="B60" s="273" t="s">
        <v>4503</v>
      </c>
      <c r="C60" s="273" t="s">
        <v>4504</v>
      </c>
      <c r="D60" s="273" t="s">
        <v>4505</v>
      </c>
      <c r="E60" s="273" t="s">
        <v>4505</v>
      </c>
      <c r="F60" s="273" t="s">
        <v>4506</v>
      </c>
      <c r="G60" s="269" t="s">
        <v>12078</v>
      </c>
      <c r="H60" s="272" t="s">
        <v>676</v>
      </c>
      <c r="I60" s="269"/>
      <c r="J60" s="269" t="s">
        <v>4654</v>
      </c>
      <c r="K60" s="259" t="s">
        <v>4464</v>
      </c>
      <c r="L60" s="259" t="s">
        <v>4507</v>
      </c>
      <c r="M60" s="259" t="s">
        <v>300</v>
      </c>
      <c r="N60" s="269"/>
      <c r="O60" s="272"/>
      <c r="P60" s="272"/>
      <c r="Q60" s="272"/>
      <c r="R60" s="273"/>
      <c r="S60" s="273"/>
      <c r="T60" s="260"/>
      <c r="U60" s="260"/>
      <c r="V60" s="274">
        <v>55</v>
      </c>
      <c r="W60" s="274">
        <v>19</v>
      </c>
      <c r="X60" s="264">
        <f t="shared" ref="X60:X61" si="35">V60-W60</f>
        <v>36</v>
      </c>
      <c r="Y60" s="274"/>
      <c r="Z60" s="274"/>
      <c r="AA60" s="274"/>
      <c r="AB60" s="274">
        <v>62</v>
      </c>
      <c r="AC60" s="274">
        <v>34</v>
      </c>
      <c r="AD60" s="264">
        <f t="shared" ref="AD60:AD61" si="36">AB60-AC60</f>
        <v>28</v>
      </c>
      <c r="AE60" s="274"/>
      <c r="AF60" s="274"/>
      <c r="AG60" s="274"/>
      <c r="AH60" s="274"/>
      <c r="AI60" s="274"/>
      <c r="AJ60" s="274"/>
      <c r="AK60" s="274"/>
      <c r="AL60" s="274"/>
      <c r="AM60" s="274"/>
      <c r="AN60" s="274">
        <v>68</v>
      </c>
      <c r="AO60" s="274">
        <v>36</v>
      </c>
      <c r="AP60" s="264">
        <f t="shared" ref="AP60:AP61" si="37">AN60-AO60</f>
        <v>32</v>
      </c>
      <c r="AQ60" s="274"/>
      <c r="AR60" s="274"/>
      <c r="AS60" s="274"/>
      <c r="AT60" s="274">
        <v>89</v>
      </c>
      <c r="AU60" s="274">
        <v>74</v>
      </c>
      <c r="AV60" s="264">
        <f t="shared" ref="AV60:AV61" si="38">AT60-AU60</f>
        <v>15</v>
      </c>
      <c r="AW60" s="274"/>
      <c r="AX60" s="274"/>
      <c r="AY60" s="274"/>
      <c r="AZ60" s="274"/>
      <c r="BA60" s="274"/>
      <c r="BB60" s="274">
        <v>72</v>
      </c>
      <c r="BC60" s="274">
        <v>84</v>
      </c>
      <c r="BD60" s="274">
        <f t="shared" ref="BD60:BD61" si="39">BC60-BB60</f>
        <v>12</v>
      </c>
      <c r="BE60" s="274"/>
      <c r="BF60" s="274"/>
      <c r="BG60" s="274"/>
      <c r="BH60" s="274"/>
      <c r="BI60" s="274"/>
      <c r="BJ60" s="274"/>
      <c r="BK60" s="274">
        <v>92</v>
      </c>
      <c r="BL60" s="274">
        <v>78</v>
      </c>
      <c r="BM60" s="264">
        <f t="shared" ref="BM60:BM61" si="40">BK60-BL60</f>
        <v>14</v>
      </c>
      <c r="BN60" s="274"/>
      <c r="BO60" s="274"/>
      <c r="BP60" s="274"/>
      <c r="BQ60" s="286">
        <v>0.94</v>
      </c>
      <c r="BR60" s="282">
        <v>4.04</v>
      </c>
      <c r="BS60" s="282">
        <v>0.43</v>
      </c>
      <c r="BT60" s="282"/>
      <c r="BU60" s="282"/>
      <c r="BV60" s="288"/>
      <c r="BW60" s="288"/>
      <c r="BX60" s="288"/>
      <c r="BY60" s="288"/>
      <c r="BZ60" s="288"/>
      <c r="CA60" s="288"/>
      <c r="CB60" s="268"/>
      <c r="CC60" s="268"/>
      <c r="CD60" s="268"/>
      <c r="CE60" s="257" t="s">
        <v>4461</v>
      </c>
    </row>
    <row r="61" spans="1:83" ht="14.65">
      <c r="A61" s="259">
        <v>2021</v>
      </c>
      <c r="B61" s="273" t="s">
        <v>4503</v>
      </c>
      <c r="C61" s="273" t="s">
        <v>4504</v>
      </c>
      <c r="D61" s="273" t="s">
        <v>4505</v>
      </c>
      <c r="E61" s="273" t="s">
        <v>4505</v>
      </c>
      <c r="F61" s="273" t="s">
        <v>4506</v>
      </c>
      <c r="G61" s="269" t="s">
        <v>12078</v>
      </c>
      <c r="H61" s="272" t="s">
        <v>684</v>
      </c>
      <c r="I61" s="269"/>
      <c r="J61" s="269" t="s">
        <v>4654</v>
      </c>
      <c r="K61" s="259" t="s">
        <v>4464</v>
      </c>
      <c r="L61" s="259" t="s">
        <v>4507</v>
      </c>
      <c r="M61" s="259" t="s">
        <v>300</v>
      </c>
      <c r="N61" s="269"/>
      <c r="O61" s="272"/>
      <c r="P61" s="272"/>
      <c r="Q61" s="272"/>
      <c r="R61" s="273"/>
      <c r="S61" s="273"/>
      <c r="T61" s="260"/>
      <c r="U61" s="260"/>
      <c r="V61" s="274">
        <v>54</v>
      </c>
      <c r="W61" s="274">
        <v>22</v>
      </c>
      <c r="X61" s="264">
        <f t="shared" si="35"/>
        <v>32</v>
      </c>
      <c r="Y61" s="274"/>
      <c r="Z61" s="274"/>
      <c r="AA61" s="274"/>
      <c r="AB61" s="274">
        <v>65</v>
      </c>
      <c r="AC61" s="274">
        <v>41</v>
      </c>
      <c r="AD61" s="264">
        <f t="shared" si="36"/>
        <v>24</v>
      </c>
      <c r="AE61" s="274"/>
      <c r="AF61" s="274"/>
      <c r="AG61" s="274"/>
      <c r="AH61" s="274"/>
      <c r="AI61" s="274"/>
      <c r="AJ61" s="274"/>
      <c r="AK61" s="274"/>
      <c r="AL61" s="274"/>
      <c r="AM61" s="274"/>
      <c r="AN61" s="274">
        <v>72</v>
      </c>
      <c r="AO61" s="274">
        <v>40</v>
      </c>
      <c r="AP61" s="264">
        <f t="shared" si="37"/>
        <v>32</v>
      </c>
      <c r="AQ61" s="274"/>
      <c r="AR61" s="274"/>
      <c r="AS61" s="274"/>
      <c r="AT61" s="274">
        <v>85</v>
      </c>
      <c r="AU61" s="274">
        <v>77</v>
      </c>
      <c r="AV61" s="264">
        <f t="shared" si="38"/>
        <v>8</v>
      </c>
      <c r="AW61" s="274"/>
      <c r="AX61" s="274"/>
      <c r="AY61" s="274"/>
      <c r="AZ61" s="274"/>
      <c r="BA61" s="274"/>
      <c r="BB61" s="274">
        <v>77</v>
      </c>
      <c r="BC61" s="274">
        <v>84</v>
      </c>
      <c r="BD61" s="274">
        <f t="shared" si="39"/>
        <v>7</v>
      </c>
      <c r="BE61" s="274"/>
      <c r="BF61" s="274"/>
      <c r="BG61" s="274"/>
      <c r="BH61" s="274"/>
      <c r="BI61" s="274"/>
      <c r="BJ61" s="274"/>
      <c r="BK61" s="274">
        <v>94</v>
      </c>
      <c r="BL61" s="274">
        <v>81</v>
      </c>
      <c r="BM61" s="264">
        <f t="shared" si="40"/>
        <v>13</v>
      </c>
      <c r="BN61" s="274"/>
      <c r="BO61" s="274"/>
      <c r="BP61" s="274"/>
      <c r="BQ61" s="286">
        <v>0.95</v>
      </c>
      <c r="BR61" s="282">
        <v>4.38</v>
      </c>
      <c r="BS61" s="282">
        <v>0.45</v>
      </c>
      <c r="BT61" s="282"/>
      <c r="BU61" s="282"/>
      <c r="BV61" s="288"/>
      <c r="BW61" s="288"/>
      <c r="BX61" s="288"/>
      <c r="BY61" s="288"/>
      <c r="BZ61" s="288"/>
      <c r="CA61" s="288"/>
      <c r="CB61" s="268"/>
      <c r="CC61" s="268"/>
      <c r="CD61" s="268"/>
      <c r="CE61" s="257" t="s">
        <v>4461</v>
      </c>
    </row>
    <row r="62" spans="1:83" ht="14.65">
      <c r="A62" s="259">
        <v>2021</v>
      </c>
      <c r="B62" s="260" t="s">
        <v>303</v>
      </c>
      <c r="C62" s="260" t="s">
        <v>4497</v>
      </c>
      <c r="D62" s="260" t="s">
        <v>4663</v>
      </c>
      <c r="E62" s="260" t="s">
        <v>4663</v>
      </c>
      <c r="F62" s="260" t="s">
        <v>4664</v>
      </c>
      <c r="G62" s="269" t="s">
        <v>12083</v>
      </c>
      <c r="H62" s="272" t="s">
        <v>4469</v>
      </c>
      <c r="I62" s="269"/>
      <c r="J62" s="269" t="s">
        <v>376</v>
      </c>
      <c r="K62" s="259" t="s">
        <v>4649</v>
      </c>
      <c r="L62" s="269" t="s">
        <v>4649</v>
      </c>
      <c r="M62" s="269" t="s">
        <v>300</v>
      </c>
      <c r="N62" s="269"/>
      <c r="O62" s="272"/>
      <c r="P62" s="272"/>
      <c r="Q62" s="272"/>
      <c r="R62" s="273"/>
      <c r="S62" s="273"/>
      <c r="T62" s="260"/>
      <c r="U62" s="260"/>
      <c r="V62" s="274"/>
      <c r="W62" s="274"/>
      <c r="X62" s="274"/>
      <c r="Y62" s="274"/>
      <c r="Z62" s="274"/>
      <c r="AA62" s="274"/>
      <c r="AB62" s="274"/>
      <c r="AC62" s="274"/>
      <c r="AD62" s="274"/>
      <c r="AE62" s="274"/>
      <c r="AF62" s="274"/>
      <c r="AG62" s="274"/>
      <c r="AH62" s="274"/>
      <c r="AI62" s="274"/>
      <c r="AJ62" s="274"/>
      <c r="AK62" s="274"/>
      <c r="AL62" s="274"/>
      <c r="AM62" s="274"/>
      <c r="AN62" s="274"/>
      <c r="AO62" s="274"/>
      <c r="AP62" s="274"/>
      <c r="AQ62" s="274"/>
      <c r="AR62" s="274"/>
      <c r="AS62" s="274"/>
      <c r="AT62" s="274"/>
      <c r="AU62" s="274"/>
      <c r="AV62" s="274"/>
      <c r="AW62" s="274"/>
      <c r="AX62" s="274"/>
      <c r="AY62" s="274"/>
      <c r="AZ62" s="274"/>
      <c r="BA62" s="274"/>
      <c r="BB62" s="274"/>
      <c r="BC62" s="274"/>
      <c r="BD62" s="274"/>
      <c r="BE62" s="274"/>
      <c r="BF62" s="274"/>
      <c r="BG62" s="274"/>
      <c r="BH62" s="274"/>
      <c r="BI62" s="274"/>
      <c r="BJ62" s="274"/>
      <c r="BK62" s="274"/>
      <c r="BL62" s="274"/>
      <c r="BM62" s="274"/>
      <c r="BN62" s="274"/>
      <c r="BO62" s="274"/>
      <c r="BP62" s="274"/>
      <c r="BQ62" s="286">
        <v>0.95</v>
      </c>
      <c r="BR62" s="282">
        <v>4.46</v>
      </c>
      <c r="BS62" s="282">
        <v>0.53</v>
      </c>
      <c r="BT62" s="282"/>
      <c r="BU62" s="282"/>
      <c r="BV62" s="288"/>
      <c r="BW62" s="288"/>
      <c r="BX62" s="288"/>
      <c r="BY62" s="288"/>
      <c r="BZ62" s="288"/>
      <c r="CA62" s="288"/>
      <c r="CB62" s="268"/>
      <c r="CC62" s="268"/>
      <c r="CD62" s="268"/>
      <c r="CE62" s="257" t="s">
        <v>4461</v>
      </c>
    </row>
    <row r="63" spans="1:83" ht="14.65">
      <c r="A63" s="259">
        <v>2021</v>
      </c>
      <c r="B63" s="273" t="s">
        <v>4597</v>
      </c>
      <c r="C63" s="273" t="s">
        <v>4665</v>
      </c>
      <c r="D63" s="273" t="s">
        <v>4666</v>
      </c>
      <c r="E63" s="273" t="s">
        <v>4666</v>
      </c>
      <c r="F63" s="273" t="s">
        <v>4667</v>
      </c>
      <c r="G63" s="269" t="s">
        <v>12080</v>
      </c>
      <c r="H63" s="261" t="s">
        <v>693</v>
      </c>
      <c r="I63" s="269"/>
      <c r="J63" s="269"/>
      <c r="K63" s="259" t="s">
        <v>4464</v>
      </c>
      <c r="L63" s="269" t="s">
        <v>4508</v>
      </c>
      <c r="M63" s="269" t="s">
        <v>300</v>
      </c>
      <c r="N63" s="269"/>
      <c r="O63" s="272"/>
      <c r="P63" s="272"/>
      <c r="Q63" s="272"/>
      <c r="R63" s="272"/>
      <c r="S63" s="273"/>
      <c r="T63" s="269"/>
      <c r="U63" s="260"/>
      <c r="V63" s="274"/>
      <c r="W63" s="274"/>
      <c r="X63" s="274"/>
      <c r="Y63" s="274">
        <v>50</v>
      </c>
      <c r="Z63" s="274">
        <v>68</v>
      </c>
      <c r="AA63" s="274">
        <f t="shared" ref="AA63:AA67" si="41">Z63-Y63</f>
        <v>18</v>
      </c>
      <c r="AB63" s="274"/>
      <c r="AC63" s="274"/>
      <c r="AD63" s="274"/>
      <c r="AE63" s="274">
        <v>64</v>
      </c>
      <c r="AF63" s="274">
        <v>78</v>
      </c>
      <c r="AG63" s="274">
        <f t="shared" ref="AG63:AG67" si="42">AF63-AE63</f>
        <v>14</v>
      </c>
      <c r="AH63" s="274"/>
      <c r="AI63" s="274"/>
      <c r="AJ63" s="274"/>
      <c r="AK63" s="274"/>
      <c r="AL63" s="274"/>
      <c r="AM63" s="274"/>
      <c r="AN63" s="274"/>
      <c r="AO63" s="274"/>
      <c r="AP63" s="274"/>
      <c r="AQ63" s="274">
        <v>65</v>
      </c>
      <c r="AR63" s="274">
        <v>72</v>
      </c>
      <c r="AS63" s="274">
        <f t="shared" ref="AS63:AS67" si="43">AR63-AQ63</f>
        <v>7</v>
      </c>
      <c r="AT63" s="274"/>
      <c r="AU63" s="274"/>
      <c r="AV63" s="274"/>
      <c r="AW63" s="274">
        <v>88</v>
      </c>
      <c r="AX63" s="274">
        <v>96</v>
      </c>
      <c r="AY63" s="274">
        <f t="shared" ref="AY63:AY67" si="44">AX63-AW63</f>
        <v>8</v>
      </c>
      <c r="AZ63" s="274"/>
      <c r="BA63" s="274"/>
      <c r="BB63" s="274">
        <v>87</v>
      </c>
      <c r="BC63" s="274">
        <v>87</v>
      </c>
      <c r="BD63" s="274">
        <f t="shared" ref="BD63:BD67" si="45">BC63-BB63</f>
        <v>0</v>
      </c>
      <c r="BE63" s="274"/>
      <c r="BF63" s="274"/>
      <c r="BG63" s="274"/>
      <c r="BH63" s="274"/>
      <c r="BI63" s="274"/>
      <c r="BJ63" s="274"/>
      <c r="BK63" s="274"/>
      <c r="BL63" s="274"/>
      <c r="BM63" s="274"/>
      <c r="BN63" s="274">
        <v>90</v>
      </c>
      <c r="BO63" s="274">
        <v>99</v>
      </c>
      <c r="BP63" s="274">
        <f t="shared" ref="BP63:BP67" si="46">BO63-BN63</f>
        <v>9</v>
      </c>
      <c r="BQ63" s="286">
        <v>0.93</v>
      </c>
      <c r="BR63" s="282">
        <v>5.86</v>
      </c>
      <c r="BS63" s="282">
        <v>0.52</v>
      </c>
      <c r="BT63" s="282"/>
      <c r="BU63" s="282"/>
      <c r="BV63" s="288"/>
      <c r="BW63" s="288"/>
      <c r="BX63" s="288"/>
      <c r="BY63" s="288"/>
      <c r="BZ63" s="288"/>
      <c r="CA63" s="288"/>
      <c r="CB63" s="268"/>
      <c r="CC63" s="268"/>
      <c r="CD63" s="268"/>
      <c r="CE63" s="268"/>
    </row>
    <row r="64" spans="1:83" ht="14.65">
      <c r="A64" s="259">
        <v>2021</v>
      </c>
      <c r="B64" s="273" t="s">
        <v>4597</v>
      </c>
      <c r="C64" s="273" t="s">
        <v>4665</v>
      </c>
      <c r="D64" s="273" t="s">
        <v>4666</v>
      </c>
      <c r="E64" s="273" t="s">
        <v>4666</v>
      </c>
      <c r="F64" s="273" t="s">
        <v>4667</v>
      </c>
      <c r="G64" s="269" t="s">
        <v>12080</v>
      </c>
      <c r="H64" s="272" t="s">
        <v>676</v>
      </c>
      <c r="I64" s="269"/>
      <c r="J64" s="269"/>
      <c r="K64" s="259" t="s">
        <v>4464</v>
      </c>
      <c r="L64" s="269" t="s">
        <v>4508</v>
      </c>
      <c r="M64" s="269" t="s">
        <v>300</v>
      </c>
      <c r="N64" s="269"/>
      <c r="O64" s="272"/>
      <c r="P64" s="272"/>
      <c r="Q64" s="272"/>
      <c r="R64" s="272"/>
      <c r="S64" s="273"/>
      <c r="T64" s="269"/>
      <c r="U64" s="260"/>
      <c r="V64" s="274"/>
      <c r="W64" s="274"/>
      <c r="X64" s="274"/>
      <c r="Y64" s="274">
        <v>39</v>
      </c>
      <c r="Z64" s="274">
        <v>70</v>
      </c>
      <c r="AA64" s="274">
        <f t="shared" si="41"/>
        <v>31</v>
      </c>
      <c r="AB64" s="274"/>
      <c r="AC64" s="274"/>
      <c r="AD64" s="274"/>
      <c r="AE64" s="274">
        <v>45</v>
      </c>
      <c r="AF64" s="274">
        <v>80</v>
      </c>
      <c r="AG64" s="274">
        <f t="shared" si="42"/>
        <v>35</v>
      </c>
      <c r="AH64" s="274"/>
      <c r="AI64" s="274"/>
      <c r="AJ64" s="274"/>
      <c r="AK64" s="274"/>
      <c r="AL64" s="274"/>
      <c r="AM64" s="274"/>
      <c r="AN64" s="274"/>
      <c r="AO64" s="274"/>
      <c r="AP64" s="274"/>
      <c r="AQ64" s="274">
        <v>50</v>
      </c>
      <c r="AR64" s="274">
        <v>70</v>
      </c>
      <c r="AS64" s="274">
        <f t="shared" si="43"/>
        <v>20</v>
      </c>
      <c r="AT64" s="274"/>
      <c r="AU64" s="274"/>
      <c r="AV64" s="274"/>
      <c r="AW64" s="274">
        <v>75</v>
      </c>
      <c r="AX64" s="274">
        <v>91</v>
      </c>
      <c r="AY64" s="274">
        <f t="shared" si="44"/>
        <v>16</v>
      </c>
      <c r="AZ64" s="274"/>
      <c r="BA64" s="274"/>
      <c r="BB64" s="274">
        <v>70</v>
      </c>
      <c r="BC64" s="274">
        <v>87</v>
      </c>
      <c r="BD64" s="274">
        <f t="shared" si="45"/>
        <v>17</v>
      </c>
      <c r="BE64" s="274"/>
      <c r="BF64" s="274"/>
      <c r="BG64" s="274"/>
      <c r="BH64" s="274"/>
      <c r="BI64" s="274"/>
      <c r="BJ64" s="274"/>
      <c r="BK64" s="274"/>
      <c r="BL64" s="274"/>
      <c r="BM64" s="274"/>
      <c r="BN64" s="274">
        <v>79</v>
      </c>
      <c r="BO64" s="274">
        <v>96</v>
      </c>
      <c r="BP64" s="274">
        <f t="shared" si="46"/>
        <v>17</v>
      </c>
      <c r="BQ64" s="286">
        <v>0.95</v>
      </c>
      <c r="BR64" s="282">
        <v>5.13</v>
      </c>
      <c r="BS64" s="282">
        <v>0.42</v>
      </c>
      <c r="BT64" s="282"/>
      <c r="BU64" s="282"/>
      <c r="BV64" s="288"/>
      <c r="BW64" s="288"/>
      <c r="BX64" s="288"/>
      <c r="BY64" s="288"/>
      <c r="BZ64" s="288"/>
      <c r="CA64" s="288"/>
      <c r="CB64" s="268"/>
      <c r="CC64" s="268"/>
      <c r="CD64" s="268"/>
      <c r="CE64" s="268"/>
    </row>
    <row r="65" spans="1:83" ht="14.65">
      <c r="A65" s="259">
        <v>2021</v>
      </c>
      <c r="B65" s="273" t="s">
        <v>4597</v>
      </c>
      <c r="C65" s="273" t="s">
        <v>4665</v>
      </c>
      <c r="D65" s="273" t="s">
        <v>4666</v>
      </c>
      <c r="E65" s="273" t="s">
        <v>4666</v>
      </c>
      <c r="F65" s="273" t="s">
        <v>4667</v>
      </c>
      <c r="G65" s="269" t="s">
        <v>12080</v>
      </c>
      <c r="H65" s="272" t="s">
        <v>688</v>
      </c>
      <c r="I65" s="269"/>
      <c r="J65" s="269"/>
      <c r="K65" s="259" t="s">
        <v>4464</v>
      </c>
      <c r="L65" s="269" t="s">
        <v>4508</v>
      </c>
      <c r="M65" s="269" t="s">
        <v>300</v>
      </c>
      <c r="N65" s="269"/>
      <c r="O65" s="272"/>
      <c r="P65" s="272"/>
      <c r="Q65" s="272"/>
      <c r="R65" s="272"/>
      <c r="S65" s="273"/>
      <c r="T65" s="269"/>
      <c r="U65" s="260"/>
      <c r="V65" s="274"/>
      <c r="W65" s="274"/>
      <c r="X65" s="274"/>
      <c r="Y65" s="274">
        <v>49</v>
      </c>
      <c r="Z65" s="274">
        <v>58</v>
      </c>
      <c r="AA65" s="274">
        <f t="shared" si="41"/>
        <v>9</v>
      </c>
      <c r="AB65" s="274"/>
      <c r="AC65" s="274"/>
      <c r="AD65" s="274"/>
      <c r="AE65" s="274">
        <v>55</v>
      </c>
      <c r="AF65" s="274">
        <v>68</v>
      </c>
      <c r="AG65" s="274">
        <f t="shared" si="42"/>
        <v>13</v>
      </c>
      <c r="AH65" s="274"/>
      <c r="AI65" s="274"/>
      <c r="AJ65" s="274"/>
      <c r="AK65" s="274"/>
      <c r="AL65" s="274"/>
      <c r="AM65" s="274"/>
      <c r="AN65" s="274"/>
      <c r="AO65" s="274"/>
      <c r="AP65" s="274"/>
      <c r="AQ65" s="274">
        <v>56</v>
      </c>
      <c r="AR65" s="274">
        <v>65</v>
      </c>
      <c r="AS65" s="274">
        <f t="shared" si="43"/>
        <v>9</v>
      </c>
      <c r="AT65" s="274"/>
      <c r="AU65" s="274"/>
      <c r="AV65" s="274"/>
      <c r="AW65" s="274">
        <v>81</v>
      </c>
      <c r="AX65" s="274">
        <v>89</v>
      </c>
      <c r="AY65" s="274">
        <f t="shared" si="44"/>
        <v>8</v>
      </c>
      <c r="AZ65" s="274"/>
      <c r="BA65" s="274"/>
      <c r="BB65" s="274">
        <v>77</v>
      </c>
      <c r="BC65" s="274">
        <v>86</v>
      </c>
      <c r="BD65" s="274">
        <f t="shared" si="45"/>
        <v>9</v>
      </c>
      <c r="BE65" s="274"/>
      <c r="BF65" s="274"/>
      <c r="BG65" s="274"/>
      <c r="BH65" s="274"/>
      <c r="BI65" s="274"/>
      <c r="BJ65" s="274"/>
      <c r="BK65" s="274"/>
      <c r="BL65" s="274"/>
      <c r="BM65" s="274"/>
      <c r="BN65" s="274">
        <v>84</v>
      </c>
      <c r="BO65" s="274">
        <v>98</v>
      </c>
      <c r="BP65" s="274">
        <f t="shared" si="46"/>
        <v>14</v>
      </c>
      <c r="BQ65" s="286">
        <v>0.95</v>
      </c>
      <c r="BR65" s="282">
        <v>4.24</v>
      </c>
      <c r="BS65" s="282">
        <v>0.37</v>
      </c>
      <c r="BT65" s="282"/>
      <c r="BU65" s="282"/>
      <c r="BV65" s="288"/>
      <c r="BW65" s="288"/>
      <c r="BX65" s="288"/>
      <c r="BY65" s="288"/>
      <c r="BZ65" s="288"/>
      <c r="CA65" s="288"/>
      <c r="CB65" s="268"/>
      <c r="CC65" s="268"/>
      <c r="CD65" s="268"/>
      <c r="CE65" s="268"/>
    </row>
    <row r="66" spans="1:83" ht="14.65">
      <c r="A66" s="259">
        <v>2021</v>
      </c>
      <c r="B66" s="273" t="s">
        <v>4483</v>
      </c>
      <c r="C66" s="273" t="s">
        <v>4484</v>
      </c>
      <c r="D66" s="273" t="s">
        <v>4485</v>
      </c>
      <c r="E66" s="273" t="s">
        <v>4485</v>
      </c>
      <c r="F66" s="273" t="s">
        <v>4486</v>
      </c>
      <c r="G66" s="269" t="s">
        <v>12101</v>
      </c>
      <c r="H66" s="272" t="s">
        <v>688</v>
      </c>
      <c r="I66" s="269"/>
      <c r="J66" s="269"/>
      <c r="K66" s="259" t="s">
        <v>4464</v>
      </c>
      <c r="L66" s="269" t="s">
        <v>4508</v>
      </c>
      <c r="M66" s="259" t="s">
        <v>300</v>
      </c>
      <c r="N66" s="269"/>
      <c r="O66" s="272"/>
      <c r="P66" s="272"/>
      <c r="Q66" s="272"/>
      <c r="R66" s="272"/>
      <c r="S66" s="273"/>
      <c r="T66" s="269"/>
      <c r="U66" s="260"/>
      <c r="V66" s="274"/>
      <c r="W66" s="274"/>
      <c r="X66" s="274"/>
      <c r="Y66" s="274">
        <v>40</v>
      </c>
      <c r="Z66" s="274">
        <v>61</v>
      </c>
      <c r="AA66" s="274">
        <f t="shared" si="41"/>
        <v>21</v>
      </c>
      <c r="AB66" s="274"/>
      <c r="AC66" s="274"/>
      <c r="AD66" s="274"/>
      <c r="AE66" s="274">
        <v>65</v>
      </c>
      <c r="AF66" s="274">
        <v>75</v>
      </c>
      <c r="AG66" s="274">
        <f t="shared" si="42"/>
        <v>10</v>
      </c>
      <c r="AH66" s="274"/>
      <c r="AI66" s="274"/>
      <c r="AJ66" s="274"/>
      <c r="AK66" s="274"/>
      <c r="AL66" s="274"/>
      <c r="AM66" s="274"/>
      <c r="AN66" s="274"/>
      <c r="AO66" s="274"/>
      <c r="AP66" s="274"/>
      <c r="AQ66" s="274">
        <v>42</v>
      </c>
      <c r="AR66" s="274">
        <v>62</v>
      </c>
      <c r="AS66" s="274">
        <f t="shared" si="43"/>
        <v>20</v>
      </c>
      <c r="AT66" s="274"/>
      <c r="AU66" s="274"/>
      <c r="AV66" s="274"/>
      <c r="AW66" s="274">
        <v>69</v>
      </c>
      <c r="AX66" s="274">
        <v>77</v>
      </c>
      <c r="AY66" s="274">
        <f t="shared" si="44"/>
        <v>8</v>
      </c>
      <c r="AZ66" s="274"/>
      <c r="BA66" s="274"/>
      <c r="BB66" s="274">
        <v>63</v>
      </c>
      <c r="BC66" s="274">
        <v>80</v>
      </c>
      <c r="BD66" s="274">
        <f t="shared" si="45"/>
        <v>17</v>
      </c>
      <c r="BE66" s="274"/>
      <c r="BF66" s="274"/>
      <c r="BG66" s="274"/>
      <c r="BH66" s="274"/>
      <c r="BI66" s="274"/>
      <c r="BJ66" s="274"/>
      <c r="BK66" s="274"/>
      <c r="BL66" s="274"/>
      <c r="BM66" s="274"/>
      <c r="BN66" s="274">
        <v>81</v>
      </c>
      <c r="BO66" s="274">
        <v>92</v>
      </c>
      <c r="BP66" s="274">
        <f t="shared" si="46"/>
        <v>11</v>
      </c>
      <c r="BQ66" s="286">
        <v>0.94</v>
      </c>
      <c r="BR66" s="282">
        <v>3.2</v>
      </c>
      <c r="BS66" s="282">
        <v>0.49</v>
      </c>
      <c r="BT66" s="282"/>
      <c r="BU66" s="282"/>
      <c r="BV66" s="288"/>
      <c r="BW66" s="288"/>
      <c r="BX66" s="288"/>
      <c r="BY66" s="288"/>
      <c r="BZ66" s="288"/>
      <c r="CA66" s="288"/>
      <c r="CB66" s="268"/>
      <c r="CC66" s="268"/>
      <c r="CD66" s="268"/>
      <c r="CE66" s="268"/>
    </row>
    <row r="67" spans="1:83" ht="14.65">
      <c r="A67" s="259">
        <v>2021</v>
      </c>
      <c r="B67" s="273" t="s">
        <v>4483</v>
      </c>
      <c r="C67" s="273" t="s">
        <v>4484</v>
      </c>
      <c r="D67" s="273" t="s">
        <v>4485</v>
      </c>
      <c r="E67" s="273" t="s">
        <v>4485</v>
      </c>
      <c r="F67" s="273" t="s">
        <v>4486</v>
      </c>
      <c r="G67" s="269" t="s">
        <v>12101</v>
      </c>
      <c r="H67" s="272" t="s">
        <v>684</v>
      </c>
      <c r="I67" s="269"/>
      <c r="J67" s="269"/>
      <c r="K67" s="259" t="s">
        <v>4464</v>
      </c>
      <c r="L67" s="269" t="s">
        <v>4508</v>
      </c>
      <c r="M67" s="259" t="s">
        <v>300</v>
      </c>
      <c r="N67" s="269"/>
      <c r="O67" s="272"/>
      <c r="P67" s="272"/>
      <c r="Q67" s="272"/>
      <c r="R67" s="272"/>
      <c r="S67" s="273"/>
      <c r="T67" s="269"/>
      <c r="U67" s="260"/>
      <c r="V67" s="274"/>
      <c r="W67" s="274"/>
      <c r="X67" s="274"/>
      <c r="Y67" s="274">
        <v>45</v>
      </c>
      <c r="Z67" s="274">
        <v>56</v>
      </c>
      <c r="AA67" s="274">
        <f t="shared" si="41"/>
        <v>11</v>
      </c>
      <c r="AB67" s="274"/>
      <c r="AC67" s="274"/>
      <c r="AD67" s="274"/>
      <c r="AE67" s="274">
        <v>58</v>
      </c>
      <c r="AF67" s="274">
        <v>63</v>
      </c>
      <c r="AG67" s="274">
        <f t="shared" si="42"/>
        <v>5</v>
      </c>
      <c r="AH67" s="274"/>
      <c r="AI67" s="274"/>
      <c r="AJ67" s="274"/>
      <c r="AK67" s="274"/>
      <c r="AL67" s="274"/>
      <c r="AM67" s="274"/>
      <c r="AN67" s="274"/>
      <c r="AO67" s="274"/>
      <c r="AP67" s="274"/>
      <c r="AQ67" s="274">
        <v>49</v>
      </c>
      <c r="AR67" s="274">
        <v>60</v>
      </c>
      <c r="AS67" s="274">
        <f t="shared" si="43"/>
        <v>11</v>
      </c>
      <c r="AT67" s="274"/>
      <c r="AU67" s="274"/>
      <c r="AV67" s="274"/>
      <c r="AW67" s="274">
        <v>69</v>
      </c>
      <c r="AX67" s="274">
        <v>83</v>
      </c>
      <c r="AY67" s="274">
        <f t="shared" si="44"/>
        <v>14</v>
      </c>
      <c r="AZ67" s="274"/>
      <c r="BA67" s="274"/>
      <c r="BB67" s="274">
        <v>65</v>
      </c>
      <c r="BC67" s="274">
        <v>79</v>
      </c>
      <c r="BD67" s="274">
        <f t="shared" si="45"/>
        <v>14</v>
      </c>
      <c r="BE67" s="274"/>
      <c r="BF67" s="274"/>
      <c r="BG67" s="274"/>
      <c r="BH67" s="274"/>
      <c r="BI67" s="274"/>
      <c r="BJ67" s="274"/>
      <c r="BK67" s="274"/>
      <c r="BL67" s="274"/>
      <c r="BM67" s="274"/>
      <c r="BN67" s="274">
        <v>79</v>
      </c>
      <c r="BO67" s="274">
        <v>92</v>
      </c>
      <c r="BP67" s="274">
        <f t="shared" si="46"/>
        <v>13</v>
      </c>
      <c r="BQ67" s="286">
        <v>0.95</v>
      </c>
      <c r="BR67" s="282">
        <v>3.74</v>
      </c>
      <c r="BS67" s="282">
        <v>0.46</v>
      </c>
      <c r="BT67" s="282"/>
      <c r="BU67" s="282"/>
      <c r="BV67" s="288"/>
      <c r="BW67" s="288"/>
      <c r="BX67" s="288"/>
      <c r="BY67" s="288"/>
      <c r="BZ67" s="288"/>
      <c r="CA67" s="288"/>
      <c r="CB67" s="268"/>
      <c r="CC67" s="268"/>
      <c r="CD67" s="268"/>
      <c r="CE67" s="268"/>
    </row>
    <row r="68" spans="1:83" ht="14.65">
      <c r="A68" s="259">
        <v>2021</v>
      </c>
      <c r="B68" s="260" t="s">
        <v>4668</v>
      </c>
      <c r="C68" s="260" t="s">
        <v>4669</v>
      </c>
      <c r="D68" s="260" t="s">
        <v>4670</v>
      </c>
      <c r="E68" s="260" t="s">
        <v>4670</v>
      </c>
      <c r="F68" s="260" t="s">
        <v>4671</v>
      </c>
      <c r="G68" s="269" t="s">
        <v>12080</v>
      </c>
      <c r="H68" s="261" t="s">
        <v>719</v>
      </c>
      <c r="I68" s="269"/>
      <c r="J68" s="269" t="s">
        <v>376</v>
      </c>
      <c r="K68" s="259" t="s">
        <v>4649</v>
      </c>
      <c r="L68" s="269" t="s">
        <v>4649</v>
      </c>
      <c r="M68" s="269" t="s">
        <v>300</v>
      </c>
      <c r="N68" s="269"/>
      <c r="O68" s="272"/>
      <c r="P68" s="272"/>
      <c r="Q68" s="272"/>
      <c r="R68" s="273"/>
      <c r="S68" s="273"/>
      <c r="T68" s="260"/>
      <c r="U68" s="260"/>
      <c r="V68" s="274"/>
      <c r="W68" s="274"/>
      <c r="X68" s="274"/>
      <c r="Y68" s="274"/>
      <c r="Z68" s="274"/>
      <c r="AA68" s="274"/>
      <c r="AB68" s="274"/>
      <c r="AC68" s="274"/>
      <c r="AD68" s="274"/>
      <c r="AE68" s="274"/>
      <c r="AF68" s="274"/>
      <c r="AG68" s="274"/>
      <c r="AH68" s="274"/>
      <c r="AI68" s="274"/>
      <c r="AJ68" s="274"/>
      <c r="AK68" s="274"/>
      <c r="AL68" s="274"/>
      <c r="AM68" s="274"/>
      <c r="AN68" s="274"/>
      <c r="AO68" s="274"/>
      <c r="AP68" s="274"/>
      <c r="AQ68" s="274"/>
      <c r="AR68" s="274"/>
      <c r="AS68" s="274"/>
      <c r="AT68" s="274"/>
      <c r="AU68" s="274"/>
      <c r="AV68" s="274"/>
      <c r="AW68" s="274"/>
      <c r="AX68" s="274"/>
      <c r="AY68" s="274"/>
      <c r="AZ68" s="274"/>
      <c r="BA68" s="274"/>
      <c r="BB68" s="274"/>
      <c r="BC68" s="274"/>
      <c r="BD68" s="274"/>
      <c r="BE68" s="274"/>
      <c r="BF68" s="274"/>
      <c r="BG68" s="274"/>
      <c r="BH68" s="274"/>
      <c r="BI68" s="274"/>
      <c r="BJ68" s="274"/>
      <c r="BK68" s="274"/>
      <c r="BL68" s="274"/>
      <c r="BM68" s="274"/>
      <c r="BN68" s="274"/>
      <c r="BO68" s="274"/>
      <c r="BP68" s="274"/>
      <c r="BQ68" s="286">
        <v>0.96</v>
      </c>
      <c r="BR68" s="282">
        <v>4.4400000000000004</v>
      </c>
      <c r="BS68" s="282">
        <v>0.47</v>
      </c>
      <c r="BT68" s="282"/>
      <c r="BU68" s="282"/>
      <c r="BV68" s="288"/>
      <c r="BW68" s="288"/>
      <c r="BX68" s="288"/>
      <c r="BY68" s="288"/>
      <c r="BZ68" s="288"/>
      <c r="CA68" s="288"/>
      <c r="CB68" s="268"/>
      <c r="CC68" s="268"/>
      <c r="CD68" s="268"/>
      <c r="CE68" s="257" t="s">
        <v>4461</v>
      </c>
    </row>
    <row r="69" spans="1:83" ht="14.65">
      <c r="A69" s="259">
        <v>2021</v>
      </c>
      <c r="B69" s="273" t="s">
        <v>4498</v>
      </c>
      <c r="C69" s="273" t="s">
        <v>4661</v>
      </c>
      <c r="D69" s="273" t="s">
        <v>4657</v>
      </c>
      <c r="E69" s="273" t="s">
        <v>4657</v>
      </c>
      <c r="F69" s="273" t="s">
        <v>4662</v>
      </c>
      <c r="G69" s="269" t="s">
        <v>12076</v>
      </c>
      <c r="H69" s="261" t="s">
        <v>693</v>
      </c>
      <c r="I69" s="269"/>
      <c r="J69" s="269"/>
      <c r="K69" s="259" t="s">
        <v>4464</v>
      </c>
      <c r="L69" s="269" t="s">
        <v>4508</v>
      </c>
      <c r="M69" s="259" t="s">
        <v>300</v>
      </c>
      <c r="N69" s="269"/>
      <c r="O69" s="272"/>
      <c r="P69" s="272"/>
      <c r="Q69" s="272"/>
      <c r="R69" s="272"/>
      <c r="S69" s="273"/>
      <c r="T69" s="269"/>
      <c r="U69" s="260"/>
      <c r="V69" s="274"/>
      <c r="W69" s="274"/>
      <c r="X69" s="274"/>
      <c r="Y69" s="274">
        <v>33</v>
      </c>
      <c r="Z69" s="274">
        <v>60</v>
      </c>
      <c r="AA69" s="274">
        <f>Z69-Y69</f>
        <v>27</v>
      </c>
      <c r="AB69" s="274"/>
      <c r="AC69" s="274"/>
      <c r="AD69" s="274"/>
      <c r="AE69" s="274">
        <v>51</v>
      </c>
      <c r="AF69" s="274">
        <v>71</v>
      </c>
      <c r="AG69" s="274">
        <f>AF69-AE69</f>
        <v>20</v>
      </c>
      <c r="AH69" s="274"/>
      <c r="AI69" s="274"/>
      <c r="AJ69" s="274"/>
      <c r="AK69" s="274"/>
      <c r="AL69" s="274"/>
      <c r="AM69" s="274"/>
      <c r="AN69" s="274"/>
      <c r="AO69" s="274"/>
      <c r="AP69" s="274"/>
      <c r="AQ69" s="274">
        <v>65</v>
      </c>
      <c r="AR69" s="274">
        <v>87</v>
      </c>
      <c r="AS69" s="274">
        <f>AR69-AQ69</f>
        <v>22</v>
      </c>
      <c r="AT69" s="274"/>
      <c r="AU69" s="274"/>
      <c r="AV69" s="274"/>
      <c r="AW69" s="274">
        <v>76</v>
      </c>
      <c r="AX69" s="274">
        <v>91</v>
      </c>
      <c r="AY69" s="274">
        <f>AX69-AW69</f>
        <v>15</v>
      </c>
      <c r="AZ69" s="274"/>
      <c r="BA69" s="274"/>
      <c r="BB69" s="274">
        <v>71</v>
      </c>
      <c r="BC69" s="274">
        <v>88</v>
      </c>
      <c r="BD69" s="274">
        <f>BC69-BB69</f>
        <v>17</v>
      </c>
      <c r="BE69" s="274"/>
      <c r="BF69" s="274"/>
      <c r="BG69" s="274"/>
      <c r="BH69" s="274"/>
      <c r="BI69" s="274"/>
      <c r="BJ69" s="274"/>
      <c r="BK69" s="274"/>
      <c r="BL69" s="274"/>
      <c r="BM69" s="274"/>
      <c r="BN69" s="274">
        <v>86</v>
      </c>
      <c r="BO69" s="274">
        <v>95</v>
      </c>
      <c r="BP69" s="274">
        <f>BO69-BN69</f>
        <v>9</v>
      </c>
      <c r="BQ69" s="286">
        <v>0.94</v>
      </c>
      <c r="BR69" s="282">
        <v>4.22</v>
      </c>
      <c r="BS69" s="282">
        <v>0.48</v>
      </c>
      <c r="BT69" s="282"/>
      <c r="BU69" s="282"/>
      <c r="BV69" s="288"/>
      <c r="BW69" s="288"/>
      <c r="BX69" s="288"/>
      <c r="BY69" s="288"/>
      <c r="BZ69" s="288"/>
      <c r="CA69" s="288"/>
      <c r="CB69" s="268"/>
      <c r="CC69" s="268"/>
      <c r="CD69" s="268"/>
      <c r="CE69" s="268"/>
    </row>
    <row r="70" spans="1:83" ht="14.65">
      <c r="A70" s="259">
        <v>2021</v>
      </c>
      <c r="B70" s="260" t="s">
        <v>4498</v>
      </c>
      <c r="C70" s="260" t="s">
        <v>4659</v>
      </c>
      <c r="D70" s="260" t="s">
        <v>4657</v>
      </c>
      <c r="E70" s="260" t="s">
        <v>4657</v>
      </c>
      <c r="F70" s="260" t="s">
        <v>4660</v>
      </c>
      <c r="G70" s="269" t="s">
        <v>12076</v>
      </c>
      <c r="H70" s="261" t="s">
        <v>693</v>
      </c>
      <c r="I70" s="269"/>
      <c r="J70" s="269"/>
      <c r="K70" s="259" t="s">
        <v>4649</v>
      </c>
      <c r="L70" s="259" t="s">
        <v>4649</v>
      </c>
      <c r="M70" s="259" t="s">
        <v>300</v>
      </c>
      <c r="N70" s="269"/>
      <c r="O70" s="272"/>
      <c r="P70" s="272"/>
      <c r="Q70" s="272"/>
      <c r="R70" s="273"/>
      <c r="S70" s="273"/>
      <c r="T70" s="260"/>
      <c r="U70" s="260"/>
      <c r="V70" s="274"/>
      <c r="W70" s="274"/>
      <c r="X70" s="274"/>
      <c r="Y70" s="274"/>
      <c r="Z70" s="274"/>
      <c r="AA70" s="274"/>
      <c r="AB70" s="274"/>
      <c r="AC70" s="274"/>
      <c r="AD70" s="274"/>
      <c r="AE70" s="274"/>
      <c r="AF70" s="274"/>
      <c r="AG70" s="274"/>
      <c r="AH70" s="274"/>
      <c r="AI70" s="274"/>
      <c r="AJ70" s="274"/>
      <c r="AK70" s="274"/>
      <c r="AL70" s="274"/>
      <c r="AM70" s="274"/>
      <c r="AN70" s="274"/>
      <c r="AO70" s="274"/>
      <c r="AP70" s="274"/>
      <c r="AQ70" s="274"/>
      <c r="AR70" s="274"/>
      <c r="AS70" s="274"/>
      <c r="AT70" s="274"/>
      <c r="AU70" s="274"/>
      <c r="AV70" s="274"/>
      <c r="AW70" s="274"/>
      <c r="AX70" s="274"/>
      <c r="AY70" s="274"/>
      <c r="AZ70" s="274"/>
      <c r="BA70" s="274"/>
      <c r="BB70" s="274"/>
      <c r="BC70" s="274"/>
      <c r="BD70" s="274"/>
      <c r="BE70" s="274"/>
      <c r="BF70" s="274"/>
      <c r="BG70" s="274"/>
      <c r="BH70" s="274"/>
      <c r="BI70" s="274"/>
      <c r="BJ70" s="274"/>
      <c r="BK70" s="274"/>
      <c r="BL70" s="274"/>
      <c r="BM70" s="274"/>
      <c r="BN70" s="274"/>
      <c r="BO70" s="274"/>
      <c r="BP70" s="274"/>
      <c r="BQ70" s="286">
        <v>0.95</v>
      </c>
      <c r="BR70" s="282">
        <v>4.0599999999999996</v>
      </c>
      <c r="BS70" s="282">
        <v>0.49</v>
      </c>
      <c r="BT70" s="282"/>
      <c r="BU70" s="282"/>
      <c r="BV70" s="288"/>
      <c r="BW70" s="288"/>
      <c r="BX70" s="288"/>
      <c r="BY70" s="288"/>
      <c r="BZ70" s="288"/>
      <c r="CA70" s="288"/>
      <c r="CB70" s="268"/>
      <c r="CC70" s="268"/>
      <c r="CD70" s="268"/>
      <c r="CE70" s="257" t="s">
        <v>4461</v>
      </c>
    </row>
    <row r="71" spans="1:83" ht="14.65">
      <c r="A71" s="259">
        <v>2021</v>
      </c>
      <c r="B71" s="260" t="s">
        <v>4498</v>
      </c>
      <c r="C71" s="260" t="s">
        <v>4656</v>
      </c>
      <c r="D71" s="260" t="s">
        <v>4657</v>
      </c>
      <c r="E71" s="260" t="s">
        <v>4657</v>
      </c>
      <c r="F71" s="260" t="s">
        <v>4658</v>
      </c>
      <c r="G71" s="269" t="s">
        <v>12076</v>
      </c>
      <c r="H71" s="261" t="s">
        <v>693</v>
      </c>
      <c r="I71" s="269"/>
      <c r="J71" s="269"/>
      <c r="K71" s="259" t="s">
        <v>4649</v>
      </c>
      <c r="L71" s="259" t="s">
        <v>4649</v>
      </c>
      <c r="M71" s="259" t="s">
        <v>300</v>
      </c>
      <c r="N71" s="269"/>
      <c r="O71" s="272"/>
      <c r="P71" s="272"/>
      <c r="Q71" s="272"/>
      <c r="R71" s="273"/>
      <c r="S71" s="273"/>
      <c r="T71" s="260"/>
      <c r="U71" s="260"/>
      <c r="V71" s="274"/>
      <c r="W71" s="274"/>
      <c r="X71" s="274"/>
      <c r="Y71" s="274"/>
      <c r="Z71" s="274"/>
      <c r="AA71" s="274"/>
      <c r="AB71" s="274"/>
      <c r="AC71" s="274"/>
      <c r="AD71" s="274"/>
      <c r="AE71" s="274"/>
      <c r="AF71" s="274"/>
      <c r="AG71" s="274"/>
      <c r="AH71" s="274"/>
      <c r="AI71" s="274"/>
      <c r="AJ71" s="274"/>
      <c r="AK71" s="274"/>
      <c r="AL71" s="274"/>
      <c r="AM71" s="274"/>
      <c r="AN71" s="274"/>
      <c r="AO71" s="274"/>
      <c r="AP71" s="274"/>
      <c r="AQ71" s="274"/>
      <c r="AR71" s="274"/>
      <c r="AS71" s="274"/>
      <c r="AT71" s="274"/>
      <c r="AU71" s="274"/>
      <c r="AV71" s="274"/>
      <c r="AW71" s="274"/>
      <c r="AX71" s="274"/>
      <c r="AY71" s="274"/>
      <c r="AZ71" s="274"/>
      <c r="BA71" s="274"/>
      <c r="BB71" s="274"/>
      <c r="BC71" s="274"/>
      <c r="BD71" s="274"/>
      <c r="BE71" s="274"/>
      <c r="BF71" s="274"/>
      <c r="BG71" s="274"/>
      <c r="BH71" s="274"/>
      <c r="BI71" s="274"/>
      <c r="BJ71" s="274"/>
      <c r="BK71" s="274"/>
      <c r="BL71" s="274"/>
      <c r="BM71" s="274"/>
      <c r="BN71" s="274"/>
      <c r="BO71" s="274"/>
      <c r="BP71" s="274"/>
      <c r="BQ71" s="286">
        <v>0.95</v>
      </c>
      <c r="BR71" s="282">
        <v>3.86</v>
      </c>
      <c r="BS71" s="282">
        <v>0.49</v>
      </c>
      <c r="BT71" s="282"/>
      <c r="BU71" s="282"/>
      <c r="BV71" s="288"/>
      <c r="BW71" s="288"/>
      <c r="BX71" s="288"/>
      <c r="BY71" s="288"/>
      <c r="BZ71" s="288"/>
      <c r="CA71" s="288"/>
      <c r="CB71" s="268"/>
      <c r="CC71" s="268"/>
      <c r="CD71" s="268"/>
      <c r="CE71" s="257" t="s">
        <v>4461</v>
      </c>
    </row>
    <row r="72" spans="1:83" ht="14.65">
      <c r="A72" s="259">
        <v>2021</v>
      </c>
      <c r="B72" s="273" t="s">
        <v>4668</v>
      </c>
      <c r="C72" s="273" t="s">
        <v>4672</v>
      </c>
      <c r="D72" s="273" t="s">
        <v>4673</v>
      </c>
      <c r="E72" s="273" t="s">
        <v>4673</v>
      </c>
      <c r="F72" s="273" t="s">
        <v>4674</v>
      </c>
      <c r="G72" s="269" t="s">
        <v>12090</v>
      </c>
      <c r="H72" s="272" t="s">
        <v>4469</v>
      </c>
      <c r="I72" s="269"/>
      <c r="J72" s="269"/>
      <c r="K72" s="259" t="s">
        <v>4464</v>
      </c>
      <c r="L72" s="269" t="s">
        <v>4508</v>
      </c>
      <c r="M72" s="269" t="s">
        <v>300</v>
      </c>
      <c r="N72" s="269"/>
      <c r="O72" s="272"/>
      <c r="P72" s="272"/>
      <c r="Q72" s="272"/>
      <c r="R72" s="272"/>
      <c r="S72" s="273"/>
      <c r="T72" s="269"/>
      <c r="U72" s="260"/>
      <c r="V72" s="274"/>
      <c r="W72" s="274"/>
      <c r="X72" s="274"/>
      <c r="Y72" s="274">
        <v>33</v>
      </c>
      <c r="Z72" s="274">
        <v>37</v>
      </c>
      <c r="AA72" s="274">
        <f t="shared" ref="AA72:AA93" si="47">Z72-Y72</f>
        <v>4</v>
      </c>
      <c r="AB72" s="274"/>
      <c r="AC72" s="274"/>
      <c r="AD72" s="274"/>
      <c r="AE72" s="274">
        <v>41</v>
      </c>
      <c r="AF72" s="274">
        <v>52</v>
      </c>
      <c r="AG72" s="274">
        <f t="shared" ref="AG72:AG93" si="48">AF72-AE72</f>
        <v>11</v>
      </c>
      <c r="AH72" s="274"/>
      <c r="AI72" s="274"/>
      <c r="AJ72" s="274"/>
      <c r="AK72" s="274"/>
      <c r="AL72" s="274"/>
      <c r="AM72" s="274"/>
      <c r="AN72" s="274"/>
      <c r="AO72" s="274"/>
      <c r="AP72" s="274"/>
      <c r="AQ72" s="274">
        <v>47</v>
      </c>
      <c r="AR72" s="274">
        <v>54</v>
      </c>
      <c r="AS72" s="274">
        <f t="shared" ref="AS72:AS93" si="49">AR72-AQ72</f>
        <v>7</v>
      </c>
      <c r="AT72" s="274"/>
      <c r="AU72" s="274"/>
      <c r="AV72" s="274"/>
      <c r="AW72" s="274">
        <v>64</v>
      </c>
      <c r="AX72" s="274">
        <v>73</v>
      </c>
      <c r="AY72" s="274">
        <f t="shared" ref="AY72:AY93" si="50">AX72-AW72</f>
        <v>9</v>
      </c>
      <c r="AZ72" s="274"/>
      <c r="BA72" s="274"/>
      <c r="BB72" s="274">
        <v>54</v>
      </c>
      <c r="BC72" s="274">
        <v>61</v>
      </c>
      <c r="BD72" s="274">
        <f t="shared" ref="BD72:BD76" si="51">BC72-BB72</f>
        <v>7</v>
      </c>
      <c r="BE72" s="274"/>
      <c r="BF72" s="274"/>
      <c r="BG72" s="274"/>
      <c r="BH72" s="274"/>
      <c r="BI72" s="274"/>
      <c r="BJ72" s="274"/>
      <c r="BK72" s="274"/>
      <c r="BL72" s="274"/>
      <c r="BM72" s="274"/>
      <c r="BN72" s="274">
        <v>74</v>
      </c>
      <c r="BO72" s="274">
        <v>88</v>
      </c>
      <c r="BP72" s="274">
        <f t="shared" ref="BP72:BP93" si="52">BO72-BN72</f>
        <v>14</v>
      </c>
      <c r="BQ72" s="286">
        <v>0.93</v>
      </c>
      <c r="BR72" s="282">
        <v>3.53</v>
      </c>
      <c r="BS72" s="282">
        <v>0.51</v>
      </c>
      <c r="BT72" s="282"/>
      <c r="BU72" s="282"/>
      <c r="BV72" s="288"/>
      <c r="BW72" s="288"/>
      <c r="BX72" s="288"/>
      <c r="BY72" s="288"/>
      <c r="BZ72" s="288"/>
      <c r="CA72" s="288"/>
      <c r="CB72" s="268"/>
      <c r="CC72" s="268"/>
      <c r="CD72" s="268"/>
      <c r="CE72" s="268"/>
    </row>
    <row r="73" spans="1:83" ht="14.65">
      <c r="A73" s="259">
        <v>2021</v>
      </c>
      <c r="B73" s="273" t="s">
        <v>4668</v>
      </c>
      <c r="C73" s="273" t="s">
        <v>4675</v>
      </c>
      <c r="D73" s="273" t="s">
        <v>4676</v>
      </c>
      <c r="E73" s="273" t="s">
        <v>4676</v>
      </c>
      <c r="F73" s="273" t="s">
        <v>4677</v>
      </c>
      <c r="G73" s="269" t="s">
        <v>12079</v>
      </c>
      <c r="H73" s="272" t="s">
        <v>688</v>
      </c>
      <c r="I73" s="269"/>
      <c r="J73" s="269"/>
      <c r="K73" s="259" t="s">
        <v>4464</v>
      </c>
      <c r="L73" s="269" t="s">
        <v>4508</v>
      </c>
      <c r="M73" s="269" t="s">
        <v>300</v>
      </c>
      <c r="N73" s="269"/>
      <c r="O73" s="272"/>
      <c r="P73" s="272"/>
      <c r="Q73" s="272"/>
      <c r="R73" s="272"/>
      <c r="S73" s="273"/>
      <c r="T73" s="269"/>
      <c r="U73" s="260"/>
      <c r="V73" s="274"/>
      <c r="W73" s="274"/>
      <c r="X73" s="274"/>
      <c r="Y73" s="274">
        <v>19</v>
      </c>
      <c r="Z73" s="274">
        <v>39</v>
      </c>
      <c r="AA73" s="274">
        <f t="shared" si="47"/>
        <v>20</v>
      </c>
      <c r="AB73" s="274"/>
      <c r="AC73" s="274"/>
      <c r="AD73" s="274"/>
      <c r="AE73" s="274">
        <v>29</v>
      </c>
      <c r="AF73" s="274">
        <v>48</v>
      </c>
      <c r="AG73" s="274">
        <f t="shared" si="48"/>
        <v>19</v>
      </c>
      <c r="AH73" s="274"/>
      <c r="AI73" s="274"/>
      <c r="AJ73" s="274"/>
      <c r="AK73" s="274"/>
      <c r="AL73" s="274"/>
      <c r="AM73" s="274"/>
      <c r="AN73" s="274"/>
      <c r="AO73" s="274"/>
      <c r="AP73" s="274"/>
      <c r="AQ73" s="274">
        <v>47</v>
      </c>
      <c r="AR73" s="274">
        <v>60</v>
      </c>
      <c r="AS73" s="274">
        <f t="shared" si="49"/>
        <v>13</v>
      </c>
      <c r="AT73" s="274"/>
      <c r="AU73" s="274"/>
      <c r="AV73" s="274"/>
      <c r="AW73" s="274">
        <v>61</v>
      </c>
      <c r="AX73" s="274">
        <v>77</v>
      </c>
      <c r="AY73" s="274">
        <f t="shared" si="50"/>
        <v>16</v>
      </c>
      <c r="AZ73" s="274"/>
      <c r="BA73" s="274"/>
      <c r="BB73" s="274">
        <v>59</v>
      </c>
      <c r="BC73" s="274">
        <v>75</v>
      </c>
      <c r="BD73" s="274">
        <f t="shared" si="51"/>
        <v>16</v>
      </c>
      <c r="BE73" s="274"/>
      <c r="BF73" s="274"/>
      <c r="BG73" s="274"/>
      <c r="BH73" s="274"/>
      <c r="BI73" s="274"/>
      <c r="BJ73" s="274"/>
      <c r="BK73" s="274"/>
      <c r="BL73" s="274"/>
      <c r="BM73" s="274"/>
      <c r="BN73" s="274">
        <v>67</v>
      </c>
      <c r="BO73" s="274">
        <v>86</v>
      </c>
      <c r="BP73" s="274">
        <f t="shared" si="52"/>
        <v>19</v>
      </c>
      <c r="BQ73" s="286">
        <v>0.93</v>
      </c>
      <c r="BR73" s="282">
        <v>3.8</v>
      </c>
      <c r="BS73" s="282">
        <v>0.51</v>
      </c>
      <c r="BT73" s="282"/>
      <c r="BU73" s="282"/>
      <c r="BV73" s="288"/>
      <c r="BW73" s="288"/>
      <c r="BX73" s="288"/>
      <c r="BY73" s="288"/>
      <c r="BZ73" s="288"/>
      <c r="CA73" s="288"/>
      <c r="CB73" s="268"/>
      <c r="CC73" s="268"/>
      <c r="CD73" s="268"/>
      <c r="CE73" s="268" t="s">
        <v>4461</v>
      </c>
    </row>
    <row r="74" spans="1:83" ht="14.65">
      <c r="A74" s="259">
        <v>2021</v>
      </c>
      <c r="B74" s="273" t="s">
        <v>4528</v>
      </c>
      <c r="C74" s="273" t="s">
        <v>4678</v>
      </c>
      <c r="D74" s="273" t="s">
        <v>4679</v>
      </c>
      <c r="E74" s="273" t="s">
        <v>4680</v>
      </c>
      <c r="F74" s="273" t="s">
        <v>4681</v>
      </c>
      <c r="G74" s="269" t="s">
        <v>12104</v>
      </c>
      <c r="H74" s="272" t="s">
        <v>688</v>
      </c>
      <c r="I74" s="269"/>
      <c r="J74" s="269"/>
      <c r="K74" s="259" t="s">
        <v>4464</v>
      </c>
      <c r="L74" s="269" t="s">
        <v>4508</v>
      </c>
      <c r="M74" s="269" t="s">
        <v>300</v>
      </c>
      <c r="N74" s="269"/>
      <c r="O74" s="272"/>
      <c r="P74" s="272"/>
      <c r="Q74" s="272"/>
      <c r="R74" s="272"/>
      <c r="S74" s="273"/>
      <c r="T74" s="269"/>
      <c r="U74" s="260"/>
      <c r="V74" s="274"/>
      <c r="W74" s="274"/>
      <c r="X74" s="274"/>
      <c r="Y74" s="274">
        <v>76</v>
      </c>
      <c r="Z74" s="274">
        <v>82</v>
      </c>
      <c r="AA74" s="274">
        <f t="shared" si="47"/>
        <v>6</v>
      </c>
      <c r="AB74" s="274"/>
      <c r="AC74" s="274"/>
      <c r="AD74" s="274"/>
      <c r="AE74" s="274">
        <v>84</v>
      </c>
      <c r="AF74" s="274">
        <v>94</v>
      </c>
      <c r="AG74" s="274">
        <f t="shared" si="48"/>
        <v>10</v>
      </c>
      <c r="AH74" s="274"/>
      <c r="AI74" s="274"/>
      <c r="AJ74" s="274"/>
      <c r="AK74" s="274"/>
      <c r="AL74" s="274"/>
      <c r="AM74" s="274"/>
      <c r="AN74" s="274"/>
      <c r="AO74" s="274"/>
      <c r="AP74" s="274"/>
      <c r="AQ74" s="274">
        <v>78</v>
      </c>
      <c r="AR74" s="274">
        <v>94</v>
      </c>
      <c r="AS74" s="274">
        <f t="shared" si="49"/>
        <v>16</v>
      </c>
      <c r="AT74" s="274"/>
      <c r="AU74" s="274"/>
      <c r="AV74" s="274"/>
      <c r="AW74" s="274">
        <v>82</v>
      </c>
      <c r="AX74" s="274">
        <v>92</v>
      </c>
      <c r="AY74" s="274">
        <f t="shared" si="50"/>
        <v>10</v>
      </c>
      <c r="AZ74" s="274"/>
      <c r="BA74" s="274"/>
      <c r="BB74" s="274">
        <v>84</v>
      </c>
      <c r="BC74" s="274">
        <v>94</v>
      </c>
      <c r="BD74" s="274">
        <f t="shared" si="51"/>
        <v>10</v>
      </c>
      <c r="BE74" s="274"/>
      <c r="BF74" s="274"/>
      <c r="BG74" s="274"/>
      <c r="BH74" s="274"/>
      <c r="BI74" s="274"/>
      <c r="BJ74" s="274"/>
      <c r="BK74" s="274"/>
      <c r="BL74" s="274"/>
      <c r="BM74" s="274"/>
      <c r="BN74" s="274">
        <v>94</v>
      </c>
      <c r="BO74" s="274">
        <v>100</v>
      </c>
      <c r="BP74" s="274">
        <f t="shared" si="52"/>
        <v>6</v>
      </c>
      <c r="BQ74" s="286">
        <v>0.95</v>
      </c>
      <c r="BR74" s="282">
        <v>4.51</v>
      </c>
      <c r="BS74" s="282">
        <v>0.43</v>
      </c>
      <c r="BT74" s="282"/>
      <c r="BU74" s="282"/>
      <c r="BV74" s="288"/>
      <c r="BW74" s="288"/>
      <c r="BX74" s="288"/>
      <c r="BY74" s="288"/>
      <c r="BZ74" s="288"/>
      <c r="CA74" s="288"/>
      <c r="CB74" s="268"/>
      <c r="CC74" s="268"/>
      <c r="CD74" s="268"/>
      <c r="CE74" s="268"/>
    </row>
    <row r="75" spans="1:83" ht="14.65">
      <c r="A75" s="259">
        <v>2021</v>
      </c>
      <c r="B75" s="273" t="s">
        <v>4682</v>
      </c>
      <c r="C75" s="273" t="s">
        <v>4487</v>
      </c>
      <c r="D75" s="273" t="s">
        <v>4683</v>
      </c>
      <c r="E75" s="273" t="s">
        <v>4684</v>
      </c>
      <c r="F75" s="273" t="s">
        <v>4685</v>
      </c>
      <c r="G75" s="269" t="s">
        <v>12079</v>
      </c>
      <c r="H75" s="261" t="s">
        <v>719</v>
      </c>
      <c r="I75" s="269"/>
      <c r="J75" s="269" t="s">
        <v>376</v>
      </c>
      <c r="K75" s="259" t="s">
        <v>4464</v>
      </c>
      <c r="L75" s="269" t="s">
        <v>4508</v>
      </c>
      <c r="M75" s="259" t="s">
        <v>300</v>
      </c>
      <c r="N75" s="269"/>
      <c r="O75" s="272"/>
      <c r="P75" s="272"/>
      <c r="Q75" s="272"/>
      <c r="R75" s="272"/>
      <c r="S75" s="273"/>
      <c r="T75" s="269"/>
      <c r="U75" s="260"/>
      <c r="V75" s="274"/>
      <c r="W75" s="274"/>
      <c r="X75" s="274"/>
      <c r="Y75" s="274">
        <v>64</v>
      </c>
      <c r="Z75" s="274">
        <v>77</v>
      </c>
      <c r="AA75" s="274">
        <f t="shared" si="47"/>
        <v>13</v>
      </c>
      <c r="AB75" s="274"/>
      <c r="AC75" s="274"/>
      <c r="AD75" s="274"/>
      <c r="AE75" s="274">
        <v>77</v>
      </c>
      <c r="AF75" s="274">
        <v>86</v>
      </c>
      <c r="AG75" s="274">
        <f t="shared" si="48"/>
        <v>9</v>
      </c>
      <c r="AH75" s="274"/>
      <c r="AI75" s="274"/>
      <c r="AJ75" s="274"/>
      <c r="AK75" s="274"/>
      <c r="AL75" s="274"/>
      <c r="AM75" s="274"/>
      <c r="AN75" s="274"/>
      <c r="AO75" s="274"/>
      <c r="AP75" s="274"/>
      <c r="AQ75" s="274">
        <v>79</v>
      </c>
      <c r="AR75" s="274">
        <v>89</v>
      </c>
      <c r="AS75" s="274">
        <f t="shared" si="49"/>
        <v>10</v>
      </c>
      <c r="AT75" s="274"/>
      <c r="AU75" s="274"/>
      <c r="AV75" s="274"/>
      <c r="AW75" s="274">
        <v>86</v>
      </c>
      <c r="AX75" s="274">
        <v>91</v>
      </c>
      <c r="AY75" s="274">
        <f t="shared" si="50"/>
        <v>5</v>
      </c>
      <c r="AZ75" s="274"/>
      <c r="BA75" s="274"/>
      <c r="BB75" s="274">
        <v>82</v>
      </c>
      <c r="BC75" s="274">
        <v>92</v>
      </c>
      <c r="BD75" s="274">
        <f t="shared" si="51"/>
        <v>10</v>
      </c>
      <c r="BE75" s="274"/>
      <c r="BF75" s="274"/>
      <c r="BG75" s="274"/>
      <c r="BH75" s="274"/>
      <c r="BI75" s="274"/>
      <c r="BJ75" s="274"/>
      <c r="BK75" s="274"/>
      <c r="BL75" s="274"/>
      <c r="BM75" s="274"/>
      <c r="BN75" s="274">
        <v>97</v>
      </c>
      <c r="BO75" s="274">
        <v>100</v>
      </c>
      <c r="BP75" s="274">
        <f t="shared" si="52"/>
        <v>3</v>
      </c>
      <c r="BQ75" s="286">
        <v>0.95</v>
      </c>
      <c r="BR75" s="282">
        <v>4.29</v>
      </c>
      <c r="BS75" s="282">
        <v>0.53</v>
      </c>
      <c r="BT75" s="282"/>
      <c r="BU75" s="282"/>
      <c r="BV75" s="288"/>
      <c r="BW75" s="288"/>
      <c r="BX75" s="288"/>
      <c r="BY75" s="288"/>
      <c r="BZ75" s="288"/>
      <c r="CA75" s="288"/>
      <c r="CB75" s="268"/>
      <c r="CC75" s="268"/>
      <c r="CD75" s="268"/>
      <c r="CE75" s="268"/>
    </row>
    <row r="76" spans="1:83" ht="14.65">
      <c r="A76" s="259">
        <v>2021</v>
      </c>
      <c r="B76" s="273" t="s">
        <v>4498</v>
      </c>
      <c r="C76" s="273" t="s">
        <v>4631</v>
      </c>
      <c r="D76" s="273" t="s">
        <v>4686</v>
      </c>
      <c r="E76" s="273" t="s">
        <v>4686</v>
      </c>
      <c r="F76" s="273" t="s">
        <v>4687</v>
      </c>
      <c r="G76" s="269" t="s">
        <v>12087</v>
      </c>
      <c r="H76" s="261" t="s">
        <v>693</v>
      </c>
      <c r="I76" s="269"/>
      <c r="J76" s="269"/>
      <c r="K76" s="259" t="s">
        <v>4464</v>
      </c>
      <c r="L76" s="269" t="s">
        <v>4508</v>
      </c>
      <c r="M76" s="259" t="s">
        <v>300</v>
      </c>
      <c r="N76" s="269"/>
      <c r="O76" s="272"/>
      <c r="P76" s="272"/>
      <c r="Q76" s="272"/>
      <c r="R76" s="272"/>
      <c r="S76" s="273"/>
      <c r="T76" s="269"/>
      <c r="U76" s="260"/>
      <c r="V76" s="274"/>
      <c r="W76" s="274"/>
      <c r="X76" s="274"/>
      <c r="Y76" s="274">
        <v>29</v>
      </c>
      <c r="Z76" s="274">
        <v>40</v>
      </c>
      <c r="AA76" s="274">
        <f t="shared" si="47"/>
        <v>11</v>
      </c>
      <c r="AB76" s="274"/>
      <c r="AC76" s="274"/>
      <c r="AD76" s="274"/>
      <c r="AE76" s="274">
        <v>60</v>
      </c>
      <c r="AF76" s="274">
        <v>68</v>
      </c>
      <c r="AG76" s="274">
        <f t="shared" si="48"/>
        <v>8</v>
      </c>
      <c r="AH76" s="274"/>
      <c r="AI76" s="274"/>
      <c r="AJ76" s="274"/>
      <c r="AK76" s="274"/>
      <c r="AL76" s="274"/>
      <c r="AM76" s="274"/>
      <c r="AN76" s="274"/>
      <c r="AO76" s="274"/>
      <c r="AP76" s="274"/>
      <c r="AQ76" s="274">
        <v>53</v>
      </c>
      <c r="AR76" s="274">
        <v>73</v>
      </c>
      <c r="AS76" s="274">
        <f t="shared" si="49"/>
        <v>20</v>
      </c>
      <c r="AT76" s="274"/>
      <c r="AU76" s="274"/>
      <c r="AV76" s="274"/>
      <c r="AW76" s="274">
        <v>75</v>
      </c>
      <c r="AX76" s="274">
        <v>82</v>
      </c>
      <c r="AY76" s="274">
        <f t="shared" si="50"/>
        <v>7</v>
      </c>
      <c r="AZ76" s="274"/>
      <c r="BA76" s="274"/>
      <c r="BB76" s="274">
        <v>67</v>
      </c>
      <c r="BC76" s="274">
        <v>80</v>
      </c>
      <c r="BD76" s="274">
        <f t="shared" si="51"/>
        <v>13</v>
      </c>
      <c r="BE76" s="274"/>
      <c r="BF76" s="274"/>
      <c r="BG76" s="274"/>
      <c r="BH76" s="274"/>
      <c r="BI76" s="274"/>
      <c r="BJ76" s="274"/>
      <c r="BK76" s="274"/>
      <c r="BL76" s="274"/>
      <c r="BM76" s="274"/>
      <c r="BN76" s="274">
        <v>85</v>
      </c>
      <c r="BO76" s="274">
        <v>93</v>
      </c>
      <c r="BP76" s="274">
        <f t="shared" si="52"/>
        <v>8</v>
      </c>
      <c r="BQ76" s="286">
        <v>0.96</v>
      </c>
      <c r="BR76" s="282">
        <v>7.14</v>
      </c>
      <c r="BS76" s="282">
        <v>0.48</v>
      </c>
      <c r="BT76" s="282"/>
      <c r="BU76" s="282"/>
      <c r="BV76" s="288"/>
      <c r="BW76" s="288"/>
      <c r="BX76" s="288"/>
      <c r="BY76" s="288"/>
      <c r="BZ76" s="288"/>
      <c r="CA76" s="288"/>
      <c r="CB76" s="268"/>
      <c r="CC76" s="268"/>
      <c r="CD76" s="268"/>
      <c r="CE76" s="268"/>
    </row>
    <row r="77" spans="1:83" ht="29.25">
      <c r="A77" s="259">
        <v>2021</v>
      </c>
      <c r="B77" s="273" t="s">
        <v>4498</v>
      </c>
      <c r="C77" s="273" t="s">
        <v>4516</v>
      </c>
      <c r="D77" s="273" t="s">
        <v>4627</v>
      </c>
      <c r="E77" s="273" t="s">
        <v>4628</v>
      </c>
      <c r="F77" s="273" t="s">
        <v>4688</v>
      </c>
      <c r="G77" s="269" t="s">
        <v>12087</v>
      </c>
      <c r="H77" s="261" t="s">
        <v>719</v>
      </c>
      <c r="I77" s="269"/>
      <c r="J77" s="269"/>
      <c r="K77" s="259" t="s">
        <v>4464</v>
      </c>
      <c r="L77" s="269" t="s">
        <v>4508</v>
      </c>
      <c r="M77" s="272" t="s">
        <v>4630</v>
      </c>
      <c r="N77" s="269"/>
      <c r="O77" s="272"/>
      <c r="P77" s="272"/>
      <c r="Q77" s="272"/>
      <c r="R77" s="272"/>
      <c r="S77" s="273"/>
      <c r="T77" s="269"/>
      <c r="U77" s="260"/>
      <c r="V77" s="274"/>
      <c r="W77" s="274"/>
      <c r="X77" s="274"/>
      <c r="Y77" s="274">
        <v>25</v>
      </c>
      <c r="Z77" s="274">
        <v>53</v>
      </c>
      <c r="AA77" s="274">
        <f t="shared" si="47"/>
        <v>28</v>
      </c>
      <c r="AB77" s="274"/>
      <c r="AC77" s="274"/>
      <c r="AD77" s="274"/>
      <c r="AE77" s="274">
        <v>44</v>
      </c>
      <c r="AF77" s="274">
        <v>69</v>
      </c>
      <c r="AG77" s="274">
        <f t="shared" si="48"/>
        <v>25</v>
      </c>
      <c r="AH77" s="274"/>
      <c r="AI77" s="274"/>
      <c r="AJ77" s="274"/>
      <c r="AK77" s="274"/>
      <c r="AL77" s="274"/>
      <c r="AM77" s="274"/>
      <c r="AN77" s="274"/>
      <c r="AO77" s="274"/>
      <c r="AP77" s="274"/>
      <c r="AQ77" s="274">
        <v>43</v>
      </c>
      <c r="AR77" s="274">
        <v>71</v>
      </c>
      <c r="AS77" s="274">
        <f t="shared" si="49"/>
        <v>28</v>
      </c>
      <c r="AT77" s="274"/>
      <c r="AU77" s="274"/>
      <c r="AV77" s="274"/>
      <c r="AW77" s="274">
        <v>77</v>
      </c>
      <c r="AX77" s="274">
        <v>91</v>
      </c>
      <c r="AY77" s="274">
        <f t="shared" si="50"/>
        <v>14</v>
      </c>
      <c r="AZ77" s="274"/>
      <c r="BA77" s="274"/>
      <c r="BB77" s="274"/>
      <c r="BC77" s="274"/>
      <c r="BD77" s="274"/>
      <c r="BE77" s="274"/>
      <c r="BF77" s="274"/>
      <c r="BG77" s="274"/>
      <c r="BH77" s="274"/>
      <c r="BI77" s="274"/>
      <c r="BJ77" s="274"/>
      <c r="BK77" s="274"/>
      <c r="BL77" s="274"/>
      <c r="BM77" s="274"/>
      <c r="BN77" s="274">
        <v>82</v>
      </c>
      <c r="BO77" s="274">
        <v>94</v>
      </c>
      <c r="BP77" s="274">
        <f t="shared" si="52"/>
        <v>12</v>
      </c>
      <c r="BQ77" s="286">
        <v>0.97</v>
      </c>
      <c r="BR77" s="282">
        <v>4.5599999999999996</v>
      </c>
      <c r="BS77" s="282">
        <v>0.28000000000000003</v>
      </c>
      <c r="BT77" s="282"/>
      <c r="BU77" s="282"/>
      <c r="BV77" s="288"/>
      <c r="BW77" s="288"/>
      <c r="BX77" s="288"/>
      <c r="BY77" s="288"/>
      <c r="BZ77" s="288"/>
      <c r="CA77" s="288"/>
      <c r="CB77" s="268"/>
      <c r="CC77" s="268"/>
      <c r="CD77" s="268"/>
      <c r="CE77" s="268" t="s">
        <v>4461</v>
      </c>
    </row>
    <row r="78" spans="1:83" ht="29.25">
      <c r="A78" s="259">
        <v>2021</v>
      </c>
      <c r="B78" s="273" t="s">
        <v>4498</v>
      </c>
      <c r="C78" s="273" t="s">
        <v>4516</v>
      </c>
      <c r="D78" s="273" t="s">
        <v>4627</v>
      </c>
      <c r="E78" s="273" t="s">
        <v>4628</v>
      </c>
      <c r="F78" s="273" t="s">
        <v>4688</v>
      </c>
      <c r="G78" s="269" t="s">
        <v>12087</v>
      </c>
      <c r="H78" s="272" t="s">
        <v>688</v>
      </c>
      <c r="I78" s="269"/>
      <c r="J78" s="269"/>
      <c r="K78" s="259" t="s">
        <v>4464</v>
      </c>
      <c r="L78" s="269" t="s">
        <v>4508</v>
      </c>
      <c r="M78" s="272" t="s">
        <v>4630</v>
      </c>
      <c r="N78" s="269"/>
      <c r="O78" s="272"/>
      <c r="P78" s="272"/>
      <c r="Q78" s="272"/>
      <c r="R78" s="272"/>
      <c r="S78" s="273"/>
      <c r="T78" s="269"/>
      <c r="U78" s="260"/>
      <c r="V78" s="274"/>
      <c r="W78" s="274"/>
      <c r="X78" s="274"/>
      <c r="Y78" s="274">
        <v>22</v>
      </c>
      <c r="Z78" s="274">
        <v>46</v>
      </c>
      <c r="AA78" s="274">
        <f t="shared" si="47"/>
        <v>24</v>
      </c>
      <c r="AB78" s="274"/>
      <c r="AC78" s="274"/>
      <c r="AD78" s="274"/>
      <c r="AE78" s="274">
        <v>43</v>
      </c>
      <c r="AF78" s="274">
        <v>71</v>
      </c>
      <c r="AG78" s="274">
        <f t="shared" si="48"/>
        <v>28</v>
      </c>
      <c r="AH78" s="274"/>
      <c r="AI78" s="274"/>
      <c r="AJ78" s="274"/>
      <c r="AK78" s="274"/>
      <c r="AL78" s="274"/>
      <c r="AM78" s="274"/>
      <c r="AN78" s="274"/>
      <c r="AO78" s="274"/>
      <c r="AP78" s="274"/>
      <c r="AQ78" s="274">
        <v>41</v>
      </c>
      <c r="AR78" s="274">
        <v>66</v>
      </c>
      <c r="AS78" s="274">
        <f t="shared" si="49"/>
        <v>25</v>
      </c>
      <c r="AT78" s="274"/>
      <c r="AU78" s="274"/>
      <c r="AV78" s="274"/>
      <c r="AW78" s="274">
        <v>78</v>
      </c>
      <c r="AX78" s="274">
        <v>90</v>
      </c>
      <c r="AY78" s="274">
        <f t="shared" si="50"/>
        <v>12</v>
      </c>
      <c r="AZ78" s="274"/>
      <c r="BA78" s="274"/>
      <c r="BB78" s="274"/>
      <c r="BC78" s="274"/>
      <c r="BD78" s="274"/>
      <c r="BE78" s="274"/>
      <c r="BF78" s="274"/>
      <c r="BG78" s="274"/>
      <c r="BH78" s="274"/>
      <c r="BI78" s="274"/>
      <c r="BJ78" s="274"/>
      <c r="BK78" s="274"/>
      <c r="BL78" s="274"/>
      <c r="BM78" s="274"/>
      <c r="BN78" s="274">
        <v>83</v>
      </c>
      <c r="BO78" s="274">
        <v>94</v>
      </c>
      <c r="BP78" s="274">
        <f t="shared" si="52"/>
        <v>11</v>
      </c>
      <c r="BQ78" s="286">
        <v>0.96</v>
      </c>
      <c r="BR78" s="282">
        <v>5.56</v>
      </c>
      <c r="BS78" s="282">
        <v>0.37</v>
      </c>
      <c r="BT78" s="282"/>
      <c r="BU78" s="282"/>
      <c r="BV78" s="288"/>
      <c r="BW78" s="288"/>
      <c r="BX78" s="288"/>
      <c r="BY78" s="288"/>
      <c r="BZ78" s="288"/>
      <c r="CA78" s="288"/>
      <c r="CB78" s="268"/>
      <c r="CC78" s="268"/>
      <c r="CD78" s="268"/>
      <c r="CE78" s="268" t="s">
        <v>4461</v>
      </c>
    </row>
    <row r="79" spans="1:83" ht="29.25">
      <c r="A79" s="259">
        <v>2021</v>
      </c>
      <c r="B79" s="273" t="s">
        <v>4498</v>
      </c>
      <c r="C79" s="273" t="s">
        <v>4516</v>
      </c>
      <c r="D79" s="273" t="s">
        <v>4627</v>
      </c>
      <c r="E79" s="273" t="s">
        <v>4628</v>
      </c>
      <c r="F79" s="273" t="s">
        <v>4688</v>
      </c>
      <c r="G79" s="269" t="s">
        <v>12087</v>
      </c>
      <c r="H79" s="261" t="s">
        <v>693</v>
      </c>
      <c r="I79" s="269"/>
      <c r="J79" s="269"/>
      <c r="K79" s="259" t="s">
        <v>4464</v>
      </c>
      <c r="L79" s="269" t="s">
        <v>4508</v>
      </c>
      <c r="M79" s="272" t="s">
        <v>4630</v>
      </c>
      <c r="N79" s="269"/>
      <c r="O79" s="272"/>
      <c r="P79" s="272"/>
      <c r="Q79" s="272"/>
      <c r="R79" s="272"/>
      <c r="S79" s="273"/>
      <c r="T79" s="269"/>
      <c r="U79" s="260"/>
      <c r="V79" s="274"/>
      <c r="W79" s="274"/>
      <c r="X79" s="274"/>
      <c r="Y79" s="274">
        <v>21</v>
      </c>
      <c r="Z79" s="274">
        <v>50</v>
      </c>
      <c r="AA79" s="274">
        <f t="shared" si="47"/>
        <v>29</v>
      </c>
      <c r="AB79" s="274"/>
      <c r="AC79" s="274"/>
      <c r="AD79" s="274"/>
      <c r="AE79" s="274">
        <v>32</v>
      </c>
      <c r="AF79" s="274">
        <v>67</v>
      </c>
      <c r="AG79" s="274">
        <f t="shared" si="48"/>
        <v>35</v>
      </c>
      <c r="AH79" s="274"/>
      <c r="AI79" s="274"/>
      <c r="AJ79" s="274"/>
      <c r="AK79" s="274"/>
      <c r="AL79" s="274"/>
      <c r="AM79" s="274"/>
      <c r="AN79" s="274"/>
      <c r="AO79" s="274"/>
      <c r="AP79" s="274"/>
      <c r="AQ79" s="274">
        <v>37</v>
      </c>
      <c r="AR79" s="274">
        <v>56</v>
      </c>
      <c r="AS79" s="274">
        <f t="shared" si="49"/>
        <v>19</v>
      </c>
      <c r="AT79" s="274"/>
      <c r="AU79" s="274"/>
      <c r="AV79" s="274"/>
      <c r="AW79" s="274">
        <v>76</v>
      </c>
      <c r="AX79" s="274">
        <v>87</v>
      </c>
      <c r="AY79" s="274">
        <f t="shared" si="50"/>
        <v>11</v>
      </c>
      <c r="AZ79" s="274"/>
      <c r="BA79" s="274"/>
      <c r="BB79" s="274"/>
      <c r="BC79" s="274"/>
      <c r="BD79" s="274"/>
      <c r="BE79" s="274"/>
      <c r="BF79" s="274"/>
      <c r="BG79" s="274"/>
      <c r="BH79" s="274"/>
      <c r="BI79" s="274"/>
      <c r="BJ79" s="274"/>
      <c r="BK79" s="274"/>
      <c r="BL79" s="274"/>
      <c r="BM79" s="274"/>
      <c r="BN79" s="274">
        <v>81</v>
      </c>
      <c r="BO79" s="274">
        <v>94</v>
      </c>
      <c r="BP79" s="274">
        <f t="shared" si="52"/>
        <v>13</v>
      </c>
      <c r="BQ79" s="286">
        <v>0.97</v>
      </c>
      <c r="BR79" s="282">
        <v>4.1900000000000004</v>
      </c>
      <c r="BS79" s="282">
        <v>0.41</v>
      </c>
      <c r="BT79" s="282"/>
      <c r="BU79" s="282"/>
      <c r="BV79" s="288"/>
      <c r="BW79" s="288"/>
      <c r="BX79" s="288"/>
      <c r="BY79" s="288"/>
      <c r="BZ79" s="288"/>
      <c r="CA79" s="288"/>
      <c r="CB79" s="268"/>
      <c r="CC79" s="268"/>
      <c r="CD79" s="268"/>
      <c r="CE79" s="268" t="s">
        <v>4461</v>
      </c>
    </row>
    <row r="80" spans="1:83" ht="58.5">
      <c r="A80" s="259">
        <v>2021</v>
      </c>
      <c r="B80" s="273" t="s">
        <v>4498</v>
      </c>
      <c r="C80" s="273" t="s">
        <v>668</v>
      </c>
      <c r="D80" s="273" t="s">
        <v>4689</v>
      </c>
      <c r="E80" s="273" t="s">
        <v>4689</v>
      </c>
      <c r="F80" s="273" t="s">
        <v>4690</v>
      </c>
      <c r="G80" s="259" t="s">
        <v>5228</v>
      </c>
      <c r="H80" s="272" t="s">
        <v>688</v>
      </c>
      <c r="I80" s="269"/>
      <c r="J80" s="269"/>
      <c r="K80" s="259" t="s">
        <v>4464</v>
      </c>
      <c r="L80" s="269" t="s">
        <v>4508</v>
      </c>
      <c r="M80" s="272" t="s">
        <v>4630</v>
      </c>
      <c r="N80" s="269"/>
      <c r="O80" s="272"/>
      <c r="P80" s="272"/>
      <c r="Q80" s="272"/>
      <c r="R80" s="272"/>
      <c r="S80" s="281" t="s">
        <v>4691</v>
      </c>
      <c r="T80" s="269"/>
      <c r="U80" s="260"/>
      <c r="V80" s="274"/>
      <c r="W80" s="274"/>
      <c r="X80" s="274"/>
      <c r="Y80" s="274">
        <v>75</v>
      </c>
      <c r="Z80" s="274">
        <v>85</v>
      </c>
      <c r="AA80" s="274">
        <f t="shared" si="47"/>
        <v>10</v>
      </c>
      <c r="AB80" s="274"/>
      <c r="AC80" s="274"/>
      <c r="AD80" s="274"/>
      <c r="AE80" s="274">
        <v>85</v>
      </c>
      <c r="AF80" s="274">
        <v>96</v>
      </c>
      <c r="AG80" s="274">
        <f t="shared" si="48"/>
        <v>11</v>
      </c>
      <c r="AH80" s="274"/>
      <c r="AI80" s="274"/>
      <c r="AJ80" s="274"/>
      <c r="AK80" s="274"/>
      <c r="AL80" s="274"/>
      <c r="AM80" s="274"/>
      <c r="AN80" s="274"/>
      <c r="AO80" s="274"/>
      <c r="AP80" s="274"/>
      <c r="AQ80" s="274">
        <v>76</v>
      </c>
      <c r="AR80" s="274">
        <v>83</v>
      </c>
      <c r="AS80" s="274">
        <f t="shared" si="49"/>
        <v>7</v>
      </c>
      <c r="AT80" s="274"/>
      <c r="AU80" s="274"/>
      <c r="AV80" s="274"/>
      <c r="AW80" s="274">
        <v>84</v>
      </c>
      <c r="AX80" s="274">
        <v>94</v>
      </c>
      <c r="AY80" s="274">
        <f t="shared" si="50"/>
        <v>10</v>
      </c>
      <c r="AZ80" s="274"/>
      <c r="BA80" s="274"/>
      <c r="BB80" s="274">
        <v>88</v>
      </c>
      <c r="BC80" s="274">
        <v>95</v>
      </c>
      <c r="BD80" s="274">
        <f>BC80-BB80</f>
        <v>7</v>
      </c>
      <c r="BE80" s="274"/>
      <c r="BF80" s="274"/>
      <c r="BG80" s="274"/>
      <c r="BH80" s="274"/>
      <c r="BI80" s="274"/>
      <c r="BJ80" s="274"/>
      <c r="BK80" s="274"/>
      <c r="BL80" s="274"/>
      <c r="BM80" s="274"/>
      <c r="BN80" s="274">
        <v>94</v>
      </c>
      <c r="BO80" s="274">
        <v>100</v>
      </c>
      <c r="BP80" s="274">
        <f t="shared" si="52"/>
        <v>6</v>
      </c>
      <c r="BQ80" s="286">
        <v>0.95</v>
      </c>
      <c r="BR80" s="282">
        <v>3.95</v>
      </c>
      <c r="BS80" s="282">
        <v>0.42</v>
      </c>
      <c r="BT80" s="282"/>
      <c r="BU80" s="282"/>
      <c r="BV80" s="288"/>
      <c r="BW80" s="288"/>
      <c r="BX80" s="288"/>
      <c r="BY80" s="288"/>
      <c r="BZ80" s="288"/>
      <c r="CA80" s="288"/>
      <c r="CB80" s="268"/>
      <c r="CC80" s="268"/>
      <c r="CD80" s="268"/>
      <c r="CE80" s="268"/>
    </row>
    <row r="81" spans="1:83" ht="29.25">
      <c r="A81" s="259">
        <v>2021</v>
      </c>
      <c r="B81" s="273" t="s">
        <v>4498</v>
      </c>
      <c r="C81" s="273" t="s">
        <v>4692</v>
      </c>
      <c r="D81" s="273" t="s">
        <v>4689</v>
      </c>
      <c r="E81" s="273" t="s">
        <v>4689</v>
      </c>
      <c r="F81" s="273" t="s">
        <v>4693</v>
      </c>
      <c r="G81" s="269" t="s">
        <v>12059</v>
      </c>
      <c r="H81" s="272" t="s">
        <v>681</v>
      </c>
      <c r="I81" s="269"/>
      <c r="J81" s="269"/>
      <c r="K81" s="259" t="s">
        <v>4464</v>
      </c>
      <c r="L81" s="269" t="s">
        <v>4508</v>
      </c>
      <c r="M81" s="272" t="s">
        <v>4630</v>
      </c>
      <c r="N81" s="269"/>
      <c r="O81" s="272"/>
      <c r="P81" s="272"/>
      <c r="Q81" s="272"/>
      <c r="R81" s="272"/>
      <c r="S81" s="273"/>
      <c r="T81" s="269"/>
      <c r="U81" s="260"/>
      <c r="V81" s="274"/>
      <c r="W81" s="274"/>
      <c r="X81" s="274"/>
      <c r="Y81" s="274">
        <v>62</v>
      </c>
      <c r="Z81" s="274">
        <v>87</v>
      </c>
      <c r="AA81" s="274">
        <f t="shared" si="47"/>
        <v>25</v>
      </c>
      <c r="AB81" s="274"/>
      <c r="AC81" s="274"/>
      <c r="AD81" s="274"/>
      <c r="AE81" s="274">
        <v>86</v>
      </c>
      <c r="AF81" s="274">
        <v>97</v>
      </c>
      <c r="AG81" s="274">
        <f t="shared" si="48"/>
        <v>11</v>
      </c>
      <c r="AH81" s="274"/>
      <c r="AI81" s="274"/>
      <c r="AJ81" s="274"/>
      <c r="AK81" s="274"/>
      <c r="AL81" s="274"/>
      <c r="AM81" s="274"/>
      <c r="AN81" s="274"/>
      <c r="AO81" s="274"/>
      <c r="AP81" s="274"/>
      <c r="AQ81" s="274">
        <v>81</v>
      </c>
      <c r="AR81" s="274">
        <v>94</v>
      </c>
      <c r="AS81" s="274">
        <f t="shared" si="49"/>
        <v>13</v>
      </c>
      <c r="AT81" s="274"/>
      <c r="AU81" s="274"/>
      <c r="AV81" s="274"/>
      <c r="AW81" s="274">
        <v>94</v>
      </c>
      <c r="AX81" s="274">
        <v>97</v>
      </c>
      <c r="AY81" s="274">
        <f t="shared" si="50"/>
        <v>3</v>
      </c>
      <c r="AZ81" s="274"/>
      <c r="BA81" s="274"/>
      <c r="BB81" s="274"/>
      <c r="BC81" s="274"/>
      <c r="BD81" s="274"/>
      <c r="BE81" s="274"/>
      <c r="BF81" s="274"/>
      <c r="BG81" s="274"/>
      <c r="BH81" s="274"/>
      <c r="BI81" s="274"/>
      <c r="BJ81" s="274"/>
      <c r="BK81" s="274"/>
      <c r="BL81" s="274"/>
      <c r="BM81" s="274"/>
      <c r="BN81" s="274">
        <v>96</v>
      </c>
      <c r="BO81" s="274">
        <v>99</v>
      </c>
      <c r="BP81" s="274">
        <f t="shared" si="52"/>
        <v>3</v>
      </c>
      <c r="BQ81" s="286">
        <v>0.95</v>
      </c>
      <c r="BR81" s="282">
        <v>3.86</v>
      </c>
      <c r="BS81" s="282">
        <v>0.43</v>
      </c>
      <c r="BT81" s="282"/>
      <c r="BU81" s="282"/>
      <c r="BV81" s="288"/>
      <c r="BW81" s="288"/>
      <c r="BX81" s="288"/>
      <c r="BY81" s="288"/>
      <c r="BZ81" s="288"/>
      <c r="CA81" s="288"/>
      <c r="CB81" s="268"/>
      <c r="CC81" s="268"/>
      <c r="CD81" s="268"/>
      <c r="CE81" s="268"/>
    </row>
    <row r="82" spans="1:83" ht="29.25">
      <c r="A82" s="259">
        <v>2021</v>
      </c>
      <c r="B82" s="273" t="s">
        <v>4498</v>
      </c>
      <c r="C82" s="273" t="s">
        <v>4692</v>
      </c>
      <c r="D82" s="273" t="s">
        <v>4689</v>
      </c>
      <c r="E82" s="273" t="s">
        <v>4689</v>
      </c>
      <c r="F82" s="273" t="s">
        <v>4694</v>
      </c>
      <c r="G82" s="269" t="s">
        <v>12091</v>
      </c>
      <c r="H82" s="272" t="s">
        <v>684</v>
      </c>
      <c r="I82" s="269"/>
      <c r="J82" s="269"/>
      <c r="K82" s="259" t="s">
        <v>4464</v>
      </c>
      <c r="L82" s="269" t="s">
        <v>4508</v>
      </c>
      <c r="M82" s="272" t="s">
        <v>4630</v>
      </c>
      <c r="N82" s="269"/>
      <c r="O82" s="272"/>
      <c r="P82" s="272"/>
      <c r="Q82" s="272"/>
      <c r="R82" s="272"/>
      <c r="S82" s="273"/>
      <c r="T82" s="269"/>
      <c r="U82" s="260"/>
      <c r="V82" s="274"/>
      <c r="W82" s="274"/>
      <c r="X82" s="274"/>
      <c r="Y82" s="274">
        <v>59</v>
      </c>
      <c r="Z82" s="274">
        <v>82</v>
      </c>
      <c r="AA82" s="274">
        <f t="shared" si="47"/>
        <v>23</v>
      </c>
      <c r="AB82" s="274"/>
      <c r="AC82" s="274"/>
      <c r="AD82" s="274"/>
      <c r="AE82" s="274">
        <v>67</v>
      </c>
      <c r="AF82" s="274">
        <v>90</v>
      </c>
      <c r="AG82" s="274">
        <f t="shared" si="48"/>
        <v>23</v>
      </c>
      <c r="AH82" s="274"/>
      <c r="AI82" s="274"/>
      <c r="AJ82" s="274"/>
      <c r="AK82" s="274"/>
      <c r="AL82" s="274"/>
      <c r="AM82" s="274"/>
      <c r="AN82" s="274"/>
      <c r="AO82" s="274"/>
      <c r="AP82" s="274"/>
      <c r="AQ82" s="274">
        <v>75</v>
      </c>
      <c r="AR82" s="274">
        <v>88</v>
      </c>
      <c r="AS82" s="274">
        <f t="shared" si="49"/>
        <v>13</v>
      </c>
      <c r="AT82" s="274"/>
      <c r="AU82" s="274"/>
      <c r="AV82" s="274"/>
      <c r="AW82" s="274">
        <v>91</v>
      </c>
      <c r="AX82" s="274">
        <v>99</v>
      </c>
      <c r="AY82" s="274">
        <f t="shared" si="50"/>
        <v>8</v>
      </c>
      <c r="AZ82" s="274"/>
      <c r="BA82" s="274"/>
      <c r="BB82" s="274">
        <v>93</v>
      </c>
      <c r="BC82" s="274">
        <v>93</v>
      </c>
      <c r="BD82" s="274">
        <v>1</v>
      </c>
      <c r="BE82" s="274"/>
      <c r="BF82" s="274"/>
      <c r="BG82" s="274"/>
      <c r="BH82" s="274"/>
      <c r="BI82" s="274"/>
      <c r="BJ82" s="274"/>
      <c r="BK82" s="274"/>
      <c r="BL82" s="274"/>
      <c r="BM82" s="274"/>
      <c r="BN82" s="274">
        <v>93</v>
      </c>
      <c r="BO82" s="274">
        <v>100</v>
      </c>
      <c r="BP82" s="274">
        <f t="shared" si="52"/>
        <v>7</v>
      </c>
      <c r="BQ82" s="286">
        <v>0.94</v>
      </c>
      <c r="BR82" s="282">
        <v>4.16</v>
      </c>
      <c r="BS82" s="282">
        <v>0.45</v>
      </c>
      <c r="BT82" s="282"/>
      <c r="BU82" s="282"/>
      <c r="BV82" s="288"/>
      <c r="BW82" s="288"/>
      <c r="BX82" s="288"/>
      <c r="BY82" s="288"/>
      <c r="BZ82" s="288"/>
      <c r="CA82" s="288"/>
      <c r="CB82" s="268"/>
      <c r="CC82" s="268"/>
      <c r="CD82" s="268"/>
      <c r="CE82" s="268"/>
    </row>
    <row r="83" spans="1:83" ht="14.65">
      <c r="A83" s="259">
        <v>2021</v>
      </c>
      <c r="B83" s="273" t="s">
        <v>4498</v>
      </c>
      <c r="C83" s="273" t="s">
        <v>4614</v>
      </c>
      <c r="D83" s="273" t="s">
        <v>4615</v>
      </c>
      <c r="E83" s="273" t="s">
        <v>4616</v>
      </c>
      <c r="F83" s="273" t="s">
        <v>4640</v>
      </c>
      <c r="G83" s="269" t="s">
        <v>5119</v>
      </c>
      <c r="H83" s="272" t="s">
        <v>4469</v>
      </c>
      <c r="I83" s="269"/>
      <c r="J83" s="269"/>
      <c r="K83" s="259" t="s">
        <v>4464</v>
      </c>
      <c r="L83" s="269" t="s">
        <v>4508</v>
      </c>
      <c r="M83" s="269" t="s">
        <v>300</v>
      </c>
      <c r="N83" s="269"/>
      <c r="O83" s="272"/>
      <c r="P83" s="272"/>
      <c r="Q83" s="272"/>
      <c r="R83" s="272"/>
      <c r="S83" s="273"/>
      <c r="T83" s="269"/>
      <c r="U83" s="260"/>
      <c r="V83" s="274"/>
      <c r="W83" s="274"/>
      <c r="X83" s="274"/>
      <c r="Y83" s="274">
        <v>13</v>
      </c>
      <c r="Z83" s="274">
        <v>23</v>
      </c>
      <c r="AA83" s="274">
        <f t="shared" si="47"/>
        <v>10</v>
      </c>
      <c r="AB83" s="274"/>
      <c r="AC83" s="274"/>
      <c r="AD83" s="274"/>
      <c r="AE83" s="274">
        <v>19</v>
      </c>
      <c r="AF83" s="274">
        <v>29</v>
      </c>
      <c r="AG83" s="274">
        <f t="shared" si="48"/>
        <v>10</v>
      </c>
      <c r="AH83" s="274"/>
      <c r="AI83" s="274"/>
      <c r="AJ83" s="274"/>
      <c r="AK83" s="274"/>
      <c r="AL83" s="274"/>
      <c r="AM83" s="274"/>
      <c r="AN83" s="274"/>
      <c r="AO83" s="274"/>
      <c r="AP83" s="274"/>
      <c r="AQ83" s="274">
        <v>22</v>
      </c>
      <c r="AR83" s="274">
        <v>25</v>
      </c>
      <c r="AS83" s="274">
        <f t="shared" si="49"/>
        <v>3</v>
      </c>
      <c r="AT83" s="274"/>
      <c r="AU83" s="274"/>
      <c r="AV83" s="274"/>
      <c r="AW83" s="274">
        <v>32</v>
      </c>
      <c r="AX83" s="274">
        <v>41</v>
      </c>
      <c r="AY83" s="274">
        <f t="shared" si="50"/>
        <v>9</v>
      </c>
      <c r="AZ83" s="274"/>
      <c r="BA83" s="274"/>
      <c r="BB83" s="274">
        <v>30</v>
      </c>
      <c r="BC83" s="274">
        <v>38</v>
      </c>
      <c r="BD83" s="274">
        <f t="shared" ref="BD83:BD89" si="53">BC83-BB83</f>
        <v>8</v>
      </c>
      <c r="BE83" s="274"/>
      <c r="BF83" s="274"/>
      <c r="BG83" s="274"/>
      <c r="BH83" s="274"/>
      <c r="BI83" s="274"/>
      <c r="BJ83" s="274"/>
      <c r="BK83" s="274"/>
      <c r="BL83" s="274"/>
      <c r="BM83" s="274"/>
      <c r="BN83" s="274">
        <v>41</v>
      </c>
      <c r="BO83" s="274">
        <v>54</v>
      </c>
      <c r="BP83" s="274">
        <f t="shared" si="52"/>
        <v>13</v>
      </c>
      <c r="BQ83" s="286">
        <v>0.95</v>
      </c>
      <c r="BR83" s="282">
        <v>5.24</v>
      </c>
      <c r="BS83" s="282">
        <v>0.49</v>
      </c>
      <c r="BT83" s="282"/>
      <c r="BU83" s="282"/>
      <c r="BV83" s="288"/>
      <c r="BW83" s="288"/>
      <c r="BX83" s="288"/>
      <c r="BY83" s="288"/>
      <c r="BZ83" s="288"/>
      <c r="CA83" s="288"/>
      <c r="CB83" s="268"/>
      <c r="CC83" s="268"/>
      <c r="CD83" s="268"/>
      <c r="CE83" s="268"/>
    </row>
    <row r="84" spans="1:83" ht="58.5">
      <c r="A84" s="259">
        <v>2021</v>
      </c>
      <c r="B84" s="273" t="s">
        <v>4498</v>
      </c>
      <c r="C84" s="273" t="s">
        <v>4595</v>
      </c>
      <c r="D84" s="273" t="s">
        <v>4517</v>
      </c>
      <c r="E84" s="273" t="s">
        <v>4517</v>
      </c>
      <c r="F84" s="273" t="s">
        <v>287</v>
      </c>
      <c r="G84" s="269" t="s">
        <v>12072</v>
      </c>
      <c r="H84" s="261" t="s">
        <v>693</v>
      </c>
      <c r="I84" s="269"/>
      <c r="J84" s="269"/>
      <c r="K84" s="259" t="s">
        <v>4464</v>
      </c>
      <c r="L84" s="269" t="s">
        <v>4508</v>
      </c>
      <c r="M84" s="269" t="s">
        <v>300</v>
      </c>
      <c r="N84" s="269"/>
      <c r="O84" s="272"/>
      <c r="P84" s="272"/>
      <c r="Q84" s="272"/>
      <c r="R84" s="272"/>
      <c r="S84" s="276" t="s">
        <v>4695</v>
      </c>
      <c r="T84" s="269"/>
      <c r="U84" s="260" t="s">
        <v>4593</v>
      </c>
      <c r="V84" s="274"/>
      <c r="W84" s="274"/>
      <c r="X84" s="274"/>
      <c r="Y84" s="274">
        <v>44</v>
      </c>
      <c r="Z84" s="274">
        <v>59</v>
      </c>
      <c r="AA84" s="274">
        <f t="shared" si="47"/>
        <v>15</v>
      </c>
      <c r="AB84" s="274"/>
      <c r="AC84" s="274"/>
      <c r="AD84" s="274"/>
      <c r="AE84" s="274">
        <v>64</v>
      </c>
      <c r="AF84" s="274">
        <v>72</v>
      </c>
      <c r="AG84" s="274">
        <f t="shared" si="48"/>
        <v>8</v>
      </c>
      <c r="AH84" s="274"/>
      <c r="AI84" s="274"/>
      <c r="AJ84" s="274"/>
      <c r="AK84" s="274">
        <v>71</v>
      </c>
      <c r="AL84" s="274">
        <v>82</v>
      </c>
      <c r="AM84" s="274">
        <f>AL84-AK84</f>
        <v>11</v>
      </c>
      <c r="AN84" s="274"/>
      <c r="AO84" s="274"/>
      <c r="AP84" s="274"/>
      <c r="AQ84" s="274">
        <v>46</v>
      </c>
      <c r="AR84" s="274">
        <v>74</v>
      </c>
      <c r="AS84" s="274">
        <f t="shared" si="49"/>
        <v>28</v>
      </c>
      <c r="AT84" s="274"/>
      <c r="AU84" s="274"/>
      <c r="AV84" s="274"/>
      <c r="AW84" s="274">
        <v>80</v>
      </c>
      <c r="AX84" s="274">
        <v>85</v>
      </c>
      <c r="AY84" s="274">
        <f t="shared" si="50"/>
        <v>5</v>
      </c>
      <c r="AZ84" s="274"/>
      <c r="BA84" s="274"/>
      <c r="BB84" s="274">
        <v>73</v>
      </c>
      <c r="BC84" s="274">
        <v>76</v>
      </c>
      <c r="BD84" s="274">
        <f t="shared" si="53"/>
        <v>3</v>
      </c>
      <c r="BE84" s="274"/>
      <c r="BF84" s="274"/>
      <c r="BG84" s="274"/>
      <c r="BH84" s="274">
        <v>84</v>
      </c>
      <c r="BI84" s="274">
        <v>87</v>
      </c>
      <c r="BJ84" s="274">
        <f>BI84-BH84</f>
        <v>3</v>
      </c>
      <c r="BK84" s="274"/>
      <c r="BL84" s="274"/>
      <c r="BM84" s="274"/>
      <c r="BN84" s="274">
        <v>90</v>
      </c>
      <c r="BO84" s="274">
        <v>94</v>
      </c>
      <c r="BP84" s="274">
        <f t="shared" si="52"/>
        <v>4</v>
      </c>
      <c r="BQ84" s="286">
        <v>0.95</v>
      </c>
      <c r="BR84" s="282">
        <v>4.43</v>
      </c>
      <c r="BS84" s="282">
        <v>0.42</v>
      </c>
      <c r="BT84" s="282" t="s">
        <v>52</v>
      </c>
      <c r="BU84" s="282" t="s">
        <v>52</v>
      </c>
      <c r="BV84" s="288"/>
      <c r="BW84" s="288"/>
      <c r="BX84" s="288"/>
      <c r="BY84" s="288"/>
      <c r="BZ84" s="288"/>
      <c r="CA84" s="288"/>
      <c r="CB84" s="268"/>
      <c r="CC84" s="268"/>
      <c r="CD84" s="268"/>
      <c r="CE84" s="268"/>
    </row>
    <row r="85" spans="1:83" ht="14.65">
      <c r="A85" s="259">
        <v>2021</v>
      </c>
      <c r="B85" s="273" t="s">
        <v>4498</v>
      </c>
      <c r="C85" s="273" t="s">
        <v>4619</v>
      </c>
      <c r="D85" s="273" t="s">
        <v>4620</v>
      </c>
      <c r="E85" s="273" t="s">
        <v>4621</v>
      </c>
      <c r="F85" s="273" t="s">
        <v>4696</v>
      </c>
      <c r="G85" s="269" t="s">
        <v>12087</v>
      </c>
      <c r="H85" s="272" t="s">
        <v>684</v>
      </c>
      <c r="I85" s="269"/>
      <c r="J85" s="269"/>
      <c r="K85" s="259" t="s">
        <v>4464</v>
      </c>
      <c r="L85" s="269" t="s">
        <v>4508</v>
      </c>
      <c r="M85" s="269" t="s">
        <v>300</v>
      </c>
      <c r="N85" s="269"/>
      <c r="O85" s="272"/>
      <c r="P85" s="272"/>
      <c r="Q85" s="272"/>
      <c r="R85" s="272"/>
      <c r="S85" s="273"/>
      <c r="T85" s="269"/>
      <c r="U85" s="260"/>
      <c r="V85" s="274"/>
      <c r="W85" s="274"/>
      <c r="X85" s="274"/>
      <c r="Y85" s="274">
        <v>29</v>
      </c>
      <c r="Z85" s="274">
        <v>49</v>
      </c>
      <c r="AA85" s="274">
        <f t="shared" si="47"/>
        <v>20</v>
      </c>
      <c r="AB85" s="274"/>
      <c r="AC85" s="274"/>
      <c r="AD85" s="274"/>
      <c r="AE85" s="274">
        <v>41</v>
      </c>
      <c r="AF85" s="274">
        <v>65</v>
      </c>
      <c r="AG85" s="274">
        <f t="shared" si="48"/>
        <v>24</v>
      </c>
      <c r="AH85" s="274"/>
      <c r="AI85" s="274"/>
      <c r="AJ85" s="274"/>
      <c r="AK85" s="274"/>
      <c r="AL85" s="274"/>
      <c r="AM85" s="274"/>
      <c r="AN85" s="274"/>
      <c r="AO85" s="274"/>
      <c r="AP85" s="274"/>
      <c r="AQ85" s="274">
        <v>62</v>
      </c>
      <c r="AR85" s="274">
        <v>79</v>
      </c>
      <c r="AS85" s="274">
        <f t="shared" si="49"/>
        <v>17</v>
      </c>
      <c r="AT85" s="274"/>
      <c r="AU85" s="274"/>
      <c r="AV85" s="274"/>
      <c r="AW85" s="274">
        <v>70</v>
      </c>
      <c r="AX85" s="274">
        <v>84</v>
      </c>
      <c r="AY85" s="274">
        <f t="shared" si="50"/>
        <v>14</v>
      </c>
      <c r="AZ85" s="274"/>
      <c r="BA85" s="274"/>
      <c r="BB85" s="274">
        <v>68</v>
      </c>
      <c r="BC85" s="274">
        <v>83</v>
      </c>
      <c r="BD85" s="274">
        <f t="shared" si="53"/>
        <v>15</v>
      </c>
      <c r="BE85" s="274"/>
      <c r="BF85" s="274"/>
      <c r="BG85" s="274"/>
      <c r="BH85" s="274"/>
      <c r="BI85" s="274"/>
      <c r="BJ85" s="274"/>
      <c r="BK85" s="274"/>
      <c r="BL85" s="274"/>
      <c r="BM85" s="274"/>
      <c r="BN85" s="274">
        <v>72</v>
      </c>
      <c r="BO85" s="274">
        <v>91</v>
      </c>
      <c r="BP85" s="274">
        <f t="shared" si="52"/>
        <v>19</v>
      </c>
      <c r="BQ85" s="286">
        <v>0.96</v>
      </c>
      <c r="BR85" s="282">
        <v>4.8899999999999997</v>
      </c>
      <c r="BS85" s="282">
        <v>0.36</v>
      </c>
      <c r="BT85" s="282"/>
      <c r="BU85" s="282"/>
      <c r="BV85" s="288"/>
      <c r="BW85" s="288"/>
      <c r="BX85" s="288"/>
      <c r="BY85" s="288"/>
      <c r="BZ85" s="288"/>
      <c r="CA85" s="288"/>
      <c r="CB85" s="268"/>
      <c r="CC85" s="268"/>
      <c r="CD85" s="268"/>
      <c r="CE85" s="268"/>
    </row>
    <row r="86" spans="1:83" ht="14.65">
      <c r="A86" s="259">
        <v>2021</v>
      </c>
      <c r="B86" s="273" t="s">
        <v>4462</v>
      </c>
      <c r="C86" s="273" t="s">
        <v>4463</v>
      </c>
      <c r="D86" s="273" t="s">
        <v>4559</v>
      </c>
      <c r="E86" s="273" t="s">
        <v>4559</v>
      </c>
      <c r="F86" s="273" t="s">
        <v>4697</v>
      </c>
      <c r="G86" s="269" t="s">
        <v>12101</v>
      </c>
      <c r="H86" s="272" t="s">
        <v>4469</v>
      </c>
      <c r="I86" s="269"/>
      <c r="J86" s="269" t="s">
        <v>743</v>
      </c>
      <c r="K86" s="259" t="s">
        <v>4464</v>
      </c>
      <c r="L86" s="269" t="s">
        <v>4508</v>
      </c>
      <c r="M86" s="259" t="s">
        <v>300</v>
      </c>
      <c r="N86" s="269"/>
      <c r="O86" s="272"/>
      <c r="P86" s="272"/>
      <c r="Q86" s="272"/>
      <c r="R86" s="272"/>
      <c r="S86" s="273"/>
      <c r="T86" s="269"/>
      <c r="U86" s="260"/>
      <c r="V86" s="274"/>
      <c r="W86" s="274"/>
      <c r="X86" s="274"/>
      <c r="Y86" s="274">
        <v>28</v>
      </c>
      <c r="Z86" s="274">
        <v>53</v>
      </c>
      <c r="AA86" s="274">
        <f t="shared" si="47"/>
        <v>25</v>
      </c>
      <c r="AB86" s="274"/>
      <c r="AC86" s="274"/>
      <c r="AD86" s="274"/>
      <c r="AE86" s="274">
        <v>50</v>
      </c>
      <c r="AF86" s="274">
        <v>76</v>
      </c>
      <c r="AG86" s="274">
        <f t="shared" si="48"/>
        <v>26</v>
      </c>
      <c r="AH86" s="274"/>
      <c r="AI86" s="274"/>
      <c r="AJ86" s="274"/>
      <c r="AK86" s="274"/>
      <c r="AL86" s="274"/>
      <c r="AM86" s="274"/>
      <c r="AN86" s="274"/>
      <c r="AO86" s="274"/>
      <c r="AP86" s="274"/>
      <c r="AQ86" s="274">
        <v>42</v>
      </c>
      <c r="AR86" s="274">
        <v>67</v>
      </c>
      <c r="AS86" s="274">
        <f t="shared" si="49"/>
        <v>25</v>
      </c>
      <c r="AT86" s="274"/>
      <c r="AU86" s="274"/>
      <c r="AV86" s="274"/>
      <c r="AW86" s="274">
        <v>60</v>
      </c>
      <c r="AX86" s="274">
        <v>61</v>
      </c>
      <c r="AY86" s="274">
        <f t="shared" si="50"/>
        <v>1</v>
      </c>
      <c r="AZ86" s="274"/>
      <c r="BA86" s="274"/>
      <c r="BB86" s="274">
        <v>60</v>
      </c>
      <c r="BC86" s="274">
        <v>65</v>
      </c>
      <c r="BD86" s="274">
        <f t="shared" si="53"/>
        <v>5</v>
      </c>
      <c r="BE86" s="274"/>
      <c r="BF86" s="274"/>
      <c r="BG86" s="274"/>
      <c r="BH86" s="274"/>
      <c r="BI86" s="274"/>
      <c r="BJ86" s="274"/>
      <c r="BK86" s="274"/>
      <c r="BL86" s="274"/>
      <c r="BM86" s="274"/>
      <c r="BN86" s="274">
        <v>72</v>
      </c>
      <c r="BO86" s="274">
        <v>83</v>
      </c>
      <c r="BP86" s="274">
        <f t="shared" si="52"/>
        <v>11</v>
      </c>
      <c r="BQ86" s="286">
        <v>0.97</v>
      </c>
      <c r="BR86" s="282">
        <v>4.7300000000000004</v>
      </c>
      <c r="BS86" s="282">
        <v>0.41</v>
      </c>
      <c r="BT86" s="282"/>
      <c r="BU86" s="282"/>
      <c r="BV86" s="288"/>
      <c r="BW86" s="288"/>
      <c r="BX86" s="288"/>
      <c r="BY86" s="288"/>
      <c r="BZ86" s="288"/>
      <c r="CA86" s="288"/>
      <c r="CB86" s="268"/>
      <c r="CC86" s="268"/>
      <c r="CD86" s="268"/>
      <c r="CE86" s="268"/>
    </row>
    <row r="87" spans="1:83" ht="14.65">
      <c r="A87" s="259">
        <v>2021</v>
      </c>
      <c r="B87" s="273" t="s">
        <v>4528</v>
      </c>
      <c r="C87" s="273" t="s">
        <v>4678</v>
      </c>
      <c r="D87" s="273" t="s">
        <v>4679</v>
      </c>
      <c r="E87" s="273" t="s">
        <v>4680</v>
      </c>
      <c r="F87" s="273" t="s">
        <v>4681</v>
      </c>
      <c r="G87" s="269" t="s">
        <v>12104</v>
      </c>
      <c r="H87" s="272" t="s">
        <v>676</v>
      </c>
      <c r="I87" s="269"/>
      <c r="J87" s="269"/>
      <c r="K87" s="259" t="s">
        <v>4464</v>
      </c>
      <c r="L87" s="269" t="s">
        <v>4508</v>
      </c>
      <c r="M87" s="269" t="s">
        <v>300</v>
      </c>
      <c r="N87" s="269"/>
      <c r="O87" s="272"/>
      <c r="P87" s="272"/>
      <c r="Q87" s="272"/>
      <c r="R87" s="272"/>
      <c r="S87" s="273"/>
      <c r="T87" s="269"/>
      <c r="U87" s="260"/>
      <c r="V87" s="274"/>
      <c r="W87" s="274"/>
      <c r="X87" s="274"/>
      <c r="Y87" s="274">
        <v>66</v>
      </c>
      <c r="Z87" s="274">
        <v>79</v>
      </c>
      <c r="AA87" s="274">
        <f t="shared" si="47"/>
        <v>13</v>
      </c>
      <c r="AB87" s="274"/>
      <c r="AC87" s="274"/>
      <c r="AD87" s="274"/>
      <c r="AE87" s="274">
        <v>84</v>
      </c>
      <c r="AF87" s="274">
        <v>90</v>
      </c>
      <c r="AG87" s="274">
        <f t="shared" si="48"/>
        <v>6</v>
      </c>
      <c r="AH87" s="274"/>
      <c r="AI87" s="274"/>
      <c r="AJ87" s="274"/>
      <c r="AK87" s="274"/>
      <c r="AL87" s="274"/>
      <c r="AM87" s="274"/>
      <c r="AN87" s="274"/>
      <c r="AO87" s="274"/>
      <c r="AP87" s="274"/>
      <c r="AQ87" s="274">
        <v>81</v>
      </c>
      <c r="AR87" s="274">
        <v>93</v>
      </c>
      <c r="AS87" s="274">
        <f t="shared" si="49"/>
        <v>12</v>
      </c>
      <c r="AT87" s="274"/>
      <c r="AU87" s="274"/>
      <c r="AV87" s="274"/>
      <c r="AW87" s="274">
        <v>89</v>
      </c>
      <c r="AX87" s="274">
        <v>93</v>
      </c>
      <c r="AY87" s="274">
        <f t="shared" si="50"/>
        <v>4</v>
      </c>
      <c r="AZ87" s="274"/>
      <c r="BA87" s="274"/>
      <c r="BB87" s="274">
        <v>93</v>
      </c>
      <c r="BC87" s="274">
        <v>98</v>
      </c>
      <c r="BD87" s="274">
        <f t="shared" si="53"/>
        <v>5</v>
      </c>
      <c r="BE87" s="274"/>
      <c r="BF87" s="274"/>
      <c r="BG87" s="274"/>
      <c r="BH87" s="274"/>
      <c r="BI87" s="274"/>
      <c r="BJ87" s="274"/>
      <c r="BK87" s="274"/>
      <c r="BL87" s="274"/>
      <c r="BM87" s="274"/>
      <c r="BN87" s="274">
        <v>96</v>
      </c>
      <c r="BO87" s="274">
        <v>100</v>
      </c>
      <c r="BP87" s="274">
        <f t="shared" si="52"/>
        <v>4</v>
      </c>
      <c r="BQ87" s="286">
        <v>0.96</v>
      </c>
      <c r="BR87" s="282">
        <v>4.92</v>
      </c>
      <c r="BS87" s="282">
        <v>0.45</v>
      </c>
      <c r="BT87" s="282"/>
      <c r="BU87" s="282"/>
      <c r="BV87" s="288"/>
      <c r="BW87" s="288"/>
      <c r="BX87" s="288"/>
      <c r="BY87" s="288"/>
      <c r="BZ87" s="288"/>
      <c r="CA87" s="288"/>
      <c r="CB87" s="268"/>
      <c r="CC87" s="268"/>
      <c r="CD87" s="268"/>
      <c r="CE87" s="268"/>
    </row>
    <row r="88" spans="1:83" ht="14.65">
      <c r="A88" s="259">
        <v>2021</v>
      </c>
      <c r="B88" s="273" t="s">
        <v>4528</v>
      </c>
      <c r="C88" s="273" t="s">
        <v>4529</v>
      </c>
      <c r="D88" s="273" t="s">
        <v>4530</v>
      </c>
      <c r="E88" s="273" t="s">
        <v>4530</v>
      </c>
      <c r="F88" s="273" t="s">
        <v>4531</v>
      </c>
      <c r="G88" s="269" t="s">
        <v>12073</v>
      </c>
      <c r="H88" s="261" t="s">
        <v>719</v>
      </c>
      <c r="I88" s="269"/>
      <c r="J88" s="269"/>
      <c r="K88" s="259" t="s">
        <v>4464</v>
      </c>
      <c r="L88" s="269" t="s">
        <v>4508</v>
      </c>
      <c r="M88" s="269" t="s">
        <v>300</v>
      </c>
      <c r="N88" s="269"/>
      <c r="O88" s="272"/>
      <c r="P88" s="272"/>
      <c r="Q88" s="272"/>
      <c r="R88" s="272"/>
      <c r="S88" s="273"/>
      <c r="T88" s="269"/>
      <c r="U88" s="260"/>
      <c r="V88" s="274"/>
      <c r="W88" s="274"/>
      <c r="X88" s="274"/>
      <c r="Y88" s="274">
        <v>60</v>
      </c>
      <c r="Z88" s="274">
        <v>74</v>
      </c>
      <c r="AA88" s="274">
        <f t="shared" si="47"/>
        <v>14</v>
      </c>
      <c r="AB88" s="274"/>
      <c r="AC88" s="274"/>
      <c r="AD88" s="274"/>
      <c r="AE88" s="274">
        <v>72</v>
      </c>
      <c r="AF88" s="274">
        <v>83</v>
      </c>
      <c r="AG88" s="274">
        <f t="shared" si="48"/>
        <v>11</v>
      </c>
      <c r="AH88" s="274"/>
      <c r="AI88" s="274"/>
      <c r="AJ88" s="274"/>
      <c r="AK88" s="274"/>
      <c r="AL88" s="274"/>
      <c r="AM88" s="274"/>
      <c r="AN88" s="274"/>
      <c r="AO88" s="274"/>
      <c r="AP88" s="274"/>
      <c r="AQ88" s="274">
        <v>44</v>
      </c>
      <c r="AR88" s="274">
        <v>51</v>
      </c>
      <c r="AS88" s="274">
        <f t="shared" si="49"/>
        <v>7</v>
      </c>
      <c r="AT88" s="274"/>
      <c r="AU88" s="274"/>
      <c r="AV88" s="274"/>
      <c r="AW88" s="274">
        <v>86</v>
      </c>
      <c r="AX88" s="274">
        <v>91</v>
      </c>
      <c r="AY88" s="274">
        <f t="shared" si="50"/>
        <v>5</v>
      </c>
      <c r="AZ88" s="274"/>
      <c r="BA88" s="274"/>
      <c r="BB88" s="274">
        <v>88</v>
      </c>
      <c r="BC88" s="274">
        <v>90</v>
      </c>
      <c r="BD88" s="274">
        <f t="shared" si="53"/>
        <v>2</v>
      </c>
      <c r="BE88" s="274"/>
      <c r="BF88" s="274"/>
      <c r="BG88" s="274"/>
      <c r="BH88" s="274"/>
      <c r="BI88" s="274"/>
      <c r="BJ88" s="274"/>
      <c r="BK88" s="274"/>
      <c r="BL88" s="274"/>
      <c r="BM88" s="274"/>
      <c r="BN88" s="274">
        <v>92</v>
      </c>
      <c r="BO88" s="274">
        <v>100</v>
      </c>
      <c r="BP88" s="274">
        <f t="shared" si="52"/>
        <v>8</v>
      </c>
      <c r="BQ88" s="286">
        <v>0.97</v>
      </c>
      <c r="BR88" s="282">
        <v>4.45</v>
      </c>
      <c r="BS88" s="282">
        <v>0.42</v>
      </c>
      <c r="BT88" s="282"/>
      <c r="BU88" s="282"/>
      <c r="BV88" s="288"/>
      <c r="BW88" s="288"/>
      <c r="BX88" s="288"/>
      <c r="BY88" s="288"/>
      <c r="BZ88" s="288"/>
      <c r="CA88" s="288"/>
      <c r="CB88" s="268"/>
      <c r="CC88" s="268"/>
      <c r="CD88" s="268"/>
      <c r="CE88" s="268"/>
    </row>
    <row r="89" spans="1:83" ht="14.65">
      <c r="A89" s="259">
        <v>2021</v>
      </c>
      <c r="B89" s="273" t="s">
        <v>4528</v>
      </c>
      <c r="C89" s="273" t="s">
        <v>4529</v>
      </c>
      <c r="D89" s="273" t="s">
        <v>4530</v>
      </c>
      <c r="E89" s="273" t="s">
        <v>4530</v>
      </c>
      <c r="F89" s="273" t="s">
        <v>4531</v>
      </c>
      <c r="G89" s="269" t="s">
        <v>12073</v>
      </c>
      <c r="H89" s="272" t="s">
        <v>4469</v>
      </c>
      <c r="I89" s="269"/>
      <c r="J89" s="269"/>
      <c r="K89" s="259" t="s">
        <v>4464</v>
      </c>
      <c r="L89" s="269" t="s">
        <v>4508</v>
      </c>
      <c r="M89" s="269" t="s">
        <v>300</v>
      </c>
      <c r="N89" s="269"/>
      <c r="O89" s="272"/>
      <c r="P89" s="272"/>
      <c r="Q89" s="272"/>
      <c r="R89" s="272"/>
      <c r="S89" s="273"/>
      <c r="T89" s="269"/>
      <c r="U89" s="260"/>
      <c r="V89" s="274"/>
      <c r="W89" s="274"/>
      <c r="X89" s="274"/>
      <c r="Y89" s="274">
        <v>51</v>
      </c>
      <c r="Z89" s="274">
        <v>83</v>
      </c>
      <c r="AA89" s="274">
        <f t="shared" si="47"/>
        <v>32</v>
      </c>
      <c r="AB89" s="274"/>
      <c r="AC89" s="274"/>
      <c r="AD89" s="274"/>
      <c r="AE89" s="274">
        <v>63</v>
      </c>
      <c r="AF89" s="274">
        <v>93</v>
      </c>
      <c r="AG89" s="274">
        <f t="shared" si="48"/>
        <v>30</v>
      </c>
      <c r="AH89" s="274"/>
      <c r="AI89" s="274"/>
      <c r="AJ89" s="274"/>
      <c r="AK89" s="274"/>
      <c r="AL89" s="274"/>
      <c r="AM89" s="274"/>
      <c r="AN89" s="274"/>
      <c r="AO89" s="274"/>
      <c r="AP89" s="274"/>
      <c r="AQ89" s="274">
        <v>40</v>
      </c>
      <c r="AR89" s="274">
        <v>66</v>
      </c>
      <c r="AS89" s="274">
        <f t="shared" si="49"/>
        <v>26</v>
      </c>
      <c r="AT89" s="274"/>
      <c r="AU89" s="274"/>
      <c r="AV89" s="274"/>
      <c r="AW89" s="274">
        <v>74</v>
      </c>
      <c r="AX89" s="274">
        <v>85</v>
      </c>
      <c r="AY89" s="274">
        <f t="shared" si="50"/>
        <v>11</v>
      </c>
      <c r="AZ89" s="274"/>
      <c r="BA89" s="274"/>
      <c r="BB89" s="274">
        <v>75</v>
      </c>
      <c r="BC89" s="274">
        <v>87</v>
      </c>
      <c r="BD89" s="274">
        <f t="shared" si="53"/>
        <v>12</v>
      </c>
      <c r="BE89" s="274"/>
      <c r="BF89" s="274"/>
      <c r="BG89" s="274"/>
      <c r="BH89" s="274"/>
      <c r="BI89" s="274"/>
      <c r="BJ89" s="274"/>
      <c r="BK89" s="274"/>
      <c r="BL89" s="274"/>
      <c r="BM89" s="274"/>
      <c r="BN89" s="274">
        <v>87</v>
      </c>
      <c r="BO89" s="274">
        <v>99</v>
      </c>
      <c r="BP89" s="274">
        <f t="shared" si="52"/>
        <v>12</v>
      </c>
      <c r="BQ89" s="286">
        <v>0.97</v>
      </c>
      <c r="BR89" s="282">
        <v>5.09</v>
      </c>
      <c r="BS89" s="282">
        <v>0.36</v>
      </c>
      <c r="BT89" s="282"/>
      <c r="BU89" s="282"/>
      <c r="BV89" s="288"/>
      <c r="BW89" s="288"/>
      <c r="BX89" s="288"/>
      <c r="BY89" s="288"/>
      <c r="BZ89" s="288"/>
      <c r="CA89" s="288"/>
      <c r="CB89" s="268"/>
      <c r="CC89" s="268"/>
      <c r="CD89" s="268"/>
      <c r="CE89" s="268"/>
    </row>
    <row r="90" spans="1:83" ht="14.65">
      <c r="A90" s="259">
        <v>2021</v>
      </c>
      <c r="B90" s="273" t="s">
        <v>4474</v>
      </c>
      <c r="C90" s="273" t="s">
        <v>4475</v>
      </c>
      <c r="D90" s="273" t="s">
        <v>4524</v>
      </c>
      <c r="E90" s="273" t="s">
        <v>4525</v>
      </c>
      <c r="F90" s="273" t="s">
        <v>4526</v>
      </c>
      <c r="G90" s="269" t="s">
        <v>12079</v>
      </c>
      <c r="H90" s="272" t="s">
        <v>676</v>
      </c>
      <c r="I90" s="269"/>
      <c r="J90" s="269" t="s">
        <v>743</v>
      </c>
      <c r="K90" s="259" t="s">
        <v>4464</v>
      </c>
      <c r="L90" s="269" t="s">
        <v>4508</v>
      </c>
      <c r="M90" s="259" t="s">
        <v>300</v>
      </c>
      <c r="N90" s="269"/>
      <c r="O90" s="272"/>
      <c r="P90" s="272"/>
      <c r="Q90" s="272"/>
      <c r="R90" s="272"/>
      <c r="S90" s="273"/>
      <c r="T90" s="269"/>
      <c r="U90" s="260"/>
      <c r="V90" s="274"/>
      <c r="W90" s="274"/>
      <c r="X90" s="274"/>
      <c r="Y90" s="274">
        <v>69</v>
      </c>
      <c r="Z90" s="274">
        <v>85</v>
      </c>
      <c r="AA90" s="274">
        <f t="shared" si="47"/>
        <v>16</v>
      </c>
      <c r="AB90" s="274"/>
      <c r="AC90" s="274"/>
      <c r="AD90" s="274"/>
      <c r="AE90" s="274">
        <v>74</v>
      </c>
      <c r="AF90" s="274">
        <v>86</v>
      </c>
      <c r="AG90" s="274">
        <f t="shared" si="48"/>
        <v>12</v>
      </c>
      <c r="AH90" s="274"/>
      <c r="AI90" s="274"/>
      <c r="AJ90" s="274"/>
      <c r="AK90" s="274"/>
      <c r="AL90" s="274"/>
      <c r="AM90" s="274"/>
      <c r="AN90" s="274"/>
      <c r="AO90" s="274"/>
      <c r="AP90" s="274"/>
      <c r="AQ90" s="274">
        <v>63</v>
      </c>
      <c r="AR90" s="274">
        <v>74</v>
      </c>
      <c r="AS90" s="274">
        <f t="shared" si="49"/>
        <v>11</v>
      </c>
      <c r="AT90" s="274"/>
      <c r="AU90" s="274"/>
      <c r="AV90" s="274"/>
      <c r="AW90" s="274">
        <v>84</v>
      </c>
      <c r="AX90" s="274">
        <v>87</v>
      </c>
      <c r="AY90" s="274">
        <f t="shared" si="50"/>
        <v>3</v>
      </c>
      <c r="AZ90" s="274"/>
      <c r="BA90" s="274"/>
      <c r="BB90" s="274"/>
      <c r="BC90" s="274"/>
      <c r="BD90" s="274"/>
      <c r="BE90" s="274"/>
      <c r="BF90" s="274"/>
      <c r="BG90" s="274"/>
      <c r="BH90" s="274"/>
      <c r="BI90" s="274"/>
      <c r="BJ90" s="274"/>
      <c r="BK90" s="274"/>
      <c r="BL90" s="274"/>
      <c r="BM90" s="274"/>
      <c r="BN90" s="274">
        <v>91</v>
      </c>
      <c r="BO90" s="274">
        <v>98</v>
      </c>
      <c r="BP90" s="274">
        <f t="shared" si="52"/>
        <v>7</v>
      </c>
      <c r="BQ90" s="286">
        <v>0.96</v>
      </c>
      <c r="BR90" s="282">
        <v>4.3899999999999997</v>
      </c>
      <c r="BS90" s="282">
        <v>0.4</v>
      </c>
      <c r="BT90" s="282"/>
      <c r="BU90" s="282"/>
      <c r="BV90" s="288"/>
      <c r="BW90" s="288"/>
      <c r="BX90" s="288"/>
      <c r="BY90" s="288"/>
      <c r="BZ90" s="288"/>
      <c r="CA90" s="288"/>
      <c r="CB90" s="268"/>
      <c r="CC90" s="268"/>
      <c r="CD90" s="268"/>
      <c r="CE90" s="268"/>
    </row>
    <row r="91" spans="1:83" ht="14.65">
      <c r="A91" s="259">
        <v>2021</v>
      </c>
      <c r="B91" s="273" t="s">
        <v>4474</v>
      </c>
      <c r="C91" s="273" t="s">
        <v>4475</v>
      </c>
      <c r="D91" s="273" t="s">
        <v>4524</v>
      </c>
      <c r="E91" s="273" t="s">
        <v>4525</v>
      </c>
      <c r="F91" s="273" t="s">
        <v>4526</v>
      </c>
      <c r="G91" s="269" t="s">
        <v>12079</v>
      </c>
      <c r="H91" s="272" t="s">
        <v>4469</v>
      </c>
      <c r="I91" s="269"/>
      <c r="J91" s="269" t="s">
        <v>743</v>
      </c>
      <c r="K91" s="259" t="s">
        <v>4464</v>
      </c>
      <c r="L91" s="269" t="s">
        <v>4508</v>
      </c>
      <c r="M91" s="259" t="s">
        <v>300</v>
      </c>
      <c r="N91" s="269"/>
      <c r="O91" s="272"/>
      <c r="P91" s="272"/>
      <c r="Q91" s="272"/>
      <c r="R91" s="272"/>
      <c r="S91" s="273"/>
      <c r="T91" s="269"/>
      <c r="U91" s="260"/>
      <c r="V91" s="274"/>
      <c r="W91" s="274"/>
      <c r="X91" s="274"/>
      <c r="Y91" s="274">
        <v>65</v>
      </c>
      <c r="Z91" s="274">
        <v>78</v>
      </c>
      <c r="AA91" s="274">
        <f t="shared" si="47"/>
        <v>13</v>
      </c>
      <c r="AB91" s="274"/>
      <c r="AC91" s="274"/>
      <c r="AD91" s="274"/>
      <c r="AE91" s="274">
        <v>67</v>
      </c>
      <c r="AF91" s="274">
        <v>85</v>
      </c>
      <c r="AG91" s="274">
        <f t="shared" si="48"/>
        <v>18</v>
      </c>
      <c r="AH91" s="274"/>
      <c r="AI91" s="274"/>
      <c r="AJ91" s="274"/>
      <c r="AK91" s="274"/>
      <c r="AL91" s="274"/>
      <c r="AM91" s="274"/>
      <c r="AN91" s="274"/>
      <c r="AO91" s="274"/>
      <c r="AP91" s="274"/>
      <c r="AQ91" s="274">
        <v>59</v>
      </c>
      <c r="AR91" s="274">
        <v>69</v>
      </c>
      <c r="AS91" s="274">
        <f t="shared" si="49"/>
        <v>10</v>
      </c>
      <c r="AT91" s="274"/>
      <c r="AU91" s="274"/>
      <c r="AV91" s="274"/>
      <c r="AW91" s="274">
        <v>74</v>
      </c>
      <c r="AX91" s="274">
        <v>88</v>
      </c>
      <c r="AY91" s="274">
        <f t="shared" si="50"/>
        <v>14</v>
      </c>
      <c r="AZ91" s="274"/>
      <c r="BA91" s="274"/>
      <c r="BB91" s="274"/>
      <c r="BC91" s="274"/>
      <c r="BD91" s="274"/>
      <c r="BE91" s="274"/>
      <c r="BF91" s="274"/>
      <c r="BG91" s="274"/>
      <c r="BH91" s="274"/>
      <c r="BI91" s="274"/>
      <c r="BJ91" s="274"/>
      <c r="BK91" s="274"/>
      <c r="BL91" s="274"/>
      <c r="BM91" s="274"/>
      <c r="BN91" s="274">
        <v>85</v>
      </c>
      <c r="BO91" s="274">
        <v>96</v>
      </c>
      <c r="BP91" s="274">
        <f t="shared" si="52"/>
        <v>11</v>
      </c>
      <c r="BQ91" s="286">
        <v>0.97</v>
      </c>
      <c r="BR91" s="282">
        <v>4.63</v>
      </c>
      <c r="BS91" s="282">
        <v>0.38</v>
      </c>
      <c r="BT91" s="282"/>
      <c r="BU91" s="282"/>
      <c r="BV91" s="288"/>
      <c r="BW91" s="288"/>
      <c r="BX91" s="288"/>
      <c r="BY91" s="288"/>
      <c r="BZ91" s="288"/>
      <c r="CA91" s="288"/>
      <c r="CB91" s="268"/>
      <c r="CC91" s="268"/>
      <c r="CD91" s="268"/>
      <c r="CE91" s="268"/>
    </row>
    <row r="92" spans="1:83" ht="29.25">
      <c r="A92" s="259">
        <v>2021</v>
      </c>
      <c r="B92" s="273" t="s">
        <v>4467</v>
      </c>
      <c r="C92" s="273" t="s">
        <v>4512</v>
      </c>
      <c r="D92" s="273" t="s">
        <v>4698</v>
      </c>
      <c r="E92" s="273" t="s">
        <v>4698</v>
      </c>
      <c r="F92" s="273" t="s">
        <v>4699</v>
      </c>
      <c r="G92" s="269" t="s">
        <v>12079</v>
      </c>
      <c r="H92" s="272" t="s">
        <v>688</v>
      </c>
      <c r="I92" s="269"/>
      <c r="J92" s="269"/>
      <c r="K92" s="259" t="s">
        <v>4464</v>
      </c>
      <c r="L92" s="269" t="s">
        <v>4508</v>
      </c>
      <c r="M92" s="259" t="s">
        <v>300</v>
      </c>
      <c r="N92" s="269"/>
      <c r="O92" s="272"/>
      <c r="P92" s="272"/>
      <c r="Q92" s="272"/>
      <c r="R92" s="272"/>
      <c r="S92" s="273"/>
      <c r="T92" s="269"/>
      <c r="U92" s="260"/>
      <c r="V92" s="274"/>
      <c r="W92" s="274"/>
      <c r="X92" s="274"/>
      <c r="Y92" s="274">
        <v>44</v>
      </c>
      <c r="Z92" s="274">
        <v>51</v>
      </c>
      <c r="AA92" s="274">
        <f t="shared" si="47"/>
        <v>7</v>
      </c>
      <c r="AB92" s="274"/>
      <c r="AC92" s="274"/>
      <c r="AD92" s="274"/>
      <c r="AE92" s="274">
        <v>45</v>
      </c>
      <c r="AF92" s="274">
        <v>54</v>
      </c>
      <c r="AG92" s="274">
        <f t="shared" si="48"/>
        <v>9</v>
      </c>
      <c r="AH92" s="274"/>
      <c r="AI92" s="274"/>
      <c r="AJ92" s="274"/>
      <c r="AK92" s="274"/>
      <c r="AL92" s="274"/>
      <c r="AM92" s="274"/>
      <c r="AN92" s="274"/>
      <c r="AO92" s="274"/>
      <c r="AP92" s="274"/>
      <c r="AQ92" s="274">
        <v>57</v>
      </c>
      <c r="AR92" s="274">
        <v>67</v>
      </c>
      <c r="AS92" s="274">
        <f t="shared" si="49"/>
        <v>10</v>
      </c>
      <c r="AT92" s="274"/>
      <c r="AU92" s="274"/>
      <c r="AV92" s="274"/>
      <c r="AW92" s="274">
        <v>71</v>
      </c>
      <c r="AX92" s="274">
        <v>72</v>
      </c>
      <c r="AY92" s="274">
        <f t="shared" si="50"/>
        <v>1</v>
      </c>
      <c r="AZ92" s="274"/>
      <c r="BA92" s="274"/>
      <c r="BB92" s="274"/>
      <c r="BC92" s="274"/>
      <c r="BD92" s="274"/>
      <c r="BE92" s="274"/>
      <c r="BF92" s="274"/>
      <c r="BG92" s="274"/>
      <c r="BH92" s="274"/>
      <c r="BI92" s="274"/>
      <c r="BJ92" s="274"/>
      <c r="BK92" s="274"/>
      <c r="BL92" s="274"/>
      <c r="BM92" s="274"/>
      <c r="BN92" s="274">
        <v>73</v>
      </c>
      <c r="BO92" s="274">
        <v>86</v>
      </c>
      <c r="BP92" s="274">
        <f t="shared" si="52"/>
        <v>13</v>
      </c>
      <c r="BQ92" s="286">
        <v>0.96</v>
      </c>
      <c r="BR92" s="282">
        <v>4.59</v>
      </c>
      <c r="BS92" s="282">
        <v>0.31</v>
      </c>
      <c r="BT92" s="282"/>
      <c r="BU92" s="282"/>
      <c r="BV92" s="288"/>
      <c r="BW92" s="288"/>
      <c r="BX92" s="288"/>
      <c r="BY92" s="288"/>
      <c r="BZ92" s="288"/>
      <c r="CA92" s="288"/>
      <c r="CB92" s="268"/>
      <c r="CC92" s="268"/>
      <c r="CD92" s="268"/>
      <c r="CE92" s="268"/>
    </row>
    <row r="93" spans="1:83" ht="29.25">
      <c r="A93" s="259">
        <v>2021</v>
      </c>
      <c r="B93" s="273" t="s">
        <v>4467</v>
      </c>
      <c r="C93" s="273" t="s">
        <v>4512</v>
      </c>
      <c r="D93" s="273" t="s">
        <v>4698</v>
      </c>
      <c r="E93" s="273" t="s">
        <v>4698</v>
      </c>
      <c r="F93" s="273" t="s">
        <v>4699</v>
      </c>
      <c r="G93" s="269" t="s">
        <v>12079</v>
      </c>
      <c r="H93" s="272" t="s">
        <v>681</v>
      </c>
      <c r="I93" s="269"/>
      <c r="J93" s="269"/>
      <c r="K93" s="259" t="s">
        <v>4464</v>
      </c>
      <c r="L93" s="269" t="s">
        <v>4508</v>
      </c>
      <c r="M93" s="259" t="s">
        <v>300</v>
      </c>
      <c r="N93" s="269"/>
      <c r="O93" s="272"/>
      <c r="P93" s="272"/>
      <c r="Q93" s="272"/>
      <c r="R93" s="272"/>
      <c r="S93" s="273"/>
      <c r="T93" s="269"/>
      <c r="U93" s="260"/>
      <c r="V93" s="274"/>
      <c r="W93" s="274"/>
      <c r="X93" s="274"/>
      <c r="Y93" s="274">
        <v>41</v>
      </c>
      <c r="Z93" s="274">
        <v>47</v>
      </c>
      <c r="AA93" s="274">
        <f t="shared" si="47"/>
        <v>6</v>
      </c>
      <c r="AB93" s="274"/>
      <c r="AC93" s="274"/>
      <c r="AD93" s="274"/>
      <c r="AE93" s="274">
        <v>43</v>
      </c>
      <c r="AF93" s="274">
        <v>51</v>
      </c>
      <c r="AG93" s="274">
        <f t="shared" si="48"/>
        <v>8</v>
      </c>
      <c r="AH93" s="274"/>
      <c r="AI93" s="274"/>
      <c r="AJ93" s="274"/>
      <c r="AK93" s="274"/>
      <c r="AL93" s="274"/>
      <c r="AM93" s="274"/>
      <c r="AN93" s="274"/>
      <c r="AO93" s="274"/>
      <c r="AP93" s="274"/>
      <c r="AQ93" s="274">
        <v>62</v>
      </c>
      <c r="AR93" s="274">
        <v>67</v>
      </c>
      <c r="AS93" s="274">
        <f t="shared" si="49"/>
        <v>5</v>
      </c>
      <c r="AT93" s="274"/>
      <c r="AU93" s="274"/>
      <c r="AV93" s="274"/>
      <c r="AW93" s="274">
        <v>68</v>
      </c>
      <c r="AX93" s="274">
        <v>78</v>
      </c>
      <c r="AY93" s="274">
        <f t="shared" si="50"/>
        <v>10</v>
      </c>
      <c r="AZ93" s="274"/>
      <c r="BA93" s="274"/>
      <c r="BB93" s="274"/>
      <c r="BC93" s="274"/>
      <c r="BD93" s="274"/>
      <c r="BE93" s="274"/>
      <c r="BF93" s="274"/>
      <c r="BG93" s="274"/>
      <c r="BH93" s="274"/>
      <c r="BI93" s="274"/>
      <c r="BJ93" s="274"/>
      <c r="BK93" s="274"/>
      <c r="BL93" s="274"/>
      <c r="BM93" s="274"/>
      <c r="BN93" s="274">
        <v>74</v>
      </c>
      <c r="BO93" s="274">
        <v>83</v>
      </c>
      <c r="BP93" s="274">
        <f t="shared" si="52"/>
        <v>9</v>
      </c>
      <c r="BQ93" s="286">
        <v>0.96</v>
      </c>
      <c r="BR93" s="282">
        <v>4.93</v>
      </c>
      <c r="BS93" s="282">
        <v>0.34</v>
      </c>
      <c r="BT93" s="282"/>
      <c r="BU93" s="282"/>
      <c r="BV93" s="288"/>
      <c r="BW93" s="288"/>
      <c r="BX93" s="288"/>
      <c r="BY93" s="288"/>
      <c r="BZ93" s="288"/>
      <c r="CA93" s="288"/>
      <c r="CB93" s="268"/>
      <c r="CC93" s="268"/>
      <c r="CD93" s="268"/>
      <c r="CE93" s="268"/>
    </row>
    <row r="94" spans="1:83" ht="14.65">
      <c r="A94" s="259">
        <v>2021</v>
      </c>
      <c r="B94" s="260" t="s">
        <v>4503</v>
      </c>
      <c r="C94" s="260" t="s">
        <v>4504</v>
      </c>
      <c r="D94" s="260" t="s">
        <v>4505</v>
      </c>
      <c r="E94" s="260" t="s">
        <v>4505</v>
      </c>
      <c r="F94" s="260" t="s">
        <v>4506</v>
      </c>
      <c r="G94" s="269" t="s">
        <v>12078</v>
      </c>
      <c r="H94" s="272" t="s">
        <v>688</v>
      </c>
      <c r="I94" s="269"/>
      <c r="J94" s="269" t="s">
        <v>739</v>
      </c>
      <c r="K94" s="259" t="s">
        <v>4464</v>
      </c>
      <c r="L94" s="259" t="s">
        <v>4507</v>
      </c>
      <c r="M94" s="259" t="s">
        <v>300</v>
      </c>
      <c r="N94" s="269"/>
      <c r="O94" s="272"/>
      <c r="P94" s="272"/>
      <c r="Q94" s="272"/>
      <c r="R94" s="273"/>
      <c r="S94" s="273"/>
      <c r="T94" s="260"/>
      <c r="U94" s="260"/>
      <c r="V94" s="274">
        <v>69</v>
      </c>
      <c r="W94" s="274">
        <v>22</v>
      </c>
      <c r="X94" s="274">
        <f t="shared" ref="X94:X95" si="54">V94-W94</f>
        <v>47</v>
      </c>
      <c r="Y94" s="274"/>
      <c r="Z94" s="274"/>
      <c r="AA94" s="274"/>
      <c r="AB94" s="274">
        <v>72</v>
      </c>
      <c r="AC94" s="274">
        <v>32</v>
      </c>
      <c r="AD94" s="274">
        <f t="shared" ref="AD94:AD95" si="55">AB94-AC94</f>
        <v>40</v>
      </c>
      <c r="AE94" s="274"/>
      <c r="AF94" s="274"/>
      <c r="AG94" s="274"/>
      <c r="AH94" s="274"/>
      <c r="AI94" s="274"/>
      <c r="AJ94" s="274"/>
      <c r="AK94" s="274"/>
      <c r="AL94" s="274"/>
      <c r="AM94" s="274"/>
      <c r="AN94" s="274">
        <v>52</v>
      </c>
      <c r="AO94" s="274">
        <v>40</v>
      </c>
      <c r="AP94" s="274">
        <f t="shared" ref="AP94:AP95" si="56">AN94-AO94</f>
        <v>12</v>
      </c>
      <c r="AQ94" s="274"/>
      <c r="AR94" s="274"/>
      <c r="AS94" s="274"/>
      <c r="AT94" s="274">
        <v>85</v>
      </c>
      <c r="AU94" s="274">
        <v>67</v>
      </c>
      <c r="AV94" s="274">
        <f t="shared" ref="AV94:AV95" si="57">AT94-AU94</f>
        <v>18</v>
      </c>
      <c r="AW94" s="274"/>
      <c r="AX94" s="274"/>
      <c r="AY94" s="274"/>
      <c r="AZ94" s="274"/>
      <c r="BA94" s="274"/>
      <c r="BB94" s="274"/>
      <c r="BC94" s="274"/>
      <c r="BD94" s="274"/>
      <c r="BE94" s="274"/>
      <c r="BF94" s="274"/>
      <c r="BG94" s="274"/>
      <c r="BH94" s="274"/>
      <c r="BI94" s="274"/>
      <c r="BJ94" s="274"/>
      <c r="BK94" s="274">
        <v>91</v>
      </c>
      <c r="BL94" s="274">
        <v>73</v>
      </c>
      <c r="BM94" s="274">
        <f t="shared" ref="BM94:BM95" si="58">BK94-BL94</f>
        <v>18</v>
      </c>
      <c r="BN94" s="274"/>
      <c r="BO94" s="274"/>
      <c r="BP94" s="274"/>
      <c r="BQ94" s="286">
        <v>0.97</v>
      </c>
      <c r="BR94" s="282">
        <v>4.74</v>
      </c>
      <c r="BS94" s="282">
        <v>0.42</v>
      </c>
      <c r="BT94" s="282"/>
      <c r="BU94" s="282"/>
      <c r="BV94" s="288"/>
      <c r="BW94" s="288"/>
      <c r="BX94" s="288"/>
      <c r="BY94" s="288"/>
      <c r="BZ94" s="288"/>
      <c r="CA94" s="288"/>
      <c r="CB94" s="268"/>
      <c r="CC94" s="268"/>
      <c r="CD94" s="268"/>
      <c r="CE94" s="257" t="s">
        <v>4461</v>
      </c>
    </row>
    <row r="95" spans="1:83" ht="14.65">
      <c r="A95" s="259">
        <v>2021</v>
      </c>
      <c r="B95" s="260" t="s">
        <v>4503</v>
      </c>
      <c r="C95" s="260" t="s">
        <v>4504</v>
      </c>
      <c r="D95" s="260" t="s">
        <v>4505</v>
      </c>
      <c r="E95" s="260" t="s">
        <v>4505</v>
      </c>
      <c r="F95" s="260" t="s">
        <v>4506</v>
      </c>
      <c r="G95" s="269" t="s">
        <v>12078</v>
      </c>
      <c r="H95" s="261" t="s">
        <v>719</v>
      </c>
      <c r="I95" s="269"/>
      <c r="J95" s="269" t="s">
        <v>739</v>
      </c>
      <c r="K95" s="259" t="s">
        <v>4464</v>
      </c>
      <c r="L95" s="259" t="s">
        <v>4507</v>
      </c>
      <c r="M95" s="259" t="s">
        <v>300</v>
      </c>
      <c r="N95" s="269"/>
      <c r="O95" s="272"/>
      <c r="P95" s="272"/>
      <c r="Q95" s="272"/>
      <c r="R95" s="273"/>
      <c r="S95" s="273"/>
      <c r="T95" s="260"/>
      <c r="U95" s="260"/>
      <c r="V95" s="274">
        <v>60</v>
      </c>
      <c r="W95" s="274">
        <v>21</v>
      </c>
      <c r="X95" s="274">
        <f t="shared" si="54"/>
        <v>39</v>
      </c>
      <c r="Y95" s="274"/>
      <c r="Z95" s="274"/>
      <c r="AA95" s="274"/>
      <c r="AB95" s="274">
        <v>70</v>
      </c>
      <c r="AC95" s="274">
        <v>35</v>
      </c>
      <c r="AD95" s="274">
        <f t="shared" si="55"/>
        <v>35</v>
      </c>
      <c r="AE95" s="274"/>
      <c r="AF95" s="274"/>
      <c r="AG95" s="274"/>
      <c r="AH95" s="274"/>
      <c r="AI95" s="274"/>
      <c r="AJ95" s="274"/>
      <c r="AK95" s="274"/>
      <c r="AL95" s="274"/>
      <c r="AM95" s="274"/>
      <c r="AN95" s="274">
        <v>44</v>
      </c>
      <c r="AO95" s="274">
        <v>34</v>
      </c>
      <c r="AP95" s="274">
        <f t="shared" si="56"/>
        <v>10</v>
      </c>
      <c r="AQ95" s="274"/>
      <c r="AR95" s="274"/>
      <c r="AS95" s="274"/>
      <c r="AT95" s="274">
        <v>85</v>
      </c>
      <c r="AU95" s="274">
        <v>77</v>
      </c>
      <c r="AV95" s="274">
        <f t="shared" si="57"/>
        <v>8</v>
      </c>
      <c r="AW95" s="274"/>
      <c r="AX95" s="274"/>
      <c r="AY95" s="274"/>
      <c r="AZ95" s="274"/>
      <c r="BA95" s="274"/>
      <c r="BB95" s="274"/>
      <c r="BC95" s="274"/>
      <c r="BD95" s="274"/>
      <c r="BE95" s="274"/>
      <c r="BF95" s="274"/>
      <c r="BG95" s="274"/>
      <c r="BH95" s="274"/>
      <c r="BI95" s="274"/>
      <c r="BJ95" s="274"/>
      <c r="BK95" s="274">
        <v>93</v>
      </c>
      <c r="BL95" s="274">
        <v>83</v>
      </c>
      <c r="BM95" s="274">
        <f t="shared" si="58"/>
        <v>10</v>
      </c>
      <c r="BN95" s="274"/>
      <c r="BO95" s="274"/>
      <c r="BP95" s="274"/>
      <c r="BQ95" s="286">
        <v>0.96</v>
      </c>
      <c r="BR95" s="282">
        <v>4.5199999999999996</v>
      </c>
      <c r="BS95" s="282">
        <v>0.39</v>
      </c>
      <c r="BT95" s="282"/>
      <c r="BU95" s="282"/>
      <c r="BV95" s="288"/>
      <c r="BW95" s="288"/>
      <c r="BX95" s="288"/>
      <c r="BY95" s="288"/>
      <c r="BZ95" s="288"/>
      <c r="CA95" s="288"/>
      <c r="CB95" s="268"/>
      <c r="CC95" s="268"/>
      <c r="CD95" s="268"/>
      <c r="CE95" s="257" t="s">
        <v>4461</v>
      </c>
    </row>
    <row r="96" spans="1:83" ht="43.9">
      <c r="A96" s="259">
        <v>2021</v>
      </c>
      <c r="B96" s="273" t="s">
        <v>4498</v>
      </c>
      <c r="C96" s="273" t="s">
        <v>4595</v>
      </c>
      <c r="D96" s="273" t="s">
        <v>4517</v>
      </c>
      <c r="E96" s="273" t="s">
        <v>4517</v>
      </c>
      <c r="F96" s="273" t="s">
        <v>287</v>
      </c>
      <c r="G96" s="269" t="s">
        <v>12072</v>
      </c>
      <c r="H96" s="261" t="s">
        <v>693</v>
      </c>
      <c r="I96" s="269"/>
      <c r="J96" s="269"/>
      <c r="K96" s="259" t="s">
        <v>4464</v>
      </c>
      <c r="L96" s="269" t="s">
        <v>4508</v>
      </c>
      <c r="M96" s="269" t="s">
        <v>300</v>
      </c>
      <c r="N96" s="269"/>
      <c r="O96" s="272"/>
      <c r="P96" s="272"/>
      <c r="Q96" s="272"/>
      <c r="R96" s="272"/>
      <c r="S96" s="276" t="s">
        <v>4700</v>
      </c>
      <c r="T96" s="269"/>
      <c r="U96" s="260" t="s">
        <v>4593</v>
      </c>
      <c r="V96" s="274"/>
      <c r="W96" s="274"/>
      <c r="X96" s="274"/>
      <c r="Y96" s="274">
        <v>38</v>
      </c>
      <c r="Z96" s="274">
        <v>61</v>
      </c>
      <c r="AA96" s="274">
        <f t="shared" ref="AA96:AA97" si="59">Z96-Y96</f>
        <v>23</v>
      </c>
      <c r="AB96" s="274"/>
      <c r="AC96" s="274"/>
      <c r="AD96" s="274"/>
      <c r="AE96" s="274">
        <v>66</v>
      </c>
      <c r="AF96" s="274">
        <v>85</v>
      </c>
      <c r="AG96" s="274">
        <f t="shared" ref="AG96:AG97" si="60">AF96-AE96</f>
        <v>19</v>
      </c>
      <c r="AH96" s="274"/>
      <c r="AI96" s="274"/>
      <c r="AJ96" s="274"/>
      <c r="AK96" s="274">
        <v>73</v>
      </c>
      <c r="AL96" s="274">
        <v>97</v>
      </c>
      <c r="AM96" s="274">
        <f t="shared" ref="AM96:AM97" si="61">AL96-AK96</f>
        <v>24</v>
      </c>
      <c r="AN96" s="274"/>
      <c r="AO96" s="274"/>
      <c r="AP96" s="274"/>
      <c r="AQ96" s="274">
        <v>30</v>
      </c>
      <c r="AR96" s="274">
        <v>56</v>
      </c>
      <c r="AS96" s="274">
        <f t="shared" ref="AS96:AS97" si="62">AR96-AQ96</f>
        <v>26</v>
      </c>
      <c r="AT96" s="274"/>
      <c r="AU96" s="274"/>
      <c r="AV96" s="274"/>
      <c r="AW96" s="274">
        <v>82</v>
      </c>
      <c r="AX96" s="274">
        <v>96</v>
      </c>
      <c r="AY96" s="274">
        <f t="shared" ref="AY96:AY97" si="63">AX96-AW96</f>
        <v>14</v>
      </c>
      <c r="AZ96" s="274"/>
      <c r="BA96" s="274"/>
      <c r="BB96" s="274">
        <v>89</v>
      </c>
      <c r="BC96" s="274">
        <v>98</v>
      </c>
      <c r="BD96" s="274">
        <f t="shared" ref="BD96:BD97" si="64">BC96-BB96</f>
        <v>9</v>
      </c>
      <c r="BE96" s="274"/>
      <c r="BF96" s="274"/>
      <c r="BG96" s="274"/>
      <c r="BH96" s="274">
        <v>76</v>
      </c>
      <c r="BI96" s="274">
        <v>94</v>
      </c>
      <c r="BJ96" s="274">
        <f t="shared" ref="BJ96:BJ97" si="65">BI96-BH96</f>
        <v>18</v>
      </c>
      <c r="BK96" s="274"/>
      <c r="BL96" s="274"/>
      <c r="BM96" s="274"/>
      <c r="BN96" s="274">
        <v>93</v>
      </c>
      <c r="BO96" s="274">
        <v>100</v>
      </c>
      <c r="BP96" s="274">
        <f t="shared" ref="BP96:BP97" si="66">BO96-BN96</f>
        <v>7</v>
      </c>
      <c r="BQ96" s="286">
        <v>0.96</v>
      </c>
      <c r="BR96" s="282">
        <v>4.7300000000000004</v>
      </c>
      <c r="BS96" s="282">
        <v>0.35</v>
      </c>
      <c r="BT96" s="282" t="s">
        <v>52</v>
      </c>
      <c r="BU96" s="282" t="s">
        <v>52</v>
      </c>
      <c r="BV96" s="288"/>
      <c r="BW96" s="288"/>
      <c r="BX96" s="288"/>
      <c r="BY96" s="288"/>
      <c r="BZ96" s="288"/>
      <c r="CA96" s="288"/>
      <c r="CB96" s="268"/>
      <c r="CC96" s="268"/>
      <c r="CD96" s="268"/>
      <c r="CE96" s="268"/>
    </row>
    <row r="97" spans="1:83" ht="73.150000000000006">
      <c r="A97" s="259">
        <v>2021</v>
      </c>
      <c r="B97" s="273" t="s">
        <v>4498</v>
      </c>
      <c r="C97" s="273" t="s">
        <v>4656</v>
      </c>
      <c r="D97" s="273" t="s">
        <v>4657</v>
      </c>
      <c r="E97" s="273" t="s">
        <v>4657</v>
      </c>
      <c r="F97" s="273" t="s">
        <v>4658</v>
      </c>
      <c r="G97" s="269" t="s">
        <v>12071</v>
      </c>
      <c r="H97" s="261" t="s">
        <v>719</v>
      </c>
      <c r="I97" s="269"/>
      <c r="J97" s="269"/>
      <c r="K97" s="259" t="s">
        <v>4464</v>
      </c>
      <c r="L97" s="269" t="s">
        <v>4508</v>
      </c>
      <c r="M97" s="269" t="s">
        <v>300</v>
      </c>
      <c r="N97" s="269"/>
      <c r="O97" s="272"/>
      <c r="P97" s="272"/>
      <c r="Q97" s="284" t="s">
        <v>4701</v>
      </c>
      <c r="R97" s="272"/>
      <c r="S97" s="276" t="s">
        <v>4702</v>
      </c>
      <c r="T97" s="269"/>
      <c r="U97" s="260" t="s">
        <v>4703</v>
      </c>
      <c r="V97" s="274"/>
      <c r="W97" s="274"/>
      <c r="X97" s="274"/>
      <c r="Y97" s="274">
        <v>50</v>
      </c>
      <c r="Z97" s="274">
        <v>69</v>
      </c>
      <c r="AA97" s="274">
        <f t="shared" si="59"/>
        <v>19</v>
      </c>
      <c r="AB97" s="274"/>
      <c r="AC97" s="274"/>
      <c r="AD97" s="274"/>
      <c r="AE97" s="274">
        <v>64</v>
      </c>
      <c r="AF97" s="274">
        <v>79</v>
      </c>
      <c r="AG97" s="274">
        <f t="shared" si="60"/>
        <v>15</v>
      </c>
      <c r="AH97" s="274"/>
      <c r="AI97" s="274"/>
      <c r="AJ97" s="274"/>
      <c r="AK97" s="274">
        <v>75</v>
      </c>
      <c r="AL97" s="274">
        <v>84</v>
      </c>
      <c r="AM97" s="274">
        <f t="shared" si="61"/>
        <v>9</v>
      </c>
      <c r="AN97" s="274"/>
      <c r="AO97" s="274"/>
      <c r="AP97" s="274"/>
      <c r="AQ97" s="274">
        <v>56</v>
      </c>
      <c r="AR97" s="274">
        <v>69</v>
      </c>
      <c r="AS97" s="274">
        <f t="shared" si="62"/>
        <v>13</v>
      </c>
      <c r="AT97" s="274"/>
      <c r="AU97" s="274"/>
      <c r="AV97" s="274"/>
      <c r="AW97" s="274">
        <v>80</v>
      </c>
      <c r="AX97" s="274">
        <v>88</v>
      </c>
      <c r="AY97" s="274">
        <f t="shared" si="63"/>
        <v>8</v>
      </c>
      <c r="AZ97" s="274"/>
      <c r="BA97" s="274"/>
      <c r="BB97" s="274">
        <v>96</v>
      </c>
      <c r="BC97" s="274">
        <v>98</v>
      </c>
      <c r="BD97" s="274">
        <f t="shared" si="64"/>
        <v>2</v>
      </c>
      <c r="BE97" s="274"/>
      <c r="BF97" s="274"/>
      <c r="BG97" s="274"/>
      <c r="BH97" s="274">
        <v>79</v>
      </c>
      <c r="BI97" s="274">
        <v>87</v>
      </c>
      <c r="BJ97" s="274">
        <f t="shared" si="65"/>
        <v>8</v>
      </c>
      <c r="BK97" s="274"/>
      <c r="BL97" s="274"/>
      <c r="BM97" s="274"/>
      <c r="BN97" s="274">
        <v>89</v>
      </c>
      <c r="BO97" s="274">
        <v>93</v>
      </c>
      <c r="BP97" s="274">
        <f t="shared" si="66"/>
        <v>4</v>
      </c>
      <c r="BQ97" s="286">
        <v>0.97</v>
      </c>
      <c r="BR97" s="282">
        <v>4.78</v>
      </c>
      <c r="BS97" s="282">
        <v>0.47</v>
      </c>
      <c r="BT97" s="282" t="s">
        <v>52</v>
      </c>
      <c r="BU97" s="282" t="s">
        <v>52</v>
      </c>
      <c r="BV97" s="288"/>
      <c r="BW97" s="288"/>
      <c r="BX97" s="288"/>
      <c r="BY97" s="288"/>
      <c r="BZ97" s="288"/>
      <c r="CA97" s="288"/>
      <c r="CB97" s="268"/>
      <c r="CC97" s="268"/>
      <c r="CD97" s="268"/>
      <c r="CE97" s="268"/>
    </row>
    <row r="98" spans="1:83" ht="58.5">
      <c r="A98" s="259">
        <v>2021</v>
      </c>
      <c r="B98" s="260" t="s">
        <v>4704</v>
      </c>
      <c r="C98" s="260" t="s">
        <v>4705</v>
      </c>
      <c r="D98" s="260" t="s">
        <v>4706</v>
      </c>
      <c r="E98" s="260" t="s">
        <v>4706</v>
      </c>
      <c r="F98" s="260" t="s">
        <v>4707</v>
      </c>
      <c r="G98" s="269" t="s">
        <v>12083</v>
      </c>
      <c r="H98" s="272" t="s">
        <v>4469</v>
      </c>
      <c r="I98" s="269"/>
      <c r="J98" s="269" t="s">
        <v>739</v>
      </c>
      <c r="K98" s="259" t="s">
        <v>4649</v>
      </c>
      <c r="L98" s="269" t="s">
        <v>4649</v>
      </c>
      <c r="M98" s="269" t="s">
        <v>300</v>
      </c>
      <c r="N98" s="269"/>
      <c r="O98" s="272"/>
      <c r="P98" s="272"/>
      <c r="Q98" s="272" t="s">
        <v>52</v>
      </c>
      <c r="R98" s="273"/>
      <c r="S98" s="276" t="s">
        <v>4708</v>
      </c>
      <c r="T98" s="260"/>
      <c r="U98" s="260" t="s">
        <v>454</v>
      </c>
      <c r="V98" s="274"/>
      <c r="W98" s="274"/>
      <c r="X98" s="274"/>
      <c r="Y98" s="274"/>
      <c r="Z98" s="274"/>
      <c r="AA98" s="274"/>
      <c r="AB98" s="274"/>
      <c r="AC98" s="274"/>
      <c r="AD98" s="274"/>
      <c r="AE98" s="274"/>
      <c r="AF98" s="274"/>
      <c r="AG98" s="274"/>
      <c r="AH98" s="274"/>
      <c r="AI98" s="274"/>
      <c r="AJ98" s="274"/>
      <c r="AK98" s="274"/>
      <c r="AL98" s="274"/>
      <c r="AM98" s="274"/>
      <c r="AN98" s="274"/>
      <c r="AO98" s="274"/>
      <c r="AP98" s="274"/>
      <c r="AQ98" s="274"/>
      <c r="AR98" s="274"/>
      <c r="AS98" s="274"/>
      <c r="AT98" s="274"/>
      <c r="AU98" s="274"/>
      <c r="AV98" s="274"/>
      <c r="AW98" s="274"/>
      <c r="AX98" s="274"/>
      <c r="AY98" s="274"/>
      <c r="AZ98" s="274"/>
      <c r="BA98" s="274"/>
      <c r="BB98" s="274"/>
      <c r="BC98" s="274"/>
      <c r="BD98" s="274"/>
      <c r="BE98" s="274"/>
      <c r="BF98" s="274"/>
      <c r="BG98" s="274"/>
      <c r="BH98" s="274"/>
      <c r="BI98" s="274"/>
      <c r="BJ98" s="274"/>
      <c r="BK98" s="274"/>
      <c r="BL98" s="274"/>
      <c r="BM98" s="274"/>
      <c r="BN98" s="274"/>
      <c r="BO98" s="274"/>
      <c r="BP98" s="274"/>
      <c r="BQ98" s="286">
        <v>0.97</v>
      </c>
      <c r="BR98" s="282">
        <v>5.2</v>
      </c>
      <c r="BS98" s="282">
        <v>0.43</v>
      </c>
      <c r="BT98" s="282" t="s">
        <v>52</v>
      </c>
      <c r="BU98" s="282" t="s">
        <v>52</v>
      </c>
      <c r="BV98" s="288"/>
      <c r="BW98" s="288"/>
      <c r="BX98" s="288"/>
      <c r="BY98" s="288"/>
      <c r="BZ98" s="288"/>
      <c r="CA98" s="288"/>
      <c r="CB98" s="268"/>
      <c r="CC98" s="268"/>
      <c r="CD98" s="268"/>
      <c r="CE98" s="257" t="s">
        <v>4461</v>
      </c>
    </row>
    <row r="99" spans="1:83" ht="43.9">
      <c r="A99" s="259">
        <v>2021</v>
      </c>
      <c r="B99" s="260" t="s">
        <v>4459</v>
      </c>
      <c r="C99" s="260" t="s">
        <v>4569</v>
      </c>
      <c r="D99" s="260" t="s">
        <v>4570</v>
      </c>
      <c r="E99" s="260" t="s">
        <v>4571</v>
      </c>
      <c r="F99" s="260" t="s">
        <v>4572</v>
      </c>
      <c r="G99" s="269" t="s">
        <v>12076</v>
      </c>
      <c r="H99" s="272" t="s">
        <v>681</v>
      </c>
      <c r="I99" s="269"/>
      <c r="J99" s="269"/>
      <c r="K99" s="259" t="s">
        <v>4649</v>
      </c>
      <c r="L99" s="269" t="s">
        <v>4649</v>
      </c>
      <c r="M99" s="259" t="s">
        <v>300</v>
      </c>
      <c r="N99" s="269"/>
      <c r="O99" s="272"/>
      <c r="P99" s="272"/>
      <c r="Q99" s="272" t="s">
        <v>52</v>
      </c>
      <c r="R99" s="273"/>
      <c r="S99" s="276" t="s">
        <v>4709</v>
      </c>
      <c r="T99" s="260"/>
      <c r="U99" s="260" t="s">
        <v>4710</v>
      </c>
      <c r="V99" s="274"/>
      <c r="W99" s="274"/>
      <c r="X99" s="274"/>
      <c r="Y99" s="274"/>
      <c r="Z99" s="274"/>
      <c r="AA99" s="274"/>
      <c r="AB99" s="274"/>
      <c r="AC99" s="274"/>
      <c r="AD99" s="274"/>
      <c r="AE99" s="274"/>
      <c r="AF99" s="274"/>
      <c r="AG99" s="274"/>
      <c r="AH99" s="274"/>
      <c r="AI99" s="274"/>
      <c r="AJ99" s="274"/>
      <c r="AK99" s="274"/>
      <c r="AL99" s="274"/>
      <c r="AM99" s="274"/>
      <c r="AN99" s="274"/>
      <c r="AO99" s="274"/>
      <c r="AP99" s="274"/>
      <c r="AQ99" s="274"/>
      <c r="AR99" s="274"/>
      <c r="AS99" s="274"/>
      <c r="AT99" s="274"/>
      <c r="AU99" s="274"/>
      <c r="AV99" s="274"/>
      <c r="AW99" s="274"/>
      <c r="AX99" s="274"/>
      <c r="AY99" s="274"/>
      <c r="AZ99" s="274"/>
      <c r="BA99" s="274"/>
      <c r="BB99" s="274"/>
      <c r="BC99" s="274"/>
      <c r="BD99" s="274"/>
      <c r="BE99" s="274"/>
      <c r="BF99" s="274"/>
      <c r="BG99" s="274"/>
      <c r="BH99" s="274"/>
      <c r="BI99" s="274"/>
      <c r="BJ99" s="274"/>
      <c r="BK99" s="274"/>
      <c r="BL99" s="274"/>
      <c r="BM99" s="274"/>
      <c r="BN99" s="274"/>
      <c r="BO99" s="274"/>
      <c r="BP99" s="274"/>
      <c r="BQ99" s="286">
        <v>0.97</v>
      </c>
      <c r="BR99" s="282">
        <v>4.95</v>
      </c>
      <c r="BS99" s="282">
        <v>0.42</v>
      </c>
      <c r="BT99" s="282" t="s">
        <v>52</v>
      </c>
      <c r="BU99" s="282" t="s">
        <v>52</v>
      </c>
      <c r="BV99" s="288"/>
      <c r="BW99" s="288"/>
      <c r="BX99" s="288"/>
      <c r="BY99" s="288"/>
      <c r="BZ99" s="288"/>
      <c r="CA99" s="288"/>
      <c r="CB99" s="268"/>
      <c r="CC99" s="268"/>
      <c r="CD99" s="268"/>
      <c r="CE99" s="257" t="s">
        <v>4461</v>
      </c>
    </row>
    <row r="100" spans="1:83" ht="73.150000000000006">
      <c r="A100" s="259">
        <v>2021</v>
      </c>
      <c r="B100" s="273" t="s">
        <v>4467</v>
      </c>
      <c r="C100" s="273" t="s">
        <v>4468</v>
      </c>
      <c r="D100" s="273" t="s">
        <v>4711</v>
      </c>
      <c r="E100" s="273" t="s">
        <v>4711</v>
      </c>
      <c r="F100" s="273" t="s">
        <v>4712</v>
      </c>
      <c r="G100" s="269" t="s">
        <v>12107</v>
      </c>
      <c r="H100" s="272" t="s">
        <v>676</v>
      </c>
      <c r="I100" s="269"/>
      <c r="J100" s="269"/>
      <c r="K100" s="259" t="s">
        <v>4464</v>
      </c>
      <c r="L100" s="269" t="s">
        <v>4508</v>
      </c>
      <c r="M100" s="259" t="s">
        <v>300</v>
      </c>
      <c r="N100" s="269"/>
      <c r="O100" s="272"/>
      <c r="P100" s="272"/>
      <c r="Q100" s="290" t="s">
        <v>4713</v>
      </c>
      <c r="R100" s="272"/>
      <c r="S100" s="276" t="s">
        <v>4714</v>
      </c>
      <c r="T100" s="269"/>
      <c r="U100" s="260" t="s">
        <v>4703</v>
      </c>
      <c r="V100" s="274"/>
      <c r="W100" s="274"/>
      <c r="X100" s="274"/>
      <c r="Y100" s="274">
        <v>44</v>
      </c>
      <c r="Z100" s="274">
        <v>63</v>
      </c>
      <c r="AA100" s="274">
        <f t="shared" ref="AA100:AA103" si="67">Z100-Y100</f>
        <v>19</v>
      </c>
      <c r="AB100" s="274"/>
      <c r="AC100" s="274"/>
      <c r="AD100" s="274"/>
      <c r="AE100" s="274">
        <v>61</v>
      </c>
      <c r="AF100" s="274">
        <v>78</v>
      </c>
      <c r="AG100" s="274">
        <f t="shared" ref="AG100:AG107" si="68">AF100-AE100</f>
        <v>17</v>
      </c>
      <c r="AH100" s="274"/>
      <c r="AI100" s="274"/>
      <c r="AJ100" s="274"/>
      <c r="AK100" s="274">
        <v>73</v>
      </c>
      <c r="AL100" s="274">
        <v>85</v>
      </c>
      <c r="AM100" s="274">
        <f t="shared" ref="AM100:AM101" si="69">AL100-AK100</f>
        <v>12</v>
      </c>
      <c r="AN100" s="274"/>
      <c r="AO100" s="274"/>
      <c r="AP100" s="274"/>
      <c r="AQ100" s="274">
        <v>66</v>
      </c>
      <c r="AR100" s="274">
        <v>79</v>
      </c>
      <c r="AS100" s="274">
        <f t="shared" ref="AS100:AS107" si="70">AR100-AQ100</f>
        <v>13</v>
      </c>
      <c r="AT100" s="274"/>
      <c r="AU100" s="274"/>
      <c r="AV100" s="274"/>
      <c r="AW100" s="274">
        <v>81</v>
      </c>
      <c r="AX100" s="274">
        <v>87</v>
      </c>
      <c r="AY100" s="274">
        <f t="shared" ref="AY100:AY107" si="71">AX100-AW100</f>
        <v>6</v>
      </c>
      <c r="AZ100" s="274"/>
      <c r="BA100" s="274"/>
      <c r="BB100" s="274"/>
      <c r="BC100" s="274"/>
      <c r="BD100" s="274"/>
      <c r="BE100" s="274"/>
      <c r="BF100" s="274"/>
      <c r="BG100" s="274"/>
      <c r="BH100" s="274">
        <v>79</v>
      </c>
      <c r="BI100" s="274">
        <v>87</v>
      </c>
      <c r="BJ100" s="274">
        <f t="shared" ref="BJ100:BJ107" si="72">BI100-BH100</f>
        <v>8</v>
      </c>
      <c r="BK100" s="274"/>
      <c r="BL100" s="274"/>
      <c r="BM100" s="274"/>
      <c r="BN100" s="274">
        <v>85</v>
      </c>
      <c r="BO100" s="274">
        <v>93</v>
      </c>
      <c r="BP100" s="274">
        <f t="shared" ref="BP100:BP107" si="73">BO100-BN100</f>
        <v>8</v>
      </c>
      <c r="BQ100" s="286">
        <v>0.97</v>
      </c>
      <c r="BR100" s="282">
        <v>4.5599999999999996</v>
      </c>
      <c r="BS100" s="282">
        <v>0.4</v>
      </c>
      <c r="BT100" s="282" t="s">
        <v>52</v>
      </c>
      <c r="BU100" s="282" t="s">
        <v>52</v>
      </c>
      <c r="BV100" s="288"/>
      <c r="BW100" s="288"/>
      <c r="BX100" s="288"/>
      <c r="BY100" s="288"/>
      <c r="BZ100" s="288"/>
      <c r="CA100" s="288"/>
      <c r="CB100" s="268"/>
      <c r="CC100" s="268"/>
      <c r="CD100" s="268"/>
      <c r="CE100" s="268"/>
    </row>
    <row r="101" spans="1:83" ht="43.9">
      <c r="A101" s="259">
        <v>2021</v>
      </c>
      <c r="B101" s="273" t="s">
        <v>303</v>
      </c>
      <c r="C101" s="273" t="s">
        <v>4497</v>
      </c>
      <c r="D101" s="273" t="s">
        <v>4663</v>
      </c>
      <c r="E101" s="273" t="s">
        <v>4663</v>
      </c>
      <c r="F101" s="273" t="s">
        <v>4664</v>
      </c>
      <c r="G101" s="269" t="s">
        <v>12083</v>
      </c>
      <c r="H101" s="272" t="s">
        <v>4469</v>
      </c>
      <c r="I101" s="269"/>
      <c r="J101" s="269"/>
      <c r="K101" s="259" t="s">
        <v>4464</v>
      </c>
      <c r="L101" s="269" t="s">
        <v>4508</v>
      </c>
      <c r="M101" s="269" t="s">
        <v>300</v>
      </c>
      <c r="N101" s="269"/>
      <c r="O101" s="272"/>
      <c r="P101" s="272"/>
      <c r="Q101" s="290" t="s">
        <v>4715</v>
      </c>
      <c r="R101" s="272"/>
      <c r="S101" s="276" t="s">
        <v>4716</v>
      </c>
      <c r="T101" s="269"/>
      <c r="U101" s="260" t="s">
        <v>454</v>
      </c>
      <c r="V101" s="274"/>
      <c r="W101" s="274"/>
      <c r="X101" s="274"/>
      <c r="Y101" s="274">
        <v>66</v>
      </c>
      <c r="Z101" s="274">
        <v>80</v>
      </c>
      <c r="AA101" s="274">
        <f t="shared" si="67"/>
        <v>14</v>
      </c>
      <c r="AB101" s="274"/>
      <c r="AC101" s="274"/>
      <c r="AD101" s="274"/>
      <c r="AE101" s="274">
        <v>76</v>
      </c>
      <c r="AF101" s="274">
        <v>87</v>
      </c>
      <c r="AG101" s="274">
        <f t="shared" si="68"/>
        <v>11</v>
      </c>
      <c r="AH101" s="274"/>
      <c r="AI101" s="274"/>
      <c r="AJ101" s="274"/>
      <c r="AK101" s="274">
        <v>80</v>
      </c>
      <c r="AL101" s="274">
        <v>91</v>
      </c>
      <c r="AM101" s="274">
        <f t="shared" si="69"/>
        <v>11</v>
      </c>
      <c r="AN101" s="274"/>
      <c r="AO101" s="274"/>
      <c r="AP101" s="274"/>
      <c r="AQ101" s="274">
        <v>57</v>
      </c>
      <c r="AR101" s="274">
        <v>73</v>
      </c>
      <c r="AS101" s="274">
        <f t="shared" si="70"/>
        <v>16</v>
      </c>
      <c r="AT101" s="274"/>
      <c r="AU101" s="274"/>
      <c r="AV101" s="274"/>
      <c r="AW101" s="274">
        <v>78</v>
      </c>
      <c r="AX101" s="274">
        <v>93</v>
      </c>
      <c r="AY101" s="274">
        <f t="shared" si="71"/>
        <v>15</v>
      </c>
      <c r="AZ101" s="274"/>
      <c r="BA101" s="274"/>
      <c r="BB101" s="274"/>
      <c r="BC101" s="274"/>
      <c r="BD101" s="274"/>
      <c r="BE101" s="274"/>
      <c r="BF101" s="274"/>
      <c r="BG101" s="274"/>
      <c r="BH101" s="274">
        <v>58</v>
      </c>
      <c r="BI101" s="274">
        <v>76</v>
      </c>
      <c r="BJ101" s="274">
        <f t="shared" si="72"/>
        <v>18</v>
      </c>
      <c r="BK101" s="274"/>
      <c r="BL101" s="274"/>
      <c r="BM101" s="274"/>
      <c r="BN101" s="274">
        <v>92</v>
      </c>
      <c r="BO101" s="274">
        <v>97</v>
      </c>
      <c r="BP101" s="274">
        <f t="shared" si="73"/>
        <v>5</v>
      </c>
      <c r="BQ101" s="286">
        <v>0.97</v>
      </c>
      <c r="BR101" s="282">
        <v>4.5199999999999996</v>
      </c>
      <c r="BS101" s="282">
        <v>0.44</v>
      </c>
      <c r="BT101" s="282" t="s">
        <v>52</v>
      </c>
      <c r="BU101" s="282" t="s">
        <v>52</v>
      </c>
      <c r="BV101" s="288"/>
      <c r="BW101" s="288"/>
      <c r="BX101" s="288"/>
      <c r="BY101" s="288"/>
      <c r="BZ101" s="288"/>
      <c r="CA101" s="288"/>
      <c r="CB101" s="268"/>
      <c r="CC101" s="268"/>
      <c r="CD101" s="268"/>
      <c r="CE101" s="268"/>
    </row>
    <row r="102" spans="1:83" ht="73.150000000000006">
      <c r="A102" s="259">
        <v>2021</v>
      </c>
      <c r="B102" s="273" t="s">
        <v>4467</v>
      </c>
      <c r="C102" s="273" t="s">
        <v>4468</v>
      </c>
      <c r="D102" s="273" t="s">
        <v>4711</v>
      </c>
      <c r="E102" s="273" t="s">
        <v>4711</v>
      </c>
      <c r="F102" s="273" t="s">
        <v>4712</v>
      </c>
      <c r="G102" s="269" t="s">
        <v>12107</v>
      </c>
      <c r="H102" s="261" t="s">
        <v>719</v>
      </c>
      <c r="I102" s="269"/>
      <c r="J102" s="269"/>
      <c r="K102" s="259" t="s">
        <v>4464</v>
      </c>
      <c r="L102" s="269" t="s">
        <v>4508</v>
      </c>
      <c r="M102" s="269" t="s">
        <v>300</v>
      </c>
      <c r="N102" s="269"/>
      <c r="O102" s="272"/>
      <c r="P102" s="272"/>
      <c r="Q102" s="290" t="s">
        <v>4717</v>
      </c>
      <c r="R102" s="272"/>
      <c r="S102" s="276" t="s">
        <v>4718</v>
      </c>
      <c r="T102" s="269"/>
      <c r="U102" s="260" t="s">
        <v>4703</v>
      </c>
      <c r="V102" s="274"/>
      <c r="W102" s="274"/>
      <c r="X102" s="274"/>
      <c r="Y102" s="274">
        <v>61</v>
      </c>
      <c r="Z102" s="274">
        <v>67</v>
      </c>
      <c r="AA102" s="274">
        <f t="shared" si="67"/>
        <v>6</v>
      </c>
      <c r="AB102" s="274"/>
      <c r="AC102" s="274"/>
      <c r="AD102" s="274"/>
      <c r="AE102" s="274">
        <v>73</v>
      </c>
      <c r="AF102" s="274">
        <v>83</v>
      </c>
      <c r="AG102" s="274">
        <f t="shared" si="68"/>
        <v>10</v>
      </c>
      <c r="AH102" s="274"/>
      <c r="AI102" s="274"/>
      <c r="AJ102" s="274"/>
      <c r="AK102" s="274"/>
      <c r="AL102" s="274"/>
      <c r="AM102" s="274"/>
      <c r="AN102" s="274"/>
      <c r="AO102" s="274"/>
      <c r="AP102" s="274"/>
      <c r="AQ102" s="274">
        <v>67</v>
      </c>
      <c r="AR102" s="274">
        <v>79</v>
      </c>
      <c r="AS102" s="274">
        <f t="shared" si="70"/>
        <v>12</v>
      </c>
      <c r="AT102" s="274"/>
      <c r="AU102" s="274"/>
      <c r="AV102" s="274"/>
      <c r="AW102" s="274">
        <v>82</v>
      </c>
      <c r="AX102" s="274">
        <v>93</v>
      </c>
      <c r="AY102" s="274">
        <f t="shared" si="71"/>
        <v>11</v>
      </c>
      <c r="AZ102" s="274"/>
      <c r="BA102" s="274"/>
      <c r="BB102" s="274"/>
      <c r="BC102" s="274"/>
      <c r="BD102" s="274"/>
      <c r="BE102" s="274"/>
      <c r="BF102" s="274"/>
      <c r="BG102" s="274"/>
      <c r="BH102" s="274">
        <v>81</v>
      </c>
      <c r="BI102" s="274">
        <v>95</v>
      </c>
      <c r="BJ102" s="274">
        <f t="shared" si="72"/>
        <v>14</v>
      </c>
      <c r="BK102" s="274"/>
      <c r="BL102" s="274"/>
      <c r="BM102" s="274"/>
      <c r="BN102" s="274">
        <v>88</v>
      </c>
      <c r="BO102" s="274">
        <v>98</v>
      </c>
      <c r="BP102" s="274">
        <f t="shared" si="73"/>
        <v>10</v>
      </c>
      <c r="BQ102" s="286">
        <v>0.97</v>
      </c>
      <c r="BR102" s="282">
        <v>4.92</v>
      </c>
      <c r="BS102" s="282">
        <v>0.45</v>
      </c>
      <c r="BT102" s="282" t="s">
        <v>52</v>
      </c>
      <c r="BU102" s="282" t="s">
        <v>52</v>
      </c>
      <c r="BV102" s="288"/>
      <c r="BW102" s="288"/>
      <c r="BX102" s="288"/>
      <c r="BY102" s="288"/>
      <c r="BZ102" s="288"/>
      <c r="CA102" s="288"/>
      <c r="CB102" s="268"/>
      <c r="CC102" s="268"/>
      <c r="CD102" s="268"/>
      <c r="CE102" s="268"/>
    </row>
    <row r="103" spans="1:83" ht="73.150000000000006">
      <c r="A103" s="259">
        <v>2021</v>
      </c>
      <c r="B103" s="273" t="s">
        <v>4467</v>
      </c>
      <c r="C103" s="273" t="s">
        <v>4468</v>
      </c>
      <c r="D103" s="273" t="s">
        <v>4711</v>
      </c>
      <c r="E103" s="273" t="s">
        <v>4711</v>
      </c>
      <c r="F103" s="273" t="s">
        <v>4712</v>
      </c>
      <c r="G103" s="269" t="s">
        <v>12107</v>
      </c>
      <c r="H103" s="272" t="s">
        <v>688</v>
      </c>
      <c r="I103" s="269"/>
      <c r="J103" s="269"/>
      <c r="K103" s="259" t="s">
        <v>4464</v>
      </c>
      <c r="L103" s="269" t="s">
        <v>4508</v>
      </c>
      <c r="M103" s="269" t="s">
        <v>300</v>
      </c>
      <c r="N103" s="269"/>
      <c r="O103" s="272"/>
      <c r="P103" s="272"/>
      <c r="Q103" s="290" t="s">
        <v>4719</v>
      </c>
      <c r="R103" s="272"/>
      <c r="S103" s="276" t="s">
        <v>4720</v>
      </c>
      <c r="T103" s="269"/>
      <c r="U103" s="260" t="s">
        <v>4703</v>
      </c>
      <c r="V103" s="274"/>
      <c r="W103" s="274"/>
      <c r="X103" s="274"/>
      <c r="Y103" s="274">
        <v>19</v>
      </c>
      <c r="Z103" s="274">
        <v>57</v>
      </c>
      <c r="AA103" s="274">
        <f t="shared" si="67"/>
        <v>38</v>
      </c>
      <c r="AB103" s="274"/>
      <c r="AC103" s="274"/>
      <c r="AD103" s="274"/>
      <c r="AE103" s="274">
        <v>57</v>
      </c>
      <c r="AF103" s="274">
        <v>72</v>
      </c>
      <c r="AG103" s="274">
        <f t="shared" si="68"/>
        <v>15</v>
      </c>
      <c r="AH103" s="274"/>
      <c r="AI103" s="274"/>
      <c r="AJ103" s="274"/>
      <c r="AK103" s="274">
        <v>60</v>
      </c>
      <c r="AL103" s="274">
        <v>75</v>
      </c>
      <c r="AM103" s="274">
        <f t="shared" ref="AM103:AM107" si="74">AL103-AK103</f>
        <v>15</v>
      </c>
      <c r="AN103" s="274"/>
      <c r="AO103" s="274"/>
      <c r="AP103" s="274"/>
      <c r="AQ103" s="274">
        <v>54</v>
      </c>
      <c r="AR103" s="274">
        <v>74</v>
      </c>
      <c r="AS103" s="274">
        <f t="shared" si="70"/>
        <v>20</v>
      </c>
      <c r="AT103" s="274"/>
      <c r="AU103" s="274"/>
      <c r="AV103" s="274"/>
      <c r="AW103" s="274">
        <v>67</v>
      </c>
      <c r="AX103" s="274">
        <v>83</v>
      </c>
      <c r="AY103" s="274">
        <f t="shared" si="71"/>
        <v>16</v>
      </c>
      <c r="AZ103" s="274"/>
      <c r="BA103" s="274"/>
      <c r="BB103" s="274"/>
      <c r="BC103" s="274"/>
      <c r="BD103" s="274"/>
      <c r="BE103" s="274"/>
      <c r="BF103" s="274"/>
      <c r="BG103" s="274"/>
      <c r="BH103" s="274">
        <v>61</v>
      </c>
      <c r="BI103" s="274">
        <v>78</v>
      </c>
      <c r="BJ103" s="274">
        <f t="shared" si="72"/>
        <v>17</v>
      </c>
      <c r="BK103" s="274"/>
      <c r="BL103" s="274"/>
      <c r="BM103" s="274"/>
      <c r="BN103" s="274">
        <v>75</v>
      </c>
      <c r="BO103" s="274">
        <v>91</v>
      </c>
      <c r="BP103" s="274">
        <f t="shared" si="73"/>
        <v>16</v>
      </c>
      <c r="BQ103" s="286">
        <v>0.96</v>
      </c>
      <c r="BR103" s="282">
        <v>5.1100000000000003</v>
      </c>
      <c r="BS103" s="282">
        <v>0.39</v>
      </c>
      <c r="BT103" s="282" t="s">
        <v>52</v>
      </c>
      <c r="BU103" s="282" t="s">
        <v>52</v>
      </c>
      <c r="BV103" s="288"/>
      <c r="BW103" s="288"/>
      <c r="BX103" s="288"/>
      <c r="BY103" s="288"/>
      <c r="BZ103" s="288"/>
      <c r="CA103" s="288"/>
      <c r="CB103" s="268"/>
      <c r="CC103" s="268"/>
      <c r="CD103" s="268"/>
      <c r="CE103" s="268"/>
    </row>
    <row r="104" spans="1:83" ht="73.150000000000006">
      <c r="A104" s="259">
        <v>2021</v>
      </c>
      <c r="B104" s="273" t="s">
        <v>4467</v>
      </c>
      <c r="C104" s="273" t="s">
        <v>4468</v>
      </c>
      <c r="D104" s="273" t="s">
        <v>4711</v>
      </c>
      <c r="E104" s="273" t="s">
        <v>4711</v>
      </c>
      <c r="F104" s="273" t="s">
        <v>4712</v>
      </c>
      <c r="G104" s="269" t="s">
        <v>12107</v>
      </c>
      <c r="H104" s="261" t="s">
        <v>693</v>
      </c>
      <c r="I104" s="269"/>
      <c r="J104" s="269"/>
      <c r="K104" s="259" t="s">
        <v>4464</v>
      </c>
      <c r="L104" s="269" t="s">
        <v>4508</v>
      </c>
      <c r="M104" s="269" t="s">
        <v>300</v>
      </c>
      <c r="N104" s="269"/>
      <c r="O104" s="272"/>
      <c r="P104" s="272"/>
      <c r="Q104" s="290" t="s">
        <v>4721</v>
      </c>
      <c r="R104" s="272"/>
      <c r="S104" s="276" t="s">
        <v>4722</v>
      </c>
      <c r="T104" s="269"/>
      <c r="U104" s="260" t="s">
        <v>4703</v>
      </c>
      <c r="V104" s="274"/>
      <c r="W104" s="274"/>
      <c r="X104" s="274"/>
      <c r="Y104" s="274">
        <v>60</v>
      </c>
      <c r="Z104" s="274">
        <v>73</v>
      </c>
      <c r="AA104" s="274">
        <v>13</v>
      </c>
      <c r="AB104" s="274"/>
      <c r="AC104" s="274"/>
      <c r="AD104" s="274"/>
      <c r="AE104" s="274">
        <v>83</v>
      </c>
      <c r="AF104" s="274">
        <v>91</v>
      </c>
      <c r="AG104" s="274">
        <f t="shared" si="68"/>
        <v>8</v>
      </c>
      <c r="AH104" s="274"/>
      <c r="AI104" s="274"/>
      <c r="AJ104" s="274"/>
      <c r="AK104" s="274">
        <v>79</v>
      </c>
      <c r="AL104" s="274">
        <v>93</v>
      </c>
      <c r="AM104" s="274">
        <f t="shared" si="74"/>
        <v>14</v>
      </c>
      <c r="AN104" s="274"/>
      <c r="AO104" s="274"/>
      <c r="AP104" s="274"/>
      <c r="AQ104" s="274">
        <v>77</v>
      </c>
      <c r="AR104" s="274">
        <v>85</v>
      </c>
      <c r="AS104" s="274">
        <f t="shared" si="70"/>
        <v>8</v>
      </c>
      <c r="AT104" s="274"/>
      <c r="AU104" s="274"/>
      <c r="AV104" s="274"/>
      <c r="AW104" s="274">
        <v>91</v>
      </c>
      <c r="AX104" s="274">
        <v>97</v>
      </c>
      <c r="AY104" s="274">
        <f t="shared" si="71"/>
        <v>6</v>
      </c>
      <c r="AZ104" s="274"/>
      <c r="BA104" s="274"/>
      <c r="BB104" s="274"/>
      <c r="BC104" s="274"/>
      <c r="BD104" s="274"/>
      <c r="BE104" s="274"/>
      <c r="BF104" s="274"/>
      <c r="BG104" s="274"/>
      <c r="BH104" s="274">
        <v>90</v>
      </c>
      <c r="BI104" s="274">
        <v>97</v>
      </c>
      <c r="BJ104" s="274">
        <f t="shared" si="72"/>
        <v>7</v>
      </c>
      <c r="BK104" s="274"/>
      <c r="BL104" s="274"/>
      <c r="BM104" s="274"/>
      <c r="BN104" s="274">
        <v>93</v>
      </c>
      <c r="BO104" s="274">
        <v>100</v>
      </c>
      <c r="BP104" s="274">
        <f t="shared" si="73"/>
        <v>7</v>
      </c>
      <c r="BQ104" s="286">
        <v>0.97</v>
      </c>
      <c r="BR104" s="282">
        <v>5</v>
      </c>
      <c r="BS104" s="282">
        <v>0.42</v>
      </c>
      <c r="BT104" s="282" t="s">
        <v>52</v>
      </c>
      <c r="BU104" s="282" t="s">
        <v>52</v>
      </c>
      <c r="BV104" s="288"/>
      <c r="BW104" s="288"/>
      <c r="BX104" s="288"/>
      <c r="BY104" s="288"/>
      <c r="BZ104" s="288"/>
      <c r="CA104" s="288"/>
      <c r="CB104" s="268"/>
      <c r="CC104" s="268"/>
      <c r="CD104" s="268"/>
      <c r="CE104" s="268"/>
    </row>
    <row r="105" spans="1:83" ht="73.150000000000006">
      <c r="A105" s="259">
        <v>2021</v>
      </c>
      <c r="B105" s="273" t="s">
        <v>4467</v>
      </c>
      <c r="C105" s="273" t="s">
        <v>4468</v>
      </c>
      <c r="D105" s="273" t="s">
        <v>4711</v>
      </c>
      <c r="E105" s="273" t="s">
        <v>4711</v>
      </c>
      <c r="F105" s="273" t="s">
        <v>4723</v>
      </c>
      <c r="G105" s="269" t="s">
        <v>12107</v>
      </c>
      <c r="H105" s="272" t="s">
        <v>676</v>
      </c>
      <c r="I105" s="269"/>
      <c r="J105" s="269"/>
      <c r="K105" s="259" t="s">
        <v>4464</v>
      </c>
      <c r="L105" s="269" t="s">
        <v>4508</v>
      </c>
      <c r="M105" s="269" t="s">
        <v>300</v>
      </c>
      <c r="N105" s="269"/>
      <c r="O105" s="272"/>
      <c r="P105" s="272"/>
      <c r="Q105" s="290" t="s">
        <v>4724</v>
      </c>
      <c r="R105" s="272"/>
      <c r="S105" s="276" t="s">
        <v>4725</v>
      </c>
      <c r="T105" s="269"/>
      <c r="U105" s="260" t="s">
        <v>4703</v>
      </c>
      <c r="V105" s="274"/>
      <c r="W105" s="274"/>
      <c r="X105" s="274"/>
      <c r="Y105" s="274">
        <v>50</v>
      </c>
      <c r="Z105" s="274">
        <v>60</v>
      </c>
      <c r="AA105" s="274">
        <f t="shared" ref="AA105:AA107" si="75">Z105-Y105</f>
        <v>10</v>
      </c>
      <c r="AB105" s="274"/>
      <c r="AC105" s="274"/>
      <c r="AD105" s="274"/>
      <c r="AE105" s="274">
        <v>73</v>
      </c>
      <c r="AF105" s="274">
        <v>82</v>
      </c>
      <c r="AG105" s="274">
        <f t="shared" si="68"/>
        <v>9</v>
      </c>
      <c r="AH105" s="274"/>
      <c r="AI105" s="274"/>
      <c r="AJ105" s="274"/>
      <c r="AK105" s="274">
        <v>75</v>
      </c>
      <c r="AL105" s="274">
        <v>84</v>
      </c>
      <c r="AM105" s="274">
        <f t="shared" si="74"/>
        <v>9</v>
      </c>
      <c r="AN105" s="274"/>
      <c r="AO105" s="274"/>
      <c r="AP105" s="274"/>
      <c r="AQ105" s="274">
        <v>71</v>
      </c>
      <c r="AR105" s="274">
        <v>77</v>
      </c>
      <c r="AS105" s="274">
        <f t="shared" si="70"/>
        <v>6</v>
      </c>
      <c r="AT105" s="274"/>
      <c r="AU105" s="274"/>
      <c r="AV105" s="274"/>
      <c r="AW105" s="274">
        <v>83</v>
      </c>
      <c r="AX105" s="274">
        <v>88</v>
      </c>
      <c r="AY105" s="274">
        <f t="shared" si="71"/>
        <v>5</v>
      </c>
      <c r="AZ105" s="274"/>
      <c r="BA105" s="274"/>
      <c r="BB105" s="274"/>
      <c r="BC105" s="274"/>
      <c r="BD105" s="274"/>
      <c r="BE105" s="274"/>
      <c r="BF105" s="274"/>
      <c r="BG105" s="274"/>
      <c r="BH105" s="274">
        <v>81</v>
      </c>
      <c r="BI105" s="274">
        <v>89</v>
      </c>
      <c r="BJ105" s="274">
        <f t="shared" si="72"/>
        <v>8</v>
      </c>
      <c r="BK105" s="274"/>
      <c r="BL105" s="274"/>
      <c r="BM105" s="274"/>
      <c r="BN105" s="274">
        <v>88</v>
      </c>
      <c r="BO105" s="274">
        <v>93</v>
      </c>
      <c r="BP105" s="274">
        <f t="shared" si="73"/>
        <v>5</v>
      </c>
      <c r="BQ105" s="286">
        <v>0.97</v>
      </c>
      <c r="BR105" s="282">
        <v>5.15</v>
      </c>
      <c r="BS105" s="282">
        <v>0.41</v>
      </c>
      <c r="BT105" s="282" t="s">
        <v>52</v>
      </c>
      <c r="BU105" s="282" t="s">
        <v>52</v>
      </c>
      <c r="BV105" s="288"/>
      <c r="BW105" s="288"/>
      <c r="BX105" s="288"/>
      <c r="BY105" s="288"/>
      <c r="BZ105" s="288"/>
      <c r="CA105" s="288"/>
      <c r="CB105" s="268"/>
      <c r="CC105" s="268"/>
      <c r="CD105" s="268"/>
      <c r="CE105" s="268"/>
    </row>
    <row r="106" spans="1:83" ht="73.150000000000006">
      <c r="A106" s="259">
        <v>2021</v>
      </c>
      <c r="B106" s="273" t="s">
        <v>4467</v>
      </c>
      <c r="C106" s="273" t="s">
        <v>4468</v>
      </c>
      <c r="D106" s="273" t="s">
        <v>4711</v>
      </c>
      <c r="E106" s="273" t="s">
        <v>4711</v>
      </c>
      <c r="F106" s="273" t="s">
        <v>4726</v>
      </c>
      <c r="G106" s="269" t="s">
        <v>12107</v>
      </c>
      <c r="H106" s="261" t="s">
        <v>693</v>
      </c>
      <c r="I106" s="269"/>
      <c r="J106" s="269"/>
      <c r="K106" s="259" t="s">
        <v>4464</v>
      </c>
      <c r="L106" s="269" t="s">
        <v>4508</v>
      </c>
      <c r="M106" s="269" t="s">
        <v>300</v>
      </c>
      <c r="N106" s="291"/>
      <c r="O106" s="292"/>
      <c r="P106" s="292"/>
      <c r="Q106" s="293" t="s">
        <v>4727</v>
      </c>
      <c r="R106" s="272"/>
      <c r="S106" s="276" t="s">
        <v>4728</v>
      </c>
      <c r="T106" s="269"/>
      <c r="U106" s="260" t="s">
        <v>4703</v>
      </c>
      <c r="V106" s="280"/>
      <c r="W106" s="280"/>
      <c r="X106" s="274"/>
      <c r="Y106" s="274">
        <v>54</v>
      </c>
      <c r="Z106" s="274">
        <v>63</v>
      </c>
      <c r="AA106" s="274">
        <f t="shared" si="75"/>
        <v>9</v>
      </c>
      <c r="AB106" s="280"/>
      <c r="AC106" s="280"/>
      <c r="AD106" s="274"/>
      <c r="AE106" s="274">
        <v>72</v>
      </c>
      <c r="AF106" s="274">
        <v>81</v>
      </c>
      <c r="AG106" s="274">
        <f t="shared" si="68"/>
        <v>9</v>
      </c>
      <c r="AH106" s="274"/>
      <c r="AI106" s="274"/>
      <c r="AJ106" s="274"/>
      <c r="AK106" s="274">
        <v>77</v>
      </c>
      <c r="AL106" s="274">
        <v>83</v>
      </c>
      <c r="AM106" s="274">
        <f t="shared" si="74"/>
        <v>6</v>
      </c>
      <c r="AN106" s="280"/>
      <c r="AO106" s="280"/>
      <c r="AP106" s="274"/>
      <c r="AQ106" s="274">
        <v>59</v>
      </c>
      <c r="AR106" s="274">
        <v>75</v>
      </c>
      <c r="AS106" s="274">
        <f t="shared" si="70"/>
        <v>16</v>
      </c>
      <c r="AT106" s="280"/>
      <c r="AU106" s="280"/>
      <c r="AV106" s="274"/>
      <c r="AW106" s="274">
        <v>81</v>
      </c>
      <c r="AX106" s="274">
        <v>87</v>
      </c>
      <c r="AY106" s="274">
        <f t="shared" si="71"/>
        <v>6</v>
      </c>
      <c r="AZ106" s="280"/>
      <c r="BA106" s="280"/>
      <c r="BB106" s="280"/>
      <c r="BC106" s="280"/>
      <c r="BD106" s="280"/>
      <c r="BE106" s="274"/>
      <c r="BF106" s="274"/>
      <c r="BG106" s="274"/>
      <c r="BH106" s="274">
        <v>81</v>
      </c>
      <c r="BI106" s="274">
        <v>85</v>
      </c>
      <c r="BJ106" s="274">
        <f t="shared" si="72"/>
        <v>4</v>
      </c>
      <c r="BK106" s="274"/>
      <c r="BL106" s="274"/>
      <c r="BM106" s="274"/>
      <c r="BN106" s="274">
        <v>87</v>
      </c>
      <c r="BO106" s="274">
        <v>94</v>
      </c>
      <c r="BP106" s="274">
        <f t="shared" si="73"/>
        <v>7</v>
      </c>
      <c r="BQ106" s="286">
        <v>0.97</v>
      </c>
      <c r="BR106" s="282">
        <v>4.5</v>
      </c>
      <c r="BS106" s="282">
        <v>0.47</v>
      </c>
      <c r="BT106" s="282" t="s">
        <v>52</v>
      </c>
      <c r="BU106" s="282" t="s">
        <v>52</v>
      </c>
      <c r="BV106" s="294"/>
      <c r="BW106" s="294"/>
      <c r="BX106" s="294"/>
      <c r="BY106" s="294"/>
      <c r="BZ106" s="294"/>
      <c r="CA106" s="294"/>
      <c r="CB106" s="268"/>
      <c r="CC106" s="268"/>
      <c r="CD106" s="268"/>
      <c r="CE106" s="268"/>
    </row>
    <row r="107" spans="1:83" ht="73.150000000000006">
      <c r="A107" s="259">
        <v>2021</v>
      </c>
      <c r="B107" s="273" t="s">
        <v>4474</v>
      </c>
      <c r="C107" s="273" t="s">
        <v>4729</v>
      </c>
      <c r="D107" s="273" t="s">
        <v>4730</v>
      </c>
      <c r="E107" s="273" t="s">
        <v>4731</v>
      </c>
      <c r="F107" s="273" t="s">
        <v>4732</v>
      </c>
      <c r="G107" s="269" t="s">
        <v>12106</v>
      </c>
      <c r="H107" s="272" t="s">
        <v>676</v>
      </c>
      <c r="I107" s="269"/>
      <c r="J107" s="269" t="s">
        <v>739</v>
      </c>
      <c r="K107" s="259" t="s">
        <v>4464</v>
      </c>
      <c r="L107" s="269" t="s">
        <v>4508</v>
      </c>
      <c r="M107" s="269" t="s">
        <v>300</v>
      </c>
      <c r="N107" s="269"/>
      <c r="O107" s="272"/>
      <c r="P107" s="272"/>
      <c r="Q107" s="290" t="s">
        <v>4733</v>
      </c>
      <c r="R107" s="284"/>
      <c r="S107" s="281" t="s">
        <v>4734</v>
      </c>
      <c r="T107" s="269"/>
      <c r="U107" s="260" t="s">
        <v>4710</v>
      </c>
      <c r="V107" s="274"/>
      <c r="W107" s="274"/>
      <c r="X107" s="274"/>
      <c r="Y107" s="274">
        <v>9</v>
      </c>
      <c r="Z107" s="274">
        <v>63</v>
      </c>
      <c r="AA107" s="274">
        <f t="shared" si="75"/>
        <v>54</v>
      </c>
      <c r="AB107" s="274"/>
      <c r="AC107" s="274"/>
      <c r="AD107" s="274"/>
      <c r="AE107" s="274">
        <v>18</v>
      </c>
      <c r="AF107" s="274">
        <v>77</v>
      </c>
      <c r="AG107" s="274">
        <f t="shared" si="68"/>
        <v>59</v>
      </c>
      <c r="AH107" s="274"/>
      <c r="AI107" s="274"/>
      <c r="AJ107" s="274"/>
      <c r="AK107" s="274">
        <v>38</v>
      </c>
      <c r="AL107" s="274">
        <v>82</v>
      </c>
      <c r="AM107" s="274">
        <f t="shared" si="74"/>
        <v>44</v>
      </c>
      <c r="AN107" s="274"/>
      <c r="AO107" s="274"/>
      <c r="AP107" s="274"/>
      <c r="AQ107" s="274">
        <v>22</v>
      </c>
      <c r="AR107" s="274">
        <v>72</v>
      </c>
      <c r="AS107" s="274">
        <f t="shared" si="70"/>
        <v>50</v>
      </c>
      <c r="AT107" s="274"/>
      <c r="AU107" s="274"/>
      <c r="AV107" s="274"/>
      <c r="AW107" s="274">
        <v>44</v>
      </c>
      <c r="AX107" s="274">
        <v>74</v>
      </c>
      <c r="AY107" s="274">
        <f t="shared" si="71"/>
        <v>30</v>
      </c>
      <c r="AZ107" s="274"/>
      <c r="BA107" s="274"/>
      <c r="BB107" s="274">
        <v>46</v>
      </c>
      <c r="BC107" s="274">
        <v>80</v>
      </c>
      <c r="BD107" s="274">
        <f>BC107-BB107</f>
        <v>34</v>
      </c>
      <c r="BE107" s="274"/>
      <c r="BF107" s="274"/>
      <c r="BG107" s="274"/>
      <c r="BH107" s="274">
        <v>53</v>
      </c>
      <c r="BI107" s="274">
        <v>82</v>
      </c>
      <c r="BJ107" s="274">
        <f t="shared" si="72"/>
        <v>29</v>
      </c>
      <c r="BK107" s="274"/>
      <c r="BL107" s="274"/>
      <c r="BM107" s="274"/>
      <c r="BN107" s="274">
        <v>63</v>
      </c>
      <c r="BO107" s="274">
        <v>93</v>
      </c>
      <c r="BP107" s="274">
        <f t="shared" si="73"/>
        <v>30</v>
      </c>
      <c r="BQ107" s="286">
        <v>0.97</v>
      </c>
      <c r="BR107" s="282">
        <v>4.28</v>
      </c>
      <c r="BS107" s="282">
        <v>0.49</v>
      </c>
      <c r="BT107" s="282" t="s">
        <v>52</v>
      </c>
      <c r="BU107" s="282" t="s">
        <v>52</v>
      </c>
      <c r="BV107" s="288"/>
      <c r="BW107" s="288"/>
      <c r="BX107" s="288"/>
      <c r="BY107" s="288"/>
      <c r="BZ107" s="288"/>
      <c r="CA107" s="288"/>
      <c r="CB107" s="268"/>
      <c r="CC107" s="268"/>
      <c r="CD107" s="268"/>
      <c r="CE107" s="268"/>
    </row>
    <row r="108" spans="1:83" ht="58.5">
      <c r="A108" s="259">
        <v>2021</v>
      </c>
      <c r="B108" s="260" t="s">
        <v>4474</v>
      </c>
      <c r="C108" s="260" t="s">
        <v>4475</v>
      </c>
      <c r="D108" s="260" t="s">
        <v>4524</v>
      </c>
      <c r="E108" s="260" t="s">
        <v>4525</v>
      </c>
      <c r="F108" s="260" t="s">
        <v>4526</v>
      </c>
      <c r="G108" s="269" t="s">
        <v>12079</v>
      </c>
      <c r="H108" s="261" t="s">
        <v>693</v>
      </c>
      <c r="I108" s="269"/>
      <c r="J108" s="269" t="s">
        <v>739</v>
      </c>
      <c r="K108" s="269" t="s">
        <v>4649</v>
      </c>
      <c r="L108" s="269" t="s">
        <v>4649</v>
      </c>
      <c r="M108" s="259" t="s">
        <v>300</v>
      </c>
      <c r="N108" s="269"/>
      <c r="O108" s="272"/>
      <c r="P108" s="272"/>
      <c r="Q108" s="272" t="s">
        <v>52</v>
      </c>
      <c r="R108" s="273"/>
      <c r="S108" s="276" t="s">
        <v>4735</v>
      </c>
      <c r="T108" s="260"/>
      <c r="U108" s="260" t="s">
        <v>4736</v>
      </c>
      <c r="V108" s="274"/>
      <c r="W108" s="274"/>
      <c r="X108" s="274"/>
      <c r="Y108" s="274"/>
      <c r="Z108" s="274"/>
      <c r="AA108" s="274"/>
      <c r="AB108" s="274"/>
      <c r="AC108" s="274"/>
      <c r="AD108" s="274"/>
      <c r="AE108" s="274"/>
      <c r="AF108" s="274"/>
      <c r="AG108" s="274"/>
      <c r="AH108" s="274"/>
      <c r="AI108" s="274"/>
      <c r="AJ108" s="274"/>
      <c r="AK108" s="274"/>
      <c r="AL108" s="274"/>
      <c r="AM108" s="274"/>
      <c r="AN108" s="274"/>
      <c r="AO108" s="274"/>
      <c r="AP108" s="274"/>
      <c r="AQ108" s="274"/>
      <c r="AR108" s="274"/>
      <c r="AS108" s="274"/>
      <c r="AT108" s="274"/>
      <c r="AU108" s="274"/>
      <c r="AV108" s="274"/>
      <c r="AW108" s="274"/>
      <c r="AX108" s="274"/>
      <c r="AY108" s="274"/>
      <c r="AZ108" s="274"/>
      <c r="BA108" s="274"/>
      <c r="BB108" s="274"/>
      <c r="BC108" s="274"/>
      <c r="BD108" s="274"/>
      <c r="BE108" s="274"/>
      <c r="BF108" s="274"/>
      <c r="BG108" s="274"/>
      <c r="BH108" s="274"/>
      <c r="BI108" s="274"/>
      <c r="BJ108" s="274"/>
      <c r="BK108" s="274"/>
      <c r="BL108" s="274"/>
      <c r="BM108" s="274"/>
      <c r="BN108" s="274"/>
      <c r="BO108" s="274"/>
      <c r="BP108" s="274"/>
      <c r="BQ108" s="286">
        <v>0.97</v>
      </c>
      <c r="BR108" s="282">
        <v>4.42</v>
      </c>
      <c r="BS108" s="282">
        <v>0.45</v>
      </c>
      <c r="BT108" s="282" t="s">
        <v>52</v>
      </c>
      <c r="BU108" s="282" t="s">
        <v>52</v>
      </c>
      <c r="BV108" s="288"/>
      <c r="BW108" s="288"/>
      <c r="BX108" s="288"/>
      <c r="BY108" s="288"/>
      <c r="BZ108" s="288"/>
      <c r="CA108" s="288"/>
      <c r="CB108" s="268"/>
      <c r="CC108" s="268"/>
      <c r="CD108" s="268"/>
      <c r="CE108" s="257" t="s">
        <v>4461</v>
      </c>
    </row>
    <row r="109" spans="1:83" ht="73.150000000000006">
      <c r="A109" s="259">
        <v>2021</v>
      </c>
      <c r="B109" s="273" t="s">
        <v>4597</v>
      </c>
      <c r="C109" s="273" t="s">
        <v>4737</v>
      </c>
      <c r="D109" s="273" t="s">
        <v>4738</v>
      </c>
      <c r="E109" s="273" t="s">
        <v>4739</v>
      </c>
      <c r="F109" s="273" t="s">
        <v>4740</v>
      </c>
      <c r="G109" s="269" t="s">
        <v>12073</v>
      </c>
      <c r="H109" s="272" t="s">
        <v>4469</v>
      </c>
      <c r="I109" s="269"/>
      <c r="J109" s="269"/>
      <c r="K109" s="259" t="s">
        <v>4464</v>
      </c>
      <c r="L109" s="269" t="s">
        <v>4508</v>
      </c>
      <c r="M109" s="269" t="s">
        <v>300</v>
      </c>
      <c r="N109" s="269"/>
      <c r="O109" s="272"/>
      <c r="P109" s="272"/>
      <c r="Q109" s="290" t="s">
        <v>4741</v>
      </c>
      <c r="R109" s="272"/>
      <c r="S109" s="276" t="s">
        <v>4742</v>
      </c>
      <c r="T109" s="269"/>
      <c r="U109" s="260" t="s">
        <v>4703</v>
      </c>
      <c r="V109" s="274"/>
      <c r="W109" s="274"/>
      <c r="X109" s="274"/>
      <c r="Y109" s="274">
        <v>75</v>
      </c>
      <c r="Z109" s="274">
        <v>91</v>
      </c>
      <c r="AA109" s="274">
        <f t="shared" ref="AA109:AA110" si="76">Z109-Y109</f>
        <v>16</v>
      </c>
      <c r="AB109" s="274"/>
      <c r="AC109" s="274"/>
      <c r="AD109" s="274"/>
      <c r="AE109" s="274">
        <v>84</v>
      </c>
      <c r="AF109" s="274">
        <v>95</v>
      </c>
      <c r="AG109" s="274">
        <f t="shared" ref="AG109:AG110" si="77">AF109-AE109</f>
        <v>11</v>
      </c>
      <c r="AH109" s="274"/>
      <c r="AI109" s="274"/>
      <c r="AJ109" s="274"/>
      <c r="AK109" s="274">
        <v>57</v>
      </c>
      <c r="AL109" s="274">
        <v>69</v>
      </c>
      <c r="AM109" s="274">
        <f t="shared" ref="AM109:AM110" si="78">AL109-AK109</f>
        <v>12</v>
      </c>
      <c r="AN109" s="274"/>
      <c r="AO109" s="274"/>
      <c r="AP109" s="274"/>
      <c r="AQ109" s="274">
        <v>55</v>
      </c>
      <c r="AR109" s="274">
        <v>56</v>
      </c>
      <c r="AS109" s="274">
        <f t="shared" ref="AS109:AS110" si="79">AR109-AQ109</f>
        <v>1</v>
      </c>
      <c r="AT109" s="274"/>
      <c r="AU109" s="274"/>
      <c r="AV109" s="274"/>
      <c r="AW109" s="274">
        <v>73</v>
      </c>
      <c r="AX109" s="274">
        <v>81</v>
      </c>
      <c r="AY109" s="274">
        <f t="shared" ref="AY109:AY110" si="80">AX109-AW109</f>
        <v>8</v>
      </c>
      <c r="AZ109" s="274"/>
      <c r="BA109" s="274"/>
      <c r="BB109" s="274"/>
      <c r="BC109" s="274"/>
      <c r="BD109" s="274"/>
      <c r="BE109" s="274"/>
      <c r="BF109" s="274"/>
      <c r="BG109" s="274"/>
      <c r="BH109" s="274">
        <v>73</v>
      </c>
      <c r="BI109" s="274">
        <v>82</v>
      </c>
      <c r="BJ109" s="274">
        <f t="shared" ref="BJ109:BJ110" si="81">BI109-BH109</f>
        <v>9</v>
      </c>
      <c r="BK109" s="274"/>
      <c r="BL109" s="274"/>
      <c r="BM109" s="274"/>
      <c r="BN109" s="274">
        <v>91</v>
      </c>
      <c r="BO109" s="274">
        <v>100</v>
      </c>
      <c r="BP109" s="274">
        <f t="shared" ref="BP109:BP110" si="82">BO109-BN109</f>
        <v>9</v>
      </c>
      <c r="BQ109" s="286">
        <v>0.97</v>
      </c>
      <c r="BR109" s="282">
        <v>4.84</v>
      </c>
      <c r="BS109" s="282">
        <v>0.47</v>
      </c>
      <c r="BT109" s="282" t="s">
        <v>52</v>
      </c>
      <c r="BU109" s="282" t="s">
        <v>52</v>
      </c>
      <c r="BV109" s="288"/>
      <c r="BW109" s="288"/>
      <c r="BX109" s="288"/>
      <c r="BY109" s="288"/>
      <c r="BZ109" s="288"/>
      <c r="CA109" s="288"/>
      <c r="CB109" s="268"/>
      <c r="CC109" s="268"/>
      <c r="CD109" s="268"/>
      <c r="CE109" s="268"/>
    </row>
    <row r="110" spans="1:83" ht="73.150000000000006">
      <c r="A110" s="259">
        <v>2022</v>
      </c>
      <c r="B110" s="273" t="s">
        <v>4597</v>
      </c>
      <c r="C110" s="273" t="s">
        <v>4665</v>
      </c>
      <c r="D110" s="273" t="s">
        <v>304</v>
      </c>
      <c r="E110" s="273" t="s">
        <v>304</v>
      </c>
      <c r="F110" s="273" t="s">
        <v>4743</v>
      </c>
      <c r="G110" s="269" t="s">
        <v>12077</v>
      </c>
      <c r="H110" s="272" t="s">
        <v>684</v>
      </c>
      <c r="I110" s="269"/>
      <c r="J110" s="269" t="s">
        <v>799</v>
      </c>
      <c r="K110" s="259" t="s">
        <v>4464</v>
      </c>
      <c r="L110" s="269" t="s">
        <v>4508</v>
      </c>
      <c r="M110" s="295" t="s">
        <v>4630</v>
      </c>
      <c r="N110" s="296">
        <v>522</v>
      </c>
      <c r="O110" s="296" t="s">
        <v>4744</v>
      </c>
      <c r="P110" s="272"/>
      <c r="Q110" s="290" t="s">
        <v>4745</v>
      </c>
      <c r="R110" s="297" t="s">
        <v>2</v>
      </c>
      <c r="S110" s="276" t="s">
        <v>4746</v>
      </c>
      <c r="T110" s="297" t="s">
        <v>2</v>
      </c>
      <c r="U110" s="260" t="s">
        <v>4703</v>
      </c>
      <c r="V110" s="274"/>
      <c r="W110" s="274"/>
      <c r="X110" s="274"/>
      <c r="Y110" s="274">
        <v>48</v>
      </c>
      <c r="Z110" s="274">
        <v>68</v>
      </c>
      <c r="AA110" s="274">
        <f t="shared" si="76"/>
        <v>20</v>
      </c>
      <c r="AB110" s="274"/>
      <c r="AC110" s="274"/>
      <c r="AD110" s="274"/>
      <c r="AE110" s="274">
        <v>58</v>
      </c>
      <c r="AF110" s="274">
        <v>77</v>
      </c>
      <c r="AG110" s="274">
        <f t="shared" si="77"/>
        <v>19</v>
      </c>
      <c r="AH110" s="274"/>
      <c r="AI110" s="274"/>
      <c r="AJ110" s="274"/>
      <c r="AK110" s="274">
        <v>82</v>
      </c>
      <c r="AL110" s="274">
        <v>93</v>
      </c>
      <c r="AM110" s="274">
        <f t="shared" si="78"/>
        <v>11</v>
      </c>
      <c r="AN110" s="274"/>
      <c r="AO110" s="274"/>
      <c r="AP110" s="274"/>
      <c r="AQ110" s="274">
        <v>75</v>
      </c>
      <c r="AR110" s="274">
        <v>86</v>
      </c>
      <c r="AS110" s="274">
        <f t="shared" si="79"/>
        <v>11</v>
      </c>
      <c r="AT110" s="274"/>
      <c r="AU110" s="274"/>
      <c r="AV110" s="274"/>
      <c r="AW110" s="274">
        <v>58</v>
      </c>
      <c r="AX110" s="274">
        <v>65</v>
      </c>
      <c r="AY110" s="274">
        <f t="shared" si="80"/>
        <v>7</v>
      </c>
      <c r="AZ110" s="274"/>
      <c r="BA110" s="274"/>
      <c r="BB110" s="274"/>
      <c r="BC110" s="274"/>
      <c r="BD110" s="274"/>
      <c r="BE110" s="274"/>
      <c r="BF110" s="274"/>
      <c r="BG110" s="274"/>
      <c r="BH110" s="274">
        <v>95</v>
      </c>
      <c r="BI110" s="274">
        <v>100</v>
      </c>
      <c r="BJ110" s="274">
        <f t="shared" si="81"/>
        <v>5</v>
      </c>
      <c r="BK110" s="274"/>
      <c r="BL110" s="274"/>
      <c r="BM110" s="274"/>
      <c r="BN110" s="274">
        <v>91</v>
      </c>
      <c r="BO110" s="274">
        <v>97</v>
      </c>
      <c r="BP110" s="274">
        <f t="shared" si="82"/>
        <v>6</v>
      </c>
      <c r="BQ110" s="286">
        <v>0.97</v>
      </c>
      <c r="BR110" s="282">
        <v>4.6500000000000004</v>
      </c>
      <c r="BS110" s="282">
        <v>0.47</v>
      </c>
      <c r="BT110" s="282" t="s">
        <v>52</v>
      </c>
      <c r="BU110" s="282" t="s">
        <v>52</v>
      </c>
      <c r="BV110" s="298">
        <v>1401</v>
      </c>
      <c r="BW110" s="299">
        <v>2.7</v>
      </c>
      <c r="BX110" s="299">
        <v>2.6</v>
      </c>
      <c r="BY110" s="300">
        <v>0.01</v>
      </c>
      <c r="BZ110" s="299">
        <v>46.4</v>
      </c>
      <c r="CA110" s="299">
        <v>30.2</v>
      </c>
      <c r="CB110" s="268"/>
      <c r="CC110" s="268"/>
      <c r="CD110" s="268"/>
      <c r="CE110" s="268"/>
    </row>
    <row r="111" spans="1:83" ht="58.5">
      <c r="A111" s="259">
        <v>2022</v>
      </c>
      <c r="B111" s="260" t="s">
        <v>4465</v>
      </c>
      <c r="C111" s="260" t="s">
        <v>4747</v>
      </c>
      <c r="D111" s="260" t="s">
        <v>4663</v>
      </c>
      <c r="E111" s="260" t="s">
        <v>4663</v>
      </c>
      <c r="F111" s="260" t="s">
        <v>4748</v>
      </c>
      <c r="G111" s="269" t="s">
        <v>12094</v>
      </c>
      <c r="H111" s="272" t="s">
        <v>4469</v>
      </c>
      <c r="I111" s="269"/>
      <c r="J111" s="269" t="s">
        <v>799</v>
      </c>
      <c r="K111" s="259" t="s">
        <v>4464</v>
      </c>
      <c r="L111" s="269" t="s">
        <v>4749</v>
      </c>
      <c r="M111" s="295" t="s">
        <v>4630</v>
      </c>
      <c r="N111" s="296"/>
      <c r="O111" s="296"/>
      <c r="P111" s="272"/>
      <c r="Q111" s="272" t="s">
        <v>52</v>
      </c>
      <c r="R111" s="301"/>
      <c r="S111" s="276" t="s">
        <v>4750</v>
      </c>
      <c r="T111" s="301" t="s">
        <v>2</v>
      </c>
      <c r="U111" s="260" t="s">
        <v>454</v>
      </c>
      <c r="V111" s="274">
        <v>35</v>
      </c>
      <c r="W111" s="274">
        <v>11</v>
      </c>
      <c r="X111" s="274">
        <f>V111-W111</f>
        <v>24</v>
      </c>
      <c r="Y111" s="274"/>
      <c r="Z111" s="274"/>
      <c r="AA111" s="274"/>
      <c r="AB111" s="274">
        <v>46</v>
      </c>
      <c r="AC111" s="274">
        <v>21</v>
      </c>
      <c r="AD111" s="274">
        <f>AB111-AC111</f>
        <v>25</v>
      </c>
      <c r="AE111" s="274"/>
      <c r="AF111" s="274"/>
      <c r="AG111" s="274"/>
      <c r="AH111" s="274">
        <v>59</v>
      </c>
      <c r="AI111" s="274">
        <v>33</v>
      </c>
      <c r="AJ111" s="274">
        <f>AH111-AI111</f>
        <v>26</v>
      </c>
      <c r="AK111" s="274"/>
      <c r="AL111" s="274"/>
      <c r="AM111" s="274"/>
      <c r="AN111" s="274">
        <v>52</v>
      </c>
      <c r="AO111" s="274">
        <v>16</v>
      </c>
      <c r="AP111" s="274">
        <f>AN111-AO111</f>
        <v>36</v>
      </c>
      <c r="AQ111" s="274"/>
      <c r="AR111" s="274"/>
      <c r="AS111" s="274"/>
      <c r="AT111" s="274">
        <v>65</v>
      </c>
      <c r="AU111" s="274">
        <v>58</v>
      </c>
      <c r="AV111" s="274">
        <f>AT111-AU111</f>
        <v>7</v>
      </c>
      <c r="AW111" s="274"/>
      <c r="AX111" s="274"/>
      <c r="AY111" s="274"/>
      <c r="AZ111" s="274"/>
      <c r="BA111" s="274"/>
      <c r="BB111" s="274"/>
      <c r="BC111" s="274"/>
      <c r="BD111" s="274"/>
      <c r="BE111" s="274">
        <v>92</v>
      </c>
      <c r="BF111" s="274">
        <v>90</v>
      </c>
      <c r="BG111" s="274">
        <f>BE111-BF111</f>
        <v>2</v>
      </c>
      <c r="BH111" s="274"/>
      <c r="BI111" s="274"/>
      <c r="BJ111" s="274"/>
      <c r="BK111" s="274">
        <v>83</v>
      </c>
      <c r="BL111" s="274">
        <v>57</v>
      </c>
      <c r="BM111" s="274">
        <f>BK111-BL111</f>
        <v>26</v>
      </c>
      <c r="BN111" s="274"/>
      <c r="BO111" s="274"/>
      <c r="BP111" s="274"/>
      <c r="BQ111" s="286">
        <v>0.97</v>
      </c>
      <c r="BR111" s="282">
        <v>4.7</v>
      </c>
      <c r="BS111" s="282">
        <v>0.41</v>
      </c>
      <c r="BT111" s="282" t="s">
        <v>52</v>
      </c>
      <c r="BU111" s="282" t="s">
        <v>52</v>
      </c>
      <c r="BV111" s="299" t="s">
        <v>4751</v>
      </c>
      <c r="BW111" s="299"/>
      <c r="BX111" s="299"/>
      <c r="BY111" s="299"/>
      <c r="BZ111" s="299"/>
      <c r="CA111" s="299"/>
      <c r="CB111" s="268"/>
      <c r="CC111" s="268"/>
      <c r="CD111" s="268"/>
      <c r="CE111" s="257" t="s">
        <v>4461</v>
      </c>
    </row>
    <row r="112" spans="1:83" ht="73.150000000000006">
      <c r="A112" s="259">
        <v>2022</v>
      </c>
      <c r="B112" s="273" t="s">
        <v>4467</v>
      </c>
      <c r="C112" s="273" t="s">
        <v>4635</v>
      </c>
      <c r="D112" s="273" t="s">
        <v>4636</v>
      </c>
      <c r="E112" s="273" t="s">
        <v>4637</v>
      </c>
      <c r="F112" s="273" t="s">
        <v>4638</v>
      </c>
      <c r="G112" s="269" t="s">
        <v>12103</v>
      </c>
      <c r="H112" s="272" t="s">
        <v>4639</v>
      </c>
      <c r="I112" s="269"/>
      <c r="J112" s="269"/>
      <c r="K112" s="259" t="s">
        <v>4464</v>
      </c>
      <c r="L112" s="269" t="s">
        <v>4508</v>
      </c>
      <c r="M112" s="269" t="s">
        <v>300</v>
      </c>
      <c r="N112" s="296"/>
      <c r="O112" s="296"/>
      <c r="P112" s="272"/>
      <c r="Q112" s="290" t="s">
        <v>4752</v>
      </c>
      <c r="R112" s="296" t="s">
        <v>2</v>
      </c>
      <c r="S112" s="276" t="s">
        <v>4753</v>
      </c>
      <c r="T112" s="296" t="s">
        <v>2</v>
      </c>
      <c r="U112" s="260" t="s">
        <v>4736</v>
      </c>
      <c r="V112" s="274"/>
      <c r="W112" s="274"/>
      <c r="X112" s="274"/>
      <c r="Y112" s="274">
        <v>51</v>
      </c>
      <c r="Z112" s="274">
        <v>68</v>
      </c>
      <c r="AA112" s="274">
        <f>Z112-Y112</f>
        <v>17</v>
      </c>
      <c r="AB112" s="274"/>
      <c r="AC112" s="274"/>
      <c r="AD112" s="274"/>
      <c r="AE112" s="274">
        <v>66</v>
      </c>
      <c r="AF112" s="274">
        <v>79</v>
      </c>
      <c r="AG112" s="274">
        <f>AF112-AE112</f>
        <v>13</v>
      </c>
      <c r="AH112" s="274"/>
      <c r="AI112" s="274"/>
      <c r="AJ112" s="274"/>
      <c r="AK112" s="274">
        <v>72</v>
      </c>
      <c r="AL112" s="274">
        <v>81</v>
      </c>
      <c r="AM112" s="274">
        <f>AL112-AK112</f>
        <v>9</v>
      </c>
      <c r="AN112" s="274"/>
      <c r="AO112" s="274"/>
      <c r="AP112" s="274"/>
      <c r="AQ112" s="274">
        <v>76</v>
      </c>
      <c r="AR112" s="274">
        <v>85</v>
      </c>
      <c r="AS112" s="274">
        <f>AR112-AQ112</f>
        <v>9</v>
      </c>
      <c r="AT112" s="274"/>
      <c r="AU112" s="274"/>
      <c r="AV112" s="274"/>
      <c r="AW112" s="274">
        <v>81</v>
      </c>
      <c r="AX112" s="274">
        <v>86</v>
      </c>
      <c r="AY112" s="274">
        <f>AX112-AW112</f>
        <v>5</v>
      </c>
      <c r="AZ112" s="274"/>
      <c r="BA112" s="274"/>
      <c r="BB112" s="274"/>
      <c r="BC112" s="274"/>
      <c r="BD112" s="274"/>
      <c r="BE112" s="274"/>
      <c r="BF112" s="274"/>
      <c r="BG112" s="274"/>
      <c r="BH112" s="274">
        <v>78</v>
      </c>
      <c r="BI112" s="274">
        <v>85</v>
      </c>
      <c r="BJ112" s="274">
        <f>BI112-BH112</f>
        <v>7</v>
      </c>
      <c r="BK112" s="274"/>
      <c r="BL112" s="274"/>
      <c r="BM112" s="274"/>
      <c r="BN112" s="274">
        <v>84</v>
      </c>
      <c r="BO112" s="274">
        <v>93</v>
      </c>
      <c r="BP112" s="274">
        <f>BO112-BN112</f>
        <v>9</v>
      </c>
      <c r="BQ112" s="286">
        <v>0.97</v>
      </c>
      <c r="BR112" s="282">
        <v>4.87</v>
      </c>
      <c r="BS112" s="282">
        <v>0.47</v>
      </c>
      <c r="BT112" s="282" t="s">
        <v>52</v>
      </c>
      <c r="BU112" s="282" t="s">
        <v>52</v>
      </c>
      <c r="BV112" s="299" t="s">
        <v>4751</v>
      </c>
      <c r="BW112" s="299"/>
      <c r="BX112" s="299"/>
      <c r="BY112" s="299"/>
      <c r="BZ112" s="299"/>
      <c r="CA112" s="299"/>
      <c r="CB112" s="268"/>
      <c r="CC112" s="268"/>
      <c r="CD112" s="268"/>
      <c r="CE112" s="268"/>
    </row>
    <row r="113" spans="1:83" ht="58.5">
      <c r="A113" s="259">
        <v>2022</v>
      </c>
      <c r="B113" s="260" t="s">
        <v>4528</v>
      </c>
      <c r="C113" s="260" t="s">
        <v>4529</v>
      </c>
      <c r="D113" s="260" t="s">
        <v>4530</v>
      </c>
      <c r="E113" s="260" t="s">
        <v>4530</v>
      </c>
      <c r="F113" s="260" t="s">
        <v>4531</v>
      </c>
      <c r="G113" s="269" t="s">
        <v>12073</v>
      </c>
      <c r="H113" s="261" t="s">
        <v>719</v>
      </c>
      <c r="I113" s="269"/>
      <c r="J113" s="269"/>
      <c r="K113" s="259" t="s">
        <v>4464</v>
      </c>
      <c r="L113" s="269" t="s">
        <v>4749</v>
      </c>
      <c r="M113" s="269" t="s">
        <v>300</v>
      </c>
      <c r="N113" s="296">
        <v>40</v>
      </c>
      <c r="O113" s="296" t="s">
        <v>4754</v>
      </c>
      <c r="P113" s="272"/>
      <c r="Q113" s="272" t="s">
        <v>52</v>
      </c>
      <c r="R113" s="301"/>
      <c r="S113" s="281" t="s">
        <v>4755</v>
      </c>
      <c r="T113" s="301" t="s">
        <v>2</v>
      </c>
      <c r="U113" s="260" t="s">
        <v>454</v>
      </c>
      <c r="V113" s="274">
        <v>84</v>
      </c>
      <c r="W113" s="274">
        <v>24</v>
      </c>
      <c r="X113" s="274">
        <f>V113-W113</f>
        <v>60</v>
      </c>
      <c r="Y113" s="274"/>
      <c r="Z113" s="274"/>
      <c r="AA113" s="274"/>
      <c r="AB113" s="274">
        <v>89</v>
      </c>
      <c r="AC113" s="274">
        <v>37</v>
      </c>
      <c r="AD113" s="274">
        <f t="shared" ref="AD113:AD115" si="83">AB113-AC113</f>
        <v>52</v>
      </c>
      <c r="AE113" s="274"/>
      <c r="AF113" s="274"/>
      <c r="AG113" s="274"/>
      <c r="AH113" s="274">
        <v>92</v>
      </c>
      <c r="AI113" s="274">
        <v>62</v>
      </c>
      <c r="AJ113" s="274">
        <f t="shared" ref="AJ113:AJ115" si="84">AH113-AI113</f>
        <v>30</v>
      </c>
      <c r="AK113" s="274"/>
      <c r="AL113" s="274"/>
      <c r="AM113" s="274"/>
      <c r="AN113" s="274">
        <v>80</v>
      </c>
      <c r="AO113" s="274">
        <v>31</v>
      </c>
      <c r="AP113" s="274">
        <f t="shared" ref="AP113:AP115" si="85">AN113-AO113</f>
        <v>49</v>
      </c>
      <c r="AQ113" s="274"/>
      <c r="AR113" s="274"/>
      <c r="AS113" s="274"/>
      <c r="AT113" s="274">
        <v>89</v>
      </c>
      <c r="AU113" s="274">
        <v>77</v>
      </c>
      <c r="AV113" s="274">
        <f t="shared" ref="AV113:AV115" si="86">AT113-AU113</f>
        <v>12</v>
      </c>
      <c r="AW113" s="274"/>
      <c r="AX113" s="274"/>
      <c r="AY113" s="274"/>
      <c r="AZ113" s="274"/>
      <c r="BA113" s="274"/>
      <c r="BB113" s="274"/>
      <c r="BC113" s="274"/>
      <c r="BD113" s="274"/>
      <c r="BE113" s="274">
        <v>89</v>
      </c>
      <c r="BF113" s="274">
        <v>75</v>
      </c>
      <c r="BG113" s="274">
        <f t="shared" ref="BG113:BG115" si="87">BE113-BF113</f>
        <v>14</v>
      </c>
      <c r="BH113" s="274"/>
      <c r="BI113" s="274"/>
      <c r="BJ113" s="274"/>
      <c r="BK113" s="274">
        <v>98</v>
      </c>
      <c r="BL113" s="274">
        <v>79</v>
      </c>
      <c r="BM113" s="274">
        <f t="shared" ref="BM113:BM115" si="88">BK113-BL113</f>
        <v>19</v>
      </c>
      <c r="BN113" s="274"/>
      <c r="BO113" s="274"/>
      <c r="BP113" s="274"/>
      <c r="BQ113" s="286">
        <v>0.97</v>
      </c>
      <c r="BR113" s="282">
        <v>4.5199999999999996</v>
      </c>
      <c r="BS113" s="282">
        <v>0.4</v>
      </c>
      <c r="BT113" s="282" t="s">
        <v>52</v>
      </c>
      <c r="BU113" s="282" t="s">
        <v>52</v>
      </c>
      <c r="BV113" s="302">
        <v>132</v>
      </c>
      <c r="BW113" s="299">
        <v>3.3</v>
      </c>
      <c r="BX113" s="299">
        <v>3.3</v>
      </c>
      <c r="BY113" s="300">
        <v>-0.01</v>
      </c>
      <c r="BZ113" s="299">
        <v>28.4</v>
      </c>
      <c r="CA113" s="299">
        <v>4.7</v>
      </c>
      <c r="CB113" s="268"/>
      <c r="CC113" s="268"/>
      <c r="CD113" s="268"/>
      <c r="CE113" s="257" t="s">
        <v>4461</v>
      </c>
    </row>
    <row r="114" spans="1:83" ht="58.5">
      <c r="A114" s="259">
        <v>2022</v>
      </c>
      <c r="B114" s="260" t="s">
        <v>4528</v>
      </c>
      <c r="C114" s="260" t="s">
        <v>4529</v>
      </c>
      <c r="D114" s="260" t="s">
        <v>4530</v>
      </c>
      <c r="E114" s="260" t="s">
        <v>4530</v>
      </c>
      <c r="F114" s="260" t="s">
        <v>4531</v>
      </c>
      <c r="G114" s="269" t="s">
        <v>12073</v>
      </c>
      <c r="H114" s="272" t="s">
        <v>4469</v>
      </c>
      <c r="I114" s="269"/>
      <c r="J114" s="269"/>
      <c r="K114" s="259" t="s">
        <v>4464</v>
      </c>
      <c r="L114" s="269" t="s">
        <v>4749</v>
      </c>
      <c r="M114" s="269" t="s">
        <v>300</v>
      </c>
      <c r="N114" s="296">
        <v>60</v>
      </c>
      <c r="O114" s="296" t="s">
        <v>4624</v>
      </c>
      <c r="P114" s="272"/>
      <c r="Q114" s="272" t="s">
        <v>52</v>
      </c>
      <c r="R114" s="301"/>
      <c r="S114" s="276" t="s">
        <v>4755</v>
      </c>
      <c r="T114" s="301" t="s">
        <v>2</v>
      </c>
      <c r="U114" s="260" t="s">
        <v>454</v>
      </c>
      <c r="V114" s="274">
        <v>78</v>
      </c>
      <c r="W114" s="274">
        <v>18</v>
      </c>
      <c r="X114" s="274">
        <f>V114-W113</f>
        <v>54</v>
      </c>
      <c r="Y114" s="274"/>
      <c r="Z114" s="274"/>
      <c r="AA114" s="274"/>
      <c r="AB114" s="274">
        <v>89</v>
      </c>
      <c r="AC114" s="274">
        <v>34</v>
      </c>
      <c r="AD114" s="274">
        <f t="shared" si="83"/>
        <v>55</v>
      </c>
      <c r="AE114" s="274"/>
      <c r="AF114" s="274"/>
      <c r="AG114" s="274"/>
      <c r="AH114" s="274">
        <v>82</v>
      </c>
      <c r="AI114" s="274">
        <v>49</v>
      </c>
      <c r="AJ114" s="274">
        <f t="shared" si="84"/>
        <v>33</v>
      </c>
      <c r="AK114" s="274"/>
      <c r="AL114" s="274"/>
      <c r="AM114" s="274"/>
      <c r="AN114" s="274">
        <v>82</v>
      </c>
      <c r="AO114" s="274">
        <v>26</v>
      </c>
      <c r="AP114" s="274">
        <f t="shared" si="85"/>
        <v>56</v>
      </c>
      <c r="AQ114" s="274"/>
      <c r="AR114" s="274"/>
      <c r="AS114" s="274"/>
      <c r="AT114" s="274">
        <v>87</v>
      </c>
      <c r="AU114" s="274">
        <v>55</v>
      </c>
      <c r="AV114" s="274">
        <f t="shared" si="86"/>
        <v>32</v>
      </c>
      <c r="AW114" s="274"/>
      <c r="AX114" s="274"/>
      <c r="AY114" s="274"/>
      <c r="AZ114" s="274"/>
      <c r="BA114" s="274"/>
      <c r="BB114" s="274"/>
      <c r="BC114" s="274"/>
      <c r="BD114" s="274"/>
      <c r="BE114" s="274">
        <v>84</v>
      </c>
      <c r="BF114" s="274">
        <v>56</v>
      </c>
      <c r="BG114" s="274">
        <f t="shared" si="87"/>
        <v>28</v>
      </c>
      <c r="BH114" s="274"/>
      <c r="BI114" s="274"/>
      <c r="BJ114" s="274"/>
      <c r="BK114" s="274">
        <v>96</v>
      </c>
      <c r="BL114" s="274">
        <v>68</v>
      </c>
      <c r="BM114" s="274">
        <f t="shared" si="88"/>
        <v>28</v>
      </c>
      <c r="BN114" s="274"/>
      <c r="BO114" s="274"/>
      <c r="BP114" s="274"/>
      <c r="BQ114" s="286">
        <v>0.97</v>
      </c>
      <c r="BR114" s="282">
        <v>3.67</v>
      </c>
      <c r="BS114" s="282">
        <v>0.46</v>
      </c>
      <c r="BT114" s="282" t="s">
        <v>52</v>
      </c>
      <c r="BU114" s="282" t="s">
        <v>52</v>
      </c>
      <c r="BV114" s="302">
        <v>65</v>
      </c>
      <c r="BW114" s="299">
        <v>0.7</v>
      </c>
      <c r="BX114" s="299">
        <v>1</v>
      </c>
      <c r="BY114" s="300">
        <v>0.36</v>
      </c>
      <c r="BZ114" s="299">
        <v>14.2</v>
      </c>
      <c r="CA114" s="299">
        <v>4.5999999999999996</v>
      </c>
      <c r="CB114" s="268"/>
      <c r="CC114" s="268"/>
      <c r="CD114" s="268"/>
      <c r="CE114" s="257" t="s">
        <v>4461</v>
      </c>
    </row>
    <row r="115" spans="1:83" ht="58.5">
      <c r="A115" s="259">
        <v>2022</v>
      </c>
      <c r="B115" s="260" t="s">
        <v>4528</v>
      </c>
      <c r="C115" s="260" t="s">
        <v>4529</v>
      </c>
      <c r="D115" s="260" t="s">
        <v>4530</v>
      </c>
      <c r="E115" s="260" t="s">
        <v>4530</v>
      </c>
      <c r="F115" s="260" t="s">
        <v>4531</v>
      </c>
      <c r="G115" s="269" t="s">
        <v>12073</v>
      </c>
      <c r="H115" s="261" t="s">
        <v>693</v>
      </c>
      <c r="I115" s="269"/>
      <c r="J115" s="269"/>
      <c r="K115" s="259" t="s">
        <v>4464</v>
      </c>
      <c r="L115" s="269" t="s">
        <v>4749</v>
      </c>
      <c r="M115" s="269" t="s">
        <v>300</v>
      </c>
      <c r="N115" s="296">
        <v>19</v>
      </c>
      <c r="O115" s="296" t="s">
        <v>4756</v>
      </c>
      <c r="P115" s="272"/>
      <c r="Q115" s="272" t="s">
        <v>52</v>
      </c>
      <c r="R115" s="301"/>
      <c r="S115" s="276" t="s">
        <v>4755</v>
      </c>
      <c r="T115" s="301" t="s">
        <v>2</v>
      </c>
      <c r="U115" s="260" t="s">
        <v>454</v>
      </c>
      <c r="V115" s="274">
        <v>73</v>
      </c>
      <c r="W115" s="274">
        <v>36</v>
      </c>
      <c r="X115" s="274">
        <f>V115-W115</f>
        <v>37</v>
      </c>
      <c r="Y115" s="274"/>
      <c r="Z115" s="274"/>
      <c r="AA115" s="274"/>
      <c r="AB115" s="274">
        <v>84</v>
      </c>
      <c r="AC115" s="274">
        <v>49</v>
      </c>
      <c r="AD115" s="274">
        <f t="shared" si="83"/>
        <v>35</v>
      </c>
      <c r="AE115" s="274"/>
      <c r="AF115" s="274"/>
      <c r="AG115" s="274"/>
      <c r="AH115" s="274">
        <v>85</v>
      </c>
      <c r="AI115" s="274">
        <v>65</v>
      </c>
      <c r="AJ115" s="274">
        <f t="shared" si="84"/>
        <v>20</v>
      </c>
      <c r="AK115" s="274"/>
      <c r="AL115" s="274"/>
      <c r="AM115" s="274"/>
      <c r="AN115" s="274">
        <v>81</v>
      </c>
      <c r="AO115" s="274">
        <v>35</v>
      </c>
      <c r="AP115" s="274">
        <f t="shared" si="85"/>
        <v>46</v>
      </c>
      <c r="AQ115" s="274"/>
      <c r="AR115" s="274"/>
      <c r="AS115" s="274"/>
      <c r="AT115" s="274">
        <v>86</v>
      </c>
      <c r="AU115" s="274">
        <v>71</v>
      </c>
      <c r="AV115" s="274">
        <f t="shared" si="86"/>
        <v>15</v>
      </c>
      <c r="AW115" s="274"/>
      <c r="AX115" s="274"/>
      <c r="AY115" s="274"/>
      <c r="AZ115" s="274"/>
      <c r="BA115" s="274"/>
      <c r="BB115" s="274"/>
      <c r="BC115" s="274"/>
      <c r="BD115" s="274"/>
      <c r="BE115" s="274">
        <v>88</v>
      </c>
      <c r="BF115" s="274">
        <v>74</v>
      </c>
      <c r="BG115" s="274">
        <f t="shared" si="87"/>
        <v>14</v>
      </c>
      <c r="BH115" s="274"/>
      <c r="BI115" s="274"/>
      <c r="BJ115" s="274"/>
      <c r="BK115" s="274">
        <v>95</v>
      </c>
      <c r="BL115" s="274">
        <v>83</v>
      </c>
      <c r="BM115" s="274">
        <f t="shared" si="88"/>
        <v>12</v>
      </c>
      <c r="BN115" s="274"/>
      <c r="BO115" s="274"/>
      <c r="BP115" s="274"/>
      <c r="BQ115" s="286">
        <v>0.96</v>
      </c>
      <c r="BR115" s="282">
        <v>2.65</v>
      </c>
      <c r="BS115" s="282">
        <v>0.43</v>
      </c>
      <c r="BT115" s="282" t="s">
        <v>52</v>
      </c>
      <c r="BU115" s="282" t="s">
        <v>52</v>
      </c>
      <c r="BV115" s="302">
        <v>130</v>
      </c>
      <c r="BW115" s="299">
        <v>6.8</v>
      </c>
      <c r="BX115" s="299">
        <v>6.9</v>
      </c>
      <c r="BY115" s="300">
        <v>0</v>
      </c>
      <c r="BZ115" s="299">
        <v>20.399999999999999</v>
      </c>
      <c r="CA115" s="299">
        <v>6.4</v>
      </c>
      <c r="CB115" s="268"/>
      <c r="CC115" s="268"/>
      <c r="CD115" s="268"/>
      <c r="CE115" s="257" t="s">
        <v>4461</v>
      </c>
    </row>
    <row r="116" spans="1:83" ht="58.5">
      <c r="A116" s="259">
        <v>2022</v>
      </c>
      <c r="B116" s="273" t="s">
        <v>4704</v>
      </c>
      <c r="C116" s="273" t="s">
        <v>4705</v>
      </c>
      <c r="D116" s="273" t="s">
        <v>4706</v>
      </c>
      <c r="E116" s="273" t="s">
        <v>4706</v>
      </c>
      <c r="F116" s="273" t="s">
        <v>4707</v>
      </c>
      <c r="G116" s="269" t="s">
        <v>12083</v>
      </c>
      <c r="H116" s="272" t="s">
        <v>4469</v>
      </c>
      <c r="I116" s="269"/>
      <c r="J116" s="269"/>
      <c r="K116" s="259" t="s">
        <v>4464</v>
      </c>
      <c r="L116" s="269" t="s">
        <v>4508</v>
      </c>
      <c r="M116" s="269" t="s">
        <v>300</v>
      </c>
      <c r="N116" s="296">
        <v>15</v>
      </c>
      <c r="O116" s="296" t="s">
        <v>4757</v>
      </c>
      <c r="P116" s="272"/>
      <c r="Q116" s="290" t="s">
        <v>4758</v>
      </c>
      <c r="R116" s="296" t="s">
        <v>8</v>
      </c>
      <c r="S116" s="276" t="s">
        <v>4759</v>
      </c>
      <c r="T116" s="296" t="s">
        <v>2</v>
      </c>
      <c r="U116" s="260" t="s">
        <v>454</v>
      </c>
      <c r="V116" s="274"/>
      <c r="W116" s="274"/>
      <c r="X116" s="274"/>
      <c r="Y116" s="274">
        <v>46</v>
      </c>
      <c r="Z116" s="274">
        <v>57</v>
      </c>
      <c r="AA116" s="274">
        <f>Z116-Y116</f>
        <v>11</v>
      </c>
      <c r="AB116" s="274"/>
      <c r="AC116" s="274"/>
      <c r="AD116" s="274"/>
      <c r="AE116" s="274">
        <v>59</v>
      </c>
      <c r="AF116" s="274">
        <v>73</v>
      </c>
      <c r="AG116" s="274">
        <f>AF116-AE116</f>
        <v>14</v>
      </c>
      <c r="AH116" s="274"/>
      <c r="AI116" s="274"/>
      <c r="AJ116" s="274"/>
      <c r="AK116" s="274">
        <v>66</v>
      </c>
      <c r="AL116" s="274">
        <v>75</v>
      </c>
      <c r="AM116" s="274">
        <f>AL116-AK116</f>
        <v>9</v>
      </c>
      <c r="AN116" s="274"/>
      <c r="AO116" s="274"/>
      <c r="AP116" s="274"/>
      <c r="AQ116" s="274">
        <v>56</v>
      </c>
      <c r="AR116" s="274">
        <v>68</v>
      </c>
      <c r="AS116" s="274">
        <f>AR116-AQ116</f>
        <v>12</v>
      </c>
      <c r="AT116" s="274"/>
      <c r="AU116" s="274"/>
      <c r="AV116" s="274"/>
      <c r="AW116" s="274">
        <v>69</v>
      </c>
      <c r="AX116" s="274">
        <v>82</v>
      </c>
      <c r="AY116" s="274">
        <f>AX116-AW116</f>
        <v>13</v>
      </c>
      <c r="AZ116" s="274"/>
      <c r="BA116" s="274"/>
      <c r="BB116" s="274"/>
      <c r="BC116" s="274"/>
      <c r="BD116" s="274"/>
      <c r="BE116" s="274"/>
      <c r="BF116" s="274"/>
      <c r="BG116" s="274"/>
      <c r="BH116" s="274">
        <v>68</v>
      </c>
      <c r="BI116" s="274">
        <v>79</v>
      </c>
      <c r="BJ116" s="274">
        <f>BI116-BH116</f>
        <v>11</v>
      </c>
      <c r="BK116" s="274"/>
      <c r="BL116" s="274"/>
      <c r="BM116" s="274"/>
      <c r="BN116" s="274">
        <v>76</v>
      </c>
      <c r="BO116" s="274">
        <v>88</v>
      </c>
      <c r="BP116" s="274">
        <f>BO116-BN116</f>
        <v>12</v>
      </c>
      <c r="BQ116" s="286">
        <v>0.97</v>
      </c>
      <c r="BR116" s="282">
        <v>3.28</v>
      </c>
      <c r="BS116" s="282">
        <v>0.31</v>
      </c>
      <c r="BT116" s="282" t="s">
        <v>52</v>
      </c>
      <c r="BU116" s="282" t="s">
        <v>52</v>
      </c>
      <c r="BV116" s="302">
        <v>55</v>
      </c>
      <c r="BW116" s="299">
        <v>1.9</v>
      </c>
      <c r="BX116" s="299">
        <v>3.7</v>
      </c>
      <c r="BY116" s="300">
        <v>0.96</v>
      </c>
      <c r="BZ116" s="299">
        <v>10</v>
      </c>
      <c r="CA116" s="299">
        <v>5.5</v>
      </c>
      <c r="CB116" s="268"/>
      <c r="CC116" s="268"/>
      <c r="CD116" s="268"/>
      <c r="CE116" s="268"/>
    </row>
    <row r="117" spans="1:83" ht="58.5">
      <c r="A117" s="259">
        <v>2022</v>
      </c>
      <c r="B117" s="260" t="s">
        <v>4503</v>
      </c>
      <c r="C117" s="260" t="s">
        <v>4504</v>
      </c>
      <c r="D117" s="260" t="s">
        <v>4505</v>
      </c>
      <c r="E117" s="260" t="s">
        <v>4505</v>
      </c>
      <c r="F117" s="260" t="s">
        <v>4506</v>
      </c>
      <c r="G117" s="269" t="s">
        <v>12078</v>
      </c>
      <c r="H117" s="272" t="s">
        <v>676</v>
      </c>
      <c r="I117" s="269"/>
      <c r="J117" s="269" t="s">
        <v>393</v>
      </c>
      <c r="K117" s="259" t="s">
        <v>4464</v>
      </c>
      <c r="L117" s="259" t="s">
        <v>4507</v>
      </c>
      <c r="M117" s="259" t="s">
        <v>300</v>
      </c>
      <c r="N117" s="296">
        <v>104</v>
      </c>
      <c r="O117" s="296" t="s">
        <v>4760</v>
      </c>
      <c r="P117" s="272"/>
      <c r="Q117" s="272" t="s">
        <v>52</v>
      </c>
      <c r="R117" s="301"/>
      <c r="S117" s="276" t="s">
        <v>4761</v>
      </c>
      <c r="T117" s="303" t="s">
        <v>2</v>
      </c>
      <c r="U117" s="260" t="s">
        <v>454</v>
      </c>
      <c r="V117" s="274">
        <v>58</v>
      </c>
      <c r="W117" s="274">
        <v>25</v>
      </c>
      <c r="X117" s="274">
        <f t="shared" ref="X117:X118" si="89">V117-W117</f>
        <v>33</v>
      </c>
      <c r="Y117" s="274"/>
      <c r="Z117" s="274"/>
      <c r="AA117" s="274"/>
      <c r="AB117" s="274">
        <v>69</v>
      </c>
      <c r="AC117" s="274">
        <v>36</v>
      </c>
      <c r="AD117" s="274">
        <f t="shared" ref="AD117:AD118" si="90">AB117-AC117</f>
        <v>33</v>
      </c>
      <c r="AE117" s="274"/>
      <c r="AF117" s="274"/>
      <c r="AG117" s="274"/>
      <c r="AH117" s="274">
        <v>85</v>
      </c>
      <c r="AI117" s="274">
        <v>73</v>
      </c>
      <c r="AJ117" s="274">
        <f t="shared" ref="AJ117:AJ118" si="91">AH117-AI117</f>
        <v>12</v>
      </c>
      <c r="AK117" s="274"/>
      <c r="AL117" s="274"/>
      <c r="AM117" s="274"/>
      <c r="AN117" s="274">
        <v>73</v>
      </c>
      <c r="AO117" s="274">
        <v>61</v>
      </c>
      <c r="AP117" s="274">
        <f t="shared" ref="AP117:AP118" si="92">AN117-AO117</f>
        <v>12</v>
      </c>
      <c r="AQ117" s="274"/>
      <c r="AR117" s="274"/>
      <c r="AS117" s="274"/>
      <c r="AT117" s="274">
        <v>89</v>
      </c>
      <c r="AU117" s="274">
        <v>75</v>
      </c>
      <c r="AV117" s="274">
        <f t="shared" ref="AV117:AV118" si="93">AT117-AU117</f>
        <v>14</v>
      </c>
      <c r="AW117" s="274"/>
      <c r="AX117" s="274"/>
      <c r="AY117" s="274"/>
      <c r="AZ117" s="274"/>
      <c r="BA117" s="274"/>
      <c r="BB117" s="274"/>
      <c r="BC117" s="274"/>
      <c r="BD117" s="274"/>
      <c r="BE117" s="274">
        <v>90</v>
      </c>
      <c r="BF117" s="274">
        <v>77</v>
      </c>
      <c r="BG117" s="274">
        <f t="shared" ref="BG117:BG118" si="94">BE117-BF117</f>
        <v>13</v>
      </c>
      <c r="BH117" s="274"/>
      <c r="BI117" s="274"/>
      <c r="BJ117" s="274"/>
      <c r="BK117" s="274">
        <v>94</v>
      </c>
      <c r="BL117" s="274">
        <v>81</v>
      </c>
      <c r="BM117" s="274">
        <f t="shared" ref="BM117:BM118" si="95">BK117-BL117</f>
        <v>13</v>
      </c>
      <c r="BN117" s="274"/>
      <c r="BO117" s="274"/>
      <c r="BP117" s="274"/>
      <c r="BQ117" s="286">
        <v>0.97</v>
      </c>
      <c r="BR117" s="282">
        <v>4.7300000000000004</v>
      </c>
      <c r="BS117" s="282">
        <v>0.45</v>
      </c>
      <c r="BT117" s="282" t="s">
        <v>52</v>
      </c>
      <c r="BU117" s="282" t="s">
        <v>52</v>
      </c>
      <c r="BV117" s="302">
        <v>103</v>
      </c>
      <c r="BW117" s="299">
        <v>1.1000000000000001</v>
      </c>
      <c r="BX117" s="299">
        <v>1.1000000000000001</v>
      </c>
      <c r="BY117" s="300">
        <v>0.04</v>
      </c>
      <c r="BZ117" s="299">
        <v>16.899999999999999</v>
      </c>
      <c r="CA117" s="299">
        <v>6.1</v>
      </c>
      <c r="CB117" s="268"/>
      <c r="CC117" s="268"/>
      <c r="CD117" s="268"/>
      <c r="CE117" s="257" t="s">
        <v>4461</v>
      </c>
    </row>
    <row r="118" spans="1:83" ht="58.5">
      <c r="A118" s="259">
        <v>2022</v>
      </c>
      <c r="B118" s="260" t="s">
        <v>4503</v>
      </c>
      <c r="C118" s="260" t="s">
        <v>4504</v>
      </c>
      <c r="D118" s="260" t="s">
        <v>4505</v>
      </c>
      <c r="E118" s="260" t="s">
        <v>4505</v>
      </c>
      <c r="F118" s="260" t="s">
        <v>4506</v>
      </c>
      <c r="G118" s="269" t="s">
        <v>12078</v>
      </c>
      <c r="H118" s="261" t="s">
        <v>719</v>
      </c>
      <c r="I118" s="269"/>
      <c r="J118" s="269" t="s">
        <v>393</v>
      </c>
      <c r="K118" s="259" t="s">
        <v>4464</v>
      </c>
      <c r="L118" s="259" t="s">
        <v>4507</v>
      </c>
      <c r="M118" s="259" t="s">
        <v>300</v>
      </c>
      <c r="N118" s="296">
        <v>46</v>
      </c>
      <c r="O118" s="296" t="s">
        <v>720</v>
      </c>
      <c r="P118" s="272"/>
      <c r="Q118" s="272" t="s">
        <v>52</v>
      </c>
      <c r="R118" s="301"/>
      <c r="S118" s="281" t="s">
        <v>4761</v>
      </c>
      <c r="T118" s="303" t="s">
        <v>2</v>
      </c>
      <c r="U118" s="260" t="s">
        <v>454</v>
      </c>
      <c r="V118" s="274">
        <v>46</v>
      </c>
      <c r="W118" s="274">
        <v>17</v>
      </c>
      <c r="X118" s="274">
        <f t="shared" si="89"/>
        <v>29</v>
      </c>
      <c r="Y118" s="274"/>
      <c r="Z118" s="274"/>
      <c r="AA118" s="274"/>
      <c r="AB118" s="274">
        <v>53</v>
      </c>
      <c r="AC118" s="274">
        <v>26</v>
      </c>
      <c r="AD118" s="274">
        <f t="shared" si="90"/>
        <v>27</v>
      </c>
      <c r="AE118" s="274"/>
      <c r="AF118" s="274"/>
      <c r="AG118" s="274"/>
      <c r="AH118" s="274">
        <v>80</v>
      </c>
      <c r="AI118" s="274">
        <v>59</v>
      </c>
      <c r="AJ118" s="274">
        <f t="shared" si="91"/>
        <v>21</v>
      </c>
      <c r="AK118" s="274"/>
      <c r="AL118" s="274"/>
      <c r="AM118" s="274"/>
      <c r="AN118" s="274">
        <v>50</v>
      </c>
      <c r="AO118" s="274">
        <v>37</v>
      </c>
      <c r="AP118" s="274">
        <f t="shared" si="92"/>
        <v>13</v>
      </c>
      <c r="AQ118" s="274"/>
      <c r="AR118" s="274"/>
      <c r="AS118" s="274"/>
      <c r="AT118" s="274">
        <v>83</v>
      </c>
      <c r="AU118" s="274">
        <v>69</v>
      </c>
      <c r="AV118" s="274">
        <f t="shared" si="93"/>
        <v>14</v>
      </c>
      <c r="AW118" s="274"/>
      <c r="AX118" s="274"/>
      <c r="AY118" s="274"/>
      <c r="AZ118" s="274"/>
      <c r="BA118" s="274"/>
      <c r="BB118" s="274"/>
      <c r="BC118" s="274"/>
      <c r="BD118" s="274"/>
      <c r="BE118" s="274">
        <v>81</v>
      </c>
      <c r="BF118" s="274">
        <v>73</v>
      </c>
      <c r="BG118" s="274">
        <f t="shared" si="94"/>
        <v>8</v>
      </c>
      <c r="BH118" s="274"/>
      <c r="BI118" s="274"/>
      <c r="BJ118" s="274"/>
      <c r="BK118" s="274">
        <v>86</v>
      </c>
      <c r="BL118" s="274">
        <v>78</v>
      </c>
      <c r="BM118" s="274">
        <f t="shared" si="95"/>
        <v>8</v>
      </c>
      <c r="BN118" s="274"/>
      <c r="BO118" s="274"/>
      <c r="BP118" s="274"/>
      <c r="BQ118" s="286">
        <v>0.97</v>
      </c>
      <c r="BR118" s="282">
        <v>4.97</v>
      </c>
      <c r="BS118" s="282">
        <v>0.28000000000000003</v>
      </c>
      <c r="BT118" s="282" t="s">
        <v>52</v>
      </c>
      <c r="BU118" s="282" t="s">
        <v>52</v>
      </c>
      <c r="BV118" s="302">
        <v>174</v>
      </c>
      <c r="BW118" s="299">
        <v>3.4</v>
      </c>
      <c r="BX118" s="299">
        <v>3.8</v>
      </c>
      <c r="BY118" s="300">
        <v>0.12</v>
      </c>
      <c r="BZ118" s="299">
        <v>30.5</v>
      </c>
      <c r="CA118" s="299">
        <v>5.7</v>
      </c>
      <c r="CB118" s="268"/>
      <c r="CC118" s="268"/>
      <c r="CD118" s="268"/>
      <c r="CE118" s="257" t="s">
        <v>4461</v>
      </c>
    </row>
    <row r="119" spans="1:83" ht="43.9">
      <c r="A119" s="259">
        <v>2022</v>
      </c>
      <c r="B119" s="260" t="s">
        <v>4474</v>
      </c>
      <c r="C119" s="260" t="s">
        <v>4562</v>
      </c>
      <c r="D119" s="260" t="s">
        <v>4563</v>
      </c>
      <c r="E119" s="260" t="s">
        <v>4564</v>
      </c>
      <c r="F119" s="260" t="s">
        <v>4565</v>
      </c>
      <c r="G119" s="269" t="s">
        <v>12106</v>
      </c>
      <c r="H119" s="272" t="s">
        <v>4469</v>
      </c>
      <c r="I119" s="269"/>
      <c r="J119" s="269"/>
      <c r="K119" s="269" t="s">
        <v>4649</v>
      </c>
      <c r="L119" s="269" t="s">
        <v>4649</v>
      </c>
      <c r="M119" s="259" t="s">
        <v>300</v>
      </c>
      <c r="N119" s="296">
        <v>269</v>
      </c>
      <c r="O119" s="296" t="s">
        <v>4762</v>
      </c>
      <c r="P119" s="272"/>
      <c r="Q119" s="272" t="s">
        <v>52</v>
      </c>
      <c r="R119" s="301"/>
      <c r="S119" s="276" t="s">
        <v>4763</v>
      </c>
      <c r="T119" s="301" t="s">
        <v>2</v>
      </c>
      <c r="U119" s="260" t="s">
        <v>454</v>
      </c>
      <c r="V119" s="274"/>
      <c r="W119" s="274"/>
      <c r="X119" s="274"/>
      <c r="Y119" s="274"/>
      <c r="Z119" s="274"/>
      <c r="AA119" s="274"/>
      <c r="AB119" s="274"/>
      <c r="AC119" s="274"/>
      <c r="AD119" s="274"/>
      <c r="AE119" s="274"/>
      <c r="AF119" s="274"/>
      <c r="AG119" s="274"/>
      <c r="AH119" s="274"/>
      <c r="AI119" s="274"/>
      <c r="AJ119" s="274"/>
      <c r="AK119" s="274"/>
      <c r="AL119" s="274"/>
      <c r="AM119" s="274"/>
      <c r="AN119" s="274"/>
      <c r="AO119" s="274"/>
      <c r="AP119" s="274"/>
      <c r="AQ119" s="274"/>
      <c r="AR119" s="274"/>
      <c r="AS119" s="274"/>
      <c r="AT119" s="274"/>
      <c r="AU119" s="274"/>
      <c r="AV119" s="274"/>
      <c r="AW119" s="274"/>
      <c r="AX119" s="274"/>
      <c r="AY119" s="274"/>
      <c r="AZ119" s="274"/>
      <c r="BA119" s="274"/>
      <c r="BB119" s="274"/>
      <c r="BC119" s="274"/>
      <c r="BD119" s="274"/>
      <c r="BE119" s="274"/>
      <c r="BF119" s="274"/>
      <c r="BG119" s="274"/>
      <c r="BH119" s="274"/>
      <c r="BI119" s="274"/>
      <c r="BJ119" s="274"/>
      <c r="BK119" s="274"/>
      <c r="BL119" s="274"/>
      <c r="BM119" s="274"/>
      <c r="BN119" s="274"/>
      <c r="BO119" s="274"/>
      <c r="BP119" s="274"/>
      <c r="BQ119" s="286">
        <v>0.96</v>
      </c>
      <c r="BR119" s="282">
        <v>5.47</v>
      </c>
      <c r="BS119" s="282">
        <v>0.39</v>
      </c>
      <c r="BT119" s="304">
        <v>0.94</v>
      </c>
      <c r="BU119" s="282">
        <v>4.4000000000000004</v>
      </c>
      <c r="BV119" s="302">
        <v>137</v>
      </c>
      <c r="BW119" s="299">
        <v>0.5</v>
      </c>
      <c r="BX119" s="299">
        <v>0.5</v>
      </c>
      <c r="BY119" s="300">
        <v>0.11</v>
      </c>
      <c r="BZ119" s="299">
        <v>12.5</v>
      </c>
      <c r="CA119" s="299">
        <v>11</v>
      </c>
      <c r="CB119" s="268"/>
      <c r="CC119" s="268"/>
      <c r="CD119" s="268"/>
      <c r="CE119" s="257" t="s">
        <v>4461</v>
      </c>
    </row>
    <row r="120" spans="1:83" ht="58.5">
      <c r="A120" s="259">
        <v>2022</v>
      </c>
      <c r="B120" s="273" t="s">
        <v>4668</v>
      </c>
      <c r="C120" s="273" t="s">
        <v>4672</v>
      </c>
      <c r="D120" s="273" t="s">
        <v>4673</v>
      </c>
      <c r="E120" s="273" t="s">
        <v>4673</v>
      </c>
      <c r="F120" s="273" t="s">
        <v>4674</v>
      </c>
      <c r="G120" s="269" t="s">
        <v>12090</v>
      </c>
      <c r="H120" s="272" t="s">
        <v>4469</v>
      </c>
      <c r="I120" s="269"/>
      <c r="J120" s="269"/>
      <c r="K120" s="259" t="s">
        <v>4464</v>
      </c>
      <c r="L120" s="269" t="s">
        <v>4508</v>
      </c>
      <c r="M120" s="269" t="s">
        <v>300</v>
      </c>
      <c r="N120" s="296">
        <v>97</v>
      </c>
      <c r="O120" s="296" t="s">
        <v>4624</v>
      </c>
      <c r="P120" s="272"/>
      <c r="Q120" s="284" t="s">
        <v>4764</v>
      </c>
      <c r="R120" s="296" t="s">
        <v>8</v>
      </c>
      <c r="S120" s="281" t="s">
        <v>4765</v>
      </c>
      <c r="T120" s="296" t="s">
        <v>2</v>
      </c>
      <c r="U120" s="260" t="s">
        <v>4703</v>
      </c>
      <c r="V120" s="274"/>
      <c r="W120" s="274"/>
      <c r="X120" s="274"/>
      <c r="Y120" s="274">
        <v>37</v>
      </c>
      <c r="Z120" s="274">
        <v>50</v>
      </c>
      <c r="AA120" s="274">
        <f>Z120-Y119</f>
        <v>50</v>
      </c>
      <c r="AB120" s="274"/>
      <c r="AC120" s="274"/>
      <c r="AD120" s="274"/>
      <c r="AE120" s="274">
        <v>47</v>
      </c>
      <c r="AF120" s="274">
        <v>62</v>
      </c>
      <c r="AG120" s="274">
        <f>AF120-AE120</f>
        <v>15</v>
      </c>
      <c r="AH120" s="274"/>
      <c r="AI120" s="274"/>
      <c r="AJ120" s="274"/>
      <c r="AK120" s="274">
        <v>55</v>
      </c>
      <c r="AL120" s="274">
        <v>65</v>
      </c>
      <c r="AM120" s="274">
        <f>AL120-AK120</f>
        <v>10</v>
      </c>
      <c r="AN120" s="274"/>
      <c r="AO120" s="274"/>
      <c r="AP120" s="274"/>
      <c r="AQ120" s="274">
        <v>29</v>
      </c>
      <c r="AR120" s="274">
        <v>50</v>
      </c>
      <c r="AS120" s="274">
        <f>AR120-AQ120</f>
        <v>21</v>
      </c>
      <c r="AT120" s="274"/>
      <c r="AU120" s="274"/>
      <c r="AV120" s="274"/>
      <c r="AW120" s="274">
        <v>63</v>
      </c>
      <c r="AX120" s="274">
        <v>85</v>
      </c>
      <c r="AY120" s="274">
        <f>AX120-AW120</f>
        <v>22</v>
      </c>
      <c r="AZ120" s="274"/>
      <c r="BA120" s="274"/>
      <c r="BB120" s="274">
        <v>64</v>
      </c>
      <c r="BC120" s="274">
        <v>81</v>
      </c>
      <c r="BD120" s="274">
        <f>BC120-BB120</f>
        <v>17</v>
      </c>
      <c r="BE120" s="274"/>
      <c r="BF120" s="274"/>
      <c r="BG120" s="274"/>
      <c r="BH120" s="274">
        <v>62</v>
      </c>
      <c r="BI120" s="274">
        <v>83</v>
      </c>
      <c r="BJ120" s="274">
        <f>BI120-BH120</f>
        <v>21</v>
      </c>
      <c r="BK120" s="274"/>
      <c r="BL120" s="274"/>
      <c r="BM120" s="274"/>
      <c r="BN120" s="274">
        <v>68</v>
      </c>
      <c r="BO120" s="274">
        <v>89</v>
      </c>
      <c r="BP120" s="274">
        <f>BO120-BN120</f>
        <v>21</v>
      </c>
      <c r="BQ120" s="286">
        <v>0.97</v>
      </c>
      <c r="BR120" s="282">
        <v>4.1900000000000004</v>
      </c>
      <c r="BS120" s="282">
        <v>0.42</v>
      </c>
      <c r="BT120" s="282" t="s">
        <v>52</v>
      </c>
      <c r="BU120" s="282" t="s">
        <v>52</v>
      </c>
      <c r="BV120" s="302">
        <v>105</v>
      </c>
      <c r="BW120" s="299">
        <v>0.9</v>
      </c>
      <c r="BX120" s="299">
        <v>1</v>
      </c>
      <c r="BY120" s="300">
        <v>0.11</v>
      </c>
      <c r="BZ120" s="299">
        <v>18</v>
      </c>
      <c r="CA120" s="299">
        <v>5.9</v>
      </c>
      <c r="CB120" s="268"/>
      <c r="CC120" s="268"/>
      <c r="CD120" s="268"/>
      <c r="CE120" s="268" t="s">
        <v>4461</v>
      </c>
    </row>
    <row r="121" spans="1:83" ht="58.5">
      <c r="A121" s="259">
        <v>2022</v>
      </c>
      <c r="B121" s="260" t="s">
        <v>4766</v>
      </c>
      <c r="C121" s="260" t="s">
        <v>4767</v>
      </c>
      <c r="D121" s="260" t="s">
        <v>4768</v>
      </c>
      <c r="E121" s="260" t="s">
        <v>4768</v>
      </c>
      <c r="F121" s="260" t="s">
        <v>4769</v>
      </c>
      <c r="G121" s="269" t="s">
        <v>12069</v>
      </c>
      <c r="H121" s="272" t="s">
        <v>681</v>
      </c>
      <c r="I121" s="269"/>
      <c r="J121" s="269" t="s">
        <v>411</v>
      </c>
      <c r="K121" s="269" t="s">
        <v>4649</v>
      </c>
      <c r="L121" s="269" t="s">
        <v>4649</v>
      </c>
      <c r="M121" s="269" t="s">
        <v>300</v>
      </c>
      <c r="N121" s="296">
        <v>4</v>
      </c>
      <c r="O121" s="296" t="s">
        <v>682</v>
      </c>
      <c r="P121" s="272"/>
      <c r="Q121" s="272" t="s">
        <v>52</v>
      </c>
      <c r="R121" s="301"/>
      <c r="S121" s="276" t="s">
        <v>4770</v>
      </c>
      <c r="T121" s="301" t="s">
        <v>2</v>
      </c>
      <c r="U121" s="260" t="s">
        <v>454</v>
      </c>
      <c r="V121" s="274"/>
      <c r="W121" s="274"/>
      <c r="X121" s="274"/>
      <c r="Y121" s="274"/>
      <c r="Z121" s="274"/>
      <c r="AA121" s="274"/>
      <c r="AB121" s="274"/>
      <c r="AC121" s="274"/>
      <c r="AD121" s="274"/>
      <c r="AE121" s="274"/>
      <c r="AF121" s="274"/>
      <c r="AG121" s="274"/>
      <c r="AH121" s="274"/>
      <c r="AI121" s="274"/>
      <c r="AJ121" s="274"/>
      <c r="AK121" s="274"/>
      <c r="AL121" s="274"/>
      <c r="AM121" s="274"/>
      <c r="AN121" s="274"/>
      <c r="AO121" s="274"/>
      <c r="AP121" s="274"/>
      <c r="AQ121" s="274"/>
      <c r="AR121" s="274"/>
      <c r="AS121" s="274"/>
      <c r="AT121" s="274"/>
      <c r="AU121" s="274"/>
      <c r="AV121" s="274"/>
      <c r="AW121" s="274"/>
      <c r="AX121" s="274"/>
      <c r="AY121" s="274"/>
      <c r="AZ121" s="274"/>
      <c r="BA121" s="274"/>
      <c r="BB121" s="274"/>
      <c r="BC121" s="274"/>
      <c r="BD121" s="274"/>
      <c r="BE121" s="274"/>
      <c r="BF121" s="274"/>
      <c r="BG121" s="274"/>
      <c r="BH121" s="274"/>
      <c r="BI121" s="274"/>
      <c r="BJ121" s="274"/>
      <c r="BK121" s="274"/>
      <c r="BL121" s="274"/>
      <c r="BM121" s="274"/>
      <c r="BN121" s="274"/>
      <c r="BO121" s="274"/>
      <c r="BP121" s="274"/>
      <c r="BQ121" s="286">
        <v>0.96</v>
      </c>
      <c r="BR121" s="282">
        <v>4.1900000000000004</v>
      </c>
      <c r="BS121" s="282">
        <v>0.43</v>
      </c>
      <c r="BT121" s="282" t="s">
        <v>52</v>
      </c>
      <c r="BU121" s="282" t="s">
        <v>52</v>
      </c>
      <c r="BV121" s="302">
        <v>32</v>
      </c>
      <c r="BW121" s="299">
        <v>6.7</v>
      </c>
      <c r="BX121" s="299">
        <v>7.9</v>
      </c>
      <c r="BY121" s="300">
        <v>0.19</v>
      </c>
      <c r="BZ121" s="299">
        <v>17.7</v>
      </c>
      <c r="CA121" s="299">
        <v>1.8</v>
      </c>
      <c r="CB121" s="268"/>
      <c r="CC121" s="268"/>
      <c r="CD121" s="268"/>
      <c r="CE121" s="257" t="s">
        <v>4461</v>
      </c>
    </row>
    <row r="122" spans="1:83" ht="73.150000000000006">
      <c r="A122" s="259">
        <v>2022</v>
      </c>
      <c r="B122" s="273" t="s">
        <v>4498</v>
      </c>
      <c r="C122" s="273" t="s">
        <v>4619</v>
      </c>
      <c r="D122" s="273" t="s">
        <v>4771</v>
      </c>
      <c r="E122" s="273" t="s">
        <v>4771</v>
      </c>
      <c r="F122" s="273" t="s">
        <v>4772</v>
      </c>
      <c r="G122" s="269" t="s">
        <v>5119</v>
      </c>
      <c r="H122" s="272" t="s">
        <v>4469</v>
      </c>
      <c r="I122" s="269"/>
      <c r="J122" s="269"/>
      <c r="K122" s="259" t="s">
        <v>4464</v>
      </c>
      <c r="L122" s="269" t="s">
        <v>4508</v>
      </c>
      <c r="M122" s="269" t="s">
        <v>300</v>
      </c>
      <c r="N122" s="296">
        <v>59</v>
      </c>
      <c r="O122" s="296" t="s">
        <v>4757</v>
      </c>
      <c r="P122" s="272"/>
      <c r="Q122" s="290" t="s">
        <v>4773</v>
      </c>
      <c r="R122" s="296" t="s">
        <v>2</v>
      </c>
      <c r="S122" s="276" t="s">
        <v>4774</v>
      </c>
      <c r="T122" s="296" t="s">
        <v>2</v>
      </c>
      <c r="U122" s="260" t="s">
        <v>454</v>
      </c>
      <c r="V122" s="274"/>
      <c r="W122" s="274"/>
      <c r="X122" s="274"/>
      <c r="Y122" s="274">
        <v>42</v>
      </c>
      <c r="Z122" s="274">
        <v>48</v>
      </c>
      <c r="AA122" s="274">
        <f t="shared" ref="AA122:AA130" si="96">Z122-Y122</f>
        <v>6</v>
      </c>
      <c r="AB122" s="274"/>
      <c r="AC122" s="274"/>
      <c r="AD122" s="274"/>
      <c r="AE122" s="274">
        <v>58</v>
      </c>
      <c r="AF122" s="274">
        <v>66</v>
      </c>
      <c r="AG122" s="274">
        <f t="shared" ref="AG122:AG130" si="97">AF122-AE122</f>
        <v>8</v>
      </c>
      <c r="AH122" s="274"/>
      <c r="AI122" s="274"/>
      <c r="AJ122" s="274"/>
      <c r="AK122" s="274">
        <v>58</v>
      </c>
      <c r="AL122" s="274">
        <v>66</v>
      </c>
      <c r="AM122" s="274">
        <f t="shared" ref="AM122:AM130" si="98">AL122-AK122</f>
        <v>8</v>
      </c>
      <c r="AN122" s="274"/>
      <c r="AO122" s="274"/>
      <c r="AP122" s="274"/>
      <c r="AQ122" s="274">
        <v>55</v>
      </c>
      <c r="AR122" s="274">
        <v>68</v>
      </c>
      <c r="AS122" s="274">
        <f t="shared" ref="AS122:AS130" si="99">AR122-AQ122</f>
        <v>13</v>
      </c>
      <c r="AT122" s="274"/>
      <c r="AU122" s="274"/>
      <c r="AV122" s="274"/>
      <c r="AW122" s="274">
        <v>71</v>
      </c>
      <c r="AX122" s="274">
        <v>82</v>
      </c>
      <c r="AY122" s="274">
        <f t="shared" ref="AY122:AY130" si="100">AX122-AW122</f>
        <v>11</v>
      </c>
      <c r="AZ122" s="274"/>
      <c r="BA122" s="274"/>
      <c r="BB122" s="274"/>
      <c r="BC122" s="274"/>
      <c r="BD122" s="274"/>
      <c r="BE122" s="274"/>
      <c r="BF122" s="274"/>
      <c r="BG122" s="274"/>
      <c r="BH122" s="274">
        <v>68</v>
      </c>
      <c r="BI122" s="274">
        <v>79</v>
      </c>
      <c r="BJ122" s="274">
        <f t="shared" ref="BJ122:BJ130" si="101">BI122-BH122</f>
        <v>11</v>
      </c>
      <c r="BK122" s="274"/>
      <c r="BL122" s="274"/>
      <c r="BM122" s="274"/>
      <c r="BN122" s="274">
        <v>81</v>
      </c>
      <c r="BO122" s="274">
        <v>85</v>
      </c>
      <c r="BP122" s="274">
        <f t="shared" ref="BP122:BP130" si="102">BO122-BN122</f>
        <v>4</v>
      </c>
      <c r="BQ122" s="286">
        <v>0.97</v>
      </c>
      <c r="BR122" s="282">
        <v>3.15</v>
      </c>
      <c r="BS122" s="282">
        <v>0.41</v>
      </c>
      <c r="BT122" s="282" t="s">
        <v>52</v>
      </c>
      <c r="BU122" s="282" t="s">
        <v>52</v>
      </c>
      <c r="BV122" s="302">
        <v>120</v>
      </c>
      <c r="BW122" s="299">
        <v>1.3</v>
      </c>
      <c r="BX122" s="299">
        <v>2</v>
      </c>
      <c r="BY122" s="300">
        <v>0.55000000000000004</v>
      </c>
      <c r="BZ122" s="299">
        <v>14.5</v>
      </c>
      <c r="CA122" s="299">
        <v>7.4</v>
      </c>
      <c r="CB122" s="268"/>
      <c r="CC122" s="268"/>
      <c r="CD122" s="268"/>
      <c r="CE122" s="268"/>
    </row>
    <row r="123" spans="1:83" ht="73.150000000000006">
      <c r="A123" s="259">
        <v>2022</v>
      </c>
      <c r="B123" s="273" t="s">
        <v>4668</v>
      </c>
      <c r="C123" s="273" t="s">
        <v>4775</v>
      </c>
      <c r="D123" s="273" t="s">
        <v>4776</v>
      </c>
      <c r="E123" s="273" t="s">
        <v>4776</v>
      </c>
      <c r="F123" s="273" t="s">
        <v>4777</v>
      </c>
      <c r="G123" s="269" t="s">
        <v>4778</v>
      </c>
      <c r="H123" s="272" t="s">
        <v>688</v>
      </c>
      <c r="I123" s="269"/>
      <c r="J123" s="269"/>
      <c r="K123" s="259" t="s">
        <v>4464</v>
      </c>
      <c r="L123" s="269" t="s">
        <v>4508</v>
      </c>
      <c r="M123" s="269" t="s">
        <v>300</v>
      </c>
      <c r="N123" s="296">
        <v>96</v>
      </c>
      <c r="O123" s="296" t="s">
        <v>691</v>
      </c>
      <c r="P123" s="272"/>
      <c r="Q123" s="290" t="s">
        <v>4779</v>
      </c>
      <c r="R123" s="296" t="s">
        <v>2</v>
      </c>
      <c r="S123" s="276" t="s">
        <v>4780</v>
      </c>
      <c r="T123" s="296" t="s">
        <v>2</v>
      </c>
      <c r="U123" s="260" t="s">
        <v>454</v>
      </c>
      <c r="V123" s="274"/>
      <c r="W123" s="274"/>
      <c r="X123" s="274"/>
      <c r="Y123" s="274">
        <v>38</v>
      </c>
      <c r="Z123" s="274">
        <v>48</v>
      </c>
      <c r="AA123" s="274">
        <f t="shared" si="96"/>
        <v>10</v>
      </c>
      <c r="AB123" s="274"/>
      <c r="AC123" s="274"/>
      <c r="AD123" s="274"/>
      <c r="AE123" s="274">
        <v>47</v>
      </c>
      <c r="AF123" s="274">
        <v>56</v>
      </c>
      <c r="AG123" s="274">
        <f t="shared" si="97"/>
        <v>9</v>
      </c>
      <c r="AH123" s="274"/>
      <c r="AI123" s="274"/>
      <c r="AJ123" s="274"/>
      <c r="AK123" s="274">
        <v>56</v>
      </c>
      <c r="AL123" s="274">
        <v>63</v>
      </c>
      <c r="AM123" s="274">
        <f t="shared" si="98"/>
        <v>7</v>
      </c>
      <c r="AN123" s="274"/>
      <c r="AO123" s="274"/>
      <c r="AP123" s="274"/>
      <c r="AQ123" s="274">
        <v>38</v>
      </c>
      <c r="AR123" s="274">
        <v>45</v>
      </c>
      <c r="AS123" s="274">
        <f t="shared" si="99"/>
        <v>7</v>
      </c>
      <c r="AT123" s="274"/>
      <c r="AU123" s="274"/>
      <c r="AV123" s="274"/>
      <c r="AW123" s="274">
        <v>65</v>
      </c>
      <c r="AX123" s="274">
        <v>65</v>
      </c>
      <c r="AY123" s="274">
        <f t="shared" si="100"/>
        <v>0</v>
      </c>
      <c r="AZ123" s="274"/>
      <c r="BA123" s="274"/>
      <c r="BB123" s="274"/>
      <c r="BC123" s="274"/>
      <c r="BD123" s="274"/>
      <c r="BE123" s="274"/>
      <c r="BF123" s="274"/>
      <c r="BG123" s="274"/>
      <c r="BH123" s="274">
        <v>65</v>
      </c>
      <c r="BI123" s="274">
        <v>65</v>
      </c>
      <c r="BJ123" s="274">
        <f t="shared" si="101"/>
        <v>0</v>
      </c>
      <c r="BK123" s="274"/>
      <c r="BL123" s="274"/>
      <c r="BM123" s="274"/>
      <c r="BN123" s="274">
        <v>56</v>
      </c>
      <c r="BO123" s="274">
        <v>63</v>
      </c>
      <c r="BP123" s="274">
        <f t="shared" si="102"/>
        <v>7</v>
      </c>
      <c r="BQ123" s="286">
        <v>0.97</v>
      </c>
      <c r="BR123" s="282">
        <v>4.53</v>
      </c>
      <c r="BS123" s="282">
        <v>0.38</v>
      </c>
      <c r="BT123" s="282" t="s">
        <v>52</v>
      </c>
      <c r="BU123" s="282" t="s">
        <v>52</v>
      </c>
      <c r="BV123" s="302">
        <v>517</v>
      </c>
      <c r="BW123" s="299">
        <v>4.5</v>
      </c>
      <c r="BX123" s="299">
        <v>5.4</v>
      </c>
      <c r="BY123" s="300">
        <v>0.2</v>
      </c>
      <c r="BZ123" s="299">
        <v>41.5</v>
      </c>
      <c r="CA123" s="299">
        <v>12.4</v>
      </c>
      <c r="CB123" s="268"/>
      <c r="CC123" s="268"/>
      <c r="CD123" s="268"/>
      <c r="CE123" s="268"/>
    </row>
    <row r="124" spans="1:83" ht="73.150000000000006">
      <c r="A124" s="259">
        <v>2022</v>
      </c>
      <c r="B124" s="273" t="s">
        <v>303</v>
      </c>
      <c r="C124" s="273" t="s">
        <v>4497</v>
      </c>
      <c r="D124" s="273" t="s">
        <v>4738</v>
      </c>
      <c r="E124" s="273" t="s">
        <v>4739</v>
      </c>
      <c r="F124" s="273" t="s">
        <v>4781</v>
      </c>
      <c r="G124" s="269" t="s">
        <v>5119</v>
      </c>
      <c r="H124" s="272" t="s">
        <v>4469</v>
      </c>
      <c r="I124" s="269"/>
      <c r="J124" s="269"/>
      <c r="K124" s="259" t="s">
        <v>4464</v>
      </c>
      <c r="L124" s="269" t="s">
        <v>4508</v>
      </c>
      <c r="M124" s="269" t="s">
        <v>300</v>
      </c>
      <c r="N124" s="296">
        <v>174</v>
      </c>
      <c r="O124" s="296" t="s">
        <v>4624</v>
      </c>
      <c r="P124" s="272"/>
      <c r="Q124" s="290" t="s">
        <v>4782</v>
      </c>
      <c r="R124" s="296" t="s">
        <v>2</v>
      </c>
      <c r="S124" s="281" t="s">
        <v>4783</v>
      </c>
      <c r="T124" s="296" t="s">
        <v>2</v>
      </c>
      <c r="U124" s="260" t="s">
        <v>454</v>
      </c>
      <c r="V124" s="274"/>
      <c r="W124" s="274"/>
      <c r="X124" s="274"/>
      <c r="Y124" s="274">
        <v>64</v>
      </c>
      <c r="Z124" s="274">
        <v>77</v>
      </c>
      <c r="AA124" s="274">
        <f t="shared" si="96"/>
        <v>13</v>
      </c>
      <c r="AB124" s="274"/>
      <c r="AC124" s="274"/>
      <c r="AD124" s="274"/>
      <c r="AE124" s="274">
        <v>75</v>
      </c>
      <c r="AF124" s="274">
        <v>85</v>
      </c>
      <c r="AG124" s="274">
        <f t="shared" si="97"/>
        <v>10</v>
      </c>
      <c r="AH124" s="274"/>
      <c r="AI124" s="274"/>
      <c r="AJ124" s="274"/>
      <c r="AK124" s="274">
        <v>58</v>
      </c>
      <c r="AL124" s="274">
        <v>61</v>
      </c>
      <c r="AM124" s="274">
        <f t="shared" si="98"/>
        <v>3</v>
      </c>
      <c r="AN124" s="274"/>
      <c r="AO124" s="274"/>
      <c r="AP124" s="274"/>
      <c r="AQ124" s="274">
        <v>49</v>
      </c>
      <c r="AR124" s="274">
        <v>52</v>
      </c>
      <c r="AS124" s="274">
        <f t="shared" si="99"/>
        <v>3</v>
      </c>
      <c r="AT124" s="274"/>
      <c r="AU124" s="274"/>
      <c r="AV124" s="274"/>
      <c r="AW124" s="274">
        <v>65</v>
      </c>
      <c r="AX124" s="274">
        <v>72</v>
      </c>
      <c r="AY124" s="274">
        <f t="shared" si="100"/>
        <v>7</v>
      </c>
      <c r="AZ124" s="274"/>
      <c r="BA124" s="274"/>
      <c r="BB124" s="274"/>
      <c r="BC124" s="274"/>
      <c r="BD124" s="274"/>
      <c r="BE124" s="274"/>
      <c r="BF124" s="274"/>
      <c r="BG124" s="274"/>
      <c r="BH124" s="274">
        <v>65</v>
      </c>
      <c r="BI124" s="274">
        <v>71</v>
      </c>
      <c r="BJ124" s="274">
        <f t="shared" si="101"/>
        <v>6</v>
      </c>
      <c r="BK124" s="274"/>
      <c r="BL124" s="274"/>
      <c r="BM124" s="274"/>
      <c r="BN124" s="274">
        <v>88</v>
      </c>
      <c r="BO124" s="274">
        <v>93</v>
      </c>
      <c r="BP124" s="274">
        <f t="shared" si="102"/>
        <v>5</v>
      </c>
      <c r="BQ124" s="286">
        <v>0.97</v>
      </c>
      <c r="BR124" s="282">
        <v>4.6900000000000004</v>
      </c>
      <c r="BS124" s="282">
        <v>0.4</v>
      </c>
      <c r="BT124" s="282" t="s">
        <v>52</v>
      </c>
      <c r="BU124" s="282" t="s">
        <v>52</v>
      </c>
      <c r="BV124" s="302">
        <v>107</v>
      </c>
      <c r="BW124" s="299">
        <v>0.5</v>
      </c>
      <c r="BX124" s="299">
        <v>0.6</v>
      </c>
      <c r="BY124" s="300">
        <v>0.15</v>
      </c>
      <c r="BZ124" s="299">
        <v>15</v>
      </c>
      <c r="CA124" s="299">
        <v>7.2</v>
      </c>
      <c r="CB124" s="268"/>
      <c r="CC124" s="268"/>
      <c r="CD124" s="268"/>
      <c r="CE124" s="268"/>
    </row>
    <row r="125" spans="1:83" ht="87.75">
      <c r="A125" s="259">
        <v>2022</v>
      </c>
      <c r="B125" s="273" t="s">
        <v>4474</v>
      </c>
      <c r="C125" s="273" t="s">
        <v>4475</v>
      </c>
      <c r="D125" s="273" t="s">
        <v>4784</v>
      </c>
      <c r="E125" s="273" t="s">
        <v>4785</v>
      </c>
      <c r="F125" s="273" t="s">
        <v>4786</v>
      </c>
      <c r="G125" s="269" t="s">
        <v>12032</v>
      </c>
      <c r="H125" s="261" t="s">
        <v>719</v>
      </c>
      <c r="I125" s="269"/>
      <c r="J125" s="269" t="s">
        <v>3311</v>
      </c>
      <c r="K125" s="259" t="s">
        <v>4464</v>
      </c>
      <c r="L125" s="269" t="s">
        <v>4508</v>
      </c>
      <c r="M125" s="259" t="s">
        <v>300</v>
      </c>
      <c r="N125" s="296">
        <v>48</v>
      </c>
      <c r="O125" s="296" t="s">
        <v>720</v>
      </c>
      <c r="P125" s="272"/>
      <c r="Q125" s="290" t="s">
        <v>4787</v>
      </c>
      <c r="R125" s="296" t="s">
        <v>2</v>
      </c>
      <c r="S125" s="276" t="s">
        <v>4788</v>
      </c>
      <c r="T125" s="296" t="s">
        <v>2</v>
      </c>
      <c r="U125" s="260" t="s">
        <v>4736</v>
      </c>
      <c r="V125" s="274"/>
      <c r="W125" s="274"/>
      <c r="X125" s="274"/>
      <c r="Y125" s="274">
        <v>19</v>
      </c>
      <c r="Z125" s="274">
        <v>47</v>
      </c>
      <c r="AA125" s="274">
        <f t="shared" si="96"/>
        <v>28</v>
      </c>
      <c r="AB125" s="274"/>
      <c r="AC125" s="274"/>
      <c r="AD125" s="274"/>
      <c r="AE125" s="274">
        <v>21</v>
      </c>
      <c r="AF125" s="274">
        <v>50</v>
      </c>
      <c r="AG125" s="274">
        <f t="shared" si="97"/>
        <v>29</v>
      </c>
      <c r="AH125" s="274"/>
      <c r="AI125" s="274"/>
      <c r="AJ125" s="274"/>
      <c r="AK125" s="274">
        <v>59</v>
      </c>
      <c r="AL125" s="274">
        <v>73</v>
      </c>
      <c r="AM125" s="274">
        <f t="shared" si="98"/>
        <v>14</v>
      </c>
      <c r="AN125" s="274"/>
      <c r="AO125" s="274"/>
      <c r="AP125" s="274"/>
      <c r="AQ125" s="274">
        <v>50</v>
      </c>
      <c r="AR125" s="274">
        <v>70</v>
      </c>
      <c r="AS125" s="274">
        <f t="shared" si="99"/>
        <v>20</v>
      </c>
      <c r="AT125" s="274"/>
      <c r="AU125" s="274"/>
      <c r="AV125" s="274"/>
      <c r="AW125" s="274">
        <v>69</v>
      </c>
      <c r="AX125" s="274">
        <v>81</v>
      </c>
      <c r="AY125" s="274">
        <f t="shared" si="100"/>
        <v>12</v>
      </c>
      <c r="AZ125" s="274"/>
      <c r="BA125" s="274"/>
      <c r="BB125" s="274"/>
      <c r="BC125" s="274"/>
      <c r="BD125" s="274"/>
      <c r="BE125" s="274"/>
      <c r="BF125" s="274"/>
      <c r="BG125" s="274"/>
      <c r="BH125" s="274">
        <v>68</v>
      </c>
      <c r="BI125" s="274">
        <v>80</v>
      </c>
      <c r="BJ125" s="274">
        <f t="shared" si="101"/>
        <v>12</v>
      </c>
      <c r="BK125" s="274"/>
      <c r="BL125" s="274"/>
      <c r="BM125" s="274"/>
      <c r="BN125" s="274">
        <v>75</v>
      </c>
      <c r="BO125" s="274">
        <v>86</v>
      </c>
      <c r="BP125" s="274">
        <f t="shared" si="102"/>
        <v>11</v>
      </c>
      <c r="BQ125" s="286">
        <v>0.96</v>
      </c>
      <c r="BR125" s="282">
        <v>4.6500000000000004</v>
      </c>
      <c r="BS125" s="282">
        <v>0.37</v>
      </c>
      <c r="BT125" s="282" t="s">
        <v>52</v>
      </c>
      <c r="BU125" s="282" t="s">
        <v>52</v>
      </c>
      <c r="BV125" s="302">
        <v>188</v>
      </c>
      <c r="BW125" s="299">
        <v>4.2</v>
      </c>
      <c r="BX125" s="299">
        <v>4.8</v>
      </c>
      <c r="BY125" s="300">
        <v>0.13</v>
      </c>
      <c r="BZ125" s="299">
        <v>31.7</v>
      </c>
      <c r="CA125" s="299">
        <v>5.9</v>
      </c>
      <c r="CB125" s="268"/>
      <c r="CC125" s="268"/>
      <c r="CD125" s="268"/>
      <c r="CE125" s="268" t="s">
        <v>4461</v>
      </c>
    </row>
    <row r="126" spans="1:83" ht="73.150000000000006">
      <c r="A126" s="259">
        <v>2022</v>
      </c>
      <c r="B126" s="273" t="s">
        <v>4528</v>
      </c>
      <c r="C126" s="273" t="s">
        <v>4789</v>
      </c>
      <c r="D126" s="273" t="s">
        <v>4790</v>
      </c>
      <c r="E126" s="273" t="s">
        <v>4790</v>
      </c>
      <c r="F126" s="273" t="s">
        <v>4791</v>
      </c>
      <c r="G126" s="269" t="s">
        <v>4792</v>
      </c>
      <c r="H126" s="272" t="s">
        <v>4469</v>
      </c>
      <c r="I126" s="269"/>
      <c r="J126" s="269"/>
      <c r="K126" s="259" t="s">
        <v>4464</v>
      </c>
      <c r="L126" s="269" t="s">
        <v>4508</v>
      </c>
      <c r="M126" s="269" t="s">
        <v>300</v>
      </c>
      <c r="N126" s="296">
        <v>274</v>
      </c>
      <c r="O126" s="296" t="s">
        <v>4624</v>
      </c>
      <c r="P126" s="272"/>
      <c r="Q126" s="290" t="s">
        <v>4793</v>
      </c>
      <c r="R126" s="296" t="s">
        <v>2</v>
      </c>
      <c r="S126" s="276" t="s">
        <v>4794</v>
      </c>
      <c r="T126" s="296" t="s">
        <v>2</v>
      </c>
      <c r="U126" s="260" t="s">
        <v>454</v>
      </c>
      <c r="V126" s="274"/>
      <c r="W126" s="274"/>
      <c r="X126" s="274"/>
      <c r="Y126" s="274">
        <v>70</v>
      </c>
      <c r="Z126" s="274">
        <v>88</v>
      </c>
      <c r="AA126" s="274">
        <f t="shared" si="96"/>
        <v>18</v>
      </c>
      <c r="AB126" s="274"/>
      <c r="AC126" s="274"/>
      <c r="AD126" s="274"/>
      <c r="AE126" s="274">
        <v>78</v>
      </c>
      <c r="AF126" s="274">
        <v>93</v>
      </c>
      <c r="AG126" s="274">
        <f t="shared" si="97"/>
        <v>15</v>
      </c>
      <c r="AH126" s="274"/>
      <c r="AI126" s="274"/>
      <c r="AJ126" s="274"/>
      <c r="AK126" s="274">
        <v>80</v>
      </c>
      <c r="AL126" s="274">
        <v>86</v>
      </c>
      <c r="AM126" s="274">
        <f t="shared" si="98"/>
        <v>6</v>
      </c>
      <c r="AN126" s="274"/>
      <c r="AO126" s="274"/>
      <c r="AP126" s="274"/>
      <c r="AQ126" s="274">
        <v>61</v>
      </c>
      <c r="AR126" s="274">
        <v>76</v>
      </c>
      <c r="AS126" s="274">
        <f t="shared" si="99"/>
        <v>15</v>
      </c>
      <c r="AT126" s="274"/>
      <c r="AU126" s="274"/>
      <c r="AV126" s="274"/>
      <c r="AW126" s="274">
        <v>85</v>
      </c>
      <c r="AX126" s="274">
        <v>96</v>
      </c>
      <c r="AY126" s="274">
        <f t="shared" si="100"/>
        <v>11</v>
      </c>
      <c r="AZ126" s="274"/>
      <c r="BA126" s="274"/>
      <c r="BB126" s="274"/>
      <c r="BC126" s="274"/>
      <c r="BD126" s="274"/>
      <c r="BE126" s="274"/>
      <c r="BF126" s="274"/>
      <c r="BG126" s="274"/>
      <c r="BH126" s="274">
        <v>81</v>
      </c>
      <c r="BI126" s="274">
        <v>94</v>
      </c>
      <c r="BJ126" s="274">
        <f t="shared" si="101"/>
        <v>13</v>
      </c>
      <c r="BK126" s="274"/>
      <c r="BL126" s="274"/>
      <c r="BM126" s="274"/>
      <c r="BN126" s="274">
        <v>91</v>
      </c>
      <c r="BO126" s="274">
        <v>98</v>
      </c>
      <c r="BP126" s="274">
        <f t="shared" si="102"/>
        <v>7</v>
      </c>
      <c r="BQ126" s="286">
        <v>0.95</v>
      </c>
      <c r="BR126" s="282">
        <v>4.16</v>
      </c>
      <c r="BS126" s="282">
        <v>0.44</v>
      </c>
      <c r="BT126" s="282" t="s">
        <v>52</v>
      </c>
      <c r="BU126" s="282" t="s">
        <v>52</v>
      </c>
      <c r="BV126" s="302">
        <v>175</v>
      </c>
      <c r="BW126" s="299">
        <v>0.5</v>
      </c>
      <c r="BX126" s="299">
        <v>0.6</v>
      </c>
      <c r="BY126" s="300">
        <v>0.23</v>
      </c>
      <c r="BZ126" s="299">
        <v>20.2</v>
      </c>
      <c r="CA126" s="299">
        <v>8.6</v>
      </c>
      <c r="CB126" s="268"/>
      <c r="CC126" s="268"/>
      <c r="CD126" s="268"/>
      <c r="CE126" s="268"/>
    </row>
    <row r="127" spans="1:83" ht="73.150000000000006">
      <c r="A127" s="259">
        <v>2022</v>
      </c>
      <c r="B127" s="273" t="s">
        <v>4528</v>
      </c>
      <c r="C127" s="273" t="s">
        <v>4789</v>
      </c>
      <c r="D127" s="273" t="s">
        <v>4790</v>
      </c>
      <c r="E127" s="273" t="s">
        <v>4790</v>
      </c>
      <c r="F127" s="273" t="s">
        <v>4791</v>
      </c>
      <c r="G127" s="269" t="s">
        <v>4792</v>
      </c>
      <c r="H127" s="272" t="s">
        <v>684</v>
      </c>
      <c r="I127" s="269"/>
      <c r="J127" s="269"/>
      <c r="K127" s="259" t="s">
        <v>4464</v>
      </c>
      <c r="L127" s="269" t="s">
        <v>4508</v>
      </c>
      <c r="M127" s="269" t="s">
        <v>300</v>
      </c>
      <c r="N127" s="296">
        <v>38</v>
      </c>
      <c r="O127" s="296" t="s">
        <v>4795</v>
      </c>
      <c r="P127" s="272"/>
      <c r="Q127" s="290" t="s">
        <v>4796</v>
      </c>
      <c r="R127" s="296" t="s">
        <v>2</v>
      </c>
      <c r="S127" s="276" t="s">
        <v>4797</v>
      </c>
      <c r="T127" s="296" t="s">
        <v>2</v>
      </c>
      <c r="U127" s="260" t="s">
        <v>454</v>
      </c>
      <c r="V127" s="274"/>
      <c r="W127" s="274"/>
      <c r="X127" s="274"/>
      <c r="Y127" s="274">
        <v>78</v>
      </c>
      <c r="Z127" s="274">
        <v>92</v>
      </c>
      <c r="AA127" s="274">
        <f t="shared" si="96"/>
        <v>14</v>
      </c>
      <c r="AB127" s="274"/>
      <c r="AC127" s="274"/>
      <c r="AD127" s="274"/>
      <c r="AE127" s="274">
        <v>83</v>
      </c>
      <c r="AF127" s="274">
        <v>95</v>
      </c>
      <c r="AG127" s="274">
        <f t="shared" si="97"/>
        <v>12</v>
      </c>
      <c r="AH127" s="274"/>
      <c r="AI127" s="274"/>
      <c r="AJ127" s="274"/>
      <c r="AK127" s="274">
        <v>82</v>
      </c>
      <c r="AL127" s="274">
        <v>84</v>
      </c>
      <c r="AM127" s="274">
        <f t="shared" si="98"/>
        <v>2</v>
      </c>
      <c r="AN127" s="274"/>
      <c r="AO127" s="274"/>
      <c r="AP127" s="274"/>
      <c r="AQ127" s="274">
        <v>76</v>
      </c>
      <c r="AR127" s="274">
        <v>82</v>
      </c>
      <c r="AS127" s="274">
        <f t="shared" si="99"/>
        <v>6</v>
      </c>
      <c r="AT127" s="274"/>
      <c r="AU127" s="274"/>
      <c r="AV127" s="274"/>
      <c r="AW127" s="274">
        <v>87</v>
      </c>
      <c r="AX127" s="274">
        <v>90</v>
      </c>
      <c r="AY127" s="274">
        <f t="shared" si="100"/>
        <v>3</v>
      </c>
      <c r="AZ127" s="274"/>
      <c r="BA127" s="274"/>
      <c r="BB127" s="274"/>
      <c r="BC127" s="274"/>
      <c r="BD127" s="274"/>
      <c r="BE127" s="274"/>
      <c r="BF127" s="274"/>
      <c r="BG127" s="274"/>
      <c r="BH127" s="274">
        <v>86</v>
      </c>
      <c r="BI127" s="274">
        <v>89</v>
      </c>
      <c r="BJ127" s="274">
        <f t="shared" si="101"/>
        <v>3</v>
      </c>
      <c r="BK127" s="274"/>
      <c r="BL127" s="274"/>
      <c r="BM127" s="274"/>
      <c r="BN127" s="274">
        <v>93</v>
      </c>
      <c r="BO127" s="274">
        <v>98</v>
      </c>
      <c r="BP127" s="274">
        <f t="shared" si="102"/>
        <v>5</v>
      </c>
      <c r="BQ127" s="286">
        <v>0.97</v>
      </c>
      <c r="BR127" s="282">
        <v>4.5599999999999996</v>
      </c>
      <c r="BS127" s="282">
        <v>0.38</v>
      </c>
      <c r="BT127" s="282" t="s">
        <v>52</v>
      </c>
      <c r="BU127" s="282" t="s">
        <v>52</v>
      </c>
      <c r="BV127" s="302">
        <v>191</v>
      </c>
      <c r="BW127" s="299">
        <v>4.0999999999999996</v>
      </c>
      <c r="BX127" s="299">
        <v>5</v>
      </c>
      <c r="BY127" s="300">
        <v>0.23</v>
      </c>
      <c r="BZ127" s="299">
        <v>19.899999999999999</v>
      </c>
      <c r="CA127" s="299">
        <v>9.6</v>
      </c>
      <c r="CB127" s="268"/>
      <c r="CC127" s="268"/>
      <c r="CD127" s="268"/>
      <c r="CE127" s="268"/>
    </row>
    <row r="128" spans="1:83" ht="73.150000000000006">
      <c r="A128" s="259">
        <v>2022</v>
      </c>
      <c r="B128" s="273" t="s">
        <v>4798</v>
      </c>
      <c r="C128" s="273" t="s">
        <v>4799</v>
      </c>
      <c r="D128" s="273" t="s">
        <v>4689</v>
      </c>
      <c r="E128" s="273" t="s">
        <v>4689</v>
      </c>
      <c r="F128" s="273" t="s">
        <v>4800</v>
      </c>
      <c r="G128" s="269" t="s">
        <v>4801</v>
      </c>
      <c r="H128" s="272" t="s">
        <v>688</v>
      </c>
      <c r="I128" s="269"/>
      <c r="J128" s="269" t="s">
        <v>3311</v>
      </c>
      <c r="K128" s="259" t="s">
        <v>4464</v>
      </c>
      <c r="L128" s="269" t="s">
        <v>4508</v>
      </c>
      <c r="M128" s="295" t="s">
        <v>4630</v>
      </c>
      <c r="N128" s="296">
        <v>51</v>
      </c>
      <c r="O128" s="296" t="s">
        <v>691</v>
      </c>
      <c r="P128" s="272"/>
      <c r="Q128" s="290" t="s">
        <v>4802</v>
      </c>
      <c r="R128" s="296" t="s">
        <v>2</v>
      </c>
      <c r="S128" s="276" t="s">
        <v>4803</v>
      </c>
      <c r="T128" s="296" t="s">
        <v>2</v>
      </c>
      <c r="U128" s="260" t="s">
        <v>454</v>
      </c>
      <c r="V128" s="274"/>
      <c r="W128" s="274"/>
      <c r="X128" s="274"/>
      <c r="Y128" s="274">
        <v>83</v>
      </c>
      <c r="Z128" s="274">
        <v>95</v>
      </c>
      <c r="AA128" s="274">
        <f t="shared" si="96"/>
        <v>12</v>
      </c>
      <c r="AB128" s="274"/>
      <c r="AC128" s="274"/>
      <c r="AD128" s="274"/>
      <c r="AE128" s="274">
        <v>86</v>
      </c>
      <c r="AF128" s="274">
        <v>96</v>
      </c>
      <c r="AG128" s="274">
        <f t="shared" si="97"/>
        <v>10</v>
      </c>
      <c r="AH128" s="274"/>
      <c r="AI128" s="274"/>
      <c r="AJ128" s="274"/>
      <c r="AK128" s="274">
        <v>95</v>
      </c>
      <c r="AL128" s="274">
        <v>95</v>
      </c>
      <c r="AM128" s="274">
        <f t="shared" si="98"/>
        <v>0</v>
      </c>
      <c r="AN128" s="274"/>
      <c r="AO128" s="274"/>
      <c r="AP128" s="274"/>
      <c r="AQ128" s="274">
        <v>90</v>
      </c>
      <c r="AR128" s="274">
        <v>94</v>
      </c>
      <c r="AS128" s="274">
        <f t="shared" si="99"/>
        <v>4</v>
      </c>
      <c r="AT128" s="274"/>
      <c r="AU128" s="274"/>
      <c r="AV128" s="274"/>
      <c r="AW128" s="274">
        <v>97</v>
      </c>
      <c r="AX128" s="274">
        <v>99</v>
      </c>
      <c r="AY128" s="274">
        <f t="shared" si="100"/>
        <v>2</v>
      </c>
      <c r="AZ128" s="274"/>
      <c r="BA128" s="274"/>
      <c r="BB128" s="274"/>
      <c r="BC128" s="274"/>
      <c r="BD128" s="274"/>
      <c r="BE128" s="274"/>
      <c r="BF128" s="274"/>
      <c r="BG128" s="274"/>
      <c r="BH128" s="274">
        <v>94</v>
      </c>
      <c r="BI128" s="274">
        <v>97</v>
      </c>
      <c r="BJ128" s="274">
        <f t="shared" si="101"/>
        <v>3</v>
      </c>
      <c r="BK128" s="274"/>
      <c r="BL128" s="274"/>
      <c r="BM128" s="274"/>
      <c r="BN128" s="274">
        <v>99</v>
      </c>
      <c r="BO128" s="274">
        <v>100</v>
      </c>
      <c r="BP128" s="274">
        <f t="shared" si="102"/>
        <v>1</v>
      </c>
      <c r="BQ128" s="286">
        <v>0.95</v>
      </c>
      <c r="BR128" s="282">
        <v>4.08</v>
      </c>
      <c r="BS128" s="282">
        <v>0.41</v>
      </c>
      <c r="BT128" s="304">
        <v>0.91</v>
      </c>
      <c r="BU128" s="282">
        <v>3.27</v>
      </c>
      <c r="BV128" s="302">
        <v>188</v>
      </c>
      <c r="BW128" s="299">
        <v>3.2</v>
      </c>
      <c r="BX128" s="299">
        <v>3.7</v>
      </c>
      <c r="BY128" s="300">
        <v>0.14000000000000001</v>
      </c>
      <c r="BZ128" s="299">
        <v>28.2</v>
      </c>
      <c r="CA128" s="299">
        <v>6.7</v>
      </c>
      <c r="CB128" s="268"/>
      <c r="CC128" s="268"/>
      <c r="CD128" s="268"/>
      <c r="CE128" s="268"/>
    </row>
    <row r="129" spans="1:83" ht="73.150000000000006">
      <c r="A129" s="259">
        <v>2022</v>
      </c>
      <c r="B129" s="273" t="s">
        <v>4474</v>
      </c>
      <c r="C129" s="273" t="s">
        <v>4475</v>
      </c>
      <c r="D129" s="273" t="s">
        <v>4524</v>
      </c>
      <c r="E129" s="273" t="s">
        <v>4525</v>
      </c>
      <c r="F129" s="273" t="s">
        <v>4526</v>
      </c>
      <c r="G129" s="269" t="s">
        <v>12033</v>
      </c>
      <c r="H129" s="272" t="s">
        <v>4469</v>
      </c>
      <c r="I129" s="269"/>
      <c r="J129" s="269" t="s">
        <v>774</v>
      </c>
      <c r="K129" s="259" t="s">
        <v>4464</v>
      </c>
      <c r="L129" s="269" t="s">
        <v>4508</v>
      </c>
      <c r="M129" s="259" t="s">
        <v>300</v>
      </c>
      <c r="N129" s="296">
        <v>98</v>
      </c>
      <c r="O129" s="296" t="s">
        <v>4624</v>
      </c>
      <c r="P129" s="272"/>
      <c r="Q129" s="290" t="s">
        <v>4804</v>
      </c>
      <c r="R129" s="296" t="s">
        <v>2</v>
      </c>
      <c r="S129" s="276" t="s">
        <v>4805</v>
      </c>
      <c r="T129" s="296" t="s">
        <v>2</v>
      </c>
      <c r="U129" s="260" t="s">
        <v>454</v>
      </c>
      <c r="V129" s="274"/>
      <c r="W129" s="274"/>
      <c r="X129" s="274"/>
      <c r="Y129" s="274">
        <v>49</v>
      </c>
      <c r="Z129" s="274">
        <v>78</v>
      </c>
      <c r="AA129" s="274">
        <f t="shared" si="96"/>
        <v>29</v>
      </c>
      <c r="AB129" s="274"/>
      <c r="AC129" s="274"/>
      <c r="AD129" s="274"/>
      <c r="AE129" s="274">
        <v>55</v>
      </c>
      <c r="AF129" s="274">
        <v>81</v>
      </c>
      <c r="AG129" s="274">
        <f t="shared" si="97"/>
        <v>26</v>
      </c>
      <c r="AH129" s="274"/>
      <c r="AI129" s="274"/>
      <c r="AJ129" s="274"/>
      <c r="AK129" s="274">
        <v>86</v>
      </c>
      <c r="AL129" s="274">
        <v>87</v>
      </c>
      <c r="AM129" s="274">
        <f t="shared" si="98"/>
        <v>1</v>
      </c>
      <c r="AN129" s="274"/>
      <c r="AO129" s="274"/>
      <c r="AP129" s="274"/>
      <c r="AQ129" s="274">
        <v>55</v>
      </c>
      <c r="AR129" s="274">
        <v>63</v>
      </c>
      <c r="AS129" s="274">
        <f t="shared" si="99"/>
        <v>8</v>
      </c>
      <c r="AT129" s="274"/>
      <c r="AU129" s="274"/>
      <c r="AV129" s="274"/>
      <c r="AW129" s="274">
        <v>84</v>
      </c>
      <c r="AX129" s="274">
        <v>90</v>
      </c>
      <c r="AY129" s="274">
        <f t="shared" si="100"/>
        <v>6</v>
      </c>
      <c r="AZ129" s="274"/>
      <c r="BA129" s="274"/>
      <c r="BB129" s="274"/>
      <c r="BC129" s="274"/>
      <c r="BD129" s="274"/>
      <c r="BE129" s="274"/>
      <c r="BF129" s="274"/>
      <c r="BG129" s="274"/>
      <c r="BH129" s="274">
        <v>83</v>
      </c>
      <c r="BI129" s="274">
        <v>87</v>
      </c>
      <c r="BJ129" s="274">
        <f t="shared" si="101"/>
        <v>4</v>
      </c>
      <c r="BK129" s="280"/>
      <c r="BL129" s="280"/>
      <c r="BM129" s="274"/>
      <c r="BN129" s="274">
        <v>89</v>
      </c>
      <c r="BO129" s="274">
        <v>99</v>
      </c>
      <c r="BP129" s="274">
        <f t="shared" si="102"/>
        <v>10</v>
      </c>
      <c r="BQ129" s="286">
        <v>0.96</v>
      </c>
      <c r="BR129" s="282">
        <v>4.13</v>
      </c>
      <c r="BS129" s="282">
        <v>0.44</v>
      </c>
      <c r="BT129" s="282" t="s">
        <v>52</v>
      </c>
      <c r="BU129" s="282" t="s">
        <v>52</v>
      </c>
      <c r="BV129" s="302" t="s">
        <v>4751</v>
      </c>
      <c r="BW129" s="299"/>
      <c r="BX129" s="299"/>
      <c r="BY129" s="299"/>
      <c r="BZ129" s="299"/>
      <c r="CA129" s="299"/>
      <c r="CB129" s="268"/>
      <c r="CC129" s="268"/>
      <c r="CD129" s="268"/>
      <c r="CE129" s="268"/>
    </row>
    <row r="130" spans="1:83" ht="73.150000000000006">
      <c r="A130" s="259">
        <v>2022</v>
      </c>
      <c r="B130" s="273" t="s">
        <v>4467</v>
      </c>
      <c r="C130" s="273" t="s">
        <v>4468</v>
      </c>
      <c r="D130" s="273" t="s">
        <v>4489</v>
      </c>
      <c r="E130" s="273" t="s">
        <v>4489</v>
      </c>
      <c r="F130" s="273" t="s">
        <v>4490</v>
      </c>
      <c r="G130" s="269" t="s">
        <v>12079</v>
      </c>
      <c r="H130" s="272" t="s">
        <v>688</v>
      </c>
      <c r="I130" s="269"/>
      <c r="J130" s="269"/>
      <c r="K130" s="259" t="s">
        <v>4464</v>
      </c>
      <c r="L130" s="269" t="s">
        <v>4508</v>
      </c>
      <c r="M130" s="259" t="s">
        <v>300</v>
      </c>
      <c r="N130" s="296">
        <v>83</v>
      </c>
      <c r="O130" s="296" t="s">
        <v>691</v>
      </c>
      <c r="P130" s="272"/>
      <c r="Q130" s="290" t="s">
        <v>4806</v>
      </c>
      <c r="R130" s="296" t="s">
        <v>2</v>
      </c>
      <c r="S130" s="276" t="s">
        <v>4807</v>
      </c>
      <c r="T130" s="296" t="s">
        <v>2</v>
      </c>
      <c r="U130" s="260" t="s">
        <v>4703</v>
      </c>
      <c r="V130" s="274"/>
      <c r="W130" s="274"/>
      <c r="X130" s="274"/>
      <c r="Y130" s="274">
        <v>42</v>
      </c>
      <c r="Z130" s="274">
        <v>72</v>
      </c>
      <c r="AA130" s="274">
        <f t="shared" si="96"/>
        <v>30</v>
      </c>
      <c r="AB130" s="274"/>
      <c r="AC130" s="274"/>
      <c r="AD130" s="274"/>
      <c r="AE130" s="274">
        <v>61</v>
      </c>
      <c r="AF130" s="274">
        <v>83</v>
      </c>
      <c r="AG130" s="274">
        <f t="shared" si="97"/>
        <v>22</v>
      </c>
      <c r="AH130" s="274"/>
      <c r="AI130" s="274"/>
      <c r="AJ130" s="274"/>
      <c r="AK130" s="274">
        <v>73</v>
      </c>
      <c r="AL130" s="274">
        <v>84</v>
      </c>
      <c r="AM130" s="274">
        <f t="shared" si="98"/>
        <v>11</v>
      </c>
      <c r="AN130" s="274"/>
      <c r="AO130" s="274"/>
      <c r="AP130" s="274"/>
      <c r="AQ130" s="274">
        <v>65</v>
      </c>
      <c r="AR130" s="274">
        <v>82</v>
      </c>
      <c r="AS130" s="274">
        <f t="shared" si="99"/>
        <v>17</v>
      </c>
      <c r="AT130" s="274"/>
      <c r="AU130" s="274"/>
      <c r="AV130" s="274"/>
      <c r="AW130" s="274">
        <v>81</v>
      </c>
      <c r="AX130" s="274">
        <v>92</v>
      </c>
      <c r="AY130" s="274">
        <f t="shared" si="100"/>
        <v>11</v>
      </c>
      <c r="AZ130" s="274"/>
      <c r="BA130" s="274"/>
      <c r="BB130" s="274"/>
      <c r="BC130" s="274"/>
      <c r="BD130" s="274"/>
      <c r="BE130" s="274"/>
      <c r="BF130" s="274"/>
      <c r="BG130" s="274"/>
      <c r="BH130" s="274">
        <v>78</v>
      </c>
      <c r="BI130" s="274">
        <v>90</v>
      </c>
      <c r="BJ130" s="274">
        <f t="shared" si="101"/>
        <v>12</v>
      </c>
      <c r="BK130" s="274"/>
      <c r="BL130" s="274"/>
      <c r="BM130" s="274"/>
      <c r="BN130" s="274">
        <v>85</v>
      </c>
      <c r="BO130" s="274">
        <v>93</v>
      </c>
      <c r="BP130" s="274">
        <f t="shared" si="102"/>
        <v>8</v>
      </c>
      <c r="BQ130" s="286">
        <v>0.97</v>
      </c>
      <c r="BR130" s="282">
        <v>5.5</v>
      </c>
      <c r="BS130" s="282">
        <v>0.43</v>
      </c>
      <c r="BT130" s="282" t="s">
        <v>52</v>
      </c>
      <c r="BU130" s="282" t="s">
        <v>52</v>
      </c>
      <c r="BV130" s="302">
        <v>454</v>
      </c>
      <c r="BW130" s="299">
        <v>4.8</v>
      </c>
      <c r="BX130" s="299">
        <v>5.4</v>
      </c>
      <c r="BY130" s="300">
        <v>0.14000000000000001</v>
      </c>
      <c r="BZ130" s="299">
        <v>38.799999999999997</v>
      </c>
      <c r="CA130" s="299">
        <v>11.7</v>
      </c>
      <c r="CB130" s="268"/>
      <c r="CC130" s="268"/>
      <c r="CD130" s="268"/>
      <c r="CE130" s="268"/>
    </row>
    <row r="131" spans="1:83" ht="58.5">
      <c r="A131" s="259">
        <v>2022</v>
      </c>
      <c r="B131" s="260" t="s">
        <v>4467</v>
      </c>
      <c r="C131" s="260" t="s">
        <v>4468</v>
      </c>
      <c r="D131" s="260" t="s">
        <v>4489</v>
      </c>
      <c r="E131" s="260" t="s">
        <v>4489</v>
      </c>
      <c r="F131" s="260" t="s">
        <v>4490</v>
      </c>
      <c r="G131" s="269" t="s">
        <v>12079</v>
      </c>
      <c r="H131" s="261" t="s">
        <v>719</v>
      </c>
      <c r="I131" s="269"/>
      <c r="J131" s="269"/>
      <c r="K131" s="269" t="s">
        <v>4649</v>
      </c>
      <c r="L131" s="269" t="s">
        <v>4649</v>
      </c>
      <c r="M131" s="259" t="s">
        <v>300</v>
      </c>
      <c r="N131" s="296">
        <v>44</v>
      </c>
      <c r="O131" s="296" t="s">
        <v>4808</v>
      </c>
      <c r="P131" s="272"/>
      <c r="Q131" s="272" t="s">
        <v>52</v>
      </c>
      <c r="R131" s="301"/>
      <c r="S131" s="276" t="s">
        <v>4809</v>
      </c>
      <c r="T131" s="301" t="s">
        <v>2</v>
      </c>
      <c r="U131" s="260" t="s">
        <v>4703</v>
      </c>
      <c r="V131" s="274"/>
      <c r="W131" s="274"/>
      <c r="X131" s="274"/>
      <c r="Y131" s="274"/>
      <c r="Z131" s="274"/>
      <c r="AA131" s="274"/>
      <c r="AB131" s="274"/>
      <c r="AC131" s="274"/>
      <c r="AD131" s="274"/>
      <c r="AE131" s="274"/>
      <c r="AF131" s="274"/>
      <c r="AG131" s="274"/>
      <c r="AH131" s="274"/>
      <c r="AI131" s="274"/>
      <c r="AJ131" s="274"/>
      <c r="AK131" s="274"/>
      <c r="AL131" s="274"/>
      <c r="AM131" s="274"/>
      <c r="AN131" s="274"/>
      <c r="AO131" s="274"/>
      <c r="AP131" s="274"/>
      <c r="AQ131" s="274"/>
      <c r="AR131" s="274"/>
      <c r="AS131" s="274"/>
      <c r="AT131" s="274"/>
      <c r="AU131" s="274"/>
      <c r="AV131" s="274"/>
      <c r="AW131" s="274"/>
      <c r="AX131" s="274"/>
      <c r="AY131" s="274"/>
      <c r="AZ131" s="274"/>
      <c r="BA131" s="274"/>
      <c r="BB131" s="274"/>
      <c r="BC131" s="274"/>
      <c r="BD131" s="274"/>
      <c r="BE131" s="274"/>
      <c r="BF131" s="274"/>
      <c r="BG131" s="274"/>
      <c r="BH131" s="274"/>
      <c r="BI131" s="274"/>
      <c r="BJ131" s="274"/>
      <c r="BK131" s="274"/>
      <c r="BL131" s="274"/>
      <c r="BM131" s="274"/>
      <c r="BN131" s="274"/>
      <c r="BO131" s="274"/>
      <c r="BP131" s="274"/>
      <c r="BQ131" s="286">
        <v>0.97</v>
      </c>
      <c r="BR131" s="282">
        <v>4.45</v>
      </c>
      <c r="BS131" s="282">
        <v>0.39</v>
      </c>
      <c r="BT131" s="282" t="s">
        <v>52</v>
      </c>
      <c r="BU131" s="282" t="s">
        <v>52</v>
      </c>
      <c r="BV131" s="302">
        <v>116</v>
      </c>
      <c r="BW131" s="299">
        <v>2</v>
      </c>
      <c r="BX131" s="299">
        <v>2.6</v>
      </c>
      <c r="BY131" s="300">
        <v>0.3</v>
      </c>
      <c r="BZ131" s="299">
        <v>18.399999999999999</v>
      </c>
      <c r="CA131" s="299">
        <v>6.3</v>
      </c>
      <c r="CB131" s="268"/>
      <c r="CC131" s="268"/>
      <c r="CD131" s="268"/>
      <c r="CE131" s="257" t="s">
        <v>4461</v>
      </c>
    </row>
    <row r="132" spans="1:83" ht="73.150000000000006">
      <c r="A132" s="259">
        <v>2022</v>
      </c>
      <c r="B132" s="273" t="s">
        <v>4459</v>
      </c>
      <c r="C132" s="273" t="s">
        <v>4569</v>
      </c>
      <c r="D132" s="273" t="s">
        <v>4570</v>
      </c>
      <c r="E132" s="273" t="s">
        <v>4571</v>
      </c>
      <c r="F132" s="273" t="s">
        <v>4572</v>
      </c>
      <c r="G132" s="269" t="s">
        <v>12034</v>
      </c>
      <c r="H132" s="272" t="s">
        <v>681</v>
      </c>
      <c r="I132" s="269"/>
      <c r="J132" s="269"/>
      <c r="K132" s="259" t="s">
        <v>4464</v>
      </c>
      <c r="L132" s="269" t="s">
        <v>4508</v>
      </c>
      <c r="M132" s="259" t="s">
        <v>300</v>
      </c>
      <c r="N132" s="296">
        <v>56</v>
      </c>
      <c r="O132" s="296" t="s">
        <v>682</v>
      </c>
      <c r="P132" s="272"/>
      <c r="Q132" s="290" t="s">
        <v>4810</v>
      </c>
      <c r="R132" s="305" t="s">
        <v>8</v>
      </c>
      <c r="S132" s="276" t="s">
        <v>4811</v>
      </c>
      <c r="T132" s="296" t="s">
        <v>2</v>
      </c>
      <c r="U132" s="260" t="s">
        <v>454</v>
      </c>
      <c r="V132" s="274"/>
      <c r="W132" s="274"/>
      <c r="X132" s="274"/>
      <c r="Y132" s="274">
        <v>67</v>
      </c>
      <c r="Z132" s="274">
        <v>88</v>
      </c>
      <c r="AA132" s="274">
        <f>Z132-Y132</f>
        <v>21</v>
      </c>
      <c r="AB132" s="274"/>
      <c r="AC132" s="274"/>
      <c r="AD132" s="274"/>
      <c r="AE132" s="274">
        <v>73</v>
      </c>
      <c r="AF132" s="274">
        <v>90</v>
      </c>
      <c r="AG132" s="274">
        <f>AF132-AE132</f>
        <v>17</v>
      </c>
      <c r="AH132" s="274"/>
      <c r="AI132" s="274"/>
      <c r="AJ132" s="274"/>
      <c r="AK132" s="274">
        <v>91</v>
      </c>
      <c r="AL132" s="274">
        <v>98</v>
      </c>
      <c r="AM132" s="274">
        <f>AL132-AK132</f>
        <v>7</v>
      </c>
      <c r="AN132" s="274"/>
      <c r="AO132" s="274"/>
      <c r="AP132" s="274"/>
      <c r="AQ132" s="274">
        <v>89</v>
      </c>
      <c r="AR132" s="274">
        <v>95</v>
      </c>
      <c r="AS132" s="274">
        <f>AR132-AQ132</f>
        <v>6</v>
      </c>
      <c r="AT132" s="274"/>
      <c r="AU132" s="274"/>
      <c r="AV132" s="274"/>
      <c r="AW132" s="274">
        <v>92</v>
      </c>
      <c r="AX132" s="274">
        <v>98</v>
      </c>
      <c r="AY132" s="274">
        <f>AX132-AW132</f>
        <v>6</v>
      </c>
      <c r="AZ132" s="274"/>
      <c r="BA132" s="274"/>
      <c r="BB132" s="274"/>
      <c r="BC132" s="274"/>
      <c r="BD132" s="274"/>
      <c r="BE132" s="274"/>
      <c r="BF132" s="274"/>
      <c r="BG132" s="274"/>
      <c r="BH132" s="274">
        <v>95</v>
      </c>
      <c r="BI132" s="274">
        <v>98</v>
      </c>
      <c r="BJ132" s="274">
        <f>BI132-BH132</f>
        <v>3</v>
      </c>
      <c r="BK132" s="274"/>
      <c r="BL132" s="274"/>
      <c r="BM132" s="274"/>
      <c r="BN132" s="274">
        <v>96</v>
      </c>
      <c r="BO132" s="274">
        <v>100</v>
      </c>
      <c r="BP132" s="274">
        <f>BO132-BN132</f>
        <v>4</v>
      </c>
      <c r="BQ132" s="286">
        <v>0.96</v>
      </c>
      <c r="BR132" s="282">
        <v>4.3600000000000003</v>
      </c>
      <c r="BS132" s="282">
        <v>0.39</v>
      </c>
      <c r="BT132" s="282" t="s">
        <v>52</v>
      </c>
      <c r="BU132" s="282" t="s">
        <v>52</v>
      </c>
      <c r="BV132" s="302">
        <v>338</v>
      </c>
      <c r="BW132" s="299">
        <v>4.2</v>
      </c>
      <c r="BX132" s="299">
        <v>6</v>
      </c>
      <c r="BY132" s="300">
        <v>0.44</v>
      </c>
      <c r="BZ132" s="299">
        <v>42.6</v>
      </c>
      <c r="CA132" s="299">
        <v>7.9</v>
      </c>
      <c r="CB132" s="268"/>
      <c r="CC132" s="268"/>
      <c r="CD132" s="268"/>
      <c r="CE132" s="268"/>
    </row>
    <row r="133" spans="1:83" ht="58.5">
      <c r="A133" s="259">
        <v>2022</v>
      </c>
      <c r="B133" s="260" t="s">
        <v>4498</v>
      </c>
      <c r="C133" s="260" t="s">
        <v>4812</v>
      </c>
      <c r="D133" s="260" t="s">
        <v>4813</v>
      </c>
      <c r="E133" s="260" t="s">
        <v>4813</v>
      </c>
      <c r="F133" s="260" t="s">
        <v>4814</v>
      </c>
      <c r="G133" s="269" t="s">
        <v>12059</v>
      </c>
      <c r="H133" s="272" t="s">
        <v>681</v>
      </c>
      <c r="I133" s="269"/>
      <c r="J133" s="269"/>
      <c r="K133" s="269" t="s">
        <v>4649</v>
      </c>
      <c r="L133" s="269" t="s">
        <v>4649</v>
      </c>
      <c r="M133" s="269" t="s">
        <v>300</v>
      </c>
      <c r="N133" s="296">
        <v>22</v>
      </c>
      <c r="O133" s="296" t="s">
        <v>682</v>
      </c>
      <c r="P133" s="272"/>
      <c r="Q133" s="272" t="s">
        <v>52</v>
      </c>
      <c r="R133" s="301"/>
      <c r="S133" s="276" t="s">
        <v>4815</v>
      </c>
      <c r="T133" s="301" t="s">
        <v>2</v>
      </c>
      <c r="U133" s="260" t="s">
        <v>454</v>
      </c>
      <c r="V133" s="274"/>
      <c r="W133" s="274"/>
      <c r="X133" s="274"/>
      <c r="Y133" s="274"/>
      <c r="Z133" s="274"/>
      <c r="AA133" s="274"/>
      <c r="AB133" s="274"/>
      <c r="AC133" s="274"/>
      <c r="AD133" s="274"/>
      <c r="AE133" s="274"/>
      <c r="AF133" s="274"/>
      <c r="AG133" s="274"/>
      <c r="AH133" s="274"/>
      <c r="AI133" s="274"/>
      <c r="AJ133" s="274"/>
      <c r="AK133" s="274"/>
      <c r="AL133" s="274"/>
      <c r="AM133" s="274"/>
      <c r="AN133" s="274"/>
      <c r="AO133" s="274"/>
      <c r="AP133" s="274"/>
      <c r="AQ133" s="274"/>
      <c r="AR133" s="274"/>
      <c r="AS133" s="274"/>
      <c r="AT133" s="274"/>
      <c r="AU133" s="274"/>
      <c r="AV133" s="274"/>
      <c r="AW133" s="274"/>
      <c r="AX133" s="274"/>
      <c r="AY133" s="274"/>
      <c r="AZ133" s="274"/>
      <c r="BA133" s="274"/>
      <c r="BB133" s="274"/>
      <c r="BC133" s="274"/>
      <c r="BD133" s="274"/>
      <c r="BE133" s="274"/>
      <c r="BF133" s="274"/>
      <c r="BG133" s="274"/>
      <c r="BH133" s="274"/>
      <c r="BI133" s="274"/>
      <c r="BJ133" s="274"/>
      <c r="BK133" s="274"/>
      <c r="BL133" s="274"/>
      <c r="BM133" s="274"/>
      <c r="BN133" s="274"/>
      <c r="BO133" s="274"/>
      <c r="BP133" s="274"/>
      <c r="BQ133" s="286">
        <v>0.96</v>
      </c>
      <c r="BR133" s="282">
        <v>5.44</v>
      </c>
      <c r="BS133" s="282">
        <v>0.49</v>
      </c>
      <c r="BT133" s="282" t="s">
        <v>52</v>
      </c>
      <c r="BU133" s="282" t="s">
        <v>52</v>
      </c>
      <c r="BV133" s="302">
        <v>156</v>
      </c>
      <c r="BW133" s="299">
        <v>5.6</v>
      </c>
      <c r="BX133" s="299">
        <v>7.1</v>
      </c>
      <c r="BY133" s="300">
        <v>0.28000000000000003</v>
      </c>
      <c r="BZ133" s="299">
        <v>33.1</v>
      </c>
      <c r="CA133" s="299">
        <v>4.3</v>
      </c>
      <c r="CB133" s="268"/>
      <c r="CC133" s="268"/>
      <c r="CD133" s="268"/>
      <c r="CE133" s="257" t="s">
        <v>4461</v>
      </c>
    </row>
    <row r="134" spans="1:83" ht="73.150000000000006">
      <c r="A134" s="259">
        <v>2022</v>
      </c>
      <c r="B134" s="273" t="s">
        <v>4498</v>
      </c>
      <c r="C134" s="273" t="s">
        <v>4816</v>
      </c>
      <c r="D134" s="273" t="s">
        <v>4817</v>
      </c>
      <c r="E134" s="273" t="s">
        <v>4817</v>
      </c>
      <c r="F134" s="273" t="s">
        <v>4818</v>
      </c>
      <c r="G134" s="269" t="s">
        <v>4819</v>
      </c>
      <c r="H134" s="272" t="s">
        <v>4469</v>
      </c>
      <c r="I134" s="269"/>
      <c r="J134" s="269"/>
      <c r="K134" s="259" t="s">
        <v>4464</v>
      </c>
      <c r="L134" s="269" t="s">
        <v>4508</v>
      </c>
      <c r="M134" s="269" t="s">
        <v>300</v>
      </c>
      <c r="N134" s="296">
        <v>83</v>
      </c>
      <c r="O134" s="296" t="s">
        <v>4757</v>
      </c>
      <c r="P134" s="272"/>
      <c r="Q134" s="290" t="s">
        <v>4820</v>
      </c>
      <c r="R134" s="305" t="s">
        <v>8</v>
      </c>
      <c r="S134" s="276" t="s">
        <v>4821</v>
      </c>
      <c r="T134" s="296" t="s">
        <v>2</v>
      </c>
      <c r="U134" s="260" t="s">
        <v>4703</v>
      </c>
      <c r="V134" s="274"/>
      <c r="W134" s="274"/>
      <c r="X134" s="274"/>
      <c r="Y134" s="274">
        <v>65</v>
      </c>
      <c r="Z134" s="274">
        <v>78</v>
      </c>
      <c r="AA134" s="274">
        <f t="shared" ref="AA134:AA136" si="103">Z134-Y134</f>
        <v>13</v>
      </c>
      <c r="AB134" s="274"/>
      <c r="AC134" s="274"/>
      <c r="AD134" s="274"/>
      <c r="AE134" s="274">
        <v>79</v>
      </c>
      <c r="AF134" s="274">
        <v>84</v>
      </c>
      <c r="AG134" s="274">
        <f t="shared" ref="AG134:AG136" si="104">AF134-AE134</f>
        <v>5</v>
      </c>
      <c r="AH134" s="274"/>
      <c r="AI134" s="274"/>
      <c r="AJ134" s="274"/>
      <c r="AK134" s="274">
        <v>87</v>
      </c>
      <c r="AL134" s="274">
        <v>90</v>
      </c>
      <c r="AM134" s="274">
        <f>AL134-AK134</f>
        <v>3</v>
      </c>
      <c r="AN134" s="274"/>
      <c r="AO134" s="274"/>
      <c r="AP134" s="274"/>
      <c r="AQ134" s="274">
        <v>70</v>
      </c>
      <c r="AR134" s="274">
        <v>83</v>
      </c>
      <c r="AS134" s="274">
        <f t="shared" ref="AS134:AS136" si="105">AR134-AQ134</f>
        <v>13</v>
      </c>
      <c r="AT134" s="274"/>
      <c r="AU134" s="274"/>
      <c r="AV134" s="274"/>
      <c r="AW134" s="274">
        <v>92</v>
      </c>
      <c r="AX134" s="274">
        <v>96</v>
      </c>
      <c r="AY134" s="274">
        <f t="shared" ref="AY134:AY136" si="106">AX134-AW134</f>
        <v>4</v>
      </c>
      <c r="AZ134" s="274"/>
      <c r="BA134" s="274"/>
      <c r="BB134" s="274"/>
      <c r="BC134" s="274"/>
      <c r="BD134" s="274"/>
      <c r="BE134" s="274"/>
      <c r="BF134" s="274"/>
      <c r="BG134" s="274"/>
      <c r="BH134" s="274">
        <v>91</v>
      </c>
      <c r="BI134" s="274">
        <v>96</v>
      </c>
      <c r="BJ134" s="274">
        <f>BI134-BH134</f>
        <v>5</v>
      </c>
      <c r="BK134" s="274"/>
      <c r="BL134" s="274"/>
      <c r="BM134" s="274"/>
      <c r="BN134" s="274">
        <v>95</v>
      </c>
      <c r="BO134" s="274">
        <v>100</v>
      </c>
      <c r="BP134" s="274">
        <f t="shared" ref="BP134:BP136" si="107">BO134-BN134</f>
        <v>5</v>
      </c>
      <c r="BQ134" s="286">
        <v>0.97</v>
      </c>
      <c r="BR134" s="282">
        <v>3.86</v>
      </c>
      <c r="BS134" s="282">
        <v>0.43</v>
      </c>
      <c r="BT134" s="282" t="s">
        <v>52</v>
      </c>
      <c r="BU134" s="282" t="s">
        <v>52</v>
      </c>
      <c r="BV134" s="302">
        <v>126</v>
      </c>
      <c r="BW134" s="299">
        <v>1.2</v>
      </c>
      <c r="BX134" s="299">
        <v>1.4</v>
      </c>
      <c r="BY134" s="300">
        <v>0.23</v>
      </c>
      <c r="BZ134" s="299">
        <v>14.7</v>
      </c>
      <c r="CA134" s="299">
        <v>7.6</v>
      </c>
      <c r="CB134" s="268"/>
      <c r="CC134" s="268"/>
      <c r="CD134" s="268"/>
      <c r="CE134" s="268"/>
    </row>
    <row r="135" spans="1:83" ht="29.25">
      <c r="A135" s="259">
        <v>2021</v>
      </c>
      <c r="B135" s="273" t="s">
        <v>4498</v>
      </c>
      <c r="C135" s="273" t="s">
        <v>1250</v>
      </c>
      <c r="D135" s="273" t="s">
        <v>4627</v>
      </c>
      <c r="E135" s="273" t="s">
        <v>4628</v>
      </c>
      <c r="F135" s="273" t="s">
        <v>4629</v>
      </c>
      <c r="G135" s="269" t="s">
        <v>12074</v>
      </c>
      <c r="H135" s="272" t="s">
        <v>688</v>
      </c>
      <c r="I135" s="269"/>
      <c r="J135" s="269" t="s">
        <v>699</v>
      </c>
      <c r="K135" s="269" t="s">
        <v>4464</v>
      </c>
      <c r="L135" s="269" t="s">
        <v>4508</v>
      </c>
      <c r="M135" s="295" t="s">
        <v>4630</v>
      </c>
      <c r="N135" s="306"/>
      <c r="O135" s="307"/>
      <c r="P135" s="272"/>
      <c r="Q135" s="272"/>
      <c r="R135" s="307"/>
      <c r="S135" s="273"/>
      <c r="T135" s="306"/>
      <c r="U135" s="260"/>
      <c r="V135" s="274"/>
      <c r="W135" s="274"/>
      <c r="X135" s="274"/>
      <c r="Y135" s="274">
        <v>32</v>
      </c>
      <c r="Z135" s="274">
        <v>54</v>
      </c>
      <c r="AA135" s="274">
        <f t="shared" si="103"/>
        <v>22</v>
      </c>
      <c r="AB135" s="274"/>
      <c r="AC135" s="274"/>
      <c r="AD135" s="274"/>
      <c r="AE135" s="274">
        <v>59</v>
      </c>
      <c r="AF135" s="274">
        <v>70</v>
      </c>
      <c r="AG135" s="274">
        <f t="shared" si="104"/>
        <v>11</v>
      </c>
      <c r="AH135" s="274"/>
      <c r="AI135" s="274"/>
      <c r="AJ135" s="274"/>
      <c r="AK135" s="274"/>
      <c r="AL135" s="274"/>
      <c r="AM135" s="274"/>
      <c r="AN135" s="274"/>
      <c r="AO135" s="274"/>
      <c r="AP135" s="274"/>
      <c r="AQ135" s="274">
        <v>27</v>
      </c>
      <c r="AR135" s="274">
        <v>31</v>
      </c>
      <c r="AS135" s="274">
        <f t="shared" si="105"/>
        <v>4</v>
      </c>
      <c r="AT135" s="274"/>
      <c r="AU135" s="274"/>
      <c r="AV135" s="274"/>
      <c r="AW135" s="274">
        <v>79</v>
      </c>
      <c r="AX135" s="274">
        <v>82</v>
      </c>
      <c r="AY135" s="274">
        <f t="shared" si="106"/>
        <v>3</v>
      </c>
      <c r="AZ135" s="274"/>
      <c r="BA135" s="274"/>
      <c r="BB135" s="274"/>
      <c r="BC135" s="274"/>
      <c r="BD135" s="274"/>
      <c r="BE135" s="274"/>
      <c r="BF135" s="274"/>
      <c r="BG135" s="274"/>
      <c r="BH135" s="274"/>
      <c r="BI135" s="274"/>
      <c r="BJ135" s="274"/>
      <c r="BK135" s="274"/>
      <c r="BL135" s="274"/>
      <c r="BM135" s="274"/>
      <c r="BN135" s="274">
        <v>85</v>
      </c>
      <c r="BO135" s="274">
        <v>90</v>
      </c>
      <c r="BP135" s="274">
        <f t="shared" si="107"/>
        <v>5</v>
      </c>
      <c r="BQ135" s="286">
        <v>0.97</v>
      </c>
      <c r="BR135" s="282">
        <v>5.0599999999999996</v>
      </c>
      <c r="BS135" s="282">
        <v>0.97</v>
      </c>
      <c r="BT135" s="282"/>
      <c r="BU135" s="282"/>
      <c r="BV135" s="308"/>
      <c r="BW135" s="308"/>
      <c r="BX135" s="308"/>
      <c r="BY135" s="308"/>
      <c r="BZ135" s="308"/>
      <c r="CA135" s="308"/>
      <c r="CB135" s="268"/>
      <c r="CC135" s="268"/>
      <c r="CD135" s="268"/>
      <c r="CE135" s="268"/>
    </row>
    <row r="136" spans="1:83" ht="43.9">
      <c r="A136" s="259">
        <v>2022</v>
      </c>
      <c r="B136" s="273" t="s">
        <v>4498</v>
      </c>
      <c r="C136" s="273" t="s">
        <v>4822</v>
      </c>
      <c r="D136" s="273" t="s">
        <v>4823</v>
      </c>
      <c r="E136" s="273" t="s">
        <v>4823</v>
      </c>
      <c r="F136" s="273" t="s">
        <v>4824</v>
      </c>
      <c r="G136" s="269" t="s">
        <v>12070</v>
      </c>
      <c r="H136" s="272" t="s">
        <v>4469</v>
      </c>
      <c r="I136" s="269"/>
      <c r="J136" s="269"/>
      <c r="K136" s="259" t="s">
        <v>4464</v>
      </c>
      <c r="L136" s="269" t="s">
        <v>4508</v>
      </c>
      <c r="M136" s="269" t="s">
        <v>300</v>
      </c>
      <c r="N136" s="296">
        <v>55</v>
      </c>
      <c r="O136" s="296" t="s">
        <v>4757</v>
      </c>
      <c r="P136" s="272"/>
      <c r="Q136" s="290" t="s">
        <v>4825</v>
      </c>
      <c r="R136" s="305" t="s">
        <v>4826</v>
      </c>
      <c r="S136" s="276" t="s">
        <v>4827</v>
      </c>
      <c r="T136" s="296" t="s">
        <v>2</v>
      </c>
      <c r="U136" s="260" t="s">
        <v>4703</v>
      </c>
      <c r="V136" s="274"/>
      <c r="W136" s="274"/>
      <c r="X136" s="274"/>
      <c r="Y136" s="274">
        <v>27</v>
      </c>
      <c r="Z136" s="274">
        <v>53</v>
      </c>
      <c r="AA136" s="274">
        <f t="shared" si="103"/>
        <v>26</v>
      </c>
      <c r="AB136" s="274"/>
      <c r="AC136" s="274"/>
      <c r="AD136" s="274"/>
      <c r="AE136" s="274">
        <v>40</v>
      </c>
      <c r="AF136" s="274">
        <v>66</v>
      </c>
      <c r="AG136" s="274">
        <f t="shared" si="104"/>
        <v>26</v>
      </c>
      <c r="AH136" s="274"/>
      <c r="AI136" s="274"/>
      <c r="AJ136" s="274"/>
      <c r="AK136" s="274">
        <v>79</v>
      </c>
      <c r="AL136" s="274">
        <v>94</v>
      </c>
      <c r="AM136" s="274">
        <f>AL136-AK136</f>
        <v>15</v>
      </c>
      <c r="AN136" s="274"/>
      <c r="AO136" s="274"/>
      <c r="AP136" s="274"/>
      <c r="AQ136" s="274">
        <v>61</v>
      </c>
      <c r="AR136" s="274">
        <v>81</v>
      </c>
      <c r="AS136" s="274">
        <f t="shared" si="105"/>
        <v>20</v>
      </c>
      <c r="AT136" s="274"/>
      <c r="AU136" s="274"/>
      <c r="AV136" s="274"/>
      <c r="AW136" s="274">
        <v>88</v>
      </c>
      <c r="AX136" s="274">
        <v>93</v>
      </c>
      <c r="AY136" s="274">
        <f t="shared" si="106"/>
        <v>5</v>
      </c>
      <c r="AZ136" s="274"/>
      <c r="BA136" s="274"/>
      <c r="BB136" s="274"/>
      <c r="BC136" s="274"/>
      <c r="BD136" s="274"/>
      <c r="BE136" s="274"/>
      <c r="BF136" s="274"/>
      <c r="BG136" s="274"/>
      <c r="BH136" s="274">
        <v>87</v>
      </c>
      <c r="BI136" s="274">
        <v>94</v>
      </c>
      <c r="BJ136" s="274">
        <f>BI136-BH136</f>
        <v>7</v>
      </c>
      <c r="BK136" s="274"/>
      <c r="BL136" s="274"/>
      <c r="BM136" s="274"/>
      <c r="BN136" s="274">
        <v>90</v>
      </c>
      <c r="BO136" s="274">
        <v>96</v>
      </c>
      <c r="BP136" s="274">
        <f t="shared" si="107"/>
        <v>6</v>
      </c>
      <c r="BQ136" s="286">
        <v>0.97</v>
      </c>
      <c r="BR136" s="282">
        <v>3.45</v>
      </c>
      <c r="BS136" s="282">
        <v>0.38</v>
      </c>
      <c r="BT136" s="282" t="s">
        <v>52</v>
      </c>
      <c r="BU136" s="282" t="s">
        <v>52</v>
      </c>
      <c r="BV136" s="302">
        <v>65</v>
      </c>
      <c r="BW136" s="299">
        <v>0.9</v>
      </c>
      <c r="BX136" s="299">
        <v>1.2</v>
      </c>
      <c r="BY136" s="300">
        <v>0.32</v>
      </c>
      <c r="BZ136" s="299">
        <v>12.8</v>
      </c>
      <c r="CA136" s="299">
        <v>5.0999999999999996</v>
      </c>
      <c r="CB136" s="268"/>
      <c r="CC136" s="268"/>
      <c r="CD136" s="268"/>
      <c r="CE136" s="268"/>
    </row>
    <row r="137" spans="1:83" ht="58.5">
      <c r="A137" s="259">
        <v>2022</v>
      </c>
      <c r="B137" s="260" t="s">
        <v>4597</v>
      </c>
      <c r="C137" s="260" t="s">
        <v>4641</v>
      </c>
      <c r="D137" s="260" t="s">
        <v>4657</v>
      </c>
      <c r="E137" s="260" t="s">
        <v>4657</v>
      </c>
      <c r="F137" s="260" t="s">
        <v>4828</v>
      </c>
      <c r="G137" s="269" t="s">
        <v>12035</v>
      </c>
      <c r="H137" s="272" t="s">
        <v>688</v>
      </c>
      <c r="I137" s="269"/>
      <c r="J137" s="269"/>
      <c r="K137" s="269" t="s">
        <v>4649</v>
      </c>
      <c r="L137" s="269" t="s">
        <v>4649</v>
      </c>
      <c r="M137" s="269" t="s">
        <v>300</v>
      </c>
      <c r="N137" s="296">
        <v>14</v>
      </c>
      <c r="O137" s="296" t="s">
        <v>691</v>
      </c>
      <c r="P137" s="272"/>
      <c r="Q137" s="272" t="s">
        <v>52</v>
      </c>
      <c r="R137" s="301"/>
      <c r="S137" s="276" t="s">
        <v>4829</v>
      </c>
      <c r="T137" s="301" t="s">
        <v>2</v>
      </c>
      <c r="U137" s="260" t="s">
        <v>4703</v>
      </c>
      <c r="V137" s="274"/>
      <c r="W137" s="274"/>
      <c r="X137" s="274"/>
      <c r="Y137" s="274"/>
      <c r="Z137" s="274"/>
      <c r="AA137" s="274"/>
      <c r="AB137" s="274"/>
      <c r="AC137" s="274"/>
      <c r="AD137" s="274"/>
      <c r="AE137" s="274"/>
      <c r="AF137" s="274"/>
      <c r="AG137" s="274"/>
      <c r="AH137" s="274"/>
      <c r="AI137" s="274"/>
      <c r="AJ137" s="274"/>
      <c r="AK137" s="274"/>
      <c r="AL137" s="274"/>
      <c r="AM137" s="274"/>
      <c r="AN137" s="274"/>
      <c r="AO137" s="274"/>
      <c r="AP137" s="274"/>
      <c r="AQ137" s="274"/>
      <c r="AR137" s="274"/>
      <c r="AS137" s="274"/>
      <c r="AT137" s="274"/>
      <c r="AU137" s="274"/>
      <c r="AV137" s="274"/>
      <c r="AW137" s="274"/>
      <c r="AX137" s="274"/>
      <c r="AY137" s="274"/>
      <c r="AZ137" s="274"/>
      <c r="BA137" s="274"/>
      <c r="BB137" s="274"/>
      <c r="BC137" s="274"/>
      <c r="BD137" s="274"/>
      <c r="BE137" s="274"/>
      <c r="BF137" s="274"/>
      <c r="BG137" s="274"/>
      <c r="BH137" s="274"/>
      <c r="BI137" s="274"/>
      <c r="BJ137" s="274"/>
      <c r="BK137" s="274"/>
      <c r="BL137" s="274"/>
      <c r="BM137" s="274"/>
      <c r="BN137" s="274"/>
      <c r="BO137" s="274"/>
      <c r="BP137" s="274"/>
      <c r="BQ137" s="286">
        <v>0.97</v>
      </c>
      <c r="BR137" s="282">
        <v>4.3600000000000003</v>
      </c>
      <c r="BS137" s="282">
        <v>0.44</v>
      </c>
      <c r="BT137" s="282" t="s">
        <v>52</v>
      </c>
      <c r="BU137" s="282" t="s">
        <v>52</v>
      </c>
      <c r="BV137" s="302">
        <v>75</v>
      </c>
      <c r="BW137" s="299">
        <v>5.4</v>
      </c>
      <c r="BX137" s="299">
        <v>5.4</v>
      </c>
      <c r="BY137" s="300">
        <v>-0.01</v>
      </c>
      <c r="BZ137" s="299">
        <v>22.4</v>
      </c>
      <c r="CA137" s="299">
        <v>3.4</v>
      </c>
      <c r="CB137" s="268"/>
      <c r="CC137" s="268"/>
      <c r="CD137" s="268"/>
      <c r="CE137" s="257" t="s">
        <v>4461</v>
      </c>
    </row>
    <row r="138" spans="1:83" ht="73.150000000000006">
      <c r="A138" s="259">
        <v>2022</v>
      </c>
      <c r="B138" s="273" t="s">
        <v>4498</v>
      </c>
      <c r="C138" s="273" t="s">
        <v>4499</v>
      </c>
      <c r="D138" s="273" t="s">
        <v>4657</v>
      </c>
      <c r="E138" s="273" t="s">
        <v>4657</v>
      </c>
      <c r="F138" s="273" t="s">
        <v>4830</v>
      </c>
      <c r="G138" s="269" t="s">
        <v>12035</v>
      </c>
      <c r="H138" s="272" t="s">
        <v>688</v>
      </c>
      <c r="I138" s="269"/>
      <c r="J138" s="269"/>
      <c r="K138" s="259" t="s">
        <v>4464</v>
      </c>
      <c r="L138" s="269" t="s">
        <v>4508</v>
      </c>
      <c r="M138" s="269" t="s">
        <v>300</v>
      </c>
      <c r="N138" s="296">
        <v>20</v>
      </c>
      <c r="O138" s="296" t="s">
        <v>691</v>
      </c>
      <c r="P138" s="272"/>
      <c r="Q138" s="290" t="s">
        <v>4831</v>
      </c>
      <c r="R138" s="296" t="s">
        <v>2</v>
      </c>
      <c r="S138" s="276" t="s">
        <v>4832</v>
      </c>
      <c r="T138" s="296" t="s">
        <v>2</v>
      </c>
      <c r="U138" s="260" t="s">
        <v>4703</v>
      </c>
      <c r="V138" s="274"/>
      <c r="W138" s="274"/>
      <c r="X138" s="274"/>
      <c r="Y138" s="274">
        <v>78</v>
      </c>
      <c r="Z138" s="274">
        <v>88</v>
      </c>
      <c r="AA138" s="274">
        <f>Z138-Y138</f>
        <v>10</v>
      </c>
      <c r="AB138" s="274"/>
      <c r="AC138" s="274"/>
      <c r="AD138" s="274"/>
      <c r="AE138" s="274">
        <v>82</v>
      </c>
      <c r="AF138" s="274">
        <v>93</v>
      </c>
      <c r="AG138" s="274">
        <f>AF138-AE138</f>
        <v>11</v>
      </c>
      <c r="AH138" s="274"/>
      <c r="AI138" s="274"/>
      <c r="AJ138" s="274"/>
      <c r="AK138" s="274">
        <v>81</v>
      </c>
      <c r="AL138" s="274">
        <v>90</v>
      </c>
      <c r="AM138" s="274">
        <f>AL138-AK138</f>
        <v>9</v>
      </c>
      <c r="AN138" s="274"/>
      <c r="AO138" s="274"/>
      <c r="AP138" s="274"/>
      <c r="AQ138" s="274">
        <v>70</v>
      </c>
      <c r="AR138" s="274">
        <v>86</v>
      </c>
      <c r="AS138" s="274">
        <f>AR138-AQ138</f>
        <v>16</v>
      </c>
      <c r="AT138" s="274"/>
      <c r="AU138" s="274"/>
      <c r="AV138" s="274"/>
      <c r="AW138" s="274">
        <v>86</v>
      </c>
      <c r="AX138" s="274">
        <v>94</v>
      </c>
      <c r="AY138" s="274">
        <f>AX138-AW138</f>
        <v>8</v>
      </c>
      <c r="AZ138" s="274"/>
      <c r="BA138" s="274"/>
      <c r="BB138" s="274"/>
      <c r="BC138" s="274"/>
      <c r="BD138" s="274"/>
      <c r="BE138" s="274"/>
      <c r="BF138" s="274"/>
      <c r="BG138" s="274"/>
      <c r="BH138" s="274">
        <v>84</v>
      </c>
      <c r="BI138" s="274">
        <v>91</v>
      </c>
      <c r="BJ138" s="274">
        <f>BI138-BH138</f>
        <v>7</v>
      </c>
      <c r="BK138" s="274"/>
      <c r="BL138" s="274"/>
      <c r="BM138" s="274"/>
      <c r="BN138" s="274">
        <v>93</v>
      </c>
      <c r="BO138" s="274">
        <v>96</v>
      </c>
      <c r="BP138" s="274">
        <f>BO138-BN138</f>
        <v>3</v>
      </c>
      <c r="BQ138" s="286">
        <v>0.97</v>
      </c>
      <c r="BR138" s="282">
        <v>5.07</v>
      </c>
      <c r="BS138" s="282">
        <v>0.46</v>
      </c>
      <c r="BT138" s="282" t="s">
        <v>52</v>
      </c>
      <c r="BU138" s="282" t="s">
        <v>52</v>
      </c>
      <c r="BV138" s="302">
        <v>107</v>
      </c>
      <c r="BW138" s="299">
        <v>4.7</v>
      </c>
      <c r="BX138" s="299">
        <v>5.4</v>
      </c>
      <c r="BY138" s="300">
        <v>0.15</v>
      </c>
      <c r="BZ138" s="299">
        <v>25.3</v>
      </c>
      <c r="CA138" s="299">
        <v>4.2</v>
      </c>
      <c r="CB138" s="268"/>
      <c r="CC138" s="268"/>
      <c r="CD138" s="268"/>
      <c r="CE138" s="268"/>
    </row>
    <row r="139" spans="1:83" ht="43.9">
      <c r="A139" s="259">
        <v>2022</v>
      </c>
      <c r="B139" s="260" t="s">
        <v>4498</v>
      </c>
      <c r="C139" s="260" t="s">
        <v>4661</v>
      </c>
      <c r="D139" s="260" t="s">
        <v>4657</v>
      </c>
      <c r="E139" s="260" t="s">
        <v>4657</v>
      </c>
      <c r="F139" s="260" t="s">
        <v>4662</v>
      </c>
      <c r="G139" s="269" t="s">
        <v>12035</v>
      </c>
      <c r="H139" s="261" t="s">
        <v>693</v>
      </c>
      <c r="I139" s="269"/>
      <c r="J139" s="269"/>
      <c r="K139" s="269" t="s">
        <v>4649</v>
      </c>
      <c r="L139" s="269" t="s">
        <v>4649</v>
      </c>
      <c r="M139" s="269" t="s">
        <v>300</v>
      </c>
      <c r="N139" s="296">
        <v>14</v>
      </c>
      <c r="O139" s="296" t="s">
        <v>4756</v>
      </c>
      <c r="P139" s="272"/>
      <c r="Q139" s="272" t="s">
        <v>52</v>
      </c>
      <c r="R139" s="301"/>
      <c r="S139" s="276" t="s">
        <v>4833</v>
      </c>
      <c r="T139" s="301" t="s">
        <v>2</v>
      </c>
      <c r="U139" s="260" t="s">
        <v>4703</v>
      </c>
      <c r="V139" s="274"/>
      <c r="W139" s="274"/>
      <c r="X139" s="274"/>
      <c r="Y139" s="274"/>
      <c r="Z139" s="274"/>
      <c r="AA139" s="274"/>
      <c r="AB139" s="274"/>
      <c r="AC139" s="274"/>
      <c r="AD139" s="274"/>
      <c r="AE139" s="274"/>
      <c r="AF139" s="274"/>
      <c r="AG139" s="274"/>
      <c r="AH139" s="274"/>
      <c r="AI139" s="274"/>
      <c r="AJ139" s="274"/>
      <c r="AK139" s="274"/>
      <c r="AL139" s="274"/>
      <c r="AM139" s="274"/>
      <c r="AN139" s="274"/>
      <c r="AO139" s="274"/>
      <c r="AP139" s="274"/>
      <c r="AQ139" s="274"/>
      <c r="AR139" s="274"/>
      <c r="AS139" s="274"/>
      <c r="AT139" s="274"/>
      <c r="AU139" s="274"/>
      <c r="AV139" s="274"/>
      <c r="AW139" s="274"/>
      <c r="AX139" s="274"/>
      <c r="AY139" s="274"/>
      <c r="AZ139" s="274"/>
      <c r="BA139" s="274"/>
      <c r="BB139" s="274"/>
      <c r="BC139" s="274"/>
      <c r="BD139" s="274"/>
      <c r="BE139" s="274"/>
      <c r="BF139" s="274"/>
      <c r="BG139" s="274"/>
      <c r="BH139" s="274"/>
      <c r="BI139" s="274"/>
      <c r="BJ139" s="274"/>
      <c r="BK139" s="274"/>
      <c r="BL139" s="274"/>
      <c r="BM139" s="274"/>
      <c r="BN139" s="274"/>
      <c r="BO139" s="274"/>
      <c r="BP139" s="274"/>
      <c r="BQ139" s="286">
        <v>0.97</v>
      </c>
      <c r="BR139" s="282">
        <v>5.1100000000000003</v>
      </c>
      <c r="BS139" s="282">
        <v>0.46</v>
      </c>
      <c r="BT139" s="282" t="s">
        <v>52</v>
      </c>
      <c r="BU139" s="282" t="s">
        <v>52</v>
      </c>
      <c r="BV139" s="302">
        <v>64</v>
      </c>
      <c r="BW139" s="299">
        <v>4.3</v>
      </c>
      <c r="BX139" s="299">
        <v>4.5999999999999996</v>
      </c>
      <c r="BY139" s="300">
        <v>0.06</v>
      </c>
      <c r="BZ139" s="299">
        <v>14</v>
      </c>
      <c r="CA139" s="299">
        <v>4.5999999999999996</v>
      </c>
      <c r="CB139" s="268"/>
      <c r="CC139" s="268"/>
      <c r="CD139" s="268"/>
      <c r="CE139" s="257" t="s">
        <v>4461</v>
      </c>
    </row>
    <row r="140" spans="1:83" ht="73.150000000000006">
      <c r="A140" s="259">
        <v>2022</v>
      </c>
      <c r="B140" s="273" t="s">
        <v>4498</v>
      </c>
      <c r="C140" s="273" t="s">
        <v>4499</v>
      </c>
      <c r="D140" s="273" t="s">
        <v>4657</v>
      </c>
      <c r="E140" s="273" t="s">
        <v>4657</v>
      </c>
      <c r="F140" s="273" t="s">
        <v>4830</v>
      </c>
      <c r="G140" s="269" t="s">
        <v>12035</v>
      </c>
      <c r="H140" s="261" t="s">
        <v>693</v>
      </c>
      <c r="I140" s="269"/>
      <c r="J140" s="269"/>
      <c r="K140" s="259" t="s">
        <v>4464</v>
      </c>
      <c r="L140" s="269" t="s">
        <v>4508</v>
      </c>
      <c r="M140" s="269" t="s">
        <v>300</v>
      </c>
      <c r="N140" s="296">
        <v>18</v>
      </c>
      <c r="O140" s="296" t="s">
        <v>4756</v>
      </c>
      <c r="P140" s="272"/>
      <c r="Q140" s="290" t="s">
        <v>4834</v>
      </c>
      <c r="R140" s="296" t="s">
        <v>2</v>
      </c>
      <c r="S140" s="276" t="s">
        <v>4835</v>
      </c>
      <c r="T140" s="296" t="s">
        <v>2</v>
      </c>
      <c r="U140" s="260" t="s">
        <v>4703</v>
      </c>
      <c r="V140" s="274"/>
      <c r="W140" s="274"/>
      <c r="X140" s="274"/>
      <c r="Y140" s="274">
        <v>71</v>
      </c>
      <c r="Z140" s="274">
        <v>88</v>
      </c>
      <c r="AA140" s="274">
        <f t="shared" ref="AA140:AA141" si="108">Z140-Y140</f>
        <v>17</v>
      </c>
      <c r="AB140" s="274"/>
      <c r="AC140" s="274"/>
      <c r="AD140" s="274"/>
      <c r="AE140" s="274">
        <v>78</v>
      </c>
      <c r="AF140" s="274">
        <v>93</v>
      </c>
      <c r="AG140" s="274">
        <f t="shared" ref="AG140:AG141" si="109">AF140-AE140</f>
        <v>15</v>
      </c>
      <c r="AH140" s="274"/>
      <c r="AI140" s="274"/>
      <c r="AJ140" s="274"/>
      <c r="AK140" s="274">
        <v>80</v>
      </c>
      <c r="AL140" s="274">
        <v>90</v>
      </c>
      <c r="AM140" s="274">
        <f t="shared" ref="AM140:AM141" si="110">AL140-AK140</f>
        <v>10</v>
      </c>
      <c r="AN140" s="274"/>
      <c r="AO140" s="274"/>
      <c r="AP140" s="274"/>
      <c r="AQ140" s="274">
        <v>76</v>
      </c>
      <c r="AR140" s="274">
        <v>86</v>
      </c>
      <c r="AS140" s="274">
        <f t="shared" ref="AS140:AS141" si="111">AR140-AQ140</f>
        <v>10</v>
      </c>
      <c r="AT140" s="274"/>
      <c r="AU140" s="274"/>
      <c r="AV140" s="274"/>
      <c r="AW140" s="274">
        <v>87</v>
      </c>
      <c r="AX140" s="274">
        <v>94</v>
      </c>
      <c r="AY140" s="274">
        <f t="shared" ref="AY140:AY141" si="112">AX140-AW140</f>
        <v>7</v>
      </c>
      <c r="AZ140" s="274"/>
      <c r="BA140" s="274"/>
      <c r="BB140" s="274"/>
      <c r="BC140" s="274"/>
      <c r="BD140" s="274"/>
      <c r="BE140" s="274"/>
      <c r="BF140" s="274"/>
      <c r="BG140" s="274"/>
      <c r="BH140" s="274">
        <v>87</v>
      </c>
      <c r="BI140" s="274">
        <v>92</v>
      </c>
      <c r="BJ140" s="274">
        <f t="shared" ref="BJ140:BJ141" si="113">BI140-BH140</f>
        <v>5</v>
      </c>
      <c r="BK140" s="274"/>
      <c r="BL140" s="274"/>
      <c r="BM140" s="274"/>
      <c r="BN140" s="274">
        <v>92</v>
      </c>
      <c r="BO140" s="274">
        <v>98</v>
      </c>
      <c r="BP140" s="274">
        <f t="shared" ref="BP140:BP141" si="114">BO140-BN140</f>
        <v>6</v>
      </c>
      <c r="BQ140" s="286">
        <v>0.97</v>
      </c>
      <c r="BR140" s="282">
        <v>4.0599999999999996</v>
      </c>
      <c r="BS140" s="282">
        <v>0.45</v>
      </c>
      <c r="BT140" s="282" t="s">
        <v>52</v>
      </c>
      <c r="BU140" s="282" t="s">
        <v>52</v>
      </c>
      <c r="BV140" s="302">
        <v>86</v>
      </c>
      <c r="BW140" s="299">
        <v>4.3</v>
      </c>
      <c r="BX140" s="299">
        <v>4.8</v>
      </c>
      <c r="BY140" s="300">
        <v>0.1</v>
      </c>
      <c r="BZ140" s="299">
        <v>15.7</v>
      </c>
      <c r="CA140" s="299">
        <v>5.4</v>
      </c>
      <c r="CB140" s="268"/>
      <c r="CC140" s="268"/>
      <c r="CD140" s="268"/>
      <c r="CE140" s="268"/>
    </row>
    <row r="141" spans="1:83" ht="73.150000000000006">
      <c r="A141" s="259">
        <v>2022</v>
      </c>
      <c r="B141" s="273" t="s">
        <v>4498</v>
      </c>
      <c r="C141" s="273" t="s">
        <v>4499</v>
      </c>
      <c r="D141" s="273" t="s">
        <v>4657</v>
      </c>
      <c r="E141" s="273" t="s">
        <v>4657</v>
      </c>
      <c r="F141" s="273" t="s">
        <v>4830</v>
      </c>
      <c r="G141" s="269" t="s">
        <v>12035</v>
      </c>
      <c r="H141" s="261" t="s">
        <v>719</v>
      </c>
      <c r="I141" s="269"/>
      <c r="J141" s="269"/>
      <c r="K141" s="259" t="s">
        <v>4464</v>
      </c>
      <c r="L141" s="269" t="s">
        <v>4508</v>
      </c>
      <c r="M141" s="269" t="s">
        <v>300</v>
      </c>
      <c r="N141" s="296">
        <v>18</v>
      </c>
      <c r="O141" s="296" t="s">
        <v>720</v>
      </c>
      <c r="P141" s="272"/>
      <c r="Q141" s="290" t="s">
        <v>4836</v>
      </c>
      <c r="R141" s="296" t="s">
        <v>2</v>
      </c>
      <c r="S141" s="276" t="s">
        <v>4837</v>
      </c>
      <c r="T141" s="296" t="s">
        <v>2</v>
      </c>
      <c r="U141" s="260" t="s">
        <v>4703</v>
      </c>
      <c r="V141" s="274"/>
      <c r="W141" s="274"/>
      <c r="X141" s="274"/>
      <c r="Y141" s="274">
        <v>66</v>
      </c>
      <c r="Z141" s="274">
        <v>86</v>
      </c>
      <c r="AA141" s="274">
        <f t="shared" si="108"/>
        <v>20</v>
      </c>
      <c r="AB141" s="274"/>
      <c r="AC141" s="274"/>
      <c r="AD141" s="274"/>
      <c r="AE141" s="274">
        <v>74</v>
      </c>
      <c r="AF141" s="274">
        <v>96</v>
      </c>
      <c r="AG141" s="274">
        <f t="shared" si="109"/>
        <v>22</v>
      </c>
      <c r="AH141" s="274"/>
      <c r="AI141" s="274"/>
      <c r="AJ141" s="274"/>
      <c r="AK141" s="274">
        <v>83</v>
      </c>
      <c r="AL141" s="274">
        <v>83</v>
      </c>
      <c r="AM141" s="274">
        <f t="shared" si="110"/>
        <v>0</v>
      </c>
      <c r="AN141" s="274"/>
      <c r="AO141" s="274"/>
      <c r="AP141" s="274"/>
      <c r="AQ141" s="274">
        <v>75</v>
      </c>
      <c r="AR141" s="274">
        <v>79</v>
      </c>
      <c r="AS141" s="274">
        <f t="shared" si="111"/>
        <v>4</v>
      </c>
      <c r="AT141" s="274"/>
      <c r="AU141" s="274"/>
      <c r="AV141" s="274"/>
      <c r="AW141" s="274">
        <v>86</v>
      </c>
      <c r="AX141" s="274">
        <v>89</v>
      </c>
      <c r="AY141" s="274">
        <f t="shared" si="112"/>
        <v>3</v>
      </c>
      <c r="AZ141" s="274"/>
      <c r="BA141" s="274"/>
      <c r="BB141" s="274"/>
      <c r="BC141" s="274"/>
      <c r="BD141" s="274"/>
      <c r="BE141" s="274"/>
      <c r="BF141" s="274"/>
      <c r="BG141" s="274"/>
      <c r="BH141" s="274">
        <v>85</v>
      </c>
      <c r="BI141" s="274">
        <v>90</v>
      </c>
      <c r="BJ141" s="274">
        <f t="shared" si="113"/>
        <v>5</v>
      </c>
      <c r="BK141" s="274"/>
      <c r="BL141" s="274"/>
      <c r="BM141" s="274"/>
      <c r="BN141" s="274">
        <v>93</v>
      </c>
      <c r="BO141" s="274">
        <v>97</v>
      </c>
      <c r="BP141" s="274">
        <f t="shared" si="114"/>
        <v>4</v>
      </c>
      <c r="BQ141" s="286">
        <v>0.97</v>
      </c>
      <c r="BR141" s="282">
        <v>5.0999999999999996</v>
      </c>
      <c r="BS141" s="282">
        <v>0.41</v>
      </c>
      <c r="BT141" s="282" t="s">
        <v>52</v>
      </c>
      <c r="BU141" s="282" t="s">
        <v>52</v>
      </c>
      <c r="BV141" s="302">
        <v>109</v>
      </c>
      <c r="BW141" s="299">
        <v>5.4</v>
      </c>
      <c r="BX141" s="299">
        <v>6.1</v>
      </c>
      <c r="BY141" s="300">
        <v>0.12</v>
      </c>
      <c r="BZ141" s="299">
        <v>30.2</v>
      </c>
      <c r="CA141" s="299">
        <v>3.6</v>
      </c>
      <c r="CB141" s="268"/>
      <c r="CC141" s="268"/>
      <c r="CD141" s="268"/>
      <c r="CE141" s="268"/>
    </row>
    <row r="142" spans="1:83" ht="58.5">
      <c r="A142" s="259">
        <v>2022</v>
      </c>
      <c r="B142" s="260" t="s">
        <v>4597</v>
      </c>
      <c r="C142" s="260" t="s">
        <v>4641</v>
      </c>
      <c r="D142" s="260" t="s">
        <v>4657</v>
      </c>
      <c r="E142" s="260" t="s">
        <v>4657</v>
      </c>
      <c r="F142" s="260" t="s">
        <v>4828</v>
      </c>
      <c r="G142" s="269" t="s">
        <v>12035</v>
      </c>
      <c r="H142" s="261" t="s">
        <v>719</v>
      </c>
      <c r="I142" s="269"/>
      <c r="J142" s="269"/>
      <c r="K142" s="269" t="s">
        <v>4649</v>
      </c>
      <c r="L142" s="269" t="s">
        <v>4649</v>
      </c>
      <c r="M142" s="269" t="s">
        <v>300</v>
      </c>
      <c r="N142" s="296">
        <v>34</v>
      </c>
      <c r="O142" s="296" t="s">
        <v>720</v>
      </c>
      <c r="P142" s="272"/>
      <c r="Q142" s="272" t="s">
        <v>52</v>
      </c>
      <c r="R142" s="301"/>
      <c r="S142" s="276" t="s">
        <v>4838</v>
      </c>
      <c r="T142" s="301" t="s">
        <v>2</v>
      </c>
      <c r="U142" s="260" t="s">
        <v>4703</v>
      </c>
      <c r="V142" s="274"/>
      <c r="W142" s="274"/>
      <c r="X142" s="274"/>
      <c r="Y142" s="274"/>
      <c r="Z142" s="274"/>
      <c r="AA142" s="274"/>
      <c r="AB142" s="274"/>
      <c r="AC142" s="274"/>
      <c r="AD142" s="274"/>
      <c r="AE142" s="274"/>
      <c r="AF142" s="274"/>
      <c r="AG142" s="274"/>
      <c r="AH142" s="274"/>
      <c r="AI142" s="274"/>
      <c r="AJ142" s="274"/>
      <c r="AK142" s="274"/>
      <c r="AL142" s="274"/>
      <c r="AM142" s="274"/>
      <c r="AN142" s="274"/>
      <c r="AO142" s="274"/>
      <c r="AP142" s="274"/>
      <c r="AQ142" s="274"/>
      <c r="AR142" s="274"/>
      <c r="AS142" s="274"/>
      <c r="AT142" s="274"/>
      <c r="AU142" s="274"/>
      <c r="AV142" s="274"/>
      <c r="AW142" s="274"/>
      <c r="AX142" s="274"/>
      <c r="AY142" s="274"/>
      <c r="AZ142" s="274"/>
      <c r="BA142" s="274"/>
      <c r="BB142" s="274"/>
      <c r="BC142" s="274"/>
      <c r="BD142" s="274"/>
      <c r="BE142" s="274"/>
      <c r="BF142" s="274"/>
      <c r="BG142" s="274"/>
      <c r="BH142" s="274"/>
      <c r="BI142" s="274"/>
      <c r="BJ142" s="274"/>
      <c r="BK142" s="274"/>
      <c r="BL142" s="274"/>
      <c r="BM142" s="274"/>
      <c r="BN142" s="274"/>
      <c r="BO142" s="274"/>
      <c r="BP142" s="274"/>
      <c r="BQ142" s="286">
        <v>0.97</v>
      </c>
      <c r="BR142" s="282">
        <v>4.66</v>
      </c>
      <c r="BS142" s="282">
        <v>0.42</v>
      </c>
      <c r="BT142" s="282" t="s">
        <v>52</v>
      </c>
      <c r="BU142" s="282" t="s">
        <v>52</v>
      </c>
      <c r="BV142" s="302">
        <v>179</v>
      </c>
      <c r="BW142" s="299">
        <v>5.4</v>
      </c>
      <c r="BX142" s="299">
        <v>5.3</v>
      </c>
      <c r="BY142" s="300">
        <v>-0.03</v>
      </c>
      <c r="BZ142" s="299">
        <v>36.299999999999997</v>
      </c>
      <c r="CA142" s="299">
        <v>4.9000000000000004</v>
      </c>
      <c r="CB142" s="268"/>
      <c r="CC142" s="268"/>
      <c r="CD142" s="268"/>
      <c r="CE142" s="257" t="s">
        <v>4461</v>
      </c>
    </row>
    <row r="143" spans="1:83" ht="58.5">
      <c r="A143" s="259">
        <v>2022</v>
      </c>
      <c r="B143" s="260" t="s">
        <v>4503</v>
      </c>
      <c r="C143" s="260" t="s">
        <v>4504</v>
      </c>
      <c r="D143" s="260" t="s">
        <v>4505</v>
      </c>
      <c r="E143" s="260" t="s">
        <v>4505</v>
      </c>
      <c r="F143" s="260" t="s">
        <v>4506</v>
      </c>
      <c r="G143" s="269" t="s">
        <v>12036</v>
      </c>
      <c r="H143" s="272" t="s">
        <v>684</v>
      </c>
      <c r="I143" s="269"/>
      <c r="J143" s="269" t="s">
        <v>774</v>
      </c>
      <c r="K143" s="259" t="s">
        <v>4464</v>
      </c>
      <c r="L143" s="259" t="s">
        <v>4507</v>
      </c>
      <c r="M143" s="259" t="s">
        <v>300</v>
      </c>
      <c r="N143" s="296">
        <v>54</v>
      </c>
      <c r="O143" s="296" t="s">
        <v>4839</v>
      </c>
      <c r="P143" s="272"/>
      <c r="Q143" s="272" t="s">
        <v>52</v>
      </c>
      <c r="R143" s="301"/>
      <c r="S143" s="276" t="s">
        <v>4840</v>
      </c>
      <c r="T143" s="301" t="s">
        <v>2</v>
      </c>
      <c r="U143" s="260" t="s">
        <v>454</v>
      </c>
      <c r="V143" s="274">
        <v>72</v>
      </c>
      <c r="W143" s="274">
        <v>26</v>
      </c>
      <c r="X143" s="274">
        <f t="shared" ref="X143:X144" si="115">V143-W143</f>
        <v>46</v>
      </c>
      <c r="Y143" s="274"/>
      <c r="Z143" s="274"/>
      <c r="AA143" s="274"/>
      <c r="AB143" s="274">
        <v>74</v>
      </c>
      <c r="AC143" s="274">
        <v>36</v>
      </c>
      <c r="AD143" s="274">
        <f t="shared" ref="AD143:AD144" si="116">AB143-AC143</f>
        <v>38</v>
      </c>
      <c r="AE143" s="274"/>
      <c r="AF143" s="274"/>
      <c r="AG143" s="274"/>
      <c r="AH143" s="274">
        <v>81</v>
      </c>
      <c r="AI143" s="274">
        <v>52</v>
      </c>
      <c r="AJ143" s="274">
        <f t="shared" ref="AJ143:AJ144" si="117">AH143-AI143</f>
        <v>29</v>
      </c>
      <c r="AK143" s="274"/>
      <c r="AL143" s="274"/>
      <c r="AM143" s="274"/>
      <c r="AN143" s="274">
        <v>73</v>
      </c>
      <c r="AO143" s="274">
        <v>45</v>
      </c>
      <c r="AP143" s="274">
        <f t="shared" ref="AP143:AP144" si="118">AN143-AO143</f>
        <v>28</v>
      </c>
      <c r="AQ143" s="274"/>
      <c r="AR143" s="274"/>
      <c r="AS143" s="274"/>
      <c r="AT143" s="274">
        <v>84</v>
      </c>
      <c r="AU143" s="274">
        <v>73</v>
      </c>
      <c r="AV143" s="274">
        <f t="shared" ref="AV143:AV144" si="119">AT143-AU143</f>
        <v>11</v>
      </c>
      <c r="AW143" s="274"/>
      <c r="AX143" s="274"/>
      <c r="AY143" s="274"/>
      <c r="AZ143" s="274"/>
      <c r="BA143" s="274"/>
      <c r="BB143" s="274"/>
      <c r="BC143" s="274"/>
      <c r="BD143" s="274"/>
      <c r="BE143" s="274">
        <v>82</v>
      </c>
      <c r="BF143" s="274">
        <v>75</v>
      </c>
      <c r="BG143" s="274">
        <f t="shared" ref="BG143:BG144" si="120">BE143-BF143</f>
        <v>7</v>
      </c>
      <c r="BH143" s="274"/>
      <c r="BI143" s="274"/>
      <c r="BJ143" s="274"/>
      <c r="BK143" s="274">
        <v>88</v>
      </c>
      <c r="BL143" s="274">
        <v>81</v>
      </c>
      <c r="BM143" s="274">
        <f t="shared" ref="BM143:BM144" si="121">BK143-BL143</f>
        <v>7</v>
      </c>
      <c r="BN143" s="274"/>
      <c r="BO143" s="274"/>
      <c r="BP143" s="274"/>
      <c r="BQ143" s="286">
        <v>0.97</v>
      </c>
      <c r="BR143" s="282">
        <v>5.21</v>
      </c>
      <c r="BS143" s="282">
        <v>0.45</v>
      </c>
      <c r="BT143" s="282" t="s">
        <v>52</v>
      </c>
      <c r="BU143" s="282" t="s">
        <v>52</v>
      </c>
      <c r="BV143" s="302">
        <v>193</v>
      </c>
      <c r="BW143" s="299">
        <v>3.8</v>
      </c>
      <c r="BX143" s="299">
        <v>3.6</v>
      </c>
      <c r="BY143" s="300">
        <v>-0.05</v>
      </c>
      <c r="BZ143" s="299">
        <v>26.4</v>
      </c>
      <c r="CA143" s="299">
        <v>7.3</v>
      </c>
      <c r="CB143" s="268"/>
      <c r="CC143" s="268"/>
      <c r="CD143" s="268"/>
      <c r="CE143" s="257" t="s">
        <v>4461</v>
      </c>
    </row>
    <row r="144" spans="1:83" ht="58.5">
      <c r="A144" s="259">
        <v>2022</v>
      </c>
      <c r="B144" s="260" t="s">
        <v>4503</v>
      </c>
      <c r="C144" s="260" t="s">
        <v>4504</v>
      </c>
      <c r="D144" s="260" t="s">
        <v>4505</v>
      </c>
      <c r="E144" s="260" t="s">
        <v>4505</v>
      </c>
      <c r="F144" s="260" t="s">
        <v>4506</v>
      </c>
      <c r="G144" s="269" t="s">
        <v>12036</v>
      </c>
      <c r="H144" s="272" t="s">
        <v>676</v>
      </c>
      <c r="I144" s="269"/>
      <c r="J144" s="269" t="s">
        <v>774</v>
      </c>
      <c r="K144" s="259" t="s">
        <v>4464</v>
      </c>
      <c r="L144" s="259" t="s">
        <v>4507</v>
      </c>
      <c r="M144" s="259" t="s">
        <v>300</v>
      </c>
      <c r="N144" s="296">
        <v>74</v>
      </c>
      <c r="O144" s="296" t="s">
        <v>4760</v>
      </c>
      <c r="P144" s="272"/>
      <c r="Q144" s="272" t="s">
        <v>52</v>
      </c>
      <c r="R144" s="301"/>
      <c r="S144" s="276" t="s">
        <v>4841</v>
      </c>
      <c r="T144" s="301" t="s">
        <v>2</v>
      </c>
      <c r="U144" s="260" t="s">
        <v>454</v>
      </c>
      <c r="V144" s="274">
        <v>70</v>
      </c>
      <c r="W144" s="274">
        <v>32</v>
      </c>
      <c r="X144" s="274">
        <f t="shared" si="115"/>
        <v>38</v>
      </c>
      <c r="Y144" s="274"/>
      <c r="Z144" s="274"/>
      <c r="AA144" s="274"/>
      <c r="AB144" s="274">
        <v>80</v>
      </c>
      <c r="AC144" s="274">
        <v>42</v>
      </c>
      <c r="AD144" s="274">
        <f t="shared" si="116"/>
        <v>38</v>
      </c>
      <c r="AE144" s="274"/>
      <c r="AF144" s="274"/>
      <c r="AG144" s="274"/>
      <c r="AH144" s="274">
        <v>82</v>
      </c>
      <c r="AI144" s="274">
        <v>59</v>
      </c>
      <c r="AJ144" s="274">
        <f t="shared" si="117"/>
        <v>23</v>
      </c>
      <c r="AK144" s="274"/>
      <c r="AL144" s="274"/>
      <c r="AM144" s="274"/>
      <c r="AN144" s="274">
        <v>76</v>
      </c>
      <c r="AO144" s="274">
        <v>44</v>
      </c>
      <c r="AP144" s="274">
        <f t="shared" si="118"/>
        <v>32</v>
      </c>
      <c r="AQ144" s="274"/>
      <c r="AR144" s="274"/>
      <c r="AS144" s="274"/>
      <c r="AT144" s="274">
        <v>88</v>
      </c>
      <c r="AU144" s="274">
        <v>80</v>
      </c>
      <c r="AV144" s="274">
        <f t="shared" si="119"/>
        <v>8</v>
      </c>
      <c r="AW144" s="274"/>
      <c r="AX144" s="274"/>
      <c r="AY144" s="274"/>
      <c r="AZ144" s="274"/>
      <c r="BA144" s="274"/>
      <c r="BB144" s="274"/>
      <c r="BC144" s="274"/>
      <c r="BD144" s="274"/>
      <c r="BE144" s="274">
        <v>87</v>
      </c>
      <c r="BF144" s="274">
        <v>74</v>
      </c>
      <c r="BG144" s="274">
        <f t="shared" si="120"/>
        <v>13</v>
      </c>
      <c r="BH144" s="274"/>
      <c r="BI144" s="274"/>
      <c r="BJ144" s="274"/>
      <c r="BK144" s="274">
        <v>93</v>
      </c>
      <c r="BL144" s="274">
        <v>80</v>
      </c>
      <c r="BM144" s="274">
        <f t="shared" si="121"/>
        <v>13</v>
      </c>
      <c r="BN144" s="274"/>
      <c r="BO144" s="274"/>
      <c r="BP144" s="274"/>
      <c r="BQ144" s="286">
        <v>0.97</v>
      </c>
      <c r="BR144" s="282">
        <v>4.66</v>
      </c>
      <c r="BS144" s="282">
        <v>0.47</v>
      </c>
      <c r="BT144" s="282" t="s">
        <v>52</v>
      </c>
      <c r="BU144" s="282" t="s">
        <v>52</v>
      </c>
      <c r="BV144" s="302">
        <v>93</v>
      </c>
      <c r="BW144" s="299">
        <v>0.9</v>
      </c>
      <c r="BX144" s="299">
        <v>1.3</v>
      </c>
      <c r="BY144" s="300">
        <v>0.34</v>
      </c>
      <c r="BZ144" s="299">
        <v>17.100000000000001</v>
      </c>
      <c r="CA144" s="299">
        <v>5.5</v>
      </c>
      <c r="CB144" s="268"/>
      <c r="CC144" s="268"/>
      <c r="CD144" s="268"/>
      <c r="CE144" s="257" t="s">
        <v>4461</v>
      </c>
    </row>
    <row r="145" spans="1:83" ht="73.150000000000006">
      <c r="A145" s="259">
        <v>2022</v>
      </c>
      <c r="B145" s="273" t="s">
        <v>4842</v>
      </c>
      <c r="C145" s="273" t="s">
        <v>4843</v>
      </c>
      <c r="D145" s="273" t="s">
        <v>4844</v>
      </c>
      <c r="E145" s="273" t="s">
        <v>4844</v>
      </c>
      <c r="F145" s="273" t="s">
        <v>4845</v>
      </c>
      <c r="G145" s="269" t="s">
        <v>12037</v>
      </c>
      <c r="H145" s="272" t="s">
        <v>676</v>
      </c>
      <c r="I145" s="269"/>
      <c r="J145" s="269"/>
      <c r="K145" s="259" t="s">
        <v>4464</v>
      </c>
      <c r="L145" s="269" t="s">
        <v>4508</v>
      </c>
      <c r="M145" s="269" t="s">
        <v>300</v>
      </c>
      <c r="N145" s="296">
        <v>168</v>
      </c>
      <c r="O145" s="296" t="s">
        <v>679</v>
      </c>
      <c r="P145" s="272"/>
      <c r="Q145" s="284" t="s">
        <v>4846</v>
      </c>
      <c r="R145" s="296" t="s">
        <v>2</v>
      </c>
      <c r="S145" s="276" t="s">
        <v>4847</v>
      </c>
      <c r="T145" s="296" t="s">
        <v>2</v>
      </c>
      <c r="U145" s="260" t="s">
        <v>454</v>
      </c>
      <c r="V145" s="274">
        <v>54</v>
      </c>
      <c r="W145" s="274"/>
      <c r="X145" s="274"/>
      <c r="Y145" s="274">
        <v>39</v>
      </c>
      <c r="Z145" s="274">
        <v>64</v>
      </c>
      <c r="AA145" s="274">
        <f t="shared" ref="AA145:AA147" si="122">Z145-Y145</f>
        <v>25</v>
      </c>
      <c r="AB145" s="274">
        <v>59</v>
      </c>
      <c r="AC145" s="274"/>
      <c r="AD145" s="274"/>
      <c r="AE145" s="274">
        <v>41</v>
      </c>
      <c r="AF145" s="274">
        <v>72</v>
      </c>
      <c r="AG145" s="274">
        <f t="shared" ref="AG145:AG147" si="123">AF145-AE145</f>
        <v>31</v>
      </c>
      <c r="AH145" s="274">
        <v>76</v>
      </c>
      <c r="AI145" s="274"/>
      <c r="AJ145" s="274"/>
      <c r="AK145" s="274">
        <v>60</v>
      </c>
      <c r="AL145" s="274">
        <v>81</v>
      </c>
      <c r="AM145" s="274">
        <f t="shared" ref="AM145:AM147" si="124">AL145-AK145</f>
        <v>21</v>
      </c>
      <c r="AN145" s="274">
        <v>77</v>
      </c>
      <c r="AO145" s="274"/>
      <c r="AP145" s="274"/>
      <c r="AQ145" s="274">
        <v>61</v>
      </c>
      <c r="AR145" s="274">
        <v>77</v>
      </c>
      <c r="AS145" s="274">
        <f>AR145-AQ145</f>
        <v>16</v>
      </c>
      <c r="AT145" s="274">
        <v>87</v>
      </c>
      <c r="AU145" s="274"/>
      <c r="AV145" s="274"/>
      <c r="AW145" s="274">
        <v>79</v>
      </c>
      <c r="AX145" s="274">
        <v>93</v>
      </c>
      <c r="AY145" s="274">
        <f t="shared" ref="AY145:AY147" si="125">AX145-AW145</f>
        <v>14</v>
      </c>
      <c r="AZ145" s="274"/>
      <c r="BA145" s="274"/>
      <c r="BB145" s="274"/>
      <c r="BC145" s="274"/>
      <c r="BD145" s="274"/>
      <c r="BE145" s="274">
        <v>86</v>
      </c>
      <c r="BF145" s="274"/>
      <c r="BG145" s="274"/>
      <c r="BH145" s="274">
        <v>78</v>
      </c>
      <c r="BI145" s="274">
        <v>93</v>
      </c>
      <c r="BJ145" s="274">
        <f t="shared" ref="BJ145:BJ147" si="126">BI145-BH145</f>
        <v>15</v>
      </c>
      <c r="BK145" s="274">
        <v>93</v>
      </c>
      <c r="BL145" s="274"/>
      <c r="BM145" s="274"/>
      <c r="BN145" s="274">
        <v>82</v>
      </c>
      <c r="BO145" s="274">
        <v>97</v>
      </c>
      <c r="BP145" s="274">
        <f t="shared" ref="BP145:BP147" si="127">BO145-BN145</f>
        <v>15</v>
      </c>
      <c r="BQ145" s="286">
        <v>0.97</v>
      </c>
      <c r="BR145" s="282">
        <v>4.29</v>
      </c>
      <c r="BS145" s="282">
        <v>0.42</v>
      </c>
      <c r="BT145" s="282" t="s">
        <v>52</v>
      </c>
      <c r="BU145" s="282" t="s">
        <v>52</v>
      </c>
      <c r="BV145" s="302">
        <v>212</v>
      </c>
      <c r="BW145" s="299">
        <v>1.1000000000000001</v>
      </c>
      <c r="BX145" s="299">
        <v>1.3</v>
      </c>
      <c r="BY145" s="300">
        <v>0.15</v>
      </c>
      <c r="BZ145" s="299">
        <v>27.9</v>
      </c>
      <c r="CA145" s="299">
        <v>7.6</v>
      </c>
      <c r="CB145" s="268"/>
      <c r="CC145" s="268"/>
      <c r="CD145" s="268"/>
      <c r="CE145" s="268"/>
    </row>
    <row r="146" spans="1:83" ht="73.150000000000006">
      <c r="A146" s="259">
        <v>2022</v>
      </c>
      <c r="B146" s="273" t="s">
        <v>4498</v>
      </c>
      <c r="C146" s="273" t="s">
        <v>4848</v>
      </c>
      <c r="D146" s="273" t="s">
        <v>4849</v>
      </c>
      <c r="E146" s="273" t="s">
        <v>4849</v>
      </c>
      <c r="F146" s="273" t="s">
        <v>4850</v>
      </c>
      <c r="G146" s="269" t="s">
        <v>12038</v>
      </c>
      <c r="H146" s="272" t="s">
        <v>4469</v>
      </c>
      <c r="I146" s="269"/>
      <c r="J146" s="269"/>
      <c r="K146" s="259" t="s">
        <v>4464</v>
      </c>
      <c r="L146" s="269" t="s">
        <v>4508</v>
      </c>
      <c r="M146" s="269" t="s">
        <v>300</v>
      </c>
      <c r="N146" s="296">
        <v>22</v>
      </c>
      <c r="O146" s="296" t="s">
        <v>4757</v>
      </c>
      <c r="P146" s="272"/>
      <c r="Q146" s="290" t="s">
        <v>4851</v>
      </c>
      <c r="R146" s="296" t="s">
        <v>8</v>
      </c>
      <c r="S146" s="281" t="s">
        <v>4852</v>
      </c>
      <c r="T146" s="296" t="s">
        <v>2</v>
      </c>
      <c r="U146" s="260" t="s">
        <v>454</v>
      </c>
      <c r="V146" s="274"/>
      <c r="W146" s="274"/>
      <c r="X146" s="274"/>
      <c r="Y146" s="274">
        <v>34</v>
      </c>
      <c r="Z146" s="274">
        <v>68</v>
      </c>
      <c r="AA146" s="274">
        <f t="shared" si="122"/>
        <v>34</v>
      </c>
      <c r="AB146" s="274"/>
      <c r="AC146" s="274"/>
      <c r="AD146" s="274"/>
      <c r="AE146" s="274">
        <v>42</v>
      </c>
      <c r="AF146" s="274">
        <v>81</v>
      </c>
      <c r="AG146" s="274">
        <f t="shared" si="123"/>
        <v>39</v>
      </c>
      <c r="AH146" s="274"/>
      <c r="AI146" s="274"/>
      <c r="AJ146" s="274"/>
      <c r="AK146" s="274">
        <v>75</v>
      </c>
      <c r="AL146" s="274">
        <v>87</v>
      </c>
      <c r="AM146" s="274">
        <f t="shared" si="124"/>
        <v>12</v>
      </c>
      <c r="AN146" s="274"/>
      <c r="AO146" s="274"/>
      <c r="AP146" s="274"/>
      <c r="AQ146" s="274">
        <v>43</v>
      </c>
      <c r="AR146" s="274">
        <v>70</v>
      </c>
      <c r="AS146" s="274">
        <v>27</v>
      </c>
      <c r="AT146" s="274"/>
      <c r="AU146" s="274"/>
      <c r="AV146" s="274"/>
      <c r="AW146" s="274">
        <v>82</v>
      </c>
      <c r="AX146" s="274">
        <v>94</v>
      </c>
      <c r="AY146" s="274">
        <f t="shared" si="125"/>
        <v>12</v>
      </c>
      <c r="AZ146" s="274"/>
      <c r="BA146" s="274"/>
      <c r="BB146" s="274"/>
      <c r="BC146" s="274"/>
      <c r="BD146" s="274"/>
      <c r="BE146" s="274"/>
      <c r="BF146" s="274"/>
      <c r="BG146" s="274"/>
      <c r="BH146" s="274">
        <v>81</v>
      </c>
      <c r="BI146" s="274">
        <v>94</v>
      </c>
      <c r="BJ146" s="274">
        <f t="shared" si="126"/>
        <v>13</v>
      </c>
      <c r="BK146" s="274"/>
      <c r="BL146" s="274"/>
      <c r="BM146" s="274"/>
      <c r="BN146" s="274">
        <v>91</v>
      </c>
      <c r="BO146" s="274">
        <v>95</v>
      </c>
      <c r="BP146" s="274">
        <f t="shared" si="127"/>
        <v>4</v>
      </c>
      <c r="BQ146" s="286">
        <v>0.97</v>
      </c>
      <c r="BR146" s="282">
        <v>5.32</v>
      </c>
      <c r="BS146" s="282">
        <v>0.43</v>
      </c>
      <c r="BT146" s="282" t="s">
        <v>52</v>
      </c>
      <c r="BU146" s="282" t="s">
        <v>52</v>
      </c>
      <c r="BV146" s="302">
        <v>19</v>
      </c>
      <c r="BW146" s="299">
        <v>0.7</v>
      </c>
      <c r="BX146" s="299">
        <v>0.9</v>
      </c>
      <c r="BY146" s="300">
        <v>0.23</v>
      </c>
      <c r="BZ146" s="299">
        <v>6.1</v>
      </c>
      <c r="CA146" s="299">
        <v>3.1</v>
      </c>
      <c r="CB146" s="268"/>
      <c r="CC146" s="268"/>
      <c r="CD146" s="268"/>
      <c r="CE146" s="268"/>
    </row>
    <row r="147" spans="1:83" ht="73.150000000000006">
      <c r="A147" s="259">
        <v>2022</v>
      </c>
      <c r="B147" s="273" t="s">
        <v>4459</v>
      </c>
      <c r="C147" s="273" t="s">
        <v>4569</v>
      </c>
      <c r="D147" s="273" t="s">
        <v>4853</v>
      </c>
      <c r="E147" s="273" t="s">
        <v>4853</v>
      </c>
      <c r="F147" s="273" t="s">
        <v>4854</v>
      </c>
      <c r="G147" s="269" t="s">
        <v>4855</v>
      </c>
      <c r="H147" s="272" t="s">
        <v>688</v>
      </c>
      <c r="I147" s="269"/>
      <c r="J147" s="269"/>
      <c r="K147" s="259" t="s">
        <v>4464</v>
      </c>
      <c r="L147" s="269" t="s">
        <v>4508</v>
      </c>
      <c r="M147" s="272" t="s">
        <v>300</v>
      </c>
      <c r="N147" s="296">
        <v>28</v>
      </c>
      <c r="O147" s="296" t="s">
        <v>691</v>
      </c>
      <c r="P147" s="272"/>
      <c r="Q147" s="290" t="s">
        <v>4856</v>
      </c>
      <c r="R147" s="296" t="s">
        <v>2</v>
      </c>
      <c r="S147" s="276" t="s">
        <v>4857</v>
      </c>
      <c r="T147" s="296" t="s">
        <v>2</v>
      </c>
      <c r="U147" s="260" t="s">
        <v>4703</v>
      </c>
      <c r="V147" s="274"/>
      <c r="W147" s="274"/>
      <c r="X147" s="274"/>
      <c r="Y147" s="274">
        <v>48</v>
      </c>
      <c r="Z147" s="274">
        <v>65</v>
      </c>
      <c r="AA147" s="274">
        <f t="shared" si="122"/>
        <v>17</v>
      </c>
      <c r="AB147" s="274"/>
      <c r="AC147" s="274"/>
      <c r="AD147" s="274"/>
      <c r="AE147" s="274">
        <v>59</v>
      </c>
      <c r="AF147" s="274">
        <v>72</v>
      </c>
      <c r="AG147" s="274">
        <f t="shared" si="123"/>
        <v>13</v>
      </c>
      <c r="AH147" s="274"/>
      <c r="AI147" s="274"/>
      <c r="AJ147" s="274"/>
      <c r="AK147" s="274">
        <v>69</v>
      </c>
      <c r="AL147" s="274">
        <v>75</v>
      </c>
      <c r="AM147" s="274">
        <f t="shared" si="124"/>
        <v>6</v>
      </c>
      <c r="AN147" s="274"/>
      <c r="AO147" s="274"/>
      <c r="AP147" s="274"/>
      <c r="AQ147" s="274">
        <v>53</v>
      </c>
      <c r="AR147" s="274">
        <v>66</v>
      </c>
      <c r="AS147" s="274">
        <f>AR147-AQ147</f>
        <v>13</v>
      </c>
      <c r="AT147" s="274"/>
      <c r="AU147" s="274"/>
      <c r="AV147" s="274"/>
      <c r="AW147" s="274">
        <v>76</v>
      </c>
      <c r="AX147" s="274">
        <v>85</v>
      </c>
      <c r="AY147" s="274">
        <f t="shared" si="125"/>
        <v>9</v>
      </c>
      <c r="AZ147" s="274"/>
      <c r="BA147" s="274"/>
      <c r="BB147" s="274"/>
      <c r="BC147" s="274"/>
      <c r="BD147" s="274"/>
      <c r="BE147" s="274"/>
      <c r="BF147" s="274"/>
      <c r="BG147" s="274"/>
      <c r="BH147" s="274">
        <v>79</v>
      </c>
      <c r="BI147" s="274">
        <v>84</v>
      </c>
      <c r="BJ147" s="274">
        <f t="shared" si="126"/>
        <v>5</v>
      </c>
      <c r="BK147" s="280"/>
      <c r="BL147" s="280"/>
      <c r="BM147" s="274"/>
      <c r="BN147" s="274">
        <v>85</v>
      </c>
      <c r="BO147" s="274">
        <v>92</v>
      </c>
      <c r="BP147" s="274">
        <f t="shared" si="127"/>
        <v>7</v>
      </c>
      <c r="BQ147" s="286">
        <v>0.97</v>
      </c>
      <c r="BR147" s="282">
        <v>5.19</v>
      </c>
      <c r="BS147" s="282">
        <v>0.41</v>
      </c>
      <c r="BT147" s="282" t="s">
        <v>52</v>
      </c>
      <c r="BU147" s="282" t="s">
        <v>52</v>
      </c>
      <c r="BV147" s="302">
        <v>160</v>
      </c>
      <c r="BW147" s="299">
        <v>3.6</v>
      </c>
      <c r="BX147" s="299">
        <v>5.7</v>
      </c>
      <c r="BY147" s="300">
        <v>0.57999999999999996</v>
      </c>
      <c r="BZ147" s="299">
        <v>34.4</v>
      </c>
      <c r="CA147" s="299">
        <v>4.5999999999999996</v>
      </c>
      <c r="CB147" s="268"/>
      <c r="CC147" s="268"/>
      <c r="CD147" s="268"/>
      <c r="CE147" s="268"/>
    </row>
    <row r="148" spans="1:83" ht="58.5">
      <c r="A148" s="259">
        <v>2022</v>
      </c>
      <c r="B148" s="260" t="s">
        <v>4503</v>
      </c>
      <c r="C148" s="260" t="s">
        <v>4858</v>
      </c>
      <c r="D148" s="260" t="s">
        <v>4859</v>
      </c>
      <c r="E148" s="260" t="s">
        <v>4859</v>
      </c>
      <c r="F148" s="260" t="s">
        <v>4860</v>
      </c>
      <c r="G148" s="269" t="s">
        <v>12039</v>
      </c>
      <c r="H148" s="272" t="s">
        <v>4861</v>
      </c>
      <c r="I148" s="269" t="s">
        <v>4862</v>
      </c>
      <c r="J148" s="269" t="s">
        <v>321</v>
      </c>
      <c r="K148" s="259" t="s">
        <v>4464</v>
      </c>
      <c r="L148" s="269" t="s">
        <v>4507</v>
      </c>
      <c r="M148" s="295" t="s">
        <v>4630</v>
      </c>
      <c r="N148" s="296">
        <v>62</v>
      </c>
      <c r="O148" s="296" t="s">
        <v>4863</v>
      </c>
      <c r="P148" s="272"/>
      <c r="Q148" s="272" t="s">
        <v>52</v>
      </c>
      <c r="R148" s="301"/>
      <c r="S148" s="276" t="s">
        <v>4864</v>
      </c>
      <c r="T148" s="301" t="s">
        <v>2</v>
      </c>
      <c r="U148" s="260" t="s">
        <v>4703</v>
      </c>
      <c r="V148" s="274">
        <v>64</v>
      </c>
      <c r="W148" s="274">
        <v>33</v>
      </c>
      <c r="X148" s="274">
        <f>V148-W148</f>
        <v>31</v>
      </c>
      <c r="Y148" s="274"/>
      <c r="Z148" s="274"/>
      <c r="AA148" s="274"/>
      <c r="AB148" s="274">
        <v>69</v>
      </c>
      <c r="AC148" s="274">
        <v>35</v>
      </c>
      <c r="AD148" s="274">
        <f>AB148-AC148</f>
        <v>34</v>
      </c>
      <c r="AE148" s="274"/>
      <c r="AF148" s="274"/>
      <c r="AG148" s="274"/>
      <c r="AH148" s="274">
        <v>86</v>
      </c>
      <c r="AI148" s="274">
        <v>72</v>
      </c>
      <c r="AJ148" s="274">
        <f>AH148-AI148</f>
        <v>14</v>
      </c>
      <c r="AK148" s="274"/>
      <c r="AL148" s="274"/>
      <c r="AM148" s="274"/>
      <c r="AN148" s="274">
        <v>77</v>
      </c>
      <c r="AO148" s="274">
        <v>44</v>
      </c>
      <c r="AP148" s="274">
        <f>AN148-AO148</f>
        <v>33</v>
      </c>
      <c r="AQ148" s="274"/>
      <c r="AR148" s="274"/>
      <c r="AS148" s="274"/>
      <c r="AT148" s="274">
        <v>81</v>
      </c>
      <c r="AU148" s="274">
        <v>71</v>
      </c>
      <c r="AV148" s="274">
        <f>AT148-AU148</f>
        <v>10</v>
      </c>
      <c r="AW148" s="274"/>
      <c r="AX148" s="274"/>
      <c r="AY148" s="274"/>
      <c r="AZ148" s="274"/>
      <c r="BA148" s="274"/>
      <c r="BB148" s="274"/>
      <c r="BC148" s="274"/>
      <c r="BD148" s="274"/>
      <c r="BE148" s="274">
        <v>91</v>
      </c>
      <c r="BF148" s="274">
        <v>75</v>
      </c>
      <c r="BG148" s="274">
        <f>BE148-BF148</f>
        <v>16</v>
      </c>
      <c r="BH148" s="274"/>
      <c r="BI148" s="274"/>
      <c r="BJ148" s="274"/>
      <c r="BK148" s="274">
        <v>92</v>
      </c>
      <c r="BL148" s="274">
        <v>86</v>
      </c>
      <c r="BM148" s="274">
        <f>BK148-BL148</f>
        <v>6</v>
      </c>
      <c r="BN148" s="274"/>
      <c r="BO148" s="274"/>
      <c r="BP148" s="274"/>
      <c r="BQ148" s="286">
        <v>0.97</v>
      </c>
      <c r="BR148" s="282">
        <v>4.91</v>
      </c>
      <c r="BS148" s="282">
        <v>0.41</v>
      </c>
      <c r="BT148" s="282" t="s">
        <v>52</v>
      </c>
      <c r="BU148" s="282" t="s">
        <v>52</v>
      </c>
      <c r="BV148" s="302">
        <v>97</v>
      </c>
      <c r="BW148" s="299">
        <v>1.4</v>
      </c>
      <c r="BX148" s="299">
        <v>1.6</v>
      </c>
      <c r="BY148" s="300">
        <v>0.16</v>
      </c>
      <c r="BZ148" s="299">
        <v>17.3</v>
      </c>
      <c r="CA148" s="299">
        <v>5.6</v>
      </c>
      <c r="CB148" s="268"/>
      <c r="CC148" s="268"/>
      <c r="CD148" s="268"/>
      <c r="CE148" s="257" t="s">
        <v>4461</v>
      </c>
    </row>
    <row r="149" spans="1:83" ht="73.150000000000006">
      <c r="A149" s="259">
        <v>2022</v>
      </c>
      <c r="B149" s="273" t="s">
        <v>4498</v>
      </c>
      <c r="C149" s="273" t="s">
        <v>4631</v>
      </c>
      <c r="D149" s="273" t="s">
        <v>4686</v>
      </c>
      <c r="E149" s="273" t="s">
        <v>4686</v>
      </c>
      <c r="F149" s="273" t="s">
        <v>4687</v>
      </c>
      <c r="G149" s="269" t="s">
        <v>12030</v>
      </c>
      <c r="H149" s="261" t="s">
        <v>693</v>
      </c>
      <c r="I149" s="269"/>
      <c r="J149" s="269"/>
      <c r="K149" s="259" t="s">
        <v>4464</v>
      </c>
      <c r="L149" s="269" t="s">
        <v>4508</v>
      </c>
      <c r="M149" s="269" t="s">
        <v>300</v>
      </c>
      <c r="N149" s="296">
        <v>28</v>
      </c>
      <c r="O149" s="296" t="s">
        <v>4756</v>
      </c>
      <c r="P149" s="272"/>
      <c r="Q149" s="290" t="s">
        <v>4865</v>
      </c>
      <c r="R149" s="296" t="s">
        <v>2</v>
      </c>
      <c r="S149" s="276" t="s">
        <v>4866</v>
      </c>
      <c r="T149" s="296" t="s">
        <v>2</v>
      </c>
      <c r="U149" s="260" t="s">
        <v>454</v>
      </c>
      <c r="V149" s="274"/>
      <c r="W149" s="274"/>
      <c r="X149" s="274"/>
      <c r="Y149" s="274">
        <v>50</v>
      </c>
      <c r="Z149" s="274">
        <v>73</v>
      </c>
      <c r="AA149" s="274">
        <f t="shared" ref="AA149:AA151" si="128">Z149-Y149</f>
        <v>23</v>
      </c>
      <c r="AB149" s="274"/>
      <c r="AC149" s="274"/>
      <c r="AD149" s="274"/>
      <c r="AE149" s="274">
        <v>69</v>
      </c>
      <c r="AF149" s="274">
        <v>85</v>
      </c>
      <c r="AG149" s="274">
        <f t="shared" ref="AG149:AG151" si="129">AF149-AE149</f>
        <v>16</v>
      </c>
      <c r="AH149" s="274"/>
      <c r="AI149" s="274"/>
      <c r="AJ149" s="274"/>
      <c r="AK149" s="274">
        <v>72</v>
      </c>
      <c r="AL149" s="274">
        <v>82</v>
      </c>
      <c r="AM149" s="274">
        <f t="shared" ref="AM149:AM151" si="130">AL149-AK149</f>
        <v>10</v>
      </c>
      <c r="AN149" s="274"/>
      <c r="AO149" s="274"/>
      <c r="AP149" s="274"/>
      <c r="AQ149" s="274">
        <v>59</v>
      </c>
      <c r="AR149" s="274">
        <v>73</v>
      </c>
      <c r="AS149" s="274">
        <f t="shared" ref="AS149:AS151" si="131">AR149-AQ149</f>
        <v>14</v>
      </c>
      <c r="AT149" s="274"/>
      <c r="AU149" s="274"/>
      <c r="AV149" s="274"/>
      <c r="AW149" s="274">
        <v>82</v>
      </c>
      <c r="AX149" s="274">
        <v>88</v>
      </c>
      <c r="AY149" s="274">
        <f t="shared" ref="AY149:AY151" si="132">AX149-AW149</f>
        <v>6</v>
      </c>
      <c r="AZ149" s="274"/>
      <c r="BA149" s="274"/>
      <c r="BB149" s="274"/>
      <c r="BC149" s="274"/>
      <c r="BD149" s="274"/>
      <c r="BE149" s="274"/>
      <c r="BF149" s="274"/>
      <c r="BG149" s="274"/>
      <c r="BH149" s="274">
        <v>79</v>
      </c>
      <c r="BI149" s="274">
        <v>82</v>
      </c>
      <c r="BJ149" s="274">
        <f t="shared" ref="BJ149:BJ151" si="133">BI149-BH149</f>
        <v>3</v>
      </c>
      <c r="BK149" s="274"/>
      <c r="BL149" s="274"/>
      <c r="BM149" s="274"/>
      <c r="BN149" s="274">
        <v>86</v>
      </c>
      <c r="BO149" s="274">
        <v>94</v>
      </c>
      <c r="BP149" s="274">
        <f t="shared" ref="BP149:BP151" si="134">BO149-BN149</f>
        <v>8</v>
      </c>
      <c r="BQ149" s="286">
        <v>0.97</v>
      </c>
      <c r="BR149" s="282">
        <v>4.21</v>
      </c>
      <c r="BS149" s="282">
        <v>0.46</v>
      </c>
      <c r="BT149" s="282" t="s">
        <v>52</v>
      </c>
      <c r="BU149" s="282" t="s">
        <v>52</v>
      </c>
      <c r="BV149" s="302">
        <v>169</v>
      </c>
      <c r="BW149" s="299">
        <v>4.5</v>
      </c>
      <c r="BX149" s="299">
        <v>5.4</v>
      </c>
      <c r="BY149" s="300">
        <v>0.19</v>
      </c>
      <c r="BZ149" s="299">
        <v>22.2</v>
      </c>
      <c r="CA149" s="299">
        <v>7.6</v>
      </c>
      <c r="CB149" s="268"/>
      <c r="CC149" s="268"/>
      <c r="CD149" s="268"/>
      <c r="CE149" s="268"/>
    </row>
    <row r="150" spans="1:83" ht="73.150000000000006">
      <c r="A150" s="259">
        <v>2022</v>
      </c>
      <c r="B150" s="273" t="s">
        <v>4498</v>
      </c>
      <c r="C150" s="273" t="s">
        <v>4631</v>
      </c>
      <c r="D150" s="273" t="s">
        <v>4686</v>
      </c>
      <c r="E150" s="273" t="s">
        <v>4686</v>
      </c>
      <c r="F150" s="273" t="s">
        <v>4687</v>
      </c>
      <c r="G150" s="269" t="s">
        <v>12030</v>
      </c>
      <c r="H150" s="272" t="s">
        <v>688</v>
      </c>
      <c r="I150" s="269"/>
      <c r="J150" s="269"/>
      <c r="K150" s="259" t="s">
        <v>4464</v>
      </c>
      <c r="L150" s="269" t="s">
        <v>4508</v>
      </c>
      <c r="M150" s="269" t="s">
        <v>300</v>
      </c>
      <c r="N150" s="296">
        <v>60</v>
      </c>
      <c r="O150" s="296" t="s">
        <v>691</v>
      </c>
      <c r="P150" s="272"/>
      <c r="Q150" s="290" t="s">
        <v>4867</v>
      </c>
      <c r="R150" s="296" t="s">
        <v>2</v>
      </c>
      <c r="S150" s="276" t="s">
        <v>4868</v>
      </c>
      <c r="T150" s="296" t="s">
        <v>2</v>
      </c>
      <c r="U150" s="260" t="s">
        <v>454</v>
      </c>
      <c r="V150" s="274"/>
      <c r="W150" s="274"/>
      <c r="X150" s="274"/>
      <c r="Y150" s="274">
        <v>52</v>
      </c>
      <c r="Z150" s="274">
        <v>74</v>
      </c>
      <c r="AA150" s="274">
        <f t="shared" si="128"/>
        <v>22</v>
      </c>
      <c r="AB150" s="274"/>
      <c r="AC150" s="274"/>
      <c r="AD150" s="274"/>
      <c r="AE150" s="274">
        <v>70</v>
      </c>
      <c r="AF150" s="274">
        <v>85</v>
      </c>
      <c r="AG150" s="274">
        <f t="shared" si="129"/>
        <v>15</v>
      </c>
      <c r="AH150" s="274"/>
      <c r="AI150" s="274"/>
      <c r="AJ150" s="274"/>
      <c r="AK150" s="274">
        <v>73</v>
      </c>
      <c r="AL150" s="274">
        <v>83</v>
      </c>
      <c r="AM150" s="274">
        <f t="shared" si="130"/>
        <v>10</v>
      </c>
      <c r="AN150" s="274"/>
      <c r="AO150" s="274"/>
      <c r="AP150" s="274"/>
      <c r="AQ150" s="274">
        <v>59</v>
      </c>
      <c r="AR150" s="274">
        <v>72</v>
      </c>
      <c r="AS150" s="274">
        <f t="shared" si="131"/>
        <v>13</v>
      </c>
      <c r="AT150" s="274"/>
      <c r="AU150" s="274"/>
      <c r="AV150" s="274"/>
      <c r="AW150" s="274">
        <v>80</v>
      </c>
      <c r="AX150" s="274">
        <v>88</v>
      </c>
      <c r="AY150" s="274">
        <f t="shared" si="132"/>
        <v>8</v>
      </c>
      <c r="AZ150" s="274"/>
      <c r="BA150" s="274"/>
      <c r="BB150" s="274"/>
      <c r="BC150" s="274"/>
      <c r="BD150" s="274"/>
      <c r="BE150" s="274"/>
      <c r="BF150" s="274"/>
      <c r="BG150" s="274"/>
      <c r="BH150" s="274">
        <v>71</v>
      </c>
      <c r="BI150" s="274">
        <v>87</v>
      </c>
      <c r="BJ150" s="274">
        <f t="shared" si="133"/>
        <v>16</v>
      </c>
      <c r="BK150" s="274"/>
      <c r="BL150" s="274"/>
      <c r="BM150" s="274"/>
      <c r="BN150" s="274">
        <v>86</v>
      </c>
      <c r="BO150" s="274">
        <v>91</v>
      </c>
      <c r="BP150" s="274">
        <f t="shared" si="134"/>
        <v>5</v>
      </c>
      <c r="BQ150" s="286">
        <v>0.97</v>
      </c>
      <c r="BR150" s="282">
        <v>4.6500000000000004</v>
      </c>
      <c r="BS150" s="282">
        <v>0.45</v>
      </c>
      <c r="BT150" s="282" t="s">
        <v>52</v>
      </c>
      <c r="BU150" s="282" t="s">
        <v>52</v>
      </c>
      <c r="BV150" s="302">
        <v>358</v>
      </c>
      <c r="BW150" s="299">
        <v>4</v>
      </c>
      <c r="BX150" s="299">
        <v>4.5999999999999996</v>
      </c>
      <c r="BY150" s="300">
        <v>0.16</v>
      </c>
      <c r="BZ150" s="299">
        <v>37.5</v>
      </c>
      <c r="CA150" s="299">
        <v>9.6</v>
      </c>
      <c r="CB150" s="268"/>
      <c r="CC150" s="268"/>
      <c r="CD150" s="268"/>
      <c r="CE150" s="268"/>
    </row>
    <row r="151" spans="1:83" ht="73.150000000000006">
      <c r="A151" s="259">
        <v>2022</v>
      </c>
      <c r="B151" s="273" t="s">
        <v>4498</v>
      </c>
      <c r="C151" s="273" t="s">
        <v>668</v>
      </c>
      <c r="D151" s="273" t="s">
        <v>4869</v>
      </c>
      <c r="E151" s="273" t="s">
        <v>4869</v>
      </c>
      <c r="F151" s="273" t="s">
        <v>4870</v>
      </c>
      <c r="G151" s="269" t="s">
        <v>4871</v>
      </c>
      <c r="H151" s="272" t="s">
        <v>4469</v>
      </c>
      <c r="I151" s="269"/>
      <c r="J151" s="269"/>
      <c r="K151" s="259" t="s">
        <v>4464</v>
      </c>
      <c r="L151" s="269" t="s">
        <v>4508</v>
      </c>
      <c r="M151" s="269" t="s">
        <v>300</v>
      </c>
      <c r="N151" s="296">
        <v>71</v>
      </c>
      <c r="O151" s="296" t="s">
        <v>4757</v>
      </c>
      <c r="P151" s="272"/>
      <c r="Q151" s="284" t="s">
        <v>4872</v>
      </c>
      <c r="R151" s="296" t="s">
        <v>8</v>
      </c>
      <c r="S151" s="276" t="s">
        <v>4873</v>
      </c>
      <c r="T151" s="296" t="s">
        <v>2</v>
      </c>
      <c r="U151" s="260" t="s">
        <v>454</v>
      </c>
      <c r="V151" s="274"/>
      <c r="W151" s="274"/>
      <c r="X151" s="274"/>
      <c r="Y151" s="274">
        <v>46</v>
      </c>
      <c r="Z151" s="274">
        <v>68</v>
      </c>
      <c r="AA151" s="274">
        <f t="shared" si="128"/>
        <v>22</v>
      </c>
      <c r="AB151" s="274"/>
      <c r="AC151" s="274"/>
      <c r="AD151" s="274"/>
      <c r="AE151" s="274">
        <v>63</v>
      </c>
      <c r="AF151" s="274">
        <v>82</v>
      </c>
      <c r="AG151" s="274">
        <f t="shared" si="129"/>
        <v>19</v>
      </c>
      <c r="AH151" s="274"/>
      <c r="AI151" s="274"/>
      <c r="AJ151" s="274"/>
      <c r="AK151" s="274">
        <v>75</v>
      </c>
      <c r="AL151" s="274">
        <v>81</v>
      </c>
      <c r="AM151" s="274">
        <f t="shared" si="130"/>
        <v>6</v>
      </c>
      <c r="AN151" s="274"/>
      <c r="AO151" s="274"/>
      <c r="AP151" s="274"/>
      <c r="AQ151" s="274">
        <v>55</v>
      </c>
      <c r="AR151" s="274">
        <v>73</v>
      </c>
      <c r="AS151" s="274">
        <f t="shared" si="131"/>
        <v>18</v>
      </c>
      <c r="AT151" s="274"/>
      <c r="AU151" s="274"/>
      <c r="AV151" s="274"/>
      <c r="AW151" s="274">
        <v>80</v>
      </c>
      <c r="AX151" s="274">
        <v>86</v>
      </c>
      <c r="AY151" s="274">
        <f t="shared" si="132"/>
        <v>6</v>
      </c>
      <c r="AZ151" s="274"/>
      <c r="BA151" s="274"/>
      <c r="BB151" s="274"/>
      <c r="BC151" s="274"/>
      <c r="BD151" s="274"/>
      <c r="BE151" s="274"/>
      <c r="BF151" s="274"/>
      <c r="BG151" s="274"/>
      <c r="BH151" s="274">
        <v>76</v>
      </c>
      <c r="BI151" s="274">
        <v>82</v>
      </c>
      <c r="BJ151" s="274">
        <f t="shared" si="133"/>
        <v>6</v>
      </c>
      <c r="BK151" s="274"/>
      <c r="BL151" s="274"/>
      <c r="BM151" s="274"/>
      <c r="BN151" s="274">
        <v>83</v>
      </c>
      <c r="BO151" s="274">
        <v>93</v>
      </c>
      <c r="BP151" s="274">
        <f t="shared" si="134"/>
        <v>10</v>
      </c>
      <c r="BQ151" s="286">
        <v>0.97</v>
      </c>
      <c r="BR151" s="282">
        <v>4.21</v>
      </c>
      <c r="BS151" s="282">
        <v>0.46</v>
      </c>
      <c r="BT151" s="282" t="s">
        <v>52</v>
      </c>
      <c r="BU151" s="282" t="s">
        <v>52</v>
      </c>
      <c r="BV151" s="302">
        <v>116</v>
      </c>
      <c r="BW151" s="299">
        <v>1.5</v>
      </c>
      <c r="BX151" s="299">
        <v>1.5</v>
      </c>
      <c r="BY151" s="300">
        <v>0.03</v>
      </c>
      <c r="BZ151" s="299">
        <v>15.6</v>
      </c>
      <c r="CA151" s="299">
        <v>7.4</v>
      </c>
      <c r="CB151" s="268"/>
      <c r="CC151" s="268"/>
      <c r="CD151" s="268"/>
      <c r="CE151" s="268"/>
    </row>
    <row r="152" spans="1:83" ht="43.9">
      <c r="A152" s="259">
        <v>2022</v>
      </c>
      <c r="B152" s="260" t="s">
        <v>4528</v>
      </c>
      <c r="C152" s="260" t="s">
        <v>4529</v>
      </c>
      <c r="D152" s="260" t="s">
        <v>4530</v>
      </c>
      <c r="E152" s="260" t="s">
        <v>4530</v>
      </c>
      <c r="F152" s="260" t="s">
        <v>4531</v>
      </c>
      <c r="G152" s="269" t="s">
        <v>12048</v>
      </c>
      <c r="H152" s="272" t="s">
        <v>676</v>
      </c>
      <c r="I152" s="269"/>
      <c r="J152" s="269"/>
      <c r="K152" s="259" t="s">
        <v>4464</v>
      </c>
      <c r="L152" s="269" t="s">
        <v>4749</v>
      </c>
      <c r="M152" s="269" t="s">
        <v>300</v>
      </c>
      <c r="N152" s="296">
        <v>175</v>
      </c>
      <c r="O152" s="296" t="s">
        <v>679</v>
      </c>
      <c r="P152" s="272"/>
      <c r="Q152" s="272" t="s">
        <v>52</v>
      </c>
      <c r="R152" s="301"/>
      <c r="S152" s="276" t="s">
        <v>4874</v>
      </c>
      <c r="T152" s="301" t="s">
        <v>2</v>
      </c>
      <c r="U152" s="260" t="s">
        <v>454</v>
      </c>
      <c r="V152" s="274">
        <v>84</v>
      </c>
      <c r="W152" s="274">
        <v>38</v>
      </c>
      <c r="X152" s="274">
        <f>V152-W152</f>
        <v>46</v>
      </c>
      <c r="Y152" s="274"/>
      <c r="Z152" s="274"/>
      <c r="AA152" s="274"/>
      <c r="AB152" s="274">
        <v>86</v>
      </c>
      <c r="AC152" s="274">
        <v>63</v>
      </c>
      <c r="AD152" s="274">
        <f>AB152-AC152</f>
        <v>23</v>
      </c>
      <c r="AE152" s="274"/>
      <c r="AF152" s="274"/>
      <c r="AG152" s="274"/>
      <c r="AH152" s="274">
        <v>86</v>
      </c>
      <c r="AI152" s="274">
        <v>81</v>
      </c>
      <c r="AJ152" s="274">
        <f>AH152-AI152</f>
        <v>5</v>
      </c>
      <c r="AK152" s="274"/>
      <c r="AL152" s="274"/>
      <c r="AM152" s="274"/>
      <c r="AN152" s="274">
        <v>76</v>
      </c>
      <c r="AO152" s="274">
        <v>32</v>
      </c>
      <c r="AP152" s="274">
        <f>AN152-AO152</f>
        <v>44</v>
      </c>
      <c r="AQ152" s="274"/>
      <c r="AR152" s="274"/>
      <c r="AS152" s="274"/>
      <c r="AT152" s="274">
        <v>94</v>
      </c>
      <c r="AU152" s="274">
        <v>82</v>
      </c>
      <c r="AV152" s="274">
        <f>AT152-AU152</f>
        <v>12</v>
      </c>
      <c r="AW152" s="274"/>
      <c r="AX152" s="274"/>
      <c r="AY152" s="274"/>
      <c r="AZ152" s="274"/>
      <c r="BA152" s="274"/>
      <c r="BB152" s="274"/>
      <c r="BC152" s="274"/>
      <c r="BD152" s="274"/>
      <c r="BE152" s="274">
        <v>95</v>
      </c>
      <c r="BF152" s="274">
        <v>83</v>
      </c>
      <c r="BG152" s="274">
        <f>BE152-BF152</f>
        <v>12</v>
      </c>
      <c r="BH152" s="274"/>
      <c r="BI152" s="274"/>
      <c r="BJ152" s="274"/>
      <c r="BK152" s="274">
        <v>97</v>
      </c>
      <c r="BL152" s="274">
        <v>95</v>
      </c>
      <c r="BM152" s="274">
        <f>BK152-BL152</f>
        <v>2</v>
      </c>
      <c r="BN152" s="274"/>
      <c r="BO152" s="274"/>
      <c r="BP152" s="274"/>
      <c r="BQ152" s="286">
        <v>0.97</v>
      </c>
      <c r="BR152" s="282">
        <v>2.82</v>
      </c>
      <c r="BS152" s="282">
        <v>0.44</v>
      </c>
      <c r="BT152" s="282" t="s">
        <v>52</v>
      </c>
      <c r="BU152" s="282" t="s">
        <v>52</v>
      </c>
      <c r="BV152" s="302">
        <v>205</v>
      </c>
      <c r="BW152" s="299">
        <v>1.1000000000000001</v>
      </c>
      <c r="BX152" s="299">
        <v>1.4</v>
      </c>
      <c r="BY152" s="300">
        <v>0.21</v>
      </c>
      <c r="BZ152" s="299">
        <v>25.2</v>
      </c>
      <c r="CA152" s="299">
        <v>8.1</v>
      </c>
      <c r="CB152" s="268"/>
      <c r="CC152" s="268"/>
      <c r="CD152" s="268"/>
      <c r="CE152" s="257" t="s">
        <v>4461</v>
      </c>
    </row>
    <row r="153" spans="1:83" ht="58.5">
      <c r="A153" s="259">
        <v>2022</v>
      </c>
      <c r="B153" s="273" t="s">
        <v>4668</v>
      </c>
      <c r="C153" s="273" t="s">
        <v>4875</v>
      </c>
      <c r="D153" s="273" t="s">
        <v>4876</v>
      </c>
      <c r="E153" s="273" t="s">
        <v>4876</v>
      </c>
      <c r="F153" s="273" t="s">
        <v>4877</v>
      </c>
      <c r="G153" s="269" t="s">
        <v>4878</v>
      </c>
      <c r="H153" s="272" t="s">
        <v>688</v>
      </c>
      <c r="I153" s="269"/>
      <c r="J153" s="269"/>
      <c r="K153" s="259" t="s">
        <v>4464</v>
      </c>
      <c r="L153" s="269" t="s">
        <v>4508</v>
      </c>
      <c r="M153" s="269" t="s">
        <v>300</v>
      </c>
      <c r="N153" s="296">
        <v>26</v>
      </c>
      <c r="O153" s="296" t="s">
        <v>691</v>
      </c>
      <c r="P153" s="272"/>
      <c r="Q153" s="290" t="s">
        <v>4879</v>
      </c>
      <c r="R153" s="296" t="s">
        <v>2</v>
      </c>
      <c r="S153" s="276" t="s">
        <v>4880</v>
      </c>
      <c r="T153" s="296" t="s">
        <v>2</v>
      </c>
      <c r="U153" s="260" t="s">
        <v>4736</v>
      </c>
      <c r="V153" s="274"/>
      <c r="W153" s="274"/>
      <c r="X153" s="274"/>
      <c r="Y153" s="274">
        <v>85</v>
      </c>
      <c r="Z153" s="274">
        <v>93</v>
      </c>
      <c r="AA153" s="274">
        <f t="shared" ref="AA153:AA161" si="135">Z153-Y153</f>
        <v>8</v>
      </c>
      <c r="AB153" s="274"/>
      <c r="AC153" s="274"/>
      <c r="AD153" s="274"/>
      <c r="AE153" s="274">
        <v>94</v>
      </c>
      <c r="AF153" s="274">
        <v>96</v>
      </c>
      <c r="AG153" s="274">
        <f t="shared" ref="AG153:AG161" si="136">AF153-AE153</f>
        <v>2</v>
      </c>
      <c r="AH153" s="274"/>
      <c r="AI153" s="274"/>
      <c r="AJ153" s="274"/>
      <c r="AK153" s="274">
        <v>93</v>
      </c>
      <c r="AL153" s="274">
        <v>94</v>
      </c>
      <c r="AM153" s="274">
        <f t="shared" ref="AM153:AM161" si="137">AL153-AK153</f>
        <v>1</v>
      </c>
      <c r="AN153" s="274"/>
      <c r="AO153" s="274"/>
      <c r="AP153" s="274"/>
      <c r="AQ153" s="274">
        <v>78</v>
      </c>
      <c r="AR153" s="274">
        <v>86</v>
      </c>
      <c r="AS153" s="274">
        <f t="shared" ref="AS153:AS161" si="138">AR153-AQ153</f>
        <v>8</v>
      </c>
      <c r="AT153" s="274"/>
      <c r="AU153" s="274"/>
      <c r="AV153" s="274"/>
      <c r="AW153" s="274">
        <v>96</v>
      </c>
      <c r="AX153" s="274">
        <v>98</v>
      </c>
      <c r="AY153" s="274">
        <f t="shared" ref="AY153:AY161" si="139">AX153-AW153</f>
        <v>2</v>
      </c>
      <c r="AZ153" s="274"/>
      <c r="BA153" s="274"/>
      <c r="BB153" s="274"/>
      <c r="BC153" s="274"/>
      <c r="BD153" s="274"/>
      <c r="BE153" s="274"/>
      <c r="BF153" s="274"/>
      <c r="BG153" s="274"/>
      <c r="BH153" s="274">
        <v>96</v>
      </c>
      <c r="BI153" s="274">
        <v>98</v>
      </c>
      <c r="BJ153" s="274">
        <f t="shared" ref="BJ153:BJ155" si="140">BI153-BH153</f>
        <v>2</v>
      </c>
      <c r="BK153" s="274"/>
      <c r="BL153" s="274"/>
      <c r="BM153" s="274"/>
      <c r="BN153" s="274">
        <v>97</v>
      </c>
      <c r="BO153" s="274">
        <v>100</v>
      </c>
      <c r="BP153" s="274">
        <f t="shared" ref="BP153:BP159" si="141">BO153-BN153</f>
        <v>3</v>
      </c>
      <c r="BQ153" s="286">
        <v>0.97</v>
      </c>
      <c r="BR153" s="282">
        <v>4.37</v>
      </c>
      <c r="BS153" s="282">
        <v>0.46</v>
      </c>
      <c r="BT153" s="282" t="s">
        <v>52</v>
      </c>
      <c r="BU153" s="282" t="s">
        <v>52</v>
      </c>
      <c r="BV153" s="302">
        <v>173</v>
      </c>
      <c r="BW153" s="299">
        <v>5.9</v>
      </c>
      <c r="BX153" s="299">
        <v>6.5</v>
      </c>
      <c r="BY153" s="300">
        <v>0.09</v>
      </c>
      <c r="BZ153" s="299">
        <v>32.200000000000003</v>
      </c>
      <c r="CA153" s="299">
        <v>5.4</v>
      </c>
      <c r="CB153" s="268"/>
      <c r="CC153" s="268"/>
      <c r="CD153" s="268"/>
      <c r="CE153" s="268"/>
    </row>
    <row r="154" spans="1:83" ht="73.150000000000006">
      <c r="A154" s="259">
        <v>2022</v>
      </c>
      <c r="B154" s="273" t="s">
        <v>4668</v>
      </c>
      <c r="C154" s="273" t="s">
        <v>4875</v>
      </c>
      <c r="D154" s="273" t="s">
        <v>4876</v>
      </c>
      <c r="E154" s="273" t="s">
        <v>4876</v>
      </c>
      <c r="F154" s="273" t="s">
        <v>4877</v>
      </c>
      <c r="G154" s="269" t="s">
        <v>4878</v>
      </c>
      <c r="H154" s="272" t="s">
        <v>681</v>
      </c>
      <c r="I154" s="269"/>
      <c r="J154" s="269"/>
      <c r="K154" s="259" t="s">
        <v>4464</v>
      </c>
      <c r="L154" s="269" t="s">
        <v>4508</v>
      </c>
      <c r="M154" s="269" t="s">
        <v>300</v>
      </c>
      <c r="N154" s="296">
        <v>44</v>
      </c>
      <c r="O154" s="296" t="s">
        <v>682</v>
      </c>
      <c r="P154" s="272"/>
      <c r="Q154" s="284" t="s">
        <v>4881</v>
      </c>
      <c r="R154" s="296" t="s">
        <v>2</v>
      </c>
      <c r="S154" s="276" t="s">
        <v>4882</v>
      </c>
      <c r="T154" s="296" t="s">
        <v>2</v>
      </c>
      <c r="U154" s="260" t="s">
        <v>4736</v>
      </c>
      <c r="V154" s="274"/>
      <c r="W154" s="274"/>
      <c r="X154" s="274"/>
      <c r="Y154" s="274">
        <v>83</v>
      </c>
      <c r="Z154" s="274">
        <v>94</v>
      </c>
      <c r="AA154" s="274">
        <f t="shared" si="135"/>
        <v>11</v>
      </c>
      <c r="AB154" s="274"/>
      <c r="AC154" s="274"/>
      <c r="AD154" s="274"/>
      <c r="AE154" s="274">
        <v>92</v>
      </c>
      <c r="AF154" s="274">
        <v>97</v>
      </c>
      <c r="AG154" s="274">
        <f t="shared" si="136"/>
        <v>5</v>
      </c>
      <c r="AH154" s="274"/>
      <c r="AI154" s="274"/>
      <c r="AJ154" s="274"/>
      <c r="AK154" s="274">
        <v>92</v>
      </c>
      <c r="AL154" s="274">
        <v>98</v>
      </c>
      <c r="AM154" s="274">
        <f t="shared" si="137"/>
        <v>6</v>
      </c>
      <c r="AN154" s="274"/>
      <c r="AO154" s="274"/>
      <c r="AP154" s="274"/>
      <c r="AQ154" s="274">
        <v>83</v>
      </c>
      <c r="AR154" s="274">
        <v>94</v>
      </c>
      <c r="AS154" s="274">
        <f t="shared" si="138"/>
        <v>11</v>
      </c>
      <c r="AT154" s="274"/>
      <c r="AU154" s="274"/>
      <c r="AV154" s="274"/>
      <c r="AW154" s="274">
        <v>94</v>
      </c>
      <c r="AX154" s="274">
        <v>98</v>
      </c>
      <c r="AY154" s="274">
        <f t="shared" si="139"/>
        <v>4</v>
      </c>
      <c r="AZ154" s="274"/>
      <c r="BA154" s="274"/>
      <c r="BB154" s="274"/>
      <c r="BC154" s="274"/>
      <c r="BD154" s="274"/>
      <c r="BE154" s="274"/>
      <c r="BF154" s="274"/>
      <c r="BG154" s="274"/>
      <c r="BH154" s="274">
        <v>96</v>
      </c>
      <c r="BI154" s="274">
        <v>96</v>
      </c>
      <c r="BJ154" s="274">
        <f t="shared" si="140"/>
        <v>0</v>
      </c>
      <c r="BK154" s="274"/>
      <c r="BL154" s="274"/>
      <c r="BM154" s="274"/>
      <c r="BN154" s="274">
        <v>97</v>
      </c>
      <c r="BO154" s="274">
        <v>99</v>
      </c>
      <c r="BP154" s="274">
        <f t="shared" si="141"/>
        <v>2</v>
      </c>
      <c r="BQ154" s="286">
        <v>0.95</v>
      </c>
      <c r="BR154" s="282">
        <v>3.84</v>
      </c>
      <c r="BS154" s="282">
        <v>0.53</v>
      </c>
      <c r="BT154" s="282" t="s">
        <v>52</v>
      </c>
      <c r="BU154" s="282" t="s">
        <v>52</v>
      </c>
      <c r="BV154" s="302">
        <v>277</v>
      </c>
      <c r="BW154" s="299">
        <v>3.6</v>
      </c>
      <c r="BX154" s="299">
        <v>6.9</v>
      </c>
      <c r="BY154" s="300">
        <v>0.91</v>
      </c>
      <c r="BZ154" s="299">
        <v>42.9</v>
      </c>
      <c r="CA154" s="299">
        <v>6.4</v>
      </c>
      <c r="CB154" s="268"/>
      <c r="CC154" s="268"/>
      <c r="CD154" s="268"/>
      <c r="CE154" s="268"/>
    </row>
    <row r="155" spans="1:83" ht="73.150000000000006">
      <c r="A155" s="259">
        <v>2022</v>
      </c>
      <c r="B155" s="273" t="s">
        <v>4528</v>
      </c>
      <c r="C155" s="273" t="s">
        <v>4883</v>
      </c>
      <c r="D155" s="273" t="s">
        <v>4884</v>
      </c>
      <c r="E155" s="273" t="s">
        <v>4884</v>
      </c>
      <c r="F155" s="273" t="s">
        <v>4885</v>
      </c>
      <c r="G155" s="269" t="s">
        <v>12102</v>
      </c>
      <c r="H155" s="272" t="s">
        <v>684</v>
      </c>
      <c r="I155" s="269"/>
      <c r="J155" s="269"/>
      <c r="K155" s="259" t="s">
        <v>4464</v>
      </c>
      <c r="L155" s="269" t="s">
        <v>4508</v>
      </c>
      <c r="M155" s="269" t="s">
        <v>300</v>
      </c>
      <c r="N155" s="296">
        <v>90</v>
      </c>
      <c r="O155" s="296" t="s">
        <v>4744</v>
      </c>
      <c r="P155" s="272"/>
      <c r="Q155" s="284" t="s">
        <v>4886</v>
      </c>
      <c r="R155" s="296" t="s">
        <v>2</v>
      </c>
      <c r="S155" s="276" t="s">
        <v>4887</v>
      </c>
      <c r="T155" s="296" t="s">
        <v>2</v>
      </c>
      <c r="U155" s="260" t="s">
        <v>4736</v>
      </c>
      <c r="V155" s="274"/>
      <c r="W155" s="274"/>
      <c r="X155" s="274"/>
      <c r="Y155" s="274">
        <v>68</v>
      </c>
      <c r="Z155" s="274">
        <v>85</v>
      </c>
      <c r="AA155" s="274">
        <f t="shared" si="135"/>
        <v>17</v>
      </c>
      <c r="AB155" s="274"/>
      <c r="AC155" s="274"/>
      <c r="AD155" s="274"/>
      <c r="AE155" s="274">
        <v>78</v>
      </c>
      <c r="AF155" s="274">
        <v>93</v>
      </c>
      <c r="AG155" s="274">
        <f t="shared" si="136"/>
        <v>15</v>
      </c>
      <c r="AH155" s="274"/>
      <c r="AI155" s="274"/>
      <c r="AJ155" s="274"/>
      <c r="AK155" s="274">
        <v>88</v>
      </c>
      <c r="AL155" s="274">
        <v>95</v>
      </c>
      <c r="AM155" s="274">
        <f t="shared" si="137"/>
        <v>7</v>
      </c>
      <c r="AN155" s="274"/>
      <c r="AO155" s="274"/>
      <c r="AP155" s="274"/>
      <c r="AQ155" s="274">
        <v>52</v>
      </c>
      <c r="AR155" s="274">
        <v>76</v>
      </c>
      <c r="AS155" s="274">
        <f t="shared" si="138"/>
        <v>24</v>
      </c>
      <c r="AT155" s="274"/>
      <c r="AU155" s="274"/>
      <c r="AV155" s="274"/>
      <c r="AW155" s="274">
        <v>92</v>
      </c>
      <c r="AX155" s="274">
        <v>96</v>
      </c>
      <c r="AY155" s="274">
        <f t="shared" si="139"/>
        <v>4</v>
      </c>
      <c r="AZ155" s="274"/>
      <c r="BA155" s="274"/>
      <c r="BB155" s="274"/>
      <c r="BC155" s="274"/>
      <c r="BD155" s="274"/>
      <c r="BE155" s="274"/>
      <c r="BF155" s="274"/>
      <c r="BG155" s="274"/>
      <c r="BH155" s="274">
        <v>86</v>
      </c>
      <c r="BI155" s="274">
        <v>92</v>
      </c>
      <c r="BJ155" s="274">
        <f t="shared" si="140"/>
        <v>6</v>
      </c>
      <c r="BK155" s="274"/>
      <c r="BL155" s="274"/>
      <c r="BM155" s="274"/>
      <c r="BN155" s="274">
        <v>94</v>
      </c>
      <c r="BO155" s="274">
        <v>100</v>
      </c>
      <c r="BP155" s="274">
        <f t="shared" si="141"/>
        <v>6</v>
      </c>
      <c r="BQ155" s="286">
        <v>0.96</v>
      </c>
      <c r="BR155" s="282">
        <v>3.69</v>
      </c>
      <c r="BS155" s="282">
        <v>0.52</v>
      </c>
      <c r="BT155" s="282" t="s">
        <v>52</v>
      </c>
      <c r="BU155" s="282" t="s">
        <v>52</v>
      </c>
      <c r="BV155" s="302">
        <v>348</v>
      </c>
      <c r="BW155" s="299">
        <v>2.7</v>
      </c>
      <c r="BX155" s="299">
        <v>2.8</v>
      </c>
      <c r="BY155" s="300">
        <v>0</v>
      </c>
      <c r="BZ155" s="299">
        <v>48.7</v>
      </c>
      <c r="CA155" s="299">
        <v>7.2</v>
      </c>
      <c r="CB155" s="268"/>
      <c r="CC155" s="268"/>
      <c r="CD155" s="268"/>
      <c r="CE155" s="268"/>
    </row>
    <row r="156" spans="1:83" ht="73.150000000000006">
      <c r="A156" s="259">
        <v>2022</v>
      </c>
      <c r="B156" s="273" t="s">
        <v>4462</v>
      </c>
      <c r="C156" s="273" t="s">
        <v>4463</v>
      </c>
      <c r="D156" s="273" t="s">
        <v>4888</v>
      </c>
      <c r="E156" s="273" t="s">
        <v>4888</v>
      </c>
      <c r="F156" s="273" t="s">
        <v>4889</v>
      </c>
      <c r="G156" s="269" t="s">
        <v>12040</v>
      </c>
      <c r="H156" s="272" t="s">
        <v>4469</v>
      </c>
      <c r="I156" s="269"/>
      <c r="J156" s="269" t="s">
        <v>699</v>
      </c>
      <c r="K156" s="259" t="s">
        <v>4464</v>
      </c>
      <c r="L156" s="269" t="s">
        <v>4508</v>
      </c>
      <c r="M156" s="295" t="s">
        <v>4630</v>
      </c>
      <c r="N156" s="296">
        <v>42</v>
      </c>
      <c r="O156" s="296" t="s">
        <v>4757</v>
      </c>
      <c r="P156" s="272"/>
      <c r="Q156" s="290" t="s">
        <v>4890</v>
      </c>
      <c r="R156" s="296" t="s">
        <v>2</v>
      </c>
      <c r="S156" s="276" t="s">
        <v>4891</v>
      </c>
      <c r="T156" s="296" t="s">
        <v>2</v>
      </c>
      <c r="U156" s="260" t="s">
        <v>4736</v>
      </c>
      <c r="V156" s="274"/>
      <c r="W156" s="274"/>
      <c r="X156" s="274"/>
      <c r="Y156" s="274">
        <v>9</v>
      </c>
      <c r="Z156" s="274">
        <v>15</v>
      </c>
      <c r="AA156" s="274">
        <f t="shared" si="135"/>
        <v>6</v>
      </c>
      <c r="AB156" s="274"/>
      <c r="AC156" s="274"/>
      <c r="AD156" s="274"/>
      <c r="AE156" s="274">
        <v>12</v>
      </c>
      <c r="AF156" s="274">
        <v>22</v>
      </c>
      <c r="AG156" s="274">
        <f t="shared" si="136"/>
        <v>10</v>
      </c>
      <c r="AH156" s="274"/>
      <c r="AI156" s="274"/>
      <c r="AJ156" s="274"/>
      <c r="AK156" s="274">
        <v>61</v>
      </c>
      <c r="AL156" s="274">
        <v>74</v>
      </c>
      <c r="AM156" s="274">
        <f t="shared" si="137"/>
        <v>13</v>
      </c>
      <c r="AN156" s="274"/>
      <c r="AO156" s="274"/>
      <c r="AP156" s="274"/>
      <c r="AQ156" s="274">
        <v>65</v>
      </c>
      <c r="AR156" s="274">
        <v>74</v>
      </c>
      <c r="AS156" s="274">
        <f t="shared" si="138"/>
        <v>9</v>
      </c>
      <c r="AT156" s="274"/>
      <c r="AU156" s="274"/>
      <c r="AV156" s="274"/>
      <c r="AW156" s="274">
        <v>70</v>
      </c>
      <c r="AX156" s="274">
        <v>68</v>
      </c>
      <c r="AY156" s="274">
        <f t="shared" si="139"/>
        <v>-2</v>
      </c>
      <c r="AZ156" s="274"/>
      <c r="BA156" s="274"/>
      <c r="BB156" s="274"/>
      <c r="BC156" s="274"/>
      <c r="BD156" s="274"/>
      <c r="BE156" s="274"/>
      <c r="BF156" s="274"/>
      <c r="BG156" s="274"/>
      <c r="BH156" s="274"/>
      <c r="BI156" s="274"/>
      <c r="BJ156" s="274"/>
      <c r="BK156" s="274"/>
      <c r="BL156" s="274"/>
      <c r="BM156" s="274"/>
      <c r="BN156" s="274">
        <v>76</v>
      </c>
      <c r="BO156" s="274">
        <v>88</v>
      </c>
      <c r="BP156" s="274">
        <f t="shared" si="141"/>
        <v>12</v>
      </c>
      <c r="BQ156" s="286">
        <v>0.94</v>
      </c>
      <c r="BR156" s="282">
        <v>2.63</v>
      </c>
      <c r="BS156" s="282">
        <v>0.56999999999999995</v>
      </c>
      <c r="BT156" s="282" t="s">
        <v>52</v>
      </c>
      <c r="BU156" s="282" t="s">
        <v>52</v>
      </c>
      <c r="BV156" s="302">
        <v>66</v>
      </c>
      <c r="BW156" s="299">
        <v>1.1000000000000001</v>
      </c>
      <c r="BX156" s="299">
        <v>1.6</v>
      </c>
      <c r="BY156" s="300">
        <v>0.46</v>
      </c>
      <c r="BZ156" s="299">
        <v>11.6</v>
      </c>
      <c r="CA156" s="299">
        <v>5.7</v>
      </c>
      <c r="CB156" s="268"/>
      <c r="CC156" s="268"/>
      <c r="CD156" s="268"/>
      <c r="CE156" s="268"/>
    </row>
    <row r="157" spans="1:83" ht="73.150000000000006">
      <c r="A157" s="259">
        <v>2022</v>
      </c>
      <c r="B157" s="273" t="s">
        <v>4462</v>
      </c>
      <c r="C157" s="273" t="s">
        <v>4463</v>
      </c>
      <c r="D157" s="273" t="s">
        <v>4888</v>
      </c>
      <c r="E157" s="273" t="s">
        <v>4888</v>
      </c>
      <c r="F157" s="273" t="s">
        <v>4889</v>
      </c>
      <c r="G157" s="269" t="s">
        <v>12040</v>
      </c>
      <c r="H157" s="261" t="s">
        <v>719</v>
      </c>
      <c r="I157" s="269"/>
      <c r="J157" s="269" t="s">
        <v>699</v>
      </c>
      <c r="K157" s="259" t="s">
        <v>4464</v>
      </c>
      <c r="L157" s="269" t="s">
        <v>4508</v>
      </c>
      <c r="M157" s="295" t="s">
        <v>4630</v>
      </c>
      <c r="N157" s="296">
        <v>24</v>
      </c>
      <c r="O157" s="296" t="s">
        <v>720</v>
      </c>
      <c r="P157" s="272"/>
      <c r="Q157" s="290" t="s">
        <v>4892</v>
      </c>
      <c r="R157" s="296" t="s">
        <v>2</v>
      </c>
      <c r="S157" s="276" t="s">
        <v>4893</v>
      </c>
      <c r="T157" s="296" t="s">
        <v>2</v>
      </c>
      <c r="U157" s="260" t="s">
        <v>4736</v>
      </c>
      <c r="V157" s="274"/>
      <c r="W157" s="274"/>
      <c r="X157" s="274"/>
      <c r="Y157" s="274">
        <v>8</v>
      </c>
      <c r="Z157" s="274">
        <v>18</v>
      </c>
      <c r="AA157" s="274">
        <f t="shared" si="135"/>
        <v>10</v>
      </c>
      <c r="AB157" s="274"/>
      <c r="AC157" s="274"/>
      <c r="AD157" s="274"/>
      <c r="AE157" s="274">
        <v>13</v>
      </c>
      <c r="AF157" s="274">
        <v>23</v>
      </c>
      <c r="AG157" s="274">
        <f t="shared" si="136"/>
        <v>10</v>
      </c>
      <c r="AH157" s="274"/>
      <c r="AI157" s="274"/>
      <c r="AJ157" s="274"/>
      <c r="AK157" s="274">
        <v>66</v>
      </c>
      <c r="AL157" s="274">
        <v>80</v>
      </c>
      <c r="AM157" s="274">
        <f t="shared" si="137"/>
        <v>14</v>
      </c>
      <c r="AN157" s="274"/>
      <c r="AO157" s="274"/>
      <c r="AP157" s="274"/>
      <c r="AQ157" s="274">
        <v>66</v>
      </c>
      <c r="AR157" s="274">
        <v>81</v>
      </c>
      <c r="AS157" s="274">
        <f t="shared" si="138"/>
        <v>15</v>
      </c>
      <c r="AT157" s="274"/>
      <c r="AU157" s="274"/>
      <c r="AV157" s="274"/>
      <c r="AW157" s="274">
        <v>66</v>
      </c>
      <c r="AX157" s="274">
        <v>63</v>
      </c>
      <c r="AY157" s="274">
        <f t="shared" si="139"/>
        <v>-3</v>
      </c>
      <c r="AZ157" s="274"/>
      <c r="BA157" s="274"/>
      <c r="BB157" s="274"/>
      <c r="BC157" s="274"/>
      <c r="BD157" s="274"/>
      <c r="BE157" s="274"/>
      <c r="BF157" s="274"/>
      <c r="BG157" s="274"/>
      <c r="BH157" s="274"/>
      <c r="BI157" s="274"/>
      <c r="BJ157" s="274"/>
      <c r="BK157" s="274"/>
      <c r="BL157" s="274"/>
      <c r="BM157" s="274"/>
      <c r="BN157" s="274">
        <v>79</v>
      </c>
      <c r="BO157" s="274">
        <v>92</v>
      </c>
      <c r="BP157" s="274">
        <f t="shared" si="141"/>
        <v>13</v>
      </c>
      <c r="BQ157" s="286">
        <v>0.95</v>
      </c>
      <c r="BR157" s="282">
        <v>4.04</v>
      </c>
      <c r="BS157" s="282">
        <v>0.5</v>
      </c>
      <c r="BT157" s="282" t="s">
        <v>52</v>
      </c>
      <c r="BU157" s="282" t="s">
        <v>52</v>
      </c>
      <c r="BV157" s="302">
        <v>90</v>
      </c>
      <c r="BW157" s="299">
        <v>3.6</v>
      </c>
      <c r="BX157" s="299">
        <v>3.8</v>
      </c>
      <c r="BY157" s="300">
        <v>0.04</v>
      </c>
      <c r="BZ157" s="299">
        <v>22.9</v>
      </c>
      <c r="CA157" s="299">
        <v>3.9</v>
      </c>
      <c r="CB157" s="268"/>
      <c r="CC157" s="268"/>
      <c r="CD157" s="268"/>
      <c r="CE157" s="268" t="s">
        <v>4461</v>
      </c>
    </row>
    <row r="158" spans="1:83" ht="73.150000000000006">
      <c r="A158" s="259">
        <v>2022</v>
      </c>
      <c r="B158" s="273" t="s">
        <v>4462</v>
      </c>
      <c r="C158" s="273" t="s">
        <v>4463</v>
      </c>
      <c r="D158" s="273" t="s">
        <v>4888</v>
      </c>
      <c r="E158" s="273" t="s">
        <v>4888</v>
      </c>
      <c r="F158" s="273" t="s">
        <v>4889</v>
      </c>
      <c r="G158" s="269" t="s">
        <v>12040</v>
      </c>
      <c r="H158" s="272" t="s">
        <v>688</v>
      </c>
      <c r="I158" s="269"/>
      <c r="J158" s="269" t="s">
        <v>699</v>
      </c>
      <c r="K158" s="259" t="s">
        <v>4464</v>
      </c>
      <c r="L158" s="269" t="s">
        <v>4508</v>
      </c>
      <c r="M158" s="295" t="s">
        <v>4630</v>
      </c>
      <c r="N158" s="296">
        <v>20</v>
      </c>
      <c r="O158" s="296" t="s">
        <v>691</v>
      </c>
      <c r="P158" s="272"/>
      <c r="Q158" s="290" t="s">
        <v>4894</v>
      </c>
      <c r="R158" s="296" t="s">
        <v>2</v>
      </c>
      <c r="S158" s="276" t="s">
        <v>4895</v>
      </c>
      <c r="T158" s="296" t="s">
        <v>2</v>
      </c>
      <c r="U158" s="260" t="s">
        <v>4736</v>
      </c>
      <c r="V158" s="274"/>
      <c r="W158" s="274"/>
      <c r="X158" s="274"/>
      <c r="Y158" s="274">
        <v>13</v>
      </c>
      <c r="Z158" s="274">
        <v>16</v>
      </c>
      <c r="AA158" s="274">
        <f t="shared" si="135"/>
        <v>3</v>
      </c>
      <c r="AB158" s="274"/>
      <c r="AC158" s="274"/>
      <c r="AD158" s="274"/>
      <c r="AE158" s="274">
        <v>16</v>
      </c>
      <c r="AF158" s="274">
        <v>19</v>
      </c>
      <c r="AG158" s="274">
        <f t="shared" si="136"/>
        <v>3</v>
      </c>
      <c r="AH158" s="274"/>
      <c r="AI158" s="274"/>
      <c r="AJ158" s="274"/>
      <c r="AK158" s="274">
        <v>68</v>
      </c>
      <c r="AL158" s="274">
        <v>75</v>
      </c>
      <c r="AM158" s="274">
        <f t="shared" si="137"/>
        <v>7</v>
      </c>
      <c r="AN158" s="274"/>
      <c r="AO158" s="274"/>
      <c r="AP158" s="274"/>
      <c r="AQ158" s="274">
        <v>73</v>
      </c>
      <c r="AR158" s="274">
        <v>80</v>
      </c>
      <c r="AS158" s="274">
        <f t="shared" si="138"/>
        <v>7</v>
      </c>
      <c r="AT158" s="274"/>
      <c r="AU158" s="274"/>
      <c r="AV158" s="274"/>
      <c r="AW158" s="274">
        <v>62</v>
      </c>
      <c r="AX158" s="274">
        <v>60</v>
      </c>
      <c r="AY158" s="274">
        <f t="shared" si="139"/>
        <v>-2</v>
      </c>
      <c r="AZ158" s="274"/>
      <c r="BA158" s="274"/>
      <c r="BB158" s="274"/>
      <c r="BC158" s="274"/>
      <c r="BD158" s="274"/>
      <c r="BE158" s="274"/>
      <c r="BF158" s="274"/>
      <c r="BG158" s="274"/>
      <c r="BH158" s="274"/>
      <c r="BI158" s="274"/>
      <c r="BJ158" s="274"/>
      <c r="BK158" s="274"/>
      <c r="BL158" s="274"/>
      <c r="BM158" s="274"/>
      <c r="BN158" s="274">
        <v>81</v>
      </c>
      <c r="BO158" s="274">
        <v>88</v>
      </c>
      <c r="BP158" s="274">
        <f t="shared" si="141"/>
        <v>7</v>
      </c>
      <c r="BQ158" s="286">
        <v>0.95</v>
      </c>
      <c r="BR158" s="282">
        <v>3.75</v>
      </c>
      <c r="BS158" s="282">
        <v>0.5</v>
      </c>
      <c r="BT158" s="282" t="s">
        <v>52</v>
      </c>
      <c r="BU158" s="282" t="s">
        <v>52</v>
      </c>
      <c r="BV158" s="302">
        <v>90</v>
      </c>
      <c r="BW158" s="299">
        <v>4.2</v>
      </c>
      <c r="BX158" s="299">
        <v>4.5</v>
      </c>
      <c r="BY158" s="300">
        <v>0.08</v>
      </c>
      <c r="BZ158" s="299">
        <v>23.2</v>
      </c>
      <c r="CA158" s="299">
        <v>3.9</v>
      </c>
      <c r="CB158" s="268"/>
      <c r="CC158" s="268"/>
      <c r="CD158" s="268"/>
      <c r="CE158" s="268"/>
    </row>
    <row r="159" spans="1:83" ht="73.150000000000006">
      <c r="A159" s="259">
        <v>2022</v>
      </c>
      <c r="B159" s="273" t="s">
        <v>4498</v>
      </c>
      <c r="C159" s="273" t="s">
        <v>4619</v>
      </c>
      <c r="D159" s="273" t="s">
        <v>4620</v>
      </c>
      <c r="E159" s="273" t="s">
        <v>4621</v>
      </c>
      <c r="F159" s="273" t="s">
        <v>4696</v>
      </c>
      <c r="G159" s="269" t="s">
        <v>4623</v>
      </c>
      <c r="H159" s="272" t="s">
        <v>4469</v>
      </c>
      <c r="I159" s="269"/>
      <c r="J159" s="269"/>
      <c r="K159" s="259" t="s">
        <v>4464</v>
      </c>
      <c r="L159" s="269" t="s">
        <v>4508</v>
      </c>
      <c r="M159" s="269" t="s">
        <v>300</v>
      </c>
      <c r="N159" s="296">
        <v>56</v>
      </c>
      <c r="O159" s="296" t="s">
        <v>4757</v>
      </c>
      <c r="P159" s="272"/>
      <c r="Q159" s="290" t="s">
        <v>4896</v>
      </c>
      <c r="R159" s="296" t="s">
        <v>2</v>
      </c>
      <c r="S159" s="276" t="s">
        <v>4897</v>
      </c>
      <c r="T159" s="296" t="s">
        <v>2</v>
      </c>
      <c r="U159" s="260" t="s">
        <v>454</v>
      </c>
      <c r="V159" s="274"/>
      <c r="W159" s="274"/>
      <c r="X159" s="274"/>
      <c r="Y159" s="274">
        <v>64</v>
      </c>
      <c r="Z159" s="274">
        <v>86</v>
      </c>
      <c r="AA159" s="274">
        <f t="shared" si="135"/>
        <v>22</v>
      </c>
      <c r="AB159" s="274"/>
      <c r="AC159" s="274"/>
      <c r="AD159" s="274"/>
      <c r="AE159" s="274">
        <v>74</v>
      </c>
      <c r="AF159" s="274">
        <v>92</v>
      </c>
      <c r="AG159" s="274">
        <f t="shared" si="136"/>
        <v>18</v>
      </c>
      <c r="AH159" s="274"/>
      <c r="AI159" s="274"/>
      <c r="AJ159" s="274"/>
      <c r="AK159" s="274">
        <v>88</v>
      </c>
      <c r="AL159" s="274">
        <v>93</v>
      </c>
      <c r="AM159" s="274">
        <f t="shared" si="137"/>
        <v>5</v>
      </c>
      <c r="AN159" s="274"/>
      <c r="AO159" s="274"/>
      <c r="AP159" s="274"/>
      <c r="AQ159" s="274">
        <v>86</v>
      </c>
      <c r="AR159" s="274">
        <v>91</v>
      </c>
      <c r="AS159" s="274">
        <f t="shared" si="138"/>
        <v>5</v>
      </c>
      <c r="AT159" s="274"/>
      <c r="AU159" s="274"/>
      <c r="AV159" s="274"/>
      <c r="AW159" s="274">
        <v>91</v>
      </c>
      <c r="AX159" s="274">
        <v>94</v>
      </c>
      <c r="AY159" s="274">
        <f t="shared" si="139"/>
        <v>3</v>
      </c>
      <c r="AZ159" s="274"/>
      <c r="BA159" s="274"/>
      <c r="BB159" s="274"/>
      <c r="BC159" s="274"/>
      <c r="BD159" s="274"/>
      <c r="BE159" s="274"/>
      <c r="BF159" s="274"/>
      <c r="BG159" s="274"/>
      <c r="BH159" s="274">
        <v>91</v>
      </c>
      <c r="BI159" s="274">
        <v>92</v>
      </c>
      <c r="BJ159" s="274">
        <f t="shared" ref="BJ159:BJ161" si="142">BI159-BH159</f>
        <v>1</v>
      </c>
      <c r="BK159" s="274"/>
      <c r="BL159" s="274"/>
      <c r="BM159" s="274"/>
      <c r="BN159" s="274">
        <v>91</v>
      </c>
      <c r="BO159" s="274">
        <v>97</v>
      </c>
      <c r="BP159" s="274">
        <f t="shared" si="141"/>
        <v>6</v>
      </c>
      <c r="BQ159" s="286">
        <v>0.97</v>
      </c>
      <c r="BR159" s="282">
        <v>3.99</v>
      </c>
      <c r="BS159" s="282">
        <v>0.44</v>
      </c>
      <c r="BT159" s="282" t="s">
        <v>52</v>
      </c>
      <c r="BU159" s="282" t="s">
        <v>52</v>
      </c>
      <c r="BV159" s="302">
        <v>45</v>
      </c>
      <c r="BW159" s="299">
        <v>0.6</v>
      </c>
      <c r="BX159" s="299">
        <v>0.8</v>
      </c>
      <c r="BY159" s="300">
        <v>0.21</v>
      </c>
      <c r="BZ159" s="299">
        <v>9.1999999999999993</v>
      </c>
      <c r="CA159" s="299">
        <v>4.9000000000000004</v>
      </c>
      <c r="CB159" s="268"/>
      <c r="CC159" s="268"/>
      <c r="CD159" s="268"/>
      <c r="CE159" s="268"/>
    </row>
    <row r="160" spans="1:83" ht="73.150000000000006">
      <c r="A160" s="259">
        <v>2022</v>
      </c>
      <c r="B160" s="273" t="s">
        <v>4498</v>
      </c>
      <c r="C160" s="273" t="s">
        <v>4631</v>
      </c>
      <c r="D160" s="273" t="s">
        <v>4686</v>
      </c>
      <c r="E160" s="273" t="s">
        <v>4686</v>
      </c>
      <c r="F160" s="273" t="s">
        <v>4687</v>
      </c>
      <c r="G160" s="269" t="s">
        <v>4536</v>
      </c>
      <c r="H160" s="261" t="s">
        <v>693</v>
      </c>
      <c r="I160" s="269"/>
      <c r="J160" s="269" t="s">
        <v>699</v>
      </c>
      <c r="K160" s="259" t="s">
        <v>4464</v>
      </c>
      <c r="L160" s="269" t="s">
        <v>4508</v>
      </c>
      <c r="M160" s="295" t="s">
        <v>4630</v>
      </c>
      <c r="N160" s="296">
        <v>30</v>
      </c>
      <c r="O160" s="296" t="s">
        <v>4756</v>
      </c>
      <c r="P160" s="272"/>
      <c r="Q160" s="290" t="s">
        <v>4898</v>
      </c>
      <c r="R160" s="296" t="s">
        <v>2</v>
      </c>
      <c r="S160" s="276" t="s">
        <v>4899</v>
      </c>
      <c r="T160" s="296" t="s">
        <v>2</v>
      </c>
      <c r="U160" s="260" t="s">
        <v>454</v>
      </c>
      <c r="V160" s="274"/>
      <c r="W160" s="274"/>
      <c r="X160" s="274"/>
      <c r="Y160" s="274">
        <v>46</v>
      </c>
      <c r="Z160" s="274">
        <v>73</v>
      </c>
      <c r="AA160" s="274">
        <f t="shared" si="135"/>
        <v>27</v>
      </c>
      <c r="AB160" s="274"/>
      <c r="AC160" s="274"/>
      <c r="AD160" s="274"/>
      <c r="AE160" s="274">
        <v>78</v>
      </c>
      <c r="AF160" s="274">
        <v>90</v>
      </c>
      <c r="AG160" s="274">
        <f t="shared" si="136"/>
        <v>12</v>
      </c>
      <c r="AH160" s="274"/>
      <c r="AI160" s="274"/>
      <c r="AJ160" s="274"/>
      <c r="AK160" s="274">
        <v>80</v>
      </c>
      <c r="AL160" s="274">
        <v>89</v>
      </c>
      <c r="AM160" s="274">
        <f t="shared" si="137"/>
        <v>9</v>
      </c>
      <c r="AN160" s="274"/>
      <c r="AO160" s="274"/>
      <c r="AP160" s="274"/>
      <c r="AQ160" s="274">
        <v>55</v>
      </c>
      <c r="AR160" s="274">
        <v>81</v>
      </c>
      <c r="AS160" s="274">
        <f t="shared" si="138"/>
        <v>26</v>
      </c>
      <c r="AT160" s="274"/>
      <c r="AU160" s="274"/>
      <c r="AV160" s="274"/>
      <c r="AW160" s="274">
        <v>72</v>
      </c>
      <c r="AX160" s="274">
        <v>84</v>
      </c>
      <c r="AY160" s="274">
        <f t="shared" si="139"/>
        <v>12</v>
      </c>
      <c r="AZ160" s="274"/>
      <c r="BA160" s="274"/>
      <c r="BB160" s="274"/>
      <c r="BC160" s="274"/>
      <c r="BD160" s="274"/>
      <c r="BE160" s="274"/>
      <c r="BF160" s="274"/>
      <c r="BG160" s="274"/>
      <c r="BH160" s="274">
        <v>69</v>
      </c>
      <c r="BI160" s="274">
        <v>88</v>
      </c>
      <c r="BJ160" s="274">
        <f t="shared" si="142"/>
        <v>19</v>
      </c>
      <c r="BK160" s="274">
        <v>83</v>
      </c>
      <c r="BL160" s="274">
        <v>92</v>
      </c>
      <c r="BM160" s="274">
        <f t="shared" ref="BM160:BM161" si="143">BL160-BK160</f>
        <v>9</v>
      </c>
      <c r="BN160" s="274"/>
      <c r="BO160" s="274"/>
      <c r="BP160" s="274"/>
      <c r="BQ160" s="286">
        <v>0.96</v>
      </c>
      <c r="BR160" s="282">
        <v>4.24</v>
      </c>
      <c r="BS160" s="282">
        <v>0.53</v>
      </c>
      <c r="BT160" s="282" t="s">
        <v>52</v>
      </c>
      <c r="BU160" s="282" t="s">
        <v>52</v>
      </c>
      <c r="BV160" s="302">
        <v>188</v>
      </c>
      <c r="BW160" s="299">
        <v>6.3</v>
      </c>
      <c r="BX160" s="299">
        <v>7.1</v>
      </c>
      <c r="BY160" s="300">
        <v>0.12</v>
      </c>
      <c r="BZ160" s="299">
        <v>23.7</v>
      </c>
      <c r="CA160" s="299">
        <v>8</v>
      </c>
      <c r="CB160" s="268"/>
      <c r="CC160" s="268"/>
      <c r="CD160" s="268"/>
      <c r="CE160" s="268"/>
    </row>
    <row r="161" spans="1:83" ht="73.150000000000006">
      <c r="A161" s="259">
        <v>2022</v>
      </c>
      <c r="B161" s="273" t="s">
        <v>4498</v>
      </c>
      <c r="C161" s="273" t="s">
        <v>4631</v>
      </c>
      <c r="D161" s="273" t="s">
        <v>4686</v>
      </c>
      <c r="E161" s="273" t="s">
        <v>4686</v>
      </c>
      <c r="F161" s="273" t="s">
        <v>4687</v>
      </c>
      <c r="G161" s="269" t="s">
        <v>4536</v>
      </c>
      <c r="H161" s="272" t="s">
        <v>688</v>
      </c>
      <c r="I161" s="269"/>
      <c r="J161" s="269" t="s">
        <v>699</v>
      </c>
      <c r="K161" s="259" t="s">
        <v>4464</v>
      </c>
      <c r="L161" s="269" t="s">
        <v>4508</v>
      </c>
      <c r="M161" s="295" t="s">
        <v>4630</v>
      </c>
      <c r="N161" s="296">
        <v>62</v>
      </c>
      <c r="O161" s="296" t="s">
        <v>691</v>
      </c>
      <c r="P161" s="272"/>
      <c r="Q161" s="290" t="s">
        <v>4900</v>
      </c>
      <c r="R161" s="296" t="s">
        <v>2</v>
      </c>
      <c r="S161" s="276" t="s">
        <v>4901</v>
      </c>
      <c r="T161" s="296" t="s">
        <v>2</v>
      </c>
      <c r="U161" s="260" t="s">
        <v>454</v>
      </c>
      <c r="V161" s="274"/>
      <c r="W161" s="274"/>
      <c r="X161" s="274"/>
      <c r="Y161" s="274">
        <v>53</v>
      </c>
      <c r="Z161" s="274">
        <v>76</v>
      </c>
      <c r="AA161" s="274">
        <f t="shared" si="135"/>
        <v>23</v>
      </c>
      <c r="AB161" s="274"/>
      <c r="AC161" s="274"/>
      <c r="AD161" s="274"/>
      <c r="AE161" s="274">
        <v>80</v>
      </c>
      <c r="AF161" s="274">
        <v>95</v>
      </c>
      <c r="AG161" s="274">
        <f t="shared" si="136"/>
        <v>15</v>
      </c>
      <c r="AH161" s="274"/>
      <c r="AI161" s="274"/>
      <c r="AJ161" s="274"/>
      <c r="AK161" s="274">
        <v>78</v>
      </c>
      <c r="AL161" s="274">
        <v>94</v>
      </c>
      <c r="AM161" s="274">
        <f t="shared" si="137"/>
        <v>16</v>
      </c>
      <c r="AN161" s="274"/>
      <c r="AO161" s="274"/>
      <c r="AP161" s="274"/>
      <c r="AQ161" s="274">
        <v>63</v>
      </c>
      <c r="AR161" s="274">
        <v>88</v>
      </c>
      <c r="AS161" s="274">
        <f t="shared" si="138"/>
        <v>25</v>
      </c>
      <c r="AT161" s="274"/>
      <c r="AU161" s="274"/>
      <c r="AV161" s="274"/>
      <c r="AW161" s="274">
        <v>75</v>
      </c>
      <c r="AX161" s="274">
        <v>77</v>
      </c>
      <c r="AY161" s="274">
        <f t="shared" si="139"/>
        <v>2</v>
      </c>
      <c r="AZ161" s="274"/>
      <c r="BA161" s="274"/>
      <c r="BB161" s="274"/>
      <c r="BC161" s="274"/>
      <c r="BD161" s="274"/>
      <c r="BE161" s="274"/>
      <c r="BF161" s="274"/>
      <c r="BG161" s="274"/>
      <c r="BH161" s="274">
        <v>74</v>
      </c>
      <c r="BI161" s="274">
        <v>81</v>
      </c>
      <c r="BJ161" s="274">
        <f t="shared" si="142"/>
        <v>7</v>
      </c>
      <c r="BK161" s="274">
        <v>87</v>
      </c>
      <c r="BL161" s="274">
        <v>100</v>
      </c>
      <c r="BM161" s="274">
        <f t="shared" si="143"/>
        <v>13</v>
      </c>
      <c r="BN161" s="274"/>
      <c r="BO161" s="274"/>
      <c r="BP161" s="274"/>
      <c r="BQ161" s="286">
        <v>0.96</v>
      </c>
      <c r="BR161" s="282">
        <v>4.41</v>
      </c>
      <c r="BS161" s="282">
        <v>0.48</v>
      </c>
      <c r="BT161" s="282" t="s">
        <v>52</v>
      </c>
      <c r="BU161" s="282" t="s">
        <v>52</v>
      </c>
      <c r="BV161" s="302">
        <v>335</v>
      </c>
      <c r="BW161" s="299">
        <v>4.2</v>
      </c>
      <c r="BX161" s="299">
        <v>5.4</v>
      </c>
      <c r="BY161" s="300">
        <v>0.28999999999999998</v>
      </c>
      <c r="BZ161" s="299">
        <v>35.6</v>
      </c>
      <c r="CA161" s="299">
        <v>9.4</v>
      </c>
      <c r="CB161" s="268"/>
      <c r="CC161" s="268"/>
      <c r="CD161" s="268"/>
      <c r="CE161" s="268"/>
    </row>
    <row r="162" spans="1:83" ht="58.5">
      <c r="A162" s="259">
        <v>2022</v>
      </c>
      <c r="B162" s="260" t="s">
        <v>4528</v>
      </c>
      <c r="C162" s="260" t="s">
        <v>4529</v>
      </c>
      <c r="D162" s="260" t="s">
        <v>4530</v>
      </c>
      <c r="E162" s="260" t="s">
        <v>4530</v>
      </c>
      <c r="F162" s="260" t="s">
        <v>4531</v>
      </c>
      <c r="G162" s="269" t="s">
        <v>12041</v>
      </c>
      <c r="H162" s="272" t="s">
        <v>688</v>
      </c>
      <c r="I162" s="269"/>
      <c r="J162" s="269"/>
      <c r="K162" s="259" t="s">
        <v>4464</v>
      </c>
      <c r="L162" s="269" t="s">
        <v>4749</v>
      </c>
      <c r="M162" s="269" t="s">
        <v>300</v>
      </c>
      <c r="N162" s="296">
        <v>210</v>
      </c>
      <c r="O162" s="296" t="s">
        <v>674</v>
      </c>
      <c r="P162" s="272"/>
      <c r="Q162" s="272" t="s">
        <v>52</v>
      </c>
      <c r="R162" s="301"/>
      <c r="S162" s="276" t="s">
        <v>4902</v>
      </c>
      <c r="T162" s="301" t="s">
        <v>2</v>
      </c>
      <c r="U162" s="260" t="s">
        <v>4736</v>
      </c>
      <c r="V162" s="274">
        <v>93</v>
      </c>
      <c r="W162" s="274">
        <v>38</v>
      </c>
      <c r="X162" s="274">
        <f t="shared" ref="X162:X163" si="144">V162-W162</f>
        <v>55</v>
      </c>
      <c r="Y162" s="274"/>
      <c r="Z162" s="274"/>
      <c r="AA162" s="274"/>
      <c r="AB162" s="274">
        <v>97</v>
      </c>
      <c r="AC162" s="274">
        <v>55</v>
      </c>
      <c r="AD162" s="274">
        <f t="shared" ref="AD162:AD163" si="145">AB162-AC162</f>
        <v>42</v>
      </c>
      <c r="AE162" s="274"/>
      <c r="AF162" s="274"/>
      <c r="AG162" s="274"/>
      <c r="AH162" s="274">
        <v>93</v>
      </c>
      <c r="AI162" s="274">
        <v>78</v>
      </c>
      <c r="AJ162" s="274">
        <f t="shared" ref="AJ162:AJ163" si="146">AH162-AI162</f>
        <v>15</v>
      </c>
      <c r="AK162" s="274"/>
      <c r="AL162" s="274"/>
      <c r="AM162" s="274"/>
      <c r="AN162" s="274">
        <v>94</v>
      </c>
      <c r="AO162" s="274">
        <v>64</v>
      </c>
      <c r="AP162" s="274">
        <f t="shared" ref="AP162:AP163" si="147">AN162-AO162</f>
        <v>30</v>
      </c>
      <c r="AQ162" s="274"/>
      <c r="AR162" s="274"/>
      <c r="AS162" s="274"/>
      <c r="AT162" s="274">
        <v>93</v>
      </c>
      <c r="AU162" s="274">
        <v>85</v>
      </c>
      <c r="AV162" s="274">
        <f t="shared" ref="AV162:AV163" si="148">AT162-AU162</f>
        <v>8</v>
      </c>
      <c r="AW162" s="274"/>
      <c r="AX162" s="274"/>
      <c r="AY162" s="274"/>
      <c r="AZ162" s="274"/>
      <c r="BA162" s="274"/>
      <c r="BB162" s="274"/>
      <c r="BC162" s="274"/>
      <c r="BD162" s="274"/>
      <c r="BE162" s="274"/>
      <c r="BF162" s="274"/>
      <c r="BG162" s="274"/>
      <c r="BH162" s="274"/>
      <c r="BI162" s="274"/>
      <c r="BJ162" s="274"/>
      <c r="BK162" s="274">
        <v>94</v>
      </c>
      <c r="BL162" s="274">
        <v>81</v>
      </c>
      <c r="BM162" s="274">
        <f t="shared" ref="BM162:BM163" si="149">BK162-BL162</f>
        <v>13</v>
      </c>
      <c r="BN162" s="274"/>
      <c r="BO162" s="274"/>
      <c r="BP162" s="274"/>
      <c r="BQ162" s="286">
        <v>0.97</v>
      </c>
      <c r="BR162" s="282">
        <v>4.01</v>
      </c>
      <c r="BS162" s="282">
        <v>0.53</v>
      </c>
      <c r="BT162" s="282" t="s">
        <v>52</v>
      </c>
      <c r="BU162" s="282" t="s">
        <v>52</v>
      </c>
      <c r="BV162" s="302">
        <v>93</v>
      </c>
      <c r="BW162" s="299">
        <v>2.7</v>
      </c>
      <c r="BX162" s="299">
        <v>3.3</v>
      </c>
      <c r="BY162" s="300">
        <v>0.23</v>
      </c>
      <c r="BZ162" s="299">
        <v>26</v>
      </c>
      <c r="CA162" s="299">
        <v>3.6</v>
      </c>
      <c r="CB162" s="268"/>
      <c r="CC162" s="268"/>
      <c r="CD162" s="268"/>
      <c r="CE162" s="257" t="s">
        <v>4461</v>
      </c>
    </row>
    <row r="163" spans="1:83" ht="58.5">
      <c r="A163" s="259">
        <v>2022</v>
      </c>
      <c r="B163" s="260" t="s">
        <v>4528</v>
      </c>
      <c r="C163" s="260" t="s">
        <v>4529</v>
      </c>
      <c r="D163" s="260" t="s">
        <v>4530</v>
      </c>
      <c r="E163" s="260" t="s">
        <v>4530</v>
      </c>
      <c r="F163" s="260" t="s">
        <v>4531</v>
      </c>
      <c r="G163" s="269" t="s">
        <v>12041</v>
      </c>
      <c r="H163" s="261" t="s">
        <v>719</v>
      </c>
      <c r="I163" s="269"/>
      <c r="J163" s="269"/>
      <c r="K163" s="259" t="s">
        <v>4464</v>
      </c>
      <c r="L163" s="269" t="s">
        <v>4749</v>
      </c>
      <c r="M163" s="269" t="s">
        <v>300</v>
      </c>
      <c r="N163" s="296">
        <v>35</v>
      </c>
      <c r="O163" s="296" t="s">
        <v>4903</v>
      </c>
      <c r="P163" s="272"/>
      <c r="Q163" s="272" t="s">
        <v>52</v>
      </c>
      <c r="R163" s="301"/>
      <c r="S163" s="276" t="s">
        <v>4904</v>
      </c>
      <c r="T163" s="301" t="s">
        <v>2</v>
      </c>
      <c r="U163" s="260" t="s">
        <v>4736</v>
      </c>
      <c r="V163" s="274">
        <v>86</v>
      </c>
      <c r="W163" s="274">
        <v>35</v>
      </c>
      <c r="X163" s="274">
        <f t="shared" si="144"/>
        <v>51</v>
      </c>
      <c r="Y163" s="274"/>
      <c r="Z163" s="274"/>
      <c r="AA163" s="274"/>
      <c r="AB163" s="274">
        <v>91</v>
      </c>
      <c r="AC163" s="274">
        <v>58</v>
      </c>
      <c r="AD163" s="274">
        <f t="shared" si="145"/>
        <v>33</v>
      </c>
      <c r="AE163" s="274"/>
      <c r="AF163" s="274"/>
      <c r="AG163" s="274"/>
      <c r="AH163" s="274">
        <v>93</v>
      </c>
      <c r="AI163" s="274">
        <v>78</v>
      </c>
      <c r="AJ163" s="274">
        <f t="shared" si="146"/>
        <v>15</v>
      </c>
      <c r="AK163" s="274"/>
      <c r="AL163" s="274"/>
      <c r="AM163" s="274"/>
      <c r="AN163" s="274">
        <v>88</v>
      </c>
      <c r="AO163" s="274">
        <v>69</v>
      </c>
      <c r="AP163" s="274">
        <f t="shared" si="147"/>
        <v>19</v>
      </c>
      <c r="AQ163" s="274"/>
      <c r="AR163" s="274"/>
      <c r="AS163" s="274"/>
      <c r="AT163" s="274">
        <v>94</v>
      </c>
      <c r="AU163" s="274">
        <v>87</v>
      </c>
      <c r="AV163" s="274">
        <f t="shared" si="148"/>
        <v>7</v>
      </c>
      <c r="AW163" s="274"/>
      <c r="AX163" s="274"/>
      <c r="AY163" s="274"/>
      <c r="AZ163" s="274"/>
      <c r="BA163" s="274"/>
      <c r="BB163" s="274"/>
      <c r="BC163" s="274"/>
      <c r="BD163" s="274"/>
      <c r="BE163" s="274"/>
      <c r="BF163" s="274"/>
      <c r="BG163" s="274"/>
      <c r="BH163" s="274"/>
      <c r="BI163" s="274"/>
      <c r="BJ163" s="274"/>
      <c r="BK163" s="274">
        <v>98</v>
      </c>
      <c r="BL163" s="274">
        <v>93</v>
      </c>
      <c r="BM163" s="274">
        <f t="shared" si="149"/>
        <v>5</v>
      </c>
      <c r="BN163" s="274"/>
      <c r="BO163" s="274"/>
      <c r="BP163" s="274"/>
      <c r="BQ163" s="286">
        <v>0.97</v>
      </c>
      <c r="BR163" s="282">
        <v>4.3499999999999996</v>
      </c>
      <c r="BS163" s="282">
        <v>0.5</v>
      </c>
      <c r="BT163" s="282" t="s">
        <v>52</v>
      </c>
      <c r="BU163" s="282" t="s">
        <v>52</v>
      </c>
      <c r="BV163" s="302">
        <v>92</v>
      </c>
      <c r="BW163" s="299">
        <v>2.2999999999999998</v>
      </c>
      <c r="BX163" s="299">
        <v>2.6</v>
      </c>
      <c r="BY163" s="300">
        <v>0.15</v>
      </c>
      <c r="BZ163" s="299">
        <v>23.7</v>
      </c>
      <c r="CA163" s="299">
        <v>3.9</v>
      </c>
      <c r="CB163" s="268"/>
      <c r="CC163" s="268"/>
      <c r="CD163" s="268"/>
      <c r="CE163" s="257" t="s">
        <v>4461</v>
      </c>
    </row>
    <row r="164" spans="1:83" ht="43.9">
      <c r="A164" s="259">
        <v>2022</v>
      </c>
      <c r="B164" s="260" t="s">
        <v>4498</v>
      </c>
      <c r="C164" s="260" t="s">
        <v>4905</v>
      </c>
      <c r="D164" s="260" t="s">
        <v>4620</v>
      </c>
      <c r="E164" s="260" t="s">
        <v>4621</v>
      </c>
      <c r="F164" s="260" t="s">
        <v>4906</v>
      </c>
      <c r="G164" s="269" t="s">
        <v>12042</v>
      </c>
      <c r="H164" s="272" t="s">
        <v>4469</v>
      </c>
      <c r="I164" s="269"/>
      <c r="J164" s="269"/>
      <c r="K164" s="269" t="s">
        <v>4649</v>
      </c>
      <c r="L164" s="269" t="s">
        <v>4649</v>
      </c>
      <c r="M164" s="269" t="s">
        <v>300</v>
      </c>
      <c r="N164" s="296">
        <v>98</v>
      </c>
      <c r="O164" s="296" t="s">
        <v>4757</v>
      </c>
      <c r="P164" s="272"/>
      <c r="Q164" s="272" t="s">
        <v>52</v>
      </c>
      <c r="R164" s="301"/>
      <c r="S164" s="276" t="s">
        <v>4907</v>
      </c>
      <c r="T164" s="301" t="s">
        <v>2</v>
      </c>
      <c r="U164" s="260" t="s">
        <v>454</v>
      </c>
      <c r="V164" s="274"/>
      <c r="W164" s="274"/>
      <c r="X164" s="274"/>
      <c r="Y164" s="274"/>
      <c r="Z164" s="274"/>
      <c r="AA164" s="274"/>
      <c r="AB164" s="274"/>
      <c r="AC164" s="274"/>
      <c r="AD164" s="274"/>
      <c r="AE164" s="274"/>
      <c r="AF164" s="274"/>
      <c r="AG164" s="274"/>
      <c r="AH164" s="274"/>
      <c r="AI164" s="274"/>
      <c r="AJ164" s="274"/>
      <c r="AK164" s="274"/>
      <c r="AL164" s="274"/>
      <c r="AM164" s="274"/>
      <c r="AN164" s="274"/>
      <c r="AO164" s="274"/>
      <c r="AP164" s="274"/>
      <c r="AQ164" s="274"/>
      <c r="AR164" s="274"/>
      <c r="AS164" s="274"/>
      <c r="AT164" s="274"/>
      <c r="AU164" s="274"/>
      <c r="AV164" s="274"/>
      <c r="AW164" s="274"/>
      <c r="AX164" s="274"/>
      <c r="AY164" s="274"/>
      <c r="AZ164" s="274"/>
      <c r="BA164" s="274"/>
      <c r="BB164" s="274"/>
      <c r="BC164" s="274"/>
      <c r="BD164" s="274"/>
      <c r="BE164" s="274"/>
      <c r="BF164" s="274"/>
      <c r="BG164" s="274"/>
      <c r="BH164" s="274"/>
      <c r="BI164" s="274"/>
      <c r="BJ164" s="274"/>
      <c r="BK164" s="274"/>
      <c r="BL164" s="274"/>
      <c r="BM164" s="274"/>
      <c r="BN164" s="274"/>
      <c r="BO164" s="274"/>
      <c r="BP164" s="274"/>
      <c r="BQ164" s="286">
        <v>0.96</v>
      </c>
      <c r="BR164" s="282">
        <v>2.54</v>
      </c>
      <c r="BS164" s="282">
        <v>0.52</v>
      </c>
      <c r="BT164" s="282" t="s">
        <v>52</v>
      </c>
      <c r="BU164" s="282" t="s">
        <v>52</v>
      </c>
      <c r="BV164" s="302">
        <v>111</v>
      </c>
      <c r="BW164" s="299">
        <v>0.9</v>
      </c>
      <c r="BX164" s="299">
        <v>1.1000000000000001</v>
      </c>
      <c r="BY164" s="300">
        <v>0.27</v>
      </c>
      <c r="BZ164" s="299">
        <v>14.8</v>
      </c>
      <c r="CA164" s="299">
        <v>7.5</v>
      </c>
      <c r="CB164" s="268"/>
      <c r="CC164" s="268"/>
      <c r="CD164" s="268"/>
      <c r="CE164" s="257" t="s">
        <v>4461</v>
      </c>
    </row>
    <row r="165" spans="1:83" ht="73.150000000000006">
      <c r="A165" s="259">
        <v>2022</v>
      </c>
      <c r="B165" s="273" t="s">
        <v>4465</v>
      </c>
      <c r="C165" s="273" t="s">
        <v>1332</v>
      </c>
      <c r="D165" s="273" t="s">
        <v>4493</v>
      </c>
      <c r="E165" s="273" t="s">
        <v>4494</v>
      </c>
      <c r="F165" s="273" t="s">
        <v>4908</v>
      </c>
      <c r="G165" s="269" t="s">
        <v>4909</v>
      </c>
      <c r="H165" s="272" t="s">
        <v>4469</v>
      </c>
      <c r="I165" s="269"/>
      <c r="J165" s="269"/>
      <c r="K165" s="259" t="s">
        <v>4464</v>
      </c>
      <c r="L165" s="269" t="s">
        <v>4508</v>
      </c>
      <c r="M165" s="269" t="s">
        <v>300</v>
      </c>
      <c r="N165" s="296">
        <v>112</v>
      </c>
      <c r="O165" s="296" t="s">
        <v>4624</v>
      </c>
      <c r="P165" s="272"/>
      <c r="Q165" s="290" t="s">
        <v>4910</v>
      </c>
      <c r="R165" s="296" t="s">
        <v>2</v>
      </c>
      <c r="S165" s="281" t="s">
        <v>4911</v>
      </c>
      <c r="T165" s="296" t="s">
        <v>2</v>
      </c>
      <c r="U165" s="260" t="s">
        <v>4703</v>
      </c>
      <c r="V165" s="274"/>
      <c r="W165" s="274"/>
      <c r="X165" s="274"/>
      <c r="Y165" s="274">
        <v>62</v>
      </c>
      <c r="Z165" s="274">
        <v>84</v>
      </c>
      <c r="AA165" s="274">
        <f>Z165-Y165</f>
        <v>22</v>
      </c>
      <c r="AB165" s="274"/>
      <c r="AC165" s="274"/>
      <c r="AD165" s="274"/>
      <c r="AE165" s="274">
        <v>85</v>
      </c>
      <c r="AF165" s="274">
        <v>92</v>
      </c>
      <c r="AG165" s="274">
        <f>AF165-AE165</f>
        <v>7</v>
      </c>
      <c r="AH165" s="274"/>
      <c r="AI165" s="274"/>
      <c r="AJ165" s="274"/>
      <c r="AK165" s="274">
        <v>88</v>
      </c>
      <c r="AL165" s="274">
        <v>98</v>
      </c>
      <c r="AM165" s="274">
        <f>AL165-AK165</f>
        <v>10</v>
      </c>
      <c r="AN165" s="274"/>
      <c r="AO165" s="274"/>
      <c r="AP165" s="274"/>
      <c r="AQ165" s="274">
        <v>85</v>
      </c>
      <c r="AR165" s="274">
        <v>96</v>
      </c>
      <c r="AS165" s="274">
        <f>AR165-AQ165</f>
        <v>11</v>
      </c>
      <c r="AT165" s="274"/>
      <c r="AU165" s="274"/>
      <c r="AV165" s="274"/>
      <c r="AW165" s="274">
        <v>85</v>
      </c>
      <c r="AX165" s="274">
        <v>91</v>
      </c>
      <c r="AY165" s="274">
        <f>AX165-AW165</f>
        <v>6</v>
      </c>
      <c r="AZ165" s="274"/>
      <c r="BA165" s="274"/>
      <c r="BB165" s="274"/>
      <c r="BC165" s="274"/>
      <c r="BD165" s="274"/>
      <c r="BE165" s="274"/>
      <c r="BF165" s="274"/>
      <c r="BG165" s="274"/>
      <c r="BH165" s="274">
        <v>83</v>
      </c>
      <c r="BI165" s="274">
        <v>88</v>
      </c>
      <c r="BJ165" s="274">
        <f>BI165-BH165</f>
        <v>5</v>
      </c>
      <c r="BK165" s="274"/>
      <c r="BL165" s="274"/>
      <c r="BM165" s="274"/>
      <c r="BN165" s="274">
        <v>93</v>
      </c>
      <c r="BO165" s="274">
        <v>100</v>
      </c>
      <c r="BP165" s="274">
        <f>BO165-BN165</f>
        <v>7</v>
      </c>
      <c r="BQ165" s="286">
        <v>0.97</v>
      </c>
      <c r="BR165" s="282">
        <v>4.58</v>
      </c>
      <c r="BS165" s="282">
        <v>0.55000000000000004</v>
      </c>
      <c r="BT165" s="282" t="s">
        <v>52</v>
      </c>
      <c r="BU165" s="282" t="s">
        <v>52</v>
      </c>
      <c r="BV165" s="302">
        <v>75</v>
      </c>
      <c r="BW165" s="299">
        <v>0.5</v>
      </c>
      <c r="BX165" s="299">
        <v>0.7</v>
      </c>
      <c r="BY165" s="300">
        <v>0.46</v>
      </c>
      <c r="BZ165" s="299">
        <v>14.4</v>
      </c>
      <c r="CA165" s="299">
        <v>5.2</v>
      </c>
      <c r="CB165" s="268"/>
      <c r="CC165" s="268"/>
      <c r="CD165" s="268"/>
      <c r="CE165" s="268"/>
    </row>
    <row r="166" spans="1:83" ht="43.9">
      <c r="A166" s="259">
        <v>2022</v>
      </c>
      <c r="B166" s="260" t="s">
        <v>4528</v>
      </c>
      <c r="C166" s="260" t="s">
        <v>4883</v>
      </c>
      <c r="D166" s="260" t="s">
        <v>4884</v>
      </c>
      <c r="E166" s="260" t="s">
        <v>4884</v>
      </c>
      <c r="F166" s="260" t="s">
        <v>4885</v>
      </c>
      <c r="G166" s="269" t="s">
        <v>12102</v>
      </c>
      <c r="H166" s="272" t="s">
        <v>684</v>
      </c>
      <c r="I166" s="269"/>
      <c r="J166" s="269"/>
      <c r="K166" s="269" t="s">
        <v>4649</v>
      </c>
      <c r="L166" s="269" t="s">
        <v>4649</v>
      </c>
      <c r="M166" s="269" t="s">
        <v>300</v>
      </c>
      <c r="N166" s="296">
        <v>64</v>
      </c>
      <c r="O166" s="296" t="s">
        <v>4839</v>
      </c>
      <c r="P166" s="272"/>
      <c r="Q166" s="272" t="s">
        <v>52</v>
      </c>
      <c r="R166" s="301"/>
      <c r="S166" s="276" t="s">
        <v>4912</v>
      </c>
      <c r="T166" s="301" t="s">
        <v>2</v>
      </c>
      <c r="U166" s="260" t="s">
        <v>4736</v>
      </c>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c r="AR166" s="274"/>
      <c r="AS166" s="274"/>
      <c r="AT166" s="274"/>
      <c r="AU166" s="274"/>
      <c r="AV166" s="274"/>
      <c r="AW166" s="274"/>
      <c r="AX166" s="274"/>
      <c r="AY166" s="274"/>
      <c r="AZ166" s="274"/>
      <c r="BA166" s="274"/>
      <c r="BB166" s="274"/>
      <c r="BC166" s="274"/>
      <c r="BD166" s="274"/>
      <c r="BE166" s="274"/>
      <c r="BF166" s="274"/>
      <c r="BG166" s="274"/>
      <c r="BH166" s="274"/>
      <c r="BI166" s="274"/>
      <c r="BJ166" s="274"/>
      <c r="BK166" s="274"/>
      <c r="BL166" s="274"/>
      <c r="BM166" s="274"/>
      <c r="BN166" s="274"/>
      <c r="BO166" s="274"/>
      <c r="BP166" s="274"/>
      <c r="BQ166" s="286">
        <v>0.97</v>
      </c>
      <c r="BR166" s="282">
        <v>4.24</v>
      </c>
      <c r="BS166" s="282">
        <v>0.53</v>
      </c>
      <c r="BT166" s="282" t="s">
        <v>52</v>
      </c>
      <c r="BU166" s="282" t="s">
        <v>52</v>
      </c>
      <c r="BV166" s="302">
        <v>197</v>
      </c>
      <c r="BW166" s="299">
        <v>2.2000000000000002</v>
      </c>
      <c r="BX166" s="299">
        <v>3.1</v>
      </c>
      <c r="BY166" s="300">
        <v>0.43</v>
      </c>
      <c r="BZ166" s="299">
        <v>33.700000000000003</v>
      </c>
      <c r="CA166" s="299">
        <v>5.9</v>
      </c>
      <c r="CB166" s="268"/>
      <c r="CC166" s="268"/>
      <c r="CD166" s="268"/>
      <c r="CE166" s="257" t="s">
        <v>4461</v>
      </c>
    </row>
    <row r="167" spans="1:83" ht="58.5">
      <c r="A167" s="259">
        <v>2022</v>
      </c>
      <c r="B167" s="260" t="s">
        <v>605</v>
      </c>
      <c r="C167" s="260" t="s">
        <v>4913</v>
      </c>
      <c r="D167" s="260" t="s">
        <v>4914</v>
      </c>
      <c r="E167" s="260" t="s">
        <v>4914</v>
      </c>
      <c r="F167" s="260" t="s">
        <v>4915</v>
      </c>
      <c r="G167" s="269" t="s">
        <v>12035</v>
      </c>
      <c r="H167" s="272" t="s">
        <v>681</v>
      </c>
      <c r="I167" s="269"/>
      <c r="J167" s="269"/>
      <c r="K167" s="269" t="s">
        <v>4649</v>
      </c>
      <c r="L167" s="269" t="s">
        <v>4649</v>
      </c>
      <c r="M167" s="272" t="s">
        <v>300</v>
      </c>
      <c r="N167" s="296">
        <v>28</v>
      </c>
      <c r="O167" s="296" t="s">
        <v>682</v>
      </c>
      <c r="P167" s="272"/>
      <c r="Q167" s="272" t="s">
        <v>52</v>
      </c>
      <c r="R167" s="301"/>
      <c r="S167" s="276" t="s">
        <v>4916</v>
      </c>
      <c r="T167" s="301" t="s">
        <v>2</v>
      </c>
      <c r="U167" s="260" t="s">
        <v>454</v>
      </c>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74"/>
      <c r="AS167" s="274"/>
      <c r="AT167" s="274"/>
      <c r="AU167" s="274"/>
      <c r="AV167" s="274"/>
      <c r="AW167" s="274"/>
      <c r="AX167" s="274"/>
      <c r="AY167" s="274"/>
      <c r="AZ167" s="274"/>
      <c r="BA167" s="274"/>
      <c r="BB167" s="274"/>
      <c r="BC167" s="274"/>
      <c r="BD167" s="274"/>
      <c r="BE167" s="274"/>
      <c r="BF167" s="274"/>
      <c r="BG167" s="274"/>
      <c r="BH167" s="274"/>
      <c r="BI167" s="274"/>
      <c r="BJ167" s="274"/>
      <c r="BK167" s="274"/>
      <c r="BL167" s="274"/>
      <c r="BM167" s="274"/>
      <c r="BN167" s="274"/>
      <c r="BO167" s="274"/>
      <c r="BP167" s="274"/>
      <c r="BQ167" s="286">
        <v>0.97</v>
      </c>
      <c r="BR167" s="282">
        <v>4.46</v>
      </c>
      <c r="BS167" s="282">
        <v>0.51</v>
      </c>
      <c r="BT167" s="282" t="s">
        <v>52</v>
      </c>
      <c r="BU167" s="282" t="s">
        <v>52</v>
      </c>
      <c r="BV167" s="302">
        <v>233</v>
      </c>
      <c r="BW167" s="299">
        <v>6.5</v>
      </c>
      <c r="BX167" s="299">
        <v>8.3000000000000007</v>
      </c>
      <c r="BY167" s="300">
        <v>0.28000000000000003</v>
      </c>
      <c r="BZ167" s="299">
        <v>41.7</v>
      </c>
      <c r="CA167" s="299">
        <v>5.6</v>
      </c>
      <c r="CB167" s="268"/>
      <c r="CC167" s="268"/>
      <c r="CD167" s="268"/>
      <c r="CE167" s="257" t="s">
        <v>4461</v>
      </c>
    </row>
    <row r="168" spans="1:83" ht="73.150000000000006">
      <c r="A168" s="259">
        <v>2022</v>
      </c>
      <c r="B168" s="273" t="s">
        <v>4467</v>
      </c>
      <c r="C168" s="273" t="s">
        <v>4468</v>
      </c>
      <c r="D168" s="273" t="s">
        <v>4917</v>
      </c>
      <c r="E168" s="273" t="s">
        <v>4917</v>
      </c>
      <c r="F168" s="273" t="s">
        <v>4918</v>
      </c>
      <c r="G168" s="269" t="s">
        <v>4919</v>
      </c>
      <c r="H168" s="272" t="s">
        <v>4469</v>
      </c>
      <c r="I168" s="269"/>
      <c r="J168" s="269"/>
      <c r="K168" s="259" t="s">
        <v>4464</v>
      </c>
      <c r="L168" s="269" t="s">
        <v>4508</v>
      </c>
      <c r="M168" s="295" t="s">
        <v>4630</v>
      </c>
      <c r="N168" s="296">
        <v>51</v>
      </c>
      <c r="O168" s="296" t="s">
        <v>4757</v>
      </c>
      <c r="P168" s="272" t="s">
        <v>4920</v>
      </c>
      <c r="Q168" s="290" t="s">
        <v>4921</v>
      </c>
      <c r="R168" s="296" t="s">
        <v>2</v>
      </c>
      <c r="S168" s="276" t="s">
        <v>4922</v>
      </c>
      <c r="T168" s="296" t="s">
        <v>2</v>
      </c>
      <c r="U168" s="260" t="s">
        <v>4703</v>
      </c>
      <c r="V168" s="274"/>
      <c r="W168" s="274"/>
      <c r="X168" s="274"/>
      <c r="Y168" s="274">
        <v>53</v>
      </c>
      <c r="Z168" s="274">
        <v>83</v>
      </c>
      <c r="AA168" s="274">
        <f t="shared" ref="AA168:AA170" si="150">Z168-Y168</f>
        <v>30</v>
      </c>
      <c r="AB168" s="274"/>
      <c r="AC168" s="274"/>
      <c r="AD168" s="274"/>
      <c r="AE168" s="274">
        <v>88</v>
      </c>
      <c r="AF168" s="274">
        <v>94</v>
      </c>
      <c r="AG168" s="274">
        <f t="shared" ref="AG168:AG170" si="151">AF168-AE168</f>
        <v>6</v>
      </c>
      <c r="AH168" s="274"/>
      <c r="AI168" s="274"/>
      <c r="AJ168" s="274"/>
      <c r="AK168" s="274">
        <v>83</v>
      </c>
      <c r="AL168" s="274">
        <v>90</v>
      </c>
      <c r="AM168" s="274">
        <f t="shared" ref="AM168:AM170" si="152">AL168-AK168</f>
        <v>7</v>
      </c>
      <c r="AN168" s="274"/>
      <c r="AO168" s="274"/>
      <c r="AP168" s="274"/>
      <c r="AQ168" s="274">
        <v>61</v>
      </c>
      <c r="AR168" s="274">
        <v>73</v>
      </c>
      <c r="AS168" s="274">
        <f t="shared" ref="AS168:AS170" si="153">AR168-AQ168</f>
        <v>12</v>
      </c>
      <c r="AT168" s="274"/>
      <c r="AU168" s="274"/>
      <c r="AV168" s="274"/>
      <c r="AW168" s="274">
        <v>81</v>
      </c>
      <c r="AX168" s="274">
        <v>84</v>
      </c>
      <c r="AY168" s="274">
        <f t="shared" ref="AY168:AY170" si="154">AX168-AW168</f>
        <v>3</v>
      </c>
      <c r="AZ168" s="274"/>
      <c r="BA168" s="274"/>
      <c r="BB168" s="274"/>
      <c r="BC168" s="274"/>
      <c r="BD168" s="274"/>
      <c r="BE168" s="274"/>
      <c r="BF168" s="274"/>
      <c r="BG168" s="274"/>
      <c r="BH168" s="274">
        <v>84</v>
      </c>
      <c r="BI168" s="274">
        <v>82</v>
      </c>
      <c r="BJ168" s="274">
        <f t="shared" ref="BJ168:BJ170" si="155">BI168-BH168</f>
        <v>-2</v>
      </c>
      <c r="BK168" s="274">
        <v>94</v>
      </c>
      <c r="BL168" s="274">
        <v>98</v>
      </c>
      <c r="BM168" s="274">
        <f t="shared" ref="BM168:BM170" si="156">BL168-BK168</f>
        <v>4</v>
      </c>
      <c r="BN168" s="274"/>
      <c r="BO168" s="274"/>
      <c r="BP168" s="274"/>
      <c r="BQ168" s="286">
        <v>0.96</v>
      </c>
      <c r="BR168" s="282">
        <v>3.5</v>
      </c>
      <c r="BS168" s="282">
        <v>0.53</v>
      </c>
      <c r="BT168" s="282" t="s">
        <v>52</v>
      </c>
      <c r="BU168" s="282" t="s">
        <v>52</v>
      </c>
      <c r="BV168" s="302">
        <v>65</v>
      </c>
      <c r="BW168" s="299">
        <v>0.9</v>
      </c>
      <c r="BX168" s="299">
        <v>1.3</v>
      </c>
      <c r="BY168" s="300">
        <v>0.46</v>
      </c>
      <c r="BZ168" s="299">
        <v>11.5</v>
      </c>
      <c r="CA168" s="299">
        <v>5.7</v>
      </c>
      <c r="CB168" s="268"/>
      <c r="CC168" s="268"/>
      <c r="CD168" s="268"/>
      <c r="CE168" s="268"/>
    </row>
    <row r="169" spans="1:83" ht="73.150000000000006">
      <c r="A169" s="259">
        <v>2022</v>
      </c>
      <c r="B169" s="273" t="s">
        <v>4467</v>
      </c>
      <c r="C169" s="273" t="s">
        <v>4468</v>
      </c>
      <c r="D169" s="273" t="s">
        <v>4917</v>
      </c>
      <c r="E169" s="273" t="s">
        <v>4917</v>
      </c>
      <c r="F169" s="273" t="s">
        <v>4918</v>
      </c>
      <c r="G169" s="269" t="s">
        <v>4919</v>
      </c>
      <c r="H169" s="272" t="s">
        <v>688</v>
      </c>
      <c r="I169" s="269"/>
      <c r="J169" s="269"/>
      <c r="K169" s="259" t="s">
        <v>4464</v>
      </c>
      <c r="L169" s="269" t="s">
        <v>4508</v>
      </c>
      <c r="M169" s="295" t="s">
        <v>4630</v>
      </c>
      <c r="N169" s="296">
        <v>24</v>
      </c>
      <c r="O169" s="296" t="s">
        <v>691</v>
      </c>
      <c r="P169" s="272" t="s">
        <v>4923</v>
      </c>
      <c r="Q169" s="290" t="s">
        <v>4924</v>
      </c>
      <c r="R169" s="296" t="s">
        <v>2</v>
      </c>
      <c r="S169" s="276" t="s">
        <v>4925</v>
      </c>
      <c r="T169" s="296" t="s">
        <v>2</v>
      </c>
      <c r="U169" s="260" t="s">
        <v>4703</v>
      </c>
      <c r="V169" s="274"/>
      <c r="W169" s="274"/>
      <c r="X169" s="274"/>
      <c r="Y169" s="274">
        <v>87</v>
      </c>
      <c r="Z169" s="274">
        <v>97</v>
      </c>
      <c r="AA169" s="274">
        <f t="shared" si="150"/>
        <v>10</v>
      </c>
      <c r="AB169" s="274"/>
      <c r="AC169" s="274"/>
      <c r="AD169" s="274"/>
      <c r="AE169" s="274">
        <v>93</v>
      </c>
      <c r="AF169" s="274">
        <v>100</v>
      </c>
      <c r="AG169" s="274">
        <f t="shared" si="151"/>
        <v>7</v>
      </c>
      <c r="AH169" s="274"/>
      <c r="AI169" s="274"/>
      <c r="AJ169" s="274"/>
      <c r="AK169" s="274">
        <v>89</v>
      </c>
      <c r="AL169" s="274">
        <v>94</v>
      </c>
      <c r="AM169" s="274">
        <f t="shared" si="152"/>
        <v>5</v>
      </c>
      <c r="AN169" s="274"/>
      <c r="AO169" s="274"/>
      <c r="AP169" s="274"/>
      <c r="AQ169" s="274">
        <v>67</v>
      </c>
      <c r="AR169" s="274">
        <v>77</v>
      </c>
      <c r="AS169" s="274">
        <f t="shared" si="153"/>
        <v>10</v>
      </c>
      <c r="AT169" s="274"/>
      <c r="AU169" s="274"/>
      <c r="AV169" s="274"/>
      <c r="AW169" s="274">
        <v>71</v>
      </c>
      <c r="AX169" s="274">
        <v>89</v>
      </c>
      <c r="AY169" s="274">
        <f t="shared" si="154"/>
        <v>18</v>
      </c>
      <c r="AZ169" s="274"/>
      <c r="BA169" s="274"/>
      <c r="BB169" s="274"/>
      <c r="BC169" s="274"/>
      <c r="BD169" s="274"/>
      <c r="BE169" s="274"/>
      <c r="BF169" s="274"/>
      <c r="BG169" s="274"/>
      <c r="BH169" s="274">
        <v>67</v>
      </c>
      <c r="BI169" s="274">
        <v>83</v>
      </c>
      <c r="BJ169" s="274">
        <f t="shared" si="155"/>
        <v>16</v>
      </c>
      <c r="BK169" s="274">
        <v>93</v>
      </c>
      <c r="BL169" s="274">
        <v>97</v>
      </c>
      <c r="BM169" s="274">
        <f t="shared" si="156"/>
        <v>4</v>
      </c>
      <c r="BN169" s="274"/>
      <c r="BO169" s="274"/>
      <c r="BP169" s="274"/>
      <c r="BQ169" s="286">
        <v>0.97</v>
      </c>
      <c r="BR169" s="282">
        <v>4.74</v>
      </c>
      <c r="BS169" s="282">
        <v>0.43</v>
      </c>
      <c r="BT169" s="282" t="s">
        <v>52</v>
      </c>
      <c r="BU169" s="282" t="s">
        <v>52</v>
      </c>
      <c r="BV169" s="302">
        <v>114</v>
      </c>
      <c r="BW169" s="299">
        <v>4.3</v>
      </c>
      <c r="BX169" s="299">
        <v>4.8</v>
      </c>
      <c r="BY169" s="300">
        <v>0.12</v>
      </c>
      <c r="BZ169" s="299">
        <v>22.9</v>
      </c>
      <c r="CA169" s="299">
        <v>5</v>
      </c>
      <c r="CB169" s="268"/>
      <c r="CC169" s="268"/>
      <c r="CD169" s="268"/>
      <c r="CE169" s="268"/>
    </row>
    <row r="170" spans="1:83" ht="73.150000000000006">
      <c r="A170" s="259">
        <v>2022</v>
      </c>
      <c r="B170" s="273" t="s">
        <v>4467</v>
      </c>
      <c r="C170" s="273" t="s">
        <v>4468</v>
      </c>
      <c r="D170" s="273" t="s">
        <v>4917</v>
      </c>
      <c r="E170" s="273" t="s">
        <v>4917</v>
      </c>
      <c r="F170" s="273" t="s">
        <v>4918</v>
      </c>
      <c r="G170" s="269" t="s">
        <v>4919</v>
      </c>
      <c r="H170" s="272" t="s">
        <v>681</v>
      </c>
      <c r="I170" s="269"/>
      <c r="J170" s="269"/>
      <c r="K170" s="259" t="s">
        <v>4464</v>
      </c>
      <c r="L170" s="269" t="s">
        <v>4508</v>
      </c>
      <c r="M170" s="295" t="s">
        <v>4630</v>
      </c>
      <c r="N170" s="296">
        <v>22</v>
      </c>
      <c r="O170" s="296" t="s">
        <v>682</v>
      </c>
      <c r="P170" s="272" t="s">
        <v>4926</v>
      </c>
      <c r="Q170" s="290" t="s">
        <v>4927</v>
      </c>
      <c r="R170" s="296" t="s">
        <v>2</v>
      </c>
      <c r="S170" s="276" t="s">
        <v>4928</v>
      </c>
      <c r="T170" s="296" t="s">
        <v>2</v>
      </c>
      <c r="U170" s="260" t="s">
        <v>4703</v>
      </c>
      <c r="V170" s="274"/>
      <c r="W170" s="274"/>
      <c r="X170" s="274"/>
      <c r="Y170" s="274">
        <v>56</v>
      </c>
      <c r="Z170" s="274">
        <v>75</v>
      </c>
      <c r="AA170" s="274">
        <f t="shared" si="150"/>
        <v>19</v>
      </c>
      <c r="AB170" s="274"/>
      <c r="AC170" s="274"/>
      <c r="AD170" s="274"/>
      <c r="AE170" s="274">
        <v>83</v>
      </c>
      <c r="AF170" s="274">
        <v>94</v>
      </c>
      <c r="AG170" s="274">
        <f t="shared" si="151"/>
        <v>11</v>
      </c>
      <c r="AH170" s="274"/>
      <c r="AI170" s="274"/>
      <c r="AJ170" s="274"/>
      <c r="AK170" s="274">
        <v>84</v>
      </c>
      <c r="AL170" s="274">
        <v>93</v>
      </c>
      <c r="AM170" s="274">
        <f t="shared" si="152"/>
        <v>9</v>
      </c>
      <c r="AN170" s="274"/>
      <c r="AO170" s="274"/>
      <c r="AP170" s="274"/>
      <c r="AQ170" s="274">
        <v>63</v>
      </c>
      <c r="AR170" s="274">
        <v>74</v>
      </c>
      <c r="AS170" s="274">
        <f t="shared" si="153"/>
        <v>11</v>
      </c>
      <c r="AT170" s="274"/>
      <c r="AU170" s="274"/>
      <c r="AV170" s="274"/>
      <c r="AW170" s="274">
        <v>72</v>
      </c>
      <c r="AX170" s="274">
        <v>80</v>
      </c>
      <c r="AY170" s="274">
        <f t="shared" si="154"/>
        <v>8</v>
      </c>
      <c r="AZ170" s="274"/>
      <c r="BA170" s="274"/>
      <c r="BB170" s="274"/>
      <c r="BC170" s="274"/>
      <c r="BD170" s="274"/>
      <c r="BE170" s="274"/>
      <c r="BF170" s="274"/>
      <c r="BG170" s="274"/>
      <c r="BH170" s="274">
        <v>72</v>
      </c>
      <c r="BI170" s="274">
        <v>81</v>
      </c>
      <c r="BJ170" s="274">
        <f t="shared" si="155"/>
        <v>9</v>
      </c>
      <c r="BK170" s="274">
        <v>89</v>
      </c>
      <c r="BL170" s="274">
        <v>95</v>
      </c>
      <c r="BM170" s="274">
        <f t="shared" si="156"/>
        <v>6</v>
      </c>
      <c r="BN170" s="274"/>
      <c r="BO170" s="274"/>
      <c r="BP170" s="274"/>
      <c r="BQ170" s="286">
        <v>0.97</v>
      </c>
      <c r="BR170" s="282">
        <v>4.34</v>
      </c>
      <c r="BS170" s="282">
        <v>0.48</v>
      </c>
      <c r="BT170" s="282" t="s">
        <v>52</v>
      </c>
      <c r="BU170" s="282" t="s">
        <v>52</v>
      </c>
      <c r="BV170" s="302">
        <v>156</v>
      </c>
      <c r="BW170" s="299">
        <v>5.0999999999999996</v>
      </c>
      <c r="BX170" s="299">
        <v>7.1</v>
      </c>
      <c r="BY170" s="300">
        <v>0.4</v>
      </c>
      <c r="BZ170" s="299">
        <v>31.8</v>
      </c>
      <c r="CA170" s="299">
        <v>4.9000000000000004</v>
      </c>
      <c r="CB170" s="268"/>
      <c r="CC170" s="268"/>
      <c r="CD170" s="268"/>
      <c r="CE170" s="268"/>
    </row>
    <row r="171" spans="1:83" ht="58.5">
      <c r="A171" s="259">
        <v>2022</v>
      </c>
      <c r="B171" s="260" t="s">
        <v>4459</v>
      </c>
      <c r="C171" s="260" t="s">
        <v>4569</v>
      </c>
      <c r="D171" s="260" t="s">
        <v>4929</v>
      </c>
      <c r="E171" s="260" t="s">
        <v>4929</v>
      </c>
      <c r="F171" s="260" t="s">
        <v>4930</v>
      </c>
      <c r="G171" s="269" t="s">
        <v>12100</v>
      </c>
      <c r="H171" s="272" t="s">
        <v>681</v>
      </c>
      <c r="I171" s="269"/>
      <c r="J171" s="269"/>
      <c r="K171" s="259" t="s">
        <v>4464</v>
      </c>
      <c r="L171" s="269" t="s">
        <v>4749</v>
      </c>
      <c r="M171" s="295" t="s">
        <v>4931</v>
      </c>
      <c r="N171" s="296">
        <v>90</v>
      </c>
      <c r="O171" s="296" t="s">
        <v>682</v>
      </c>
      <c r="P171" s="272" t="s">
        <v>4932</v>
      </c>
      <c r="Q171" s="272" t="s">
        <v>52</v>
      </c>
      <c r="R171" s="301"/>
      <c r="S171" s="276" t="s">
        <v>4933</v>
      </c>
      <c r="T171" s="301" t="s">
        <v>2</v>
      </c>
      <c r="U171" s="260" t="s">
        <v>454</v>
      </c>
      <c r="V171" s="274">
        <v>32</v>
      </c>
      <c r="W171" s="274">
        <v>2</v>
      </c>
      <c r="X171" s="274">
        <f>V171-W171</f>
        <v>30</v>
      </c>
      <c r="Y171" s="274"/>
      <c r="Z171" s="274"/>
      <c r="AA171" s="274"/>
      <c r="AB171" s="274">
        <v>33</v>
      </c>
      <c r="AC171" s="274">
        <v>3</v>
      </c>
      <c r="AD171" s="274">
        <f>AB171-AC171</f>
        <v>30</v>
      </c>
      <c r="AE171" s="274"/>
      <c r="AF171" s="274"/>
      <c r="AG171" s="274"/>
      <c r="AH171" s="274">
        <v>28</v>
      </c>
      <c r="AI171" s="274">
        <v>10</v>
      </c>
      <c r="AJ171" s="274">
        <f>AH171-AI171</f>
        <v>18</v>
      </c>
      <c r="AK171" s="274"/>
      <c r="AL171" s="274"/>
      <c r="AM171" s="274"/>
      <c r="AN171" s="274">
        <v>20</v>
      </c>
      <c r="AO171" s="274">
        <v>10</v>
      </c>
      <c r="AP171" s="274">
        <f>AN171-AO171</f>
        <v>10</v>
      </c>
      <c r="AQ171" s="274"/>
      <c r="AR171" s="274"/>
      <c r="AS171" s="274"/>
      <c r="AT171" s="274">
        <v>31</v>
      </c>
      <c r="AU171" s="274">
        <v>18</v>
      </c>
      <c r="AV171" s="274">
        <f>AT171-AU171</f>
        <v>13</v>
      </c>
      <c r="AW171" s="274"/>
      <c r="AX171" s="274"/>
      <c r="AY171" s="274"/>
      <c r="AZ171" s="274"/>
      <c r="BA171" s="274"/>
      <c r="BB171" s="274"/>
      <c r="BC171" s="274"/>
      <c r="BD171" s="274"/>
      <c r="BE171" s="274">
        <v>32</v>
      </c>
      <c r="BF171" s="274">
        <v>19</v>
      </c>
      <c r="BG171" s="274">
        <f>BE171-BF171</f>
        <v>13</v>
      </c>
      <c r="BH171" s="274"/>
      <c r="BI171" s="274"/>
      <c r="BJ171" s="274"/>
      <c r="BK171" s="274">
        <v>54</v>
      </c>
      <c r="BL171" s="274">
        <v>21</v>
      </c>
      <c r="BM171" s="274">
        <f>BK171-BL171</f>
        <v>33</v>
      </c>
      <c r="BN171" s="274"/>
      <c r="BO171" s="274"/>
      <c r="BP171" s="274"/>
      <c r="BQ171" s="286">
        <v>0.96</v>
      </c>
      <c r="BR171" s="282">
        <v>4.38</v>
      </c>
      <c r="BS171" s="282">
        <v>0.51</v>
      </c>
      <c r="BT171" s="282" t="s">
        <v>52</v>
      </c>
      <c r="BU171" s="282" t="s">
        <v>52</v>
      </c>
      <c r="BV171" s="302">
        <v>469</v>
      </c>
      <c r="BW171" s="299">
        <v>2.9</v>
      </c>
      <c r="BX171" s="299">
        <v>5.2</v>
      </c>
      <c r="BY171" s="300">
        <v>0.82</v>
      </c>
      <c r="BZ171" s="299">
        <v>41.1</v>
      </c>
      <c r="CA171" s="299">
        <v>11.4</v>
      </c>
      <c r="CB171" s="268"/>
      <c r="CC171" s="268"/>
      <c r="CD171" s="268"/>
      <c r="CE171" s="257" t="s">
        <v>4461</v>
      </c>
    </row>
    <row r="172" spans="1:83" ht="73.150000000000006">
      <c r="A172" s="259">
        <v>2022</v>
      </c>
      <c r="B172" s="273" t="s">
        <v>4483</v>
      </c>
      <c r="C172" s="273" t="s">
        <v>4484</v>
      </c>
      <c r="D172" s="273" t="s">
        <v>4934</v>
      </c>
      <c r="E172" s="273" t="s">
        <v>4934</v>
      </c>
      <c r="F172" s="273" t="s">
        <v>4935</v>
      </c>
      <c r="G172" s="269" t="s">
        <v>12043</v>
      </c>
      <c r="H172" s="272" t="s">
        <v>4936</v>
      </c>
      <c r="I172" s="269"/>
      <c r="J172" s="269"/>
      <c r="K172" s="259" t="s">
        <v>4464</v>
      </c>
      <c r="L172" s="269" t="s">
        <v>4508</v>
      </c>
      <c r="M172" s="261" t="s">
        <v>4630</v>
      </c>
      <c r="N172" s="296">
        <v>162</v>
      </c>
      <c r="O172" s="296" t="s">
        <v>4624</v>
      </c>
      <c r="P172" s="272"/>
      <c r="Q172" s="290" t="s">
        <v>4937</v>
      </c>
      <c r="R172" s="296" t="s">
        <v>2</v>
      </c>
      <c r="S172" s="276" t="s">
        <v>4938</v>
      </c>
      <c r="T172" s="296" t="s">
        <v>2</v>
      </c>
      <c r="U172" s="260" t="s">
        <v>4939</v>
      </c>
      <c r="V172" s="274"/>
      <c r="W172" s="274"/>
      <c r="X172" s="274"/>
      <c r="Y172" s="274">
        <v>10</v>
      </c>
      <c r="Z172" s="274">
        <v>21</v>
      </c>
      <c r="AA172" s="274">
        <f t="shared" ref="AA172:AA186" si="157">Z172-Y172</f>
        <v>11</v>
      </c>
      <c r="AB172" s="274"/>
      <c r="AC172" s="274"/>
      <c r="AD172" s="274"/>
      <c r="AE172" s="274">
        <v>11</v>
      </c>
      <c r="AF172" s="274">
        <v>22</v>
      </c>
      <c r="AG172" s="274">
        <f t="shared" ref="AG172:AG186" si="158">AF172-AE172</f>
        <v>11</v>
      </c>
      <c r="AH172" s="274"/>
      <c r="AI172" s="274"/>
      <c r="AJ172" s="274"/>
      <c r="AK172" s="274">
        <v>75</v>
      </c>
      <c r="AL172" s="274">
        <v>93</v>
      </c>
      <c r="AM172" s="274">
        <f t="shared" ref="AM172:AM186" si="159">AL172-AK172</f>
        <v>18</v>
      </c>
      <c r="AN172" s="274"/>
      <c r="AO172" s="274"/>
      <c r="AP172" s="274"/>
      <c r="AQ172" s="274">
        <v>75</v>
      </c>
      <c r="AR172" s="274">
        <v>88</v>
      </c>
      <c r="AS172" s="274">
        <f t="shared" ref="AS172:AS178" si="160">AR172-AQ172</f>
        <v>13</v>
      </c>
      <c r="AT172" s="274"/>
      <c r="AU172" s="274"/>
      <c r="AV172" s="274"/>
      <c r="AW172" s="274">
        <v>84</v>
      </c>
      <c r="AX172" s="274">
        <v>91</v>
      </c>
      <c r="AY172" s="274">
        <f t="shared" ref="AY172:AY186" si="161">AX172-AW172</f>
        <v>7</v>
      </c>
      <c r="AZ172" s="274"/>
      <c r="BA172" s="274"/>
      <c r="BB172" s="274"/>
      <c r="BC172" s="274"/>
      <c r="BD172" s="274"/>
      <c r="BE172" s="274"/>
      <c r="BF172" s="274"/>
      <c r="BG172" s="274"/>
      <c r="BH172" s="274">
        <v>95</v>
      </c>
      <c r="BI172" s="274">
        <v>98</v>
      </c>
      <c r="BJ172" s="274">
        <f t="shared" ref="BJ172:BJ186" si="162">BI172-BH172</f>
        <v>3</v>
      </c>
      <c r="BK172" s="274"/>
      <c r="BL172" s="274"/>
      <c r="BM172" s="274"/>
      <c r="BN172" s="274">
        <v>87</v>
      </c>
      <c r="BO172" s="274">
        <v>96</v>
      </c>
      <c r="BP172" s="274">
        <f t="shared" ref="BP172:BP186" si="163">BO172-BN172</f>
        <v>9</v>
      </c>
      <c r="BQ172" s="286">
        <v>0.97</v>
      </c>
      <c r="BR172" s="282">
        <v>3.48</v>
      </c>
      <c r="BS172" s="282">
        <v>0.56000000000000005</v>
      </c>
      <c r="BT172" s="282" t="s">
        <v>52</v>
      </c>
      <c r="BU172" s="282" t="s">
        <v>52</v>
      </c>
      <c r="BV172" s="302">
        <v>82</v>
      </c>
      <c r="BW172" s="299">
        <v>0.5</v>
      </c>
      <c r="BX172" s="299">
        <v>0.5</v>
      </c>
      <c r="BY172" s="300">
        <v>0.12</v>
      </c>
      <c r="BZ172" s="299">
        <v>13.7</v>
      </c>
      <c r="CA172" s="299">
        <v>6</v>
      </c>
      <c r="CB172" s="268"/>
      <c r="CC172" s="268"/>
      <c r="CD172" s="268"/>
      <c r="CE172" s="268"/>
    </row>
    <row r="173" spans="1:83" ht="73.150000000000006">
      <c r="A173" s="259">
        <v>2022</v>
      </c>
      <c r="B173" s="273" t="s">
        <v>4483</v>
      </c>
      <c r="C173" s="273" t="s">
        <v>4484</v>
      </c>
      <c r="D173" s="273" t="s">
        <v>4934</v>
      </c>
      <c r="E173" s="273" t="s">
        <v>4934</v>
      </c>
      <c r="F173" s="273" t="s">
        <v>4935</v>
      </c>
      <c r="G173" s="269" t="s">
        <v>12043</v>
      </c>
      <c r="H173" s="272" t="s">
        <v>676</v>
      </c>
      <c r="I173" s="269"/>
      <c r="J173" s="269"/>
      <c r="K173" s="259" t="s">
        <v>4464</v>
      </c>
      <c r="L173" s="269" t="s">
        <v>4508</v>
      </c>
      <c r="M173" s="261" t="s">
        <v>4630</v>
      </c>
      <c r="N173" s="296">
        <v>32</v>
      </c>
      <c r="O173" s="296" t="s">
        <v>4760</v>
      </c>
      <c r="P173" s="272"/>
      <c r="Q173" s="290" t="s">
        <v>4940</v>
      </c>
      <c r="R173" s="296" t="s">
        <v>2</v>
      </c>
      <c r="S173" s="276" t="s">
        <v>4941</v>
      </c>
      <c r="T173" s="296" t="s">
        <v>2</v>
      </c>
      <c r="U173" s="260" t="s">
        <v>4939</v>
      </c>
      <c r="V173" s="274"/>
      <c r="W173" s="274"/>
      <c r="X173" s="274"/>
      <c r="Y173" s="274">
        <v>5</v>
      </c>
      <c r="Z173" s="274">
        <v>16</v>
      </c>
      <c r="AA173" s="274">
        <f t="shared" si="157"/>
        <v>11</v>
      </c>
      <c r="AB173" s="274"/>
      <c r="AC173" s="274"/>
      <c r="AD173" s="274"/>
      <c r="AE173" s="274">
        <v>6</v>
      </c>
      <c r="AF173" s="274">
        <v>17</v>
      </c>
      <c r="AG173" s="274">
        <f t="shared" si="158"/>
        <v>11</v>
      </c>
      <c r="AH173" s="274"/>
      <c r="AI173" s="274"/>
      <c r="AJ173" s="274"/>
      <c r="AK173" s="274">
        <v>76</v>
      </c>
      <c r="AL173" s="274">
        <v>92</v>
      </c>
      <c r="AM173" s="274">
        <f t="shared" si="159"/>
        <v>16</v>
      </c>
      <c r="AN173" s="274"/>
      <c r="AO173" s="274"/>
      <c r="AP173" s="274"/>
      <c r="AQ173" s="274">
        <v>72</v>
      </c>
      <c r="AR173" s="274">
        <v>88</v>
      </c>
      <c r="AS173" s="274">
        <f t="shared" si="160"/>
        <v>16</v>
      </c>
      <c r="AT173" s="274"/>
      <c r="AU173" s="274"/>
      <c r="AV173" s="274"/>
      <c r="AW173" s="274">
        <v>87</v>
      </c>
      <c r="AX173" s="274">
        <v>90</v>
      </c>
      <c r="AY173" s="274">
        <f t="shared" si="161"/>
        <v>3</v>
      </c>
      <c r="AZ173" s="274"/>
      <c r="BA173" s="274"/>
      <c r="BB173" s="274"/>
      <c r="BC173" s="274"/>
      <c r="BD173" s="274"/>
      <c r="BE173" s="274"/>
      <c r="BF173" s="274"/>
      <c r="BG173" s="274"/>
      <c r="BH173" s="274">
        <v>95</v>
      </c>
      <c r="BI173" s="274">
        <v>96</v>
      </c>
      <c r="BJ173" s="274">
        <f t="shared" si="162"/>
        <v>1</v>
      </c>
      <c r="BK173" s="274"/>
      <c r="BL173" s="274"/>
      <c r="BM173" s="274"/>
      <c r="BN173" s="274">
        <v>86</v>
      </c>
      <c r="BO173" s="274">
        <v>97</v>
      </c>
      <c r="BP173" s="274">
        <f t="shared" si="163"/>
        <v>11</v>
      </c>
      <c r="BQ173" s="286">
        <v>0.97</v>
      </c>
      <c r="BR173" s="282">
        <v>4.1399999999999997</v>
      </c>
      <c r="BS173" s="282">
        <v>0.52</v>
      </c>
      <c r="BT173" s="282" t="s">
        <v>52</v>
      </c>
      <c r="BU173" s="282" t="s">
        <v>52</v>
      </c>
      <c r="BV173" s="302">
        <v>47</v>
      </c>
      <c r="BW173" s="299">
        <v>1</v>
      </c>
      <c r="BX173" s="299">
        <v>1.5</v>
      </c>
      <c r="BY173" s="300">
        <v>0.49</v>
      </c>
      <c r="BZ173" s="299">
        <v>10.1</v>
      </c>
      <c r="CA173" s="299">
        <v>4.7</v>
      </c>
      <c r="CB173" s="268"/>
      <c r="CC173" s="268"/>
      <c r="CD173" s="268"/>
      <c r="CE173" s="268"/>
    </row>
    <row r="174" spans="1:83" ht="73.150000000000006">
      <c r="A174" s="259">
        <v>2022</v>
      </c>
      <c r="B174" s="273" t="s">
        <v>4483</v>
      </c>
      <c r="C174" s="273" t="s">
        <v>4484</v>
      </c>
      <c r="D174" s="273" t="s">
        <v>4934</v>
      </c>
      <c r="E174" s="273" t="s">
        <v>4934</v>
      </c>
      <c r="F174" s="273" t="s">
        <v>4935</v>
      </c>
      <c r="G174" s="269" t="s">
        <v>12043</v>
      </c>
      <c r="H174" s="272" t="s">
        <v>719</v>
      </c>
      <c r="I174" s="269"/>
      <c r="J174" s="269"/>
      <c r="K174" s="259" t="s">
        <v>4464</v>
      </c>
      <c r="L174" s="269" t="s">
        <v>4508</v>
      </c>
      <c r="M174" s="261" t="s">
        <v>4630</v>
      </c>
      <c r="N174" s="296">
        <v>78</v>
      </c>
      <c r="O174" s="296" t="s">
        <v>720</v>
      </c>
      <c r="P174" s="272"/>
      <c r="Q174" s="290" t="s">
        <v>4942</v>
      </c>
      <c r="R174" s="296" t="s">
        <v>2</v>
      </c>
      <c r="S174" s="276" t="s">
        <v>4943</v>
      </c>
      <c r="T174" s="296" t="s">
        <v>2</v>
      </c>
      <c r="U174" s="260" t="s">
        <v>4939</v>
      </c>
      <c r="V174" s="274"/>
      <c r="W174" s="274"/>
      <c r="X174" s="274"/>
      <c r="Y174" s="274">
        <v>9</v>
      </c>
      <c r="Z174" s="274">
        <v>15</v>
      </c>
      <c r="AA174" s="274">
        <f t="shared" si="157"/>
        <v>6</v>
      </c>
      <c r="AB174" s="274"/>
      <c r="AC174" s="274"/>
      <c r="AD174" s="274"/>
      <c r="AE174" s="274">
        <v>10</v>
      </c>
      <c r="AF174" s="274">
        <v>17</v>
      </c>
      <c r="AG174" s="274">
        <f t="shared" si="158"/>
        <v>7</v>
      </c>
      <c r="AH174" s="274"/>
      <c r="AI174" s="274"/>
      <c r="AJ174" s="274"/>
      <c r="AK174" s="274">
        <v>75</v>
      </c>
      <c r="AL174" s="274">
        <v>95</v>
      </c>
      <c r="AM174" s="274">
        <f t="shared" si="159"/>
        <v>20</v>
      </c>
      <c r="AN174" s="274"/>
      <c r="AO174" s="274"/>
      <c r="AP174" s="274"/>
      <c r="AQ174" s="274">
        <v>78</v>
      </c>
      <c r="AR174" s="274">
        <v>93</v>
      </c>
      <c r="AS174" s="274">
        <f t="shared" si="160"/>
        <v>15</v>
      </c>
      <c r="AT174" s="274"/>
      <c r="AU174" s="274"/>
      <c r="AV174" s="274"/>
      <c r="AW174" s="274">
        <v>88</v>
      </c>
      <c r="AX174" s="274">
        <v>88</v>
      </c>
      <c r="AY174" s="274">
        <f t="shared" si="161"/>
        <v>0</v>
      </c>
      <c r="AZ174" s="274"/>
      <c r="BA174" s="274"/>
      <c r="BB174" s="274"/>
      <c r="BC174" s="274"/>
      <c r="BD174" s="274"/>
      <c r="BE174" s="274"/>
      <c r="BF174" s="274"/>
      <c r="BG174" s="274"/>
      <c r="BH174" s="274">
        <v>94</v>
      </c>
      <c r="BI174" s="274">
        <v>95</v>
      </c>
      <c r="BJ174" s="274">
        <f t="shared" si="162"/>
        <v>1</v>
      </c>
      <c r="BK174" s="274"/>
      <c r="BL174" s="274"/>
      <c r="BM174" s="274"/>
      <c r="BN174" s="274">
        <v>89</v>
      </c>
      <c r="BO174" s="274">
        <v>100</v>
      </c>
      <c r="BP174" s="274">
        <f t="shared" si="163"/>
        <v>11</v>
      </c>
      <c r="BQ174" s="286">
        <v>0.97</v>
      </c>
      <c r="BR174" s="282">
        <v>4.57</v>
      </c>
      <c r="BS174" s="282">
        <v>0.5</v>
      </c>
      <c r="BT174" s="282" t="s">
        <v>52</v>
      </c>
      <c r="BU174" s="282" t="s">
        <v>52</v>
      </c>
      <c r="BV174" s="302">
        <v>228</v>
      </c>
      <c r="BW174" s="299">
        <v>2.5</v>
      </c>
      <c r="BX174" s="299">
        <v>2.9</v>
      </c>
      <c r="BY174" s="300">
        <v>0.18</v>
      </c>
      <c r="BZ174" s="299">
        <v>26.6</v>
      </c>
      <c r="CA174" s="299">
        <v>8.6</v>
      </c>
      <c r="CB174" s="268"/>
      <c r="CC174" s="268"/>
      <c r="CD174" s="268"/>
      <c r="CE174" s="268"/>
    </row>
    <row r="175" spans="1:83" ht="73.150000000000006">
      <c r="A175" s="259">
        <v>2022</v>
      </c>
      <c r="B175" s="273" t="s">
        <v>4483</v>
      </c>
      <c r="C175" s="273" t="s">
        <v>4484</v>
      </c>
      <c r="D175" s="273" t="s">
        <v>4934</v>
      </c>
      <c r="E175" s="273" t="s">
        <v>4934</v>
      </c>
      <c r="F175" s="273" t="s">
        <v>4935</v>
      </c>
      <c r="G175" s="269" t="s">
        <v>12043</v>
      </c>
      <c r="H175" s="272" t="s">
        <v>693</v>
      </c>
      <c r="I175" s="269"/>
      <c r="J175" s="269"/>
      <c r="K175" s="259" t="s">
        <v>4464</v>
      </c>
      <c r="L175" s="269" t="s">
        <v>4508</v>
      </c>
      <c r="M175" s="261" t="s">
        <v>4630</v>
      </c>
      <c r="N175" s="296">
        <v>32</v>
      </c>
      <c r="O175" s="296" t="s">
        <v>4756</v>
      </c>
      <c r="P175" s="272"/>
      <c r="Q175" s="290" t="s">
        <v>4944</v>
      </c>
      <c r="R175" s="296" t="s">
        <v>2</v>
      </c>
      <c r="S175" s="276" t="s">
        <v>4945</v>
      </c>
      <c r="T175" s="296" t="s">
        <v>2</v>
      </c>
      <c r="U175" s="260" t="s">
        <v>4939</v>
      </c>
      <c r="V175" s="274"/>
      <c r="W175" s="274"/>
      <c r="X175" s="274"/>
      <c r="Y175" s="274">
        <v>6</v>
      </c>
      <c r="Z175" s="274">
        <v>17</v>
      </c>
      <c r="AA175" s="274">
        <f t="shared" si="157"/>
        <v>11</v>
      </c>
      <c r="AB175" s="274"/>
      <c r="AC175" s="274"/>
      <c r="AD175" s="274"/>
      <c r="AE175" s="274">
        <v>9</v>
      </c>
      <c r="AF175" s="274">
        <v>21</v>
      </c>
      <c r="AG175" s="274">
        <f t="shared" si="158"/>
        <v>12</v>
      </c>
      <c r="AH175" s="274"/>
      <c r="AI175" s="274"/>
      <c r="AJ175" s="274"/>
      <c r="AK175" s="274">
        <v>76</v>
      </c>
      <c r="AL175" s="274">
        <v>85</v>
      </c>
      <c r="AM175" s="274">
        <f t="shared" si="159"/>
        <v>9</v>
      </c>
      <c r="AN175" s="274"/>
      <c r="AO175" s="274"/>
      <c r="AP175" s="274"/>
      <c r="AQ175" s="274">
        <v>73</v>
      </c>
      <c r="AR175" s="274">
        <v>86</v>
      </c>
      <c r="AS175" s="274">
        <f t="shared" si="160"/>
        <v>13</v>
      </c>
      <c r="AT175" s="274"/>
      <c r="AU175" s="274"/>
      <c r="AV175" s="274"/>
      <c r="AW175" s="274">
        <v>79</v>
      </c>
      <c r="AX175" s="274">
        <v>87</v>
      </c>
      <c r="AY175" s="274">
        <f t="shared" si="161"/>
        <v>8</v>
      </c>
      <c r="AZ175" s="274"/>
      <c r="BA175" s="274"/>
      <c r="BB175" s="274"/>
      <c r="BC175" s="274"/>
      <c r="BD175" s="274"/>
      <c r="BE175" s="274"/>
      <c r="BF175" s="274"/>
      <c r="BG175" s="274"/>
      <c r="BH175" s="274">
        <v>94</v>
      </c>
      <c r="BI175" s="274">
        <v>94</v>
      </c>
      <c r="BJ175" s="274">
        <f t="shared" si="162"/>
        <v>0</v>
      </c>
      <c r="BK175" s="274"/>
      <c r="BL175" s="274"/>
      <c r="BM175" s="274"/>
      <c r="BN175" s="274">
        <v>82</v>
      </c>
      <c r="BO175" s="274">
        <v>92</v>
      </c>
      <c r="BP175" s="274">
        <f t="shared" si="163"/>
        <v>10</v>
      </c>
      <c r="BQ175" s="286">
        <v>0.96</v>
      </c>
      <c r="BR175" s="282">
        <v>4.66</v>
      </c>
      <c r="BS175" s="282">
        <v>0.5</v>
      </c>
      <c r="BT175" s="282" t="s">
        <v>52</v>
      </c>
      <c r="BU175" s="282" t="s">
        <v>52</v>
      </c>
      <c r="BV175" s="302">
        <v>113</v>
      </c>
      <c r="BW175" s="299">
        <v>3.5</v>
      </c>
      <c r="BX175" s="299">
        <v>3.5</v>
      </c>
      <c r="BY175" s="300">
        <v>0.02</v>
      </c>
      <c r="BZ175" s="299">
        <v>17</v>
      </c>
      <c r="CA175" s="299">
        <v>6.6</v>
      </c>
      <c r="CB175" s="268"/>
      <c r="CC175" s="268"/>
      <c r="CD175" s="268"/>
      <c r="CE175" s="268"/>
    </row>
    <row r="176" spans="1:83" ht="58.5">
      <c r="A176" s="259">
        <v>2022</v>
      </c>
      <c r="B176" s="273" t="s">
        <v>4459</v>
      </c>
      <c r="C176" s="273" t="s">
        <v>4650</v>
      </c>
      <c r="D176" s="273" t="s">
        <v>4946</v>
      </c>
      <c r="E176" s="273" t="s">
        <v>4947</v>
      </c>
      <c r="F176" s="273" t="s">
        <v>4948</v>
      </c>
      <c r="G176" s="269" t="s">
        <v>12035</v>
      </c>
      <c r="H176" s="272" t="s">
        <v>681</v>
      </c>
      <c r="I176" s="269"/>
      <c r="J176" s="269"/>
      <c r="K176" s="259" t="s">
        <v>4464</v>
      </c>
      <c r="L176" s="269" t="s">
        <v>4508</v>
      </c>
      <c r="M176" s="269" t="s">
        <v>300</v>
      </c>
      <c r="N176" s="296">
        <v>22</v>
      </c>
      <c r="O176" s="296" t="s">
        <v>682</v>
      </c>
      <c r="P176" s="272"/>
      <c r="Q176" s="284" t="s">
        <v>4949</v>
      </c>
      <c r="R176" s="305" t="s">
        <v>4950</v>
      </c>
      <c r="S176" s="276" t="s">
        <v>4951</v>
      </c>
      <c r="T176" s="296" t="s">
        <v>2</v>
      </c>
      <c r="U176" s="260" t="s">
        <v>4736</v>
      </c>
      <c r="V176" s="274"/>
      <c r="W176" s="274"/>
      <c r="X176" s="274"/>
      <c r="Y176" s="274">
        <v>33</v>
      </c>
      <c r="Z176" s="274">
        <v>65</v>
      </c>
      <c r="AA176" s="274">
        <f t="shared" si="157"/>
        <v>32</v>
      </c>
      <c r="AB176" s="274"/>
      <c r="AC176" s="274"/>
      <c r="AD176" s="274"/>
      <c r="AE176" s="274">
        <v>41</v>
      </c>
      <c r="AF176" s="274">
        <v>72</v>
      </c>
      <c r="AG176" s="274">
        <f t="shared" si="158"/>
        <v>31</v>
      </c>
      <c r="AH176" s="274"/>
      <c r="AI176" s="274"/>
      <c r="AJ176" s="274"/>
      <c r="AK176" s="274">
        <v>88</v>
      </c>
      <c r="AL176" s="274">
        <v>97</v>
      </c>
      <c r="AM176" s="274">
        <f t="shared" si="159"/>
        <v>9</v>
      </c>
      <c r="AN176" s="274"/>
      <c r="AO176" s="274"/>
      <c r="AP176" s="274"/>
      <c r="AQ176" s="274">
        <v>44</v>
      </c>
      <c r="AR176" s="274">
        <v>49</v>
      </c>
      <c r="AS176" s="274">
        <f t="shared" si="160"/>
        <v>5</v>
      </c>
      <c r="AT176" s="274"/>
      <c r="AU176" s="274"/>
      <c r="AV176" s="274"/>
      <c r="AW176" s="274">
        <v>86</v>
      </c>
      <c r="AX176" s="274">
        <v>96</v>
      </c>
      <c r="AY176" s="274">
        <f t="shared" si="161"/>
        <v>10</v>
      </c>
      <c r="AZ176" s="274"/>
      <c r="BA176" s="274"/>
      <c r="BB176" s="274"/>
      <c r="BC176" s="274"/>
      <c r="BD176" s="274"/>
      <c r="BE176" s="274"/>
      <c r="BF176" s="274"/>
      <c r="BG176" s="274"/>
      <c r="BH176" s="274">
        <v>85</v>
      </c>
      <c r="BI176" s="274">
        <v>98</v>
      </c>
      <c r="BJ176" s="274">
        <f t="shared" si="162"/>
        <v>13</v>
      </c>
      <c r="BK176" s="274"/>
      <c r="BL176" s="274"/>
      <c r="BM176" s="274"/>
      <c r="BN176" s="274">
        <v>92</v>
      </c>
      <c r="BO176" s="274">
        <v>100</v>
      </c>
      <c r="BP176" s="274">
        <f t="shared" si="163"/>
        <v>8</v>
      </c>
      <c r="BQ176" s="286">
        <v>0.97</v>
      </c>
      <c r="BR176" s="282">
        <v>5.29</v>
      </c>
      <c r="BS176" s="282">
        <v>0.51</v>
      </c>
      <c r="BT176" s="282" t="s">
        <v>52</v>
      </c>
      <c r="BU176" s="282" t="s">
        <v>52</v>
      </c>
      <c r="BV176" s="302">
        <v>179</v>
      </c>
      <c r="BW176" s="299">
        <v>6.6</v>
      </c>
      <c r="BX176" s="299">
        <v>8.1999999999999993</v>
      </c>
      <c r="BY176" s="300">
        <v>0.23</v>
      </c>
      <c r="BZ176" s="299">
        <v>32.1</v>
      </c>
      <c r="CA176" s="299">
        <v>5.6</v>
      </c>
      <c r="CB176" s="268"/>
      <c r="CC176" s="268"/>
      <c r="CD176" s="268"/>
      <c r="CE176" s="268"/>
    </row>
    <row r="177" spans="1:83" ht="73.150000000000006">
      <c r="A177" s="259">
        <v>2022</v>
      </c>
      <c r="B177" s="273" t="s">
        <v>4498</v>
      </c>
      <c r="C177" s="273" t="s">
        <v>4619</v>
      </c>
      <c r="D177" s="273" t="s">
        <v>4771</v>
      </c>
      <c r="E177" s="273" t="s">
        <v>4771</v>
      </c>
      <c r="F177" s="273" t="s">
        <v>4772</v>
      </c>
      <c r="G177" s="269" t="s">
        <v>12087</v>
      </c>
      <c r="H177" s="272" t="s">
        <v>4469</v>
      </c>
      <c r="I177" s="269"/>
      <c r="J177" s="269"/>
      <c r="K177" s="259" t="s">
        <v>4464</v>
      </c>
      <c r="L177" s="269" t="s">
        <v>4508</v>
      </c>
      <c r="M177" s="269" t="s">
        <v>300</v>
      </c>
      <c r="N177" s="296">
        <v>87</v>
      </c>
      <c r="O177" s="296" t="s">
        <v>4757</v>
      </c>
      <c r="P177" s="272"/>
      <c r="Q177" s="290" t="s">
        <v>4952</v>
      </c>
      <c r="R177" s="296" t="s">
        <v>2</v>
      </c>
      <c r="S177" s="276" t="s">
        <v>4774</v>
      </c>
      <c r="T177" s="296" t="s">
        <v>2</v>
      </c>
      <c r="U177" s="260" t="s">
        <v>454</v>
      </c>
      <c r="V177" s="274"/>
      <c r="W177" s="274"/>
      <c r="X177" s="274"/>
      <c r="Y177" s="274">
        <v>25</v>
      </c>
      <c r="Z177" s="274">
        <v>47</v>
      </c>
      <c r="AA177" s="274">
        <f t="shared" si="157"/>
        <v>22</v>
      </c>
      <c r="AB177" s="274"/>
      <c r="AC177" s="274"/>
      <c r="AD177" s="274"/>
      <c r="AE177" s="274">
        <v>44</v>
      </c>
      <c r="AF177" s="274">
        <v>64</v>
      </c>
      <c r="AG177" s="274">
        <f t="shared" si="158"/>
        <v>20</v>
      </c>
      <c r="AH177" s="274"/>
      <c r="AI177" s="274"/>
      <c r="AJ177" s="274"/>
      <c r="AK177" s="274">
        <v>53</v>
      </c>
      <c r="AL177" s="274">
        <v>64</v>
      </c>
      <c r="AM177" s="274">
        <f t="shared" si="159"/>
        <v>11</v>
      </c>
      <c r="AN177" s="274"/>
      <c r="AO177" s="274"/>
      <c r="AP177" s="274"/>
      <c r="AQ177" s="274">
        <v>52</v>
      </c>
      <c r="AR177" s="274">
        <v>65</v>
      </c>
      <c r="AS177" s="274">
        <f t="shared" si="160"/>
        <v>13</v>
      </c>
      <c r="AT177" s="274"/>
      <c r="AU177" s="274"/>
      <c r="AV177" s="274"/>
      <c r="AW177" s="274">
        <v>73</v>
      </c>
      <c r="AX177" s="274">
        <v>81</v>
      </c>
      <c r="AY177" s="274">
        <f t="shared" si="161"/>
        <v>8</v>
      </c>
      <c r="AZ177" s="274"/>
      <c r="BA177" s="274"/>
      <c r="BB177" s="274"/>
      <c r="BC177" s="274"/>
      <c r="BD177" s="274"/>
      <c r="BE177" s="274"/>
      <c r="BF177" s="274"/>
      <c r="BG177" s="274"/>
      <c r="BH177" s="274">
        <v>70</v>
      </c>
      <c r="BI177" s="274">
        <v>78</v>
      </c>
      <c r="BJ177" s="274">
        <f t="shared" si="162"/>
        <v>8</v>
      </c>
      <c r="BK177" s="274"/>
      <c r="BL177" s="274"/>
      <c r="BM177" s="274"/>
      <c r="BN177" s="274">
        <v>78</v>
      </c>
      <c r="BO177" s="274">
        <v>86</v>
      </c>
      <c r="BP177" s="274">
        <f t="shared" si="163"/>
        <v>8</v>
      </c>
      <c r="BQ177" s="286">
        <v>0.97</v>
      </c>
      <c r="BR177" s="282">
        <v>3.06</v>
      </c>
      <c r="BS177" s="282">
        <v>0.46</v>
      </c>
      <c r="BT177" s="282" t="s">
        <v>52</v>
      </c>
      <c r="BU177" s="282" t="s">
        <v>52</v>
      </c>
      <c r="BV177" s="302">
        <v>116</v>
      </c>
      <c r="BW177" s="299">
        <v>1</v>
      </c>
      <c r="BX177" s="299">
        <v>1.3</v>
      </c>
      <c r="BY177" s="300">
        <v>0.36</v>
      </c>
      <c r="BZ177" s="299">
        <v>15.9</v>
      </c>
      <c r="CA177" s="299">
        <v>7.3</v>
      </c>
      <c r="CB177" s="268"/>
      <c r="CC177" s="268"/>
      <c r="CD177" s="268"/>
      <c r="CE177" s="268"/>
    </row>
    <row r="178" spans="1:83" ht="58.5">
      <c r="A178" s="259">
        <v>2022</v>
      </c>
      <c r="B178" s="273" t="s">
        <v>4465</v>
      </c>
      <c r="C178" s="273" t="s">
        <v>1332</v>
      </c>
      <c r="D178" s="273" t="s">
        <v>4953</v>
      </c>
      <c r="E178" s="273" t="s">
        <v>4953</v>
      </c>
      <c r="F178" s="273" t="s">
        <v>4954</v>
      </c>
      <c r="G178" s="269" t="s">
        <v>12044</v>
      </c>
      <c r="H178" s="272" t="s">
        <v>684</v>
      </c>
      <c r="I178" s="269"/>
      <c r="J178" s="269"/>
      <c r="K178" s="259" t="s">
        <v>4464</v>
      </c>
      <c r="L178" s="269" t="s">
        <v>4508</v>
      </c>
      <c r="M178" s="269" t="s">
        <v>300</v>
      </c>
      <c r="N178" s="296">
        <v>82</v>
      </c>
      <c r="O178" s="296" t="s">
        <v>4744</v>
      </c>
      <c r="P178" s="272"/>
      <c r="Q178" s="290" t="s">
        <v>4955</v>
      </c>
      <c r="R178" s="296" t="s">
        <v>2</v>
      </c>
      <c r="S178" s="276" t="s">
        <v>4956</v>
      </c>
      <c r="T178" s="296" t="s">
        <v>2</v>
      </c>
      <c r="U178" s="260" t="s">
        <v>4703</v>
      </c>
      <c r="V178" s="274"/>
      <c r="W178" s="274"/>
      <c r="X178" s="274"/>
      <c r="Y178" s="274">
        <v>34</v>
      </c>
      <c r="Z178" s="274">
        <v>59</v>
      </c>
      <c r="AA178" s="274">
        <f t="shared" si="157"/>
        <v>25</v>
      </c>
      <c r="AB178" s="274"/>
      <c r="AC178" s="274"/>
      <c r="AD178" s="274"/>
      <c r="AE178" s="274">
        <v>53</v>
      </c>
      <c r="AF178" s="274">
        <v>76</v>
      </c>
      <c r="AG178" s="274">
        <f t="shared" si="158"/>
        <v>23</v>
      </c>
      <c r="AH178" s="274"/>
      <c r="AI178" s="274"/>
      <c r="AJ178" s="274"/>
      <c r="AK178" s="274">
        <v>65</v>
      </c>
      <c r="AL178" s="274">
        <v>79</v>
      </c>
      <c r="AM178" s="274">
        <f t="shared" si="159"/>
        <v>14</v>
      </c>
      <c r="AN178" s="274"/>
      <c r="AO178" s="274"/>
      <c r="AP178" s="274"/>
      <c r="AQ178" s="274">
        <v>58</v>
      </c>
      <c r="AR178" s="274">
        <v>65</v>
      </c>
      <c r="AS178" s="274">
        <f t="shared" si="160"/>
        <v>7</v>
      </c>
      <c r="AT178" s="274"/>
      <c r="AU178" s="274"/>
      <c r="AV178" s="274"/>
      <c r="AW178" s="274">
        <v>73</v>
      </c>
      <c r="AX178" s="274">
        <v>79</v>
      </c>
      <c r="AY178" s="274">
        <f t="shared" si="161"/>
        <v>6</v>
      </c>
      <c r="AZ178" s="274"/>
      <c r="BA178" s="274"/>
      <c r="BB178" s="274"/>
      <c r="BC178" s="274"/>
      <c r="BD178" s="274"/>
      <c r="BE178" s="274"/>
      <c r="BF178" s="274"/>
      <c r="BG178" s="274"/>
      <c r="BH178" s="274">
        <v>62</v>
      </c>
      <c r="BI178" s="274">
        <v>64</v>
      </c>
      <c r="BJ178" s="274">
        <f t="shared" si="162"/>
        <v>2</v>
      </c>
      <c r="BK178" s="274"/>
      <c r="BL178" s="274"/>
      <c r="BM178" s="274"/>
      <c r="BN178" s="274">
        <v>78</v>
      </c>
      <c r="BO178" s="274">
        <v>87</v>
      </c>
      <c r="BP178" s="274">
        <f t="shared" si="163"/>
        <v>9</v>
      </c>
      <c r="BQ178" s="286">
        <v>0.96</v>
      </c>
      <c r="BR178" s="282">
        <v>4</v>
      </c>
      <c r="BS178" s="282">
        <v>0.54</v>
      </c>
      <c r="BT178" s="282" t="s">
        <v>52</v>
      </c>
      <c r="BU178" s="282" t="s">
        <v>52</v>
      </c>
      <c r="BV178" s="302">
        <v>167</v>
      </c>
      <c r="BW178" s="299">
        <v>2</v>
      </c>
      <c r="BX178" s="299">
        <v>2.1</v>
      </c>
      <c r="BY178" s="300">
        <v>0.04</v>
      </c>
      <c r="BZ178" s="299">
        <v>27.9</v>
      </c>
      <c r="CA178" s="299">
        <v>6</v>
      </c>
      <c r="CB178" s="268"/>
      <c r="CC178" s="268"/>
      <c r="CD178" s="268"/>
      <c r="CE178" s="268"/>
    </row>
    <row r="179" spans="1:83" ht="73.150000000000006">
      <c r="A179" s="259">
        <v>2022</v>
      </c>
      <c r="B179" s="273" t="s">
        <v>4668</v>
      </c>
      <c r="C179" s="273" t="s">
        <v>4957</v>
      </c>
      <c r="D179" s="273" t="s">
        <v>4934</v>
      </c>
      <c r="E179" s="273" t="s">
        <v>4934</v>
      </c>
      <c r="F179" s="273" t="s">
        <v>4958</v>
      </c>
      <c r="G179" s="269" t="s">
        <v>12045</v>
      </c>
      <c r="H179" s="261" t="s">
        <v>719</v>
      </c>
      <c r="I179" s="269"/>
      <c r="J179" s="269"/>
      <c r="K179" s="259" t="s">
        <v>4464</v>
      </c>
      <c r="L179" s="269" t="s">
        <v>4508</v>
      </c>
      <c r="M179" s="272" t="s">
        <v>4630</v>
      </c>
      <c r="N179" s="296">
        <v>116</v>
      </c>
      <c r="O179" s="296" t="s">
        <v>4903</v>
      </c>
      <c r="P179" s="272"/>
      <c r="Q179" s="290" t="s">
        <v>4959</v>
      </c>
      <c r="R179" s="296" t="s">
        <v>2</v>
      </c>
      <c r="S179" s="276" t="s">
        <v>4960</v>
      </c>
      <c r="T179" s="296" t="s">
        <v>2</v>
      </c>
      <c r="U179" s="260" t="s">
        <v>4703</v>
      </c>
      <c r="V179" s="274"/>
      <c r="W179" s="274"/>
      <c r="X179" s="274"/>
      <c r="Y179" s="274">
        <v>62</v>
      </c>
      <c r="Z179" s="274">
        <v>68</v>
      </c>
      <c r="AA179" s="274">
        <f t="shared" si="157"/>
        <v>6</v>
      </c>
      <c r="AB179" s="274"/>
      <c r="AC179" s="274"/>
      <c r="AD179" s="274"/>
      <c r="AE179" s="274">
        <v>85</v>
      </c>
      <c r="AF179" s="274">
        <v>92</v>
      </c>
      <c r="AG179" s="274">
        <f t="shared" si="158"/>
        <v>7</v>
      </c>
      <c r="AH179" s="274"/>
      <c r="AI179" s="274"/>
      <c r="AJ179" s="274"/>
      <c r="AK179" s="274">
        <v>85</v>
      </c>
      <c r="AL179" s="274">
        <v>93</v>
      </c>
      <c r="AM179" s="274">
        <f t="shared" si="159"/>
        <v>8</v>
      </c>
      <c r="AN179" s="274"/>
      <c r="AO179" s="274"/>
      <c r="AP179" s="274"/>
      <c r="AQ179" s="274"/>
      <c r="AR179" s="274"/>
      <c r="AS179" s="274"/>
      <c r="AT179" s="274"/>
      <c r="AU179" s="274"/>
      <c r="AV179" s="274"/>
      <c r="AW179" s="274">
        <v>96</v>
      </c>
      <c r="AX179" s="274">
        <v>93</v>
      </c>
      <c r="AY179" s="274">
        <f t="shared" si="161"/>
        <v>-3</v>
      </c>
      <c r="AZ179" s="274"/>
      <c r="BA179" s="274"/>
      <c r="BB179" s="274"/>
      <c r="BC179" s="274"/>
      <c r="BD179" s="274"/>
      <c r="BE179" s="274"/>
      <c r="BF179" s="274"/>
      <c r="BG179" s="274"/>
      <c r="BH179" s="274">
        <v>97</v>
      </c>
      <c r="BI179" s="274">
        <v>95</v>
      </c>
      <c r="BJ179" s="274">
        <f t="shared" si="162"/>
        <v>-2</v>
      </c>
      <c r="BK179" s="274"/>
      <c r="BL179" s="274"/>
      <c r="BM179" s="274"/>
      <c r="BN179" s="274">
        <v>98</v>
      </c>
      <c r="BO179" s="274">
        <v>100</v>
      </c>
      <c r="BP179" s="274">
        <f t="shared" si="163"/>
        <v>2</v>
      </c>
      <c r="BQ179" s="286">
        <v>0.97</v>
      </c>
      <c r="BR179" s="282">
        <v>4.83</v>
      </c>
      <c r="BS179" s="282">
        <v>0.46</v>
      </c>
      <c r="BT179" s="282" t="s">
        <v>52</v>
      </c>
      <c r="BU179" s="282" t="s">
        <v>52</v>
      </c>
      <c r="BV179" s="302">
        <v>395</v>
      </c>
      <c r="BW179" s="299">
        <v>2.8</v>
      </c>
      <c r="BX179" s="299">
        <v>3.4</v>
      </c>
      <c r="BY179" s="300">
        <v>0.2</v>
      </c>
      <c r="BZ179" s="299">
        <v>39.9</v>
      </c>
      <c r="CA179" s="299">
        <v>9.9</v>
      </c>
      <c r="CB179" s="268"/>
      <c r="CC179" s="268"/>
      <c r="CD179" s="268"/>
      <c r="CE179" s="268"/>
    </row>
    <row r="180" spans="1:83" ht="73.150000000000006">
      <c r="A180" s="259">
        <v>2022</v>
      </c>
      <c r="B180" s="273" t="s">
        <v>4668</v>
      </c>
      <c r="C180" s="273" t="s">
        <v>4957</v>
      </c>
      <c r="D180" s="273" t="s">
        <v>4934</v>
      </c>
      <c r="E180" s="273" t="s">
        <v>4934</v>
      </c>
      <c r="F180" s="273" t="s">
        <v>4958</v>
      </c>
      <c r="G180" s="269" t="s">
        <v>12045</v>
      </c>
      <c r="H180" s="261" t="s">
        <v>693</v>
      </c>
      <c r="I180" s="269"/>
      <c r="J180" s="269"/>
      <c r="K180" s="259" t="s">
        <v>4464</v>
      </c>
      <c r="L180" s="269" t="s">
        <v>4508</v>
      </c>
      <c r="M180" s="272" t="s">
        <v>4630</v>
      </c>
      <c r="N180" s="296">
        <v>68</v>
      </c>
      <c r="O180" s="296" t="s">
        <v>4756</v>
      </c>
      <c r="P180" s="272"/>
      <c r="Q180" s="290" t="s">
        <v>4961</v>
      </c>
      <c r="R180" s="296" t="s">
        <v>2</v>
      </c>
      <c r="S180" s="281" t="s">
        <v>4960</v>
      </c>
      <c r="T180" s="296" t="s">
        <v>2</v>
      </c>
      <c r="U180" s="260" t="s">
        <v>4703</v>
      </c>
      <c r="V180" s="274"/>
      <c r="W180" s="274"/>
      <c r="X180" s="274"/>
      <c r="Y180" s="274">
        <v>49</v>
      </c>
      <c r="Z180" s="274">
        <v>70</v>
      </c>
      <c r="AA180" s="274">
        <f t="shared" si="157"/>
        <v>21</v>
      </c>
      <c r="AB180" s="280"/>
      <c r="AC180" s="280"/>
      <c r="AD180" s="280"/>
      <c r="AE180" s="274">
        <v>79</v>
      </c>
      <c r="AF180" s="274">
        <v>93</v>
      </c>
      <c r="AG180" s="274">
        <f t="shared" si="158"/>
        <v>14</v>
      </c>
      <c r="AH180" s="274"/>
      <c r="AI180" s="274"/>
      <c r="AJ180" s="274"/>
      <c r="AK180" s="274">
        <v>76</v>
      </c>
      <c r="AL180" s="274">
        <v>88</v>
      </c>
      <c r="AM180" s="274">
        <f t="shared" si="159"/>
        <v>12</v>
      </c>
      <c r="AN180" s="280"/>
      <c r="AO180" s="280"/>
      <c r="AP180" s="280"/>
      <c r="AQ180" s="274"/>
      <c r="AR180" s="274"/>
      <c r="AS180" s="274"/>
      <c r="AT180" s="280"/>
      <c r="AU180" s="280"/>
      <c r="AV180" s="280"/>
      <c r="AW180" s="274">
        <v>90</v>
      </c>
      <c r="AX180" s="274">
        <v>100</v>
      </c>
      <c r="AY180" s="274">
        <f t="shared" si="161"/>
        <v>10</v>
      </c>
      <c r="AZ180" s="280"/>
      <c r="BA180" s="280"/>
      <c r="BB180" s="280"/>
      <c r="BC180" s="280"/>
      <c r="BD180" s="280"/>
      <c r="BE180" s="274"/>
      <c r="BF180" s="274"/>
      <c r="BG180" s="274"/>
      <c r="BH180" s="274">
        <v>95</v>
      </c>
      <c r="BI180" s="274">
        <v>98</v>
      </c>
      <c r="BJ180" s="274">
        <f t="shared" si="162"/>
        <v>3</v>
      </c>
      <c r="BK180" s="274"/>
      <c r="BL180" s="274"/>
      <c r="BM180" s="274"/>
      <c r="BN180" s="274">
        <v>94</v>
      </c>
      <c r="BO180" s="274">
        <v>100</v>
      </c>
      <c r="BP180" s="274">
        <f t="shared" si="163"/>
        <v>6</v>
      </c>
      <c r="BQ180" s="286">
        <v>0.97</v>
      </c>
      <c r="BR180" s="282">
        <v>4.3099999999999996</v>
      </c>
      <c r="BS180" s="282">
        <v>0.5</v>
      </c>
      <c r="BT180" s="282" t="s">
        <v>52</v>
      </c>
      <c r="BU180" s="282" t="s">
        <v>52</v>
      </c>
      <c r="BV180" s="302">
        <v>330</v>
      </c>
      <c r="BW180" s="299">
        <v>4.5</v>
      </c>
      <c r="BX180" s="299">
        <v>4.9000000000000004</v>
      </c>
      <c r="BY180" s="300">
        <v>0.09</v>
      </c>
      <c r="BZ180" s="299">
        <v>27.8</v>
      </c>
      <c r="CA180" s="299">
        <v>11.9</v>
      </c>
      <c r="CB180" s="268"/>
      <c r="CC180" s="268"/>
      <c r="CD180" s="268"/>
      <c r="CE180" s="268"/>
    </row>
    <row r="181" spans="1:83" ht="73.150000000000006">
      <c r="A181" s="259">
        <v>2022</v>
      </c>
      <c r="B181" s="273" t="s">
        <v>4668</v>
      </c>
      <c r="C181" s="273" t="s">
        <v>4957</v>
      </c>
      <c r="D181" s="273" t="s">
        <v>4934</v>
      </c>
      <c r="E181" s="273" t="s">
        <v>4934</v>
      </c>
      <c r="F181" s="273" t="s">
        <v>4958</v>
      </c>
      <c r="G181" s="269" t="s">
        <v>12045</v>
      </c>
      <c r="H181" s="272" t="s">
        <v>676</v>
      </c>
      <c r="I181" s="269"/>
      <c r="J181" s="269"/>
      <c r="K181" s="259" t="s">
        <v>4464</v>
      </c>
      <c r="L181" s="269" t="s">
        <v>4508</v>
      </c>
      <c r="M181" s="272" t="s">
        <v>4630</v>
      </c>
      <c r="N181" s="296">
        <v>189</v>
      </c>
      <c r="O181" s="296" t="s">
        <v>679</v>
      </c>
      <c r="P181" s="272"/>
      <c r="Q181" s="290" t="s">
        <v>4962</v>
      </c>
      <c r="R181" s="296" t="s">
        <v>2</v>
      </c>
      <c r="S181" s="276" t="s">
        <v>4960</v>
      </c>
      <c r="T181" s="296" t="s">
        <v>2</v>
      </c>
      <c r="U181" s="260" t="s">
        <v>4703</v>
      </c>
      <c r="V181" s="274"/>
      <c r="W181" s="274"/>
      <c r="X181" s="274"/>
      <c r="Y181" s="274">
        <v>56</v>
      </c>
      <c r="Z181" s="274">
        <v>73</v>
      </c>
      <c r="AA181" s="274">
        <f t="shared" si="157"/>
        <v>17</v>
      </c>
      <c r="AB181" s="274"/>
      <c r="AC181" s="274"/>
      <c r="AD181" s="274"/>
      <c r="AE181" s="274">
        <v>82</v>
      </c>
      <c r="AF181" s="274">
        <v>90</v>
      </c>
      <c r="AG181" s="274">
        <f t="shared" si="158"/>
        <v>8</v>
      </c>
      <c r="AH181" s="274"/>
      <c r="AI181" s="274"/>
      <c r="AJ181" s="274"/>
      <c r="AK181" s="274">
        <v>83</v>
      </c>
      <c r="AL181" s="274">
        <v>82</v>
      </c>
      <c r="AM181" s="274">
        <f t="shared" si="159"/>
        <v>-1</v>
      </c>
      <c r="AN181" s="274"/>
      <c r="AO181" s="274"/>
      <c r="AP181" s="274"/>
      <c r="AQ181" s="274"/>
      <c r="AR181" s="274"/>
      <c r="AS181" s="274"/>
      <c r="AT181" s="274"/>
      <c r="AU181" s="274"/>
      <c r="AV181" s="274"/>
      <c r="AW181" s="274">
        <v>96</v>
      </c>
      <c r="AX181" s="274">
        <v>97</v>
      </c>
      <c r="AY181" s="274">
        <f t="shared" si="161"/>
        <v>1</v>
      </c>
      <c r="AZ181" s="274"/>
      <c r="BA181" s="274"/>
      <c r="BB181" s="274"/>
      <c r="BC181" s="274"/>
      <c r="BD181" s="274"/>
      <c r="BE181" s="274"/>
      <c r="BF181" s="274"/>
      <c r="BG181" s="274"/>
      <c r="BH181" s="274">
        <v>93</v>
      </c>
      <c r="BI181" s="274">
        <v>98</v>
      </c>
      <c r="BJ181" s="274">
        <f t="shared" si="162"/>
        <v>5</v>
      </c>
      <c r="BK181" s="274"/>
      <c r="BL181" s="274"/>
      <c r="BM181" s="274"/>
      <c r="BN181" s="274">
        <v>96</v>
      </c>
      <c r="BO181" s="274">
        <v>100</v>
      </c>
      <c r="BP181" s="274">
        <f t="shared" si="163"/>
        <v>4</v>
      </c>
      <c r="BQ181" s="286">
        <v>0.97</v>
      </c>
      <c r="BR181" s="282">
        <v>4.3899999999999997</v>
      </c>
      <c r="BS181" s="282">
        <v>0.44</v>
      </c>
      <c r="BT181" s="282" t="s">
        <v>52</v>
      </c>
      <c r="BU181" s="282" t="s">
        <v>52</v>
      </c>
      <c r="BV181" s="302">
        <v>284</v>
      </c>
      <c r="BW181" s="299">
        <v>1.4</v>
      </c>
      <c r="BX181" s="299">
        <v>1.5</v>
      </c>
      <c r="BY181" s="300">
        <v>0.06</v>
      </c>
      <c r="BZ181" s="299">
        <v>27.9</v>
      </c>
      <c r="CA181" s="299">
        <v>10.199999999999999</v>
      </c>
      <c r="CB181" s="268"/>
      <c r="CC181" s="268"/>
      <c r="CD181" s="268"/>
      <c r="CE181" s="268"/>
    </row>
    <row r="182" spans="1:83" ht="73.150000000000006">
      <c r="A182" s="259">
        <v>2022</v>
      </c>
      <c r="B182" s="273" t="s">
        <v>4478</v>
      </c>
      <c r="C182" s="273" t="s">
        <v>4479</v>
      </c>
      <c r="D182" s="273" t="s">
        <v>4963</v>
      </c>
      <c r="E182" s="273" t="s">
        <v>4963</v>
      </c>
      <c r="F182" s="273" t="s">
        <v>4963</v>
      </c>
      <c r="G182" s="269" t="s">
        <v>4801</v>
      </c>
      <c r="H182" s="272" t="s">
        <v>681</v>
      </c>
      <c r="I182" s="269"/>
      <c r="J182" s="269"/>
      <c r="K182" s="259" t="s">
        <v>4464</v>
      </c>
      <c r="L182" s="269" t="s">
        <v>4508</v>
      </c>
      <c r="M182" s="269" t="s">
        <v>300</v>
      </c>
      <c r="N182" s="296"/>
      <c r="O182" s="296" t="s">
        <v>4751</v>
      </c>
      <c r="P182" s="272"/>
      <c r="Q182" s="284" t="s">
        <v>4964</v>
      </c>
      <c r="R182" s="296" t="s">
        <v>5</v>
      </c>
      <c r="S182" s="276" t="s">
        <v>4965</v>
      </c>
      <c r="T182" s="305" t="s">
        <v>5</v>
      </c>
      <c r="U182" s="260" t="s">
        <v>4710</v>
      </c>
      <c r="V182" s="274"/>
      <c r="W182" s="274"/>
      <c r="X182" s="274"/>
      <c r="Y182" s="274">
        <v>53</v>
      </c>
      <c r="Z182" s="274">
        <v>70</v>
      </c>
      <c r="AA182" s="274">
        <f t="shared" si="157"/>
        <v>17</v>
      </c>
      <c r="AB182" s="274"/>
      <c r="AC182" s="274"/>
      <c r="AD182" s="274"/>
      <c r="AE182" s="274">
        <v>64</v>
      </c>
      <c r="AF182" s="274">
        <v>83</v>
      </c>
      <c r="AG182" s="274">
        <f t="shared" si="158"/>
        <v>19</v>
      </c>
      <c r="AH182" s="274"/>
      <c r="AI182" s="274"/>
      <c r="AJ182" s="274"/>
      <c r="AK182" s="274">
        <v>83</v>
      </c>
      <c r="AL182" s="274">
        <v>90</v>
      </c>
      <c r="AM182" s="274">
        <f t="shared" si="159"/>
        <v>7</v>
      </c>
      <c r="AN182" s="274"/>
      <c r="AO182" s="274"/>
      <c r="AP182" s="274"/>
      <c r="AQ182" s="274">
        <v>5</v>
      </c>
      <c r="AR182" s="274">
        <v>17</v>
      </c>
      <c r="AS182" s="274">
        <f t="shared" ref="AS182:AS186" si="164">AR182-AQ182</f>
        <v>12</v>
      </c>
      <c r="AT182" s="274"/>
      <c r="AU182" s="274"/>
      <c r="AV182" s="274"/>
      <c r="AW182" s="274">
        <v>77</v>
      </c>
      <c r="AX182" s="274">
        <v>88</v>
      </c>
      <c r="AY182" s="274">
        <f t="shared" si="161"/>
        <v>11</v>
      </c>
      <c r="AZ182" s="274"/>
      <c r="BA182" s="274"/>
      <c r="BB182" s="274"/>
      <c r="BC182" s="274"/>
      <c r="BD182" s="274"/>
      <c r="BE182" s="274"/>
      <c r="BF182" s="274"/>
      <c r="BG182" s="274"/>
      <c r="BH182" s="274">
        <v>82</v>
      </c>
      <c r="BI182" s="274">
        <v>84</v>
      </c>
      <c r="BJ182" s="274">
        <f t="shared" si="162"/>
        <v>2</v>
      </c>
      <c r="BK182" s="274"/>
      <c r="BL182" s="274"/>
      <c r="BM182" s="274"/>
      <c r="BN182" s="274">
        <v>95</v>
      </c>
      <c r="BO182" s="274">
        <v>98</v>
      </c>
      <c r="BP182" s="274">
        <f t="shared" si="163"/>
        <v>3</v>
      </c>
      <c r="BQ182" s="286">
        <v>0.97</v>
      </c>
      <c r="BR182" s="282">
        <v>4.1500000000000004</v>
      </c>
      <c r="BS182" s="282">
        <v>0.51</v>
      </c>
      <c r="BT182" s="282" t="s">
        <v>52</v>
      </c>
      <c r="BU182" s="282" t="s">
        <v>52</v>
      </c>
      <c r="BV182" s="302" t="s">
        <v>4751</v>
      </c>
      <c r="BW182" s="299"/>
      <c r="BX182" s="299"/>
      <c r="BY182" s="299" t="e">
        <v>#DIV/0!</v>
      </c>
      <c r="BZ182" s="299"/>
      <c r="CA182" s="299"/>
      <c r="CB182" s="268"/>
      <c r="CC182" s="268"/>
      <c r="CD182" s="268"/>
      <c r="CE182" s="268"/>
    </row>
    <row r="183" spans="1:83" ht="73.150000000000006">
      <c r="A183" s="259">
        <v>2022</v>
      </c>
      <c r="B183" s="273" t="s">
        <v>4498</v>
      </c>
      <c r="C183" s="273" t="s">
        <v>4812</v>
      </c>
      <c r="D183" s="273" t="s">
        <v>4966</v>
      </c>
      <c r="E183" s="273" t="s">
        <v>4966</v>
      </c>
      <c r="F183" s="273" t="s">
        <v>4967</v>
      </c>
      <c r="G183" s="269" t="s">
        <v>12059</v>
      </c>
      <c r="H183" s="272" t="s">
        <v>681</v>
      </c>
      <c r="I183" s="269"/>
      <c r="J183" s="269"/>
      <c r="K183" s="259" t="s">
        <v>4464</v>
      </c>
      <c r="L183" s="269" t="s">
        <v>4508</v>
      </c>
      <c r="M183" s="269" t="s">
        <v>300</v>
      </c>
      <c r="N183" s="296">
        <v>32</v>
      </c>
      <c r="O183" s="296" t="s">
        <v>682</v>
      </c>
      <c r="P183" s="272"/>
      <c r="Q183" s="290" t="s">
        <v>4968</v>
      </c>
      <c r="R183" s="296" t="s">
        <v>2</v>
      </c>
      <c r="S183" s="276" t="s">
        <v>4969</v>
      </c>
      <c r="T183" s="296" t="s">
        <v>2</v>
      </c>
      <c r="U183" s="260" t="s">
        <v>454</v>
      </c>
      <c r="V183" s="274"/>
      <c r="W183" s="274"/>
      <c r="X183" s="274"/>
      <c r="Y183" s="274">
        <v>36</v>
      </c>
      <c r="Z183" s="274">
        <v>73</v>
      </c>
      <c r="AA183" s="274">
        <f t="shared" si="157"/>
        <v>37</v>
      </c>
      <c r="AB183" s="274"/>
      <c r="AC183" s="274"/>
      <c r="AD183" s="274"/>
      <c r="AE183" s="274">
        <v>69</v>
      </c>
      <c r="AF183" s="274">
        <v>89</v>
      </c>
      <c r="AG183" s="274">
        <f t="shared" si="158"/>
        <v>20</v>
      </c>
      <c r="AH183" s="274"/>
      <c r="AI183" s="274"/>
      <c r="AJ183" s="274"/>
      <c r="AK183" s="274">
        <v>81</v>
      </c>
      <c r="AL183" s="274">
        <v>93</v>
      </c>
      <c r="AM183" s="274">
        <f t="shared" si="159"/>
        <v>12</v>
      </c>
      <c r="AN183" s="274"/>
      <c r="AO183" s="274"/>
      <c r="AP183" s="274"/>
      <c r="AQ183" s="274">
        <v>80</v>
      </c>
      <c r="AR183" s="274">
        <v>92</v>
      </c>
      <c r="AS183" s="274">
        <f t="shared" si="164"/>
        <v>12</v>
      </c>
      <c r="AT183" s="274"/>
      <c r="AU183" s="274"/>
      <c r="AV183" s="274"/>
      <c r="AW183" s="274">
        <v>86</v>
      </c>
      <c r="AX183" s="274">
        <v>94</v>
      </c>
      <c r="AY183" s="274">
        <f t="shared" si="161"/>
        <v>8</v>
      </c>
      <c r="AZ183" s="274"/>
      <c r="BA183" s="274"/>
      <c r="BB183" s="274"/>
      <c r="BC183" s="274"/>
      <c r="BD183" s="274"/>
      <c r="BE183" s="274"/>
      <c r="BF183" s="274"/>
      <c r="BG183" s="274"/>
      <c r="BH183" s="274">
        <v>81</v>
      </c>
      <c r="BI183" s="274">
        <v>93</v>
      </c>
      <c r="BJ183" s="274">
        <f t="shared" si="162"/>
        <v>12</v>
      </c>
      <c r="BK183" s="274"/>
      <c r="BL183" s="274"/>
      <c r="BM183" s="274"/>
      <c r="BN183" s="274">
        <v>92</v>
      </c>
      <c r="BO183" s="274">
        <v>98</v>
      </c>
      <c r="BP183" s="274">
        <f t="shared" si="163"/>
        <v>6</v>
      </c>
      <c r="BQ183" s="286">
        <v>0.97</v>
      </c>
      <c r="BR183" s="282">
        <v>4.74</v>
      </c>
      <c r="BS183" s="282">
        <v>0.53</v>
      </c>
      <c r="BT183" s="282" t="s">
        <v>52</v>
      </c>
      <c r="BU183" s="282" t="s">
        <v>52</v>
      </c>
      <c r="BV183" s="302">
        <v>300</v>
      </c>
      <c r="BW183" s="299">
        <v>5.9</v>
      </c>
      <c r="BX183" s="299">
        <v>9.4</v>
      </c>
      <c r="BY183" s="300">
        <v>0.57999999999999996</v>
      </c>
      <c r="BZ183" s="299">
        <v>41</v>
      </c>
      <c r="CA183" s="299">
        <v>7.3</v>
      </c>
      <c r="CB183" s="268"/>
      <c r="CC183" s="268"/>
      <c r="CD183" s="268"/>
      <c r="CE183" s="268"/>
    </row>
    <row r="184" spans="1:83" ht="73.150000000000006">
      <c r="A184" s="259">
        <v>2022</v>
      </c>
      <c r="B184" s="273" t="s">
        <v>4478</v>
      </c>
      <c r="C184" s="273" t="s">
        <v>4479</v>
      </c>
      <c r="D184" s="273" t="s">
        <v>4520</v>
      </c>
      <c r="E184" s="273" t="s">
        <v>4521</v>
      </c>
      <c r="F184" s="273" t="s">
        <v>4522</v>
      </c>
      <c r="G184" s="269" t="s">
        <v>12032</v>
      </c>
      <c r="H184" s="272" t="s">
        <v>688</v>
      </c>
      <c r="I184" s="269"/>
      <c r="J184" s="269"/>
      <c r="K184" s="259" t="s">
        <v>4464</v>
      </c>
      <c r="L184" s="269" t="s">
        <v>4508</v>
      </c>
      <c r="M184" s="269" t="s">
        <v>300</v>
      </c>
      <c r="N184" s="296">
        <v>38</v>
      </c>
      <c r="O184" s="296" t="s">
        <v>4863</v>
      </c>
      <c r="P184" s="272"/>
      <c r="Q184" s="290" t="s">
        <v>4970</v>
      </c>
      <c r="R184" s="296" t="s">
        <v>2</v>
      </c>
      <c r="S184" s="276" t="s">
        <v>4971</v>
      </c>
      <c r="T184" s="296" t="s">
        <v>2</v>
      </c>
      <c r="U184" s="260" t="s">
        <v>4736</v>
      </c>
      <c r="V184" s="274"/>
      <c r="W184" s="274"/>
      <c r="X184" s="274"/>
      <c r="Y184" s="274">
        <v>55</v>
      </c>
      <c r="Z184" s="274">
        <v>64</v>
      </c>
      <c r="AA184" s="274">
        <f t="shared" si="157"/>
        <v>9</v>
      </c>
      <c r="AB184" s="274"/>
      <c r="AC184" s="274"/>
      <c r="AD184" s="274"/>
      <c r="AE184" s="274">
        <v>61</v>
      </c>
      <c r="AF184" s="274">
        <v>70</v>
      </c>
      <c r="AG184" s="274">
        <f t="shared" si="158"/>
        <v>9</v>
      </c>
      <c r="AH184" s="274"/>
      <c r="AI184" s="274"/>
      <c r="AJ184" s="274"/>
      <c r="AK184" s="274">
        <v>70</v>
      </c>
      <c r="AL184" s="274">
        <v>79</v>
      </c>
      <c r="AM184" s="274">
        <f t="shared" si="159"/>
        <v>9</v>
      </c>
      <c r="AN184" s="274"/>
      <c r="AO184" s="274"/>
      <c r="AP184" s="274"/>
      <c r="AQ184" s="274">
        <v>52</v>
      </c>
      <c r="AR184" s="274">
        <v>59</v>
      </c>
      <c r="AS184" s="274">
        <f t="shared" si="164"/>
        <v>7</v>
      </c>
      <c r="AT184" s="274"/>
      <c r="AU184" s="274"/>
      <c r="AV184" s="274"/>
      <c r="AW184" s="274">
        <v>82</v>
      </c>
      <c r="AX184" s="274">
        <v>88</v>
      </c>
      <c r="AY184" s="274">
        <f t="shared" si="161"/>
        <v>6</v>
      </c>
      <c r="AZ184" s="274"/>
      <c r="BA184" s="274"/>
      <c r="BB184" s="274"/>
      <c r="BC184" s="274"/>
      <c r="BD184" s="274"/>
      <c r="BE184" s="274"/>
      <c r="BF184" s="274"/>
      <c r="BG184" s="274"/>
      <c r="BH184" s="274">
        <v>84</v>
      </c>
      <c r="BI184" s="274">
        <v>85</v>
      </c>
      <c r="BJ184" s="274">
        <f t="shared" si="162"/>
        <v>1</v>
      </c>
      <c r="BK184" s="274"/>
      <c r="BL184" s="274"/>
      <c r="BM184" s="274"/>
      <c r="BN184" s="274">
        <v>92</v>
      </c>
      <c r="BO184" s="274">
        <v>94</v>
      </c>
      <c r="BP184" s="274">
        <f t="shared" si="163"/>
        <v>2</v>
      </c>
      <c r="BQ184" s="286">
        <v>0.97</v>
      </c>
      <c r="BR184" s="282">
        <v>4.6100000000000003</v>
      </c>
      <c r="BS184" s="282">
        <v>0.5</v>
      </c>
      <c r="BT184" s="282" t="s">
        <v>52</v>
      </c>
      <c r="BU184" s="282" t="s">
        <v>52</v>
      </c>
      <c r="BV184" s="302">
        <v>111</v>
      </c>
      <c r="BW184" s="299">
        <v>2.4</v>
      </c>
      <c r="BX184" s="299">
        <v>2.9</v>
      </c>
      <c r="BY184" s="300">
        <v>0.21</v>
      </c>
      <c r="BZ184" s="299">
        <v>17.3</v>
      </c>
      <c r="CA184" s="299">
        <v>6.5</v>
      </c>
      <c r="CB184" s="268"/>
      <c r="CC184" s="268"/>
      <c r="CD184" s="268"/>
      <c r="CE184" s="268"/>
    </row>
    <row r="185" spans="1:83" ht="73.150000000000006">
      <c r="A185" s="261">
        <v>2022</v>
      </c>
      <c r="B185" s="273" t="s">
        <v>4668</v>
      </c>
      <c r="C185" s="273" t="s">
        <v>4672</v>
      </c>
      <c r="D185" s="273" t="s">
        <v>4673</v>
      </c>
      <c r="E185" s="273" t="s">
        <v>4673</v>
      </c>
      <c r="F185" s="273" t="s">
        <v>4674</v>
      </c>
      <c r="G185" s="272" t="s">
        <v>4972</v>
      </c>
      <c r="H185" s="272" t="s">
        <v>4469</v>
      </c>
      <c r="I185" s="272"/>
      <c r="J185" s="272"/>
      <c r="K185" s="259" t="s">
        <v>4464</v>
      </c>
      <c r="L185" s="269" t="s">
        <v>4508</v>
      </c>
      <c r="M185" s="269" t="s">
        <v>300</v>
      </c>
      <c r="N185" s="296">
        <v>68</v>
      </c>
      <c r="O185" s="296" t="s">
        <v>4757</v>
      </c>
      <c r="P185" s="272"/>
      <c r="Q185" s="290" t="s">
        <v>4973</v>
      </c>
      <c r="R185" s="296" t="s">
        <v>2</v>
      </c>
      <c r="S185" s="276" t="s">
        <v>4974</v>
      </c>
      <c r="T185" s="296" t="s">
        <v>2</v>
      </c>
      <c r="U185" s="273" t="s">
        <v>4703</v>
      </c>
      <c r="V185" s="309"/>
      <c r="W185" s="309"/>
      <c r="X185" s="309"/>
      <c r="Y185" s="309">
        <v>34</v>
      </c>
      <c r="Z185" s="309">
        <v>54</v>
      </c>
      <c r="AA185" s="309">
        <f t="shared" si="157"/>
        <v>20</v>
      </c>
      <c r="AB185" s="309"/>
      <c r="AC185" s="309"/>
      <c r="AD185" s="309"/>
      <c r="AE185" s="309">
        <v>44</v>
      </c>
      <c r="AF185" s="309">
        <v>57</v>
      </c>
      <c r="AG185" s="309">
        <f t="shared" si="158"/>
        <v>13</v>
      </c>
      <c r="AH185" s="309"/>
      <c r="AI185" s="309"/>
      <c r="AJ185" s="309"/>
      <c r="AK185" s="309">
        <v>56</v>
      </c>
      <c r="AL185" s="309">
        <v>62</v>
      </c>
      <c r="AM185" s="309">
        <f t="shared" si="159"/>
        <v>6</v>
      </c>
      <c r="AN185" s="309"/>
      <c r="AO185" s="309"/>
      <c r="AP185" s="309"/>
      <c r="AQ185" s="309">
        <v>34</v>
      </c>
      <c r="AR185" s="309">
        <v>47</v>
      </c>
      <c r="AS185" s="309">
        <f t="shared" si="164"/>
        <v>13</v>
      </c>
      <c r="AT185" s="309"/>
      <c r="AU185" s="309"/>
      <c r="AV185" s="309"/>
      <c r="AW185" s="309">
        <v>71</v>
      </c>
      <c r="AX185" s="309">
        <v>73</v>
      </c>
      <c r="AY185" s="309">
        <f t="shared" si="161"/>
        <v>2</v>
      </c>
      <c r="AZ185" s="309"/>
      <c r="BA185" s="309"/>
      <c r="BB185" s="309"/>
      <c r="BC185" s="309"/>
      <c r="BD185" s="309"/>
      <c r="BE185" s="309"/>
      <c r="BF185" s="309"/>
      <c r="BG185" s="309"/>
      <c r="BH185" s="309">
        <v>70</v>
      </c>
      <c r="BI185" s="309">
        <v>72</v>
      </c>
      <c r="BJ185" s="309">
        <f t="shared" si="162"/>
        <v>2</v>
      </c>
      <c r="BK185" s="309"/>
      <c r="BL185" s="309"/>
      <c r="BM185" s="309"/>
      <c r="BN185" s="309">
        <v>75</v>
      </c>
      <c r="BO185" s="309">
        <v>76</v>
      </c>
      <c r="BP185" s="309">
        <f t="shared" si="163"/>
        <v>1</v>
      </c>
      <c r="BQ185" s="310">
        <v>0.96</v>
      </c>
      <c r="BR185" s="311">
        <v>3.07</v>
      </c>
      <c r="BS185" s="311">
        <v>0.51</v>
      </c>
      <c r="BT185" s="282" t="s">
        <v>52</v>
      </c>
      <c r="BU185" s="282" t="s">
        <v>52</v>
      </c>
      <c r="BV185" s="302">
        <v>85</v>
      </c>
      <c r="BW185" s="299">
        <v>0.8</v>
      </c>
      <c r="BX185" s="299">
        <v>1.3</v>
      </c>
      <c r="BY185" s="300">
        <v>0.59</v>
      </c>
      <c r="BZ185" s="299">
        <v>13.6</v>
      </c>
      <c r="CA185" s="299">
        <v>6.2</v>
      </c>
      <c r="CB185" s="312"/>
      <c r="CC185" s="312"/>
      <c r="CD185" s="312"/>
      <c r="CE185" s="312"/>
    </row>
    <row r="186" spans="1:83" ht="58.5">
      <c r="A186" s="261">
        <v>2022</v>
      </c>
      <c r="B186" s="273" t="s">
        <v>4704</v>
      </c>
      <c r="C186" s="273" t="s">
        <v>4705</v>
      </c>
      <c r="D186" s="273" t="s">
        <v>4706</v>
      </c>
      <c r="E186" s="273" t="s">
        <v>4706</v>
      </c>
      <c r="F186" s="273" t="s">
        <v>4707</v>
      </c>
      <c r="G186" s="272" t="s">
        <v>4579</v>
      </c>
      <c r="H186" s="272" t="s">
        <v>4469</v>
      </c>
      <c r="I186" s="272"/>
      <c r="J186" s="272" t="s">
        <v>376</v>
      </c>
      <c r="K186" s="259" t="s">
        <v>4464</v>
      </c>
      <c r="L186" s="269" t="s">
        <v>4508</v>
      </c>
      <c r="M186" s="295" t="s">
        <v>4630</v>
      </c>
      <c r="N186" s="296">
        <v>193</v>
      </c>
      <c r="O186" s="296" t="s">
        <v>4624</v>
      </c>
      <c r="P186" s="272"/>
      <c r="Q186" s="290" t="s">
        <v>4975</v>
      </c>
      <c r="R186" s="296" t="s">
        <v>2</v>
      </c>
      <c r="S186" s="276" t="s">
        <v>4976</v>
      </c>
      <c r="T186" s="296" t="s">
        <v>2</v>
      </c>
      <c r="U186" s="273" t="s">
        <v>454</v>
      </c>
      <c r="V186" s="309"/>
      <c r="W186" s="309"/>
      <c r="X186" s="309"/>
      <c r="Y186" s="309">
        <v>51</v>
      </c>
      <c r="Z186" s="309">
        <v>68</v>
      </c>
      <c r="AA186" s="309">
        <f t="shared" si="157"/>
        <v>17</v>
      </c>
      <c r="AB186" s="309"/>
      <c r="AC186" s="309"/>
      <c r="AD186" s="309"/>
      <c r="AE186" s="309">
        <v>64</v>
      </c>
      <c r="AF186" s="309">
        <v>86</v>
      </c>
      <c r="AG186" s="309">
        <f t="shared" si="158"/>
        <v>22</v>
      </c>
      <c r="AH186" s="309"/>
      <c r="AI186" s="309"/>
      <c r="AJ186" s="309"/>
      <c r="AK186" s="309">
        <v>75</v>
      </c>
      <c r="AL186" s="309">
        <v>85</v>
      </c>
      <c r="AM186" s="309">
        <f t="shared" si="159"/>
        <v>10</v>
      </c>
      <c r="AN186" s="309"/>
      <c r="AO186" s="309"/>
      <c r="AP186" s="309"/>
      <c r="AQ186" s="309">
        <v>76</v>
      </c>
      <c r="AR186" s="309">
        <v>87</v>
      </c>
      <c r="AS186" s="309">
        <f t="shared" si="164"/>
        <v>11</v>
      </c>
      <c r="AT186" s="309"/>
      <c r="AU186" s="309"/>
      <c r="AV186" s="309"/>
      <c r="AW186" s="309">
        <v>88</v>
      </c>
      <c r="AX186" s="309">
        <v>95</v>
      </c>
      <c r="AY186" s="309">
        <f t="shared" si="161"/>
        <v>7</v>
      </c>
      <c r="AZ186" s="309"/>
      <c r="BA186" s="309"/>
      <c r="BB186" s="309"/>
      <c r="BC186" s="309"/>
      <c r="BD186" s="309"/>
      <c r="BE186" s="309"/>
      <c r="BF186" s="309"/>
      <c r="BG186" s="309"/>
      <c r="BH186" s="309">
        <v>73</v>
      </c>
      <c r="BI186" s="309">
        <v>85</v>
      </c>
      <c r="BJ186" s="309">
        <f t="shared" si="162"/>
        <v>12</v>
      </c>
      <c r="BK186" s="309"/>
      <c r="BL186" s="309"/>
      <c r="BM186" s="309"/>
      <c r="BN186" s="309">
        <v>84</v>
      </c>
      <c r="BO186" s="309">
        <v>96</v>
      </c>
      <c r="BP186" s="309">
        <f t="shared" si="163"/>
        <v>12</v>
      </c>
      <c r="BQ186" s="310">
        <v>0.97</v>
      </c>
      <c r="BR186" s="311">
        <v>3.77</v>
      </c>
      <c r="BS186" s="311">
        <v>0.48</v>
      </c>
      <c r="BT186" s="282" t="s">
        <v>52</v>
      </c>
      <c r="BU186" s="282" t="s">
        <v>52</v>
      </c>
      <c r="BV186" s="302">
        <v>199</v>
      </c>
      <c r="BW186" s="299">
        <v>0.8</v>
      </c>
      <c r="BX186" s="299">
        <v>1</v>
      </c>
      <c r="BY186" s="300">
        <v>0.32</v>
      </c>
      <c r="BZ186" s="299">
        <v>22.1</v>
      </c>
      <c r="CA186" s="299">
        <v>9</v>
      </c>
      <c r="CB186" s="312"/>
      <c r="CC186" s="312"/>
      <c r="CD186" s="312"/>
      <c r="CE186" s="312"/>
    </row>
    <row r="187" spans="1:83" ht="43.9">
      <c r="A187" s="261">
        <v>2022</v>
      </c>
      <c r="B187" s="260" t="s">
        <v>4498</v>
      </c>
      <c r="C187" s="260" t="s">
        <v>4977</v>
      </c>
      <c r="D187" s="260" t="s">
        <v>4978</v>
      </c>
      <c r="E187" s="260" t="s">
        <v>4978</v>
      </c>
      <c r="F187" s="260" t="s">
        <v>4979</v>
      </c>
      <c r="G187" s="272" t="s">
        <v>4623</v>
      </c>
      <c r="H187" s="272" t="s">
        <v>719</v>
      </c>
      <c r="I187" s="272"/>
      <c r="J187" s="272"/>
      <c r="K187" s="272" t="s">
        <v>4649</v>
      </c>
      <c r="L187" s="272" t="s">
        <v>4649</v>
      </c>
      <c r="M187" s="269" t="s">
        <v>300</v>
      </c>
      <c r="N187" s="296">
        <v>22</v>
      </c>
      <c r="O187" s="296" t="s">
        <v>720</v>
      </c>
      <c r="P187" s="272"/>
      <c r="Q187" s="272" t="s">
        <v>52</v>
      </c>
      <c r="R187" s="301"/>
      <c r="S187" s="276" t="s">
        <v>4980</v>
      </c>
      <c r="T187" s="301" t="s">
        <v>2</v>
      </c>
      <c r="U187" s="273" t="s">
        <v>454</v>
      </c>
      <c r="V187" s="309"/>
      <c r="W187" s="309"/>
      <c r="X187" s="309"/>
      <c r="Y187" s="309"/>
      <c r="Z187" s="309"/>
      <c r="AA187" s="309"/>
      <c r="AB187" s="309"/>
      <c r="AC187" s="309"/>
      <c r="AD187" s="309"/>
      <c r="AE187" s="309"/>
      <c r="AF187" s="309"/>
      <c r="AG187" s="309"/>
      <c r="AH187" s="309"/>
      <c r="AI187" s="309"/>
      <c r="AJ187" s="309"/>
      <c r="AK187" s="309"/>
      <c r="AL187" s="309"/>
      <c r="AM187" s="309"/>
      <c r="AN187" s="309"/>
      <c r="AO187" s="309"/>
      <c r="AP187" s="309"/>
      <c r="AQ187" s="309"/>
      <c r="AR187" s="309"/>
      <c r="AS187" s="309"/>
      <c r="AT187" s="309"/>
      <c r="AU187" s="309"/>
      <c r="AV187" s="309"/>
      <c r="AW187" s="309"/>
      <c r="AX187" s="309"/>
      <c r="AY187" s="309"/>
      <c r="AZ187" s="309"/>
      <c r="BA187" s="309"/>
      <c r="BB187" s="309"/>
      <c r="BC187" s="309"/>
      <c r="BD187" s="309"/>
      <c r="BE187" s="309"/>
      <c r="BF187" s="309"/>
      <c r="BG187" s="309"/>
      <c r="BH187" s="309"/>
      <c r="BI187" s="309"/>
      <c r="BJ187" s="309"/>
      <c r="BK187" s="309"/>
      <c r="BL187" s="309"/>
      <c r="BM187" s="309"/>
      <c r="BN187" s="309"/>
      <c r="BO187" s="309"/>
      <c r="BP187" s="309"/>
      <c r="BQ187" s="310">
        <v>0.97</v>
      </c>
      <c r="BR187" s="311">
        <v>4.53</v>
      </c>
      <c r="BS187" s="311">
        <v>0.52</v>
      </c>
      <c r="BT187" s="282" t="s">
        <v>52</v>
      </c>
      <c r="BU187" s="282" t="s">
        <v>52</v>
      </c>
      <c r="BV187" s="302">
        <v>123</v>
      </c>
      <c r="BW187" s="299">
        <v>4.5</v>
      </c>
      <c r="BX187" s="299">
        <v>5.6</v>
      </c>
      <c r="BY187" s="300">
        <v>0.24</v>
      </c>
      <c r="BZ187" s="299">
        <v>30.6</v>
      </c>
      <c r="CA187" s="299">
        <v>4</v>
      </c>
      <c r="CB187" s="312"/>
      <c r="CC187" s="312"/>
      <c r="CD187" s="312"/>
      <c r="CE187" s="257" t="s">
        <v>4461</v>
      </c>
    </row>
    <row r="188" spans="1:83" ht="58.5">
      <c r="A188" s="261">
        <v>2022</v>
      </c>
      <c r="B188" s="260" t="s">
        <v>4498</v>
      </c>
      <c r="C188" s="260" t="s">
        <v>4977</v>
      </c>
      <c r="D188" s="260" t="s">
        <v>4978</v>
      </c>
      <c r="E188" s="260" t="s">
        <v>4978</v>
      </c>
      <c r="F188" s="260" t="s">
        <v>4979</v>
      </c>
      <c r="G188" s="272" t="s">
        <v>4623</v>
      </c>
      <c r="H188" s="261" t="s">
        <v>693</v>
      </c>
      <c r="I188" s="272"/>
      <c r="J188" s="272"/>
      <c r="K188" s="272" t="s">
        <v>4649</v>
      </c>
      <c r="L188" s="272" t="s">
        <v>4649</v>
      </c>
      <c r="M188" s="269" t="s">
        <v>300</v>
      </c>
      <c r="N188" s="296">
        <v>22</v>
      </c>
      <c r="O188" s="296" t="s">
        <v>4756</v>
      </c>
      <c r="P188" s="272"/>
      <c r="Q188" s="272" t="s">
        <v>52</v>
      </c>
      <c r="R188" s="301"/>
      <c r="S188" s="281" t="s">
        <v>4981</v>
      </c>
      <c r="T188" s="301" t="s">
        <v>2</v>
      </c>
      <c r="U188" s="273" t="s">
        <v>454</v>
      </c>
      <c r="V188" s="309"/>
      <c r="W188" s="309"/>
      <c r="X188" s="309"/>
      <c r="Y188" s="309"/>
      <c r="Z188" s="309"/>
      <c r="AA188" s="309"/>
      <c r="AB188" s="309"/>
      <c r="AC188" s="309"/>
      <c r="AD188" s="309"/>
      <c r="AE188" s="309"/>
      <c r="AF188" s="309"/>
      <c r="AG188" s="309"/>
      <c r="AH188" s="309"/>
      <c r="AI188" s="309"/>
      <c r="AJ188" s="309"/>
      <c r="AK188" s="309"/>
      <c r="AL188" s="309"/>
      <c r="AM188" s="309"/>
      <c r="AN188" s="309"/>
      <c r="AO188" s="309"/>
      <c r="AP188" s="309"/>
      <c r="AQ188" s="309"/>
      <c r="AR188" s="309"/>
      <c r="AS188" s="309"/>
      <c r="AT188" s="309"/>
      <c r="AU188" s="309"/>
      <c r="AV188" s="309"/>
      <c r="AW188" s="309"/>
      <c r="AX188" s="309"/>
      <c r="AY188" s="309"/>
      <c r="AZ188" s="309"/>
      <c r="BA188" s="309"/>
      <c r="BB188" s="309"/>
      <c r="BC188" s="309"/>
      <c r="BD188" s="309"/>
      <c r="BE188" s="309"/>
      <c r="BF188" s="309"/>
      <c r="BG188" s="309"/>
      <c r="BH188" s="309"/>
      <c r="BI188" s="309"/>
      <c r="BJ188" s="309"/>
      <c r="BK188" s="309"/>
      <c r="BL188" s="309"/>
      <c r="BM188" s="309"/>
      <c r="BN188" s="309"/>
      <c r="BO188" s="309"/>
      <c r="BP188" s="309"/>
      <c r="BQ188" s="310">
        <v>0.97</v>
      </c>
      <c r="BR188" s="311">
        <v>4.22</v>
      </c>
      <c r="BS188" s="311">
        <v>0.46</v>
      </c>
      <c r="BT188" s="282" t="s">
        <v>52</v>
      </c>
      <c r="BU188" s="282" t="s">
        <v>52</v>
      </c>
      <c r="BV188" s="302">
        <v>142</v>
      </c>
      <c r="BW188" s="299">
        <v>5.9</v>
      </c>
      <c r="BX188" s="299">
        <v>6.5</v>
      </c>
      <c r="BY188" s="300">
        <v>0.09</v>
      </c>
      <c r="BZ188" s="299">
        <v>23.5</v>
      </c>
      <c r="CA188" s="299">
        <v>6.1</v>
      </c>
      <c r="CB188" s="312"/>
      <c r="CC188" s="312"/>
      <c r="CD188" s="312"/>
      <c r="CE188" s="257" t="s">
        <v>4461</v>
      </c>
    </row>
    <row r="189" spans="1:83" ht="87.75">
      <c r="A189" s="261">
        <v>2022</v>
      </c>
      <c r="B189" s="273" t="s">
        <v>4467</v>
      </c>
      <c r="C189" s="273" t="s">
        <v>4468</v>
      </c>
      <c r="D189" s="273" t="s">
        <v>4982</v>
      </c>
      <c r="E189" s="273" t="s">
        <v>4982</v>
      </c>
      <c r="F189" s="273" t="s">
        <v>4983</v>
      </c>
      <c r="G189" s="272" t="s">
        <v>4984</v>
      </c>
      <c r="H189" s="272" t="s">
        <v>681</v>
      </c>
      <c r="I189" s="272"/>
      <c r="J189" s="272"/>
      <c r="K189" s="259" t="s">
        <v>4464</v>
      </c>
      <c r="L189" s="269" t="s">
        <v>4508</v>
      </c>
      <c r="M189" s="269" t="s">
        <v>300</v>
      </c>
      <c r="N189" s="296">
        <v>34</v>
      </c>
      <c r="O189" s="296" t="s">
        <v>682</v>
      </c>
      <c r="P189" s="272"/>
      <c r="Q189" s="290" t="s">
        <v>4985</v>
      </c>
      <c r="R189" s="296" t="s">
        <v>2</v>
      </c>
      <c r="S189" s="281" t="s">
        <v>4986</v>
      </c>
      <c r="T189" s="296" t="s">
        <v>2</v>
      </c>
      <c r="U189" s="273" t="s">
        <v>4703</v>
      </c>
      <c r="V189" s="309"/>
      <c r="W189" s="309"/>
      <c r="X189" s="309"/>
      <c r="Y189" s="309">
        <v>25</v>
      </c>
      <c r="Z189" s="309">
        <v>51</v>
      </c>
      <c r="AA189" s="309">
        <f>Z189-Y189</f>
        <v>26</v>
      </c>
      <c r="AB189" s="309"/>
      <c r="AC189" s="309"/>
      <c r="AD189" s="309"/>
      <c r="AE189" s="309">
        <v>56</v>
      </c>
      <c r="AF189" s="309">
        <v>77</v>
      </c>
      <c r="AG189" s="309">
        <f>AF189-AE189</f>
        <v>21</v>
      </c>
      <c r="AH189" s="309"/>
      <c r="AI189" s="309"/>
      <c r="AJ189" s="309"/>
      <c r="AK189" s="309">
        <v>77</v>
      </c>
      <c r="AL189" s="309">
        <v>90</v>
      </c>
      <c r="AM189" s="309">
        <f>AL189-AK189</f>
        <v>13</v>
      </c>
      <c r="AN189" s="309"/>
      <c r="AO189" s="309"/>
      <c r="AP189" s="309"/>
      <c r="AQ189" s="309">
        <v>28</v>
      </c>
      <c r="AR189" s="309">
        <v>43</v>
      </c>
      <c r="AS189" s="309">
        <f>AR189-AQ189</f>
        <v>15</v>
      </c>
      <c r="AT189" s="309"/>
      <c r="AU189" s="309"/>
      <c r="AV189" s="309"/>
      <c r="AW189" s="309">
        <v>79</v>
      </c>
      <c r="AX189" s="309">
        <v>92</v>
      </c>
      <c r="AY189" s="309">
        <f>AX189-AW189</f>
        <v>13</v>
      </c>
      <c r="AZ189" s="309"/>
      <c r="BA189" s="309"/>
      <c r="BB189" s="309"/>
      <c r="BC189" s="309"/>
      <c r="BD189" s="309"/>
      <c r="BE189" s="309"/>
      <c r="BF189" s="309"/>
      <c r="BG189" s="309"/>
      <c r="BH189" s="309">
        <v>78</v>
      </c>
      <c r="BI189" s="309">
        <v>93</v>
      </c>
      <c r="BJ189" s="309">
        <f>BI189-BH189</f>
        <v>15</v>
      </c>
      <c r="BK189" s="309"/>
      <c r="BL189" s="309"/>
      <c r="BM189" s="309"/>
      <c r="BN189" s="309">
        <v>91</v>
      </c>
      <c r="BO189" s="309">
        <v>98</v>
      </c>
      <c r="BP189" s="309">
        <f>BO189-BN189</f>
        <v>7</v>
      </c>
      <c r="BQ189" s="310">
        <v>0.96</v>
      </c>
      <c r="BR189" s="311">
        <v>4.3600000000000003</v>
      </c>
      <c r="BS189" s="311">
        <v>0.55000000000000004</v>
      </c>
      <c r="BT189" s="282" t="s">
        <v>52</v>
      </c>
      <c r="BU189" s="282" t="s">
        <v>52</v>
      </c>
      <c r="BV189" s="302">
        <v>291</v>
      </c>
      <c r="BW189" s="299">
        <v>5.4</v>
      </c>
      <c r="BX189" s="299">
        <v>8.6</v>
      </c>
      <c r="BY189" s="300">
        <v>0.59</v>
      </c>
      <c r="BZ189" s="299">
        <v>36.799999999999997</v>
      </c>
      <c r="CA189" s="299">
        <v>7.9</v>
      </c>
      <c r="CB189" s="312"/>
      <c r="CC189" s="312"/>
      <c r="CD189" s="312"/>
      <c r="CE189" s="312" t="s">
        <v>4461</v>
      </c>
    </row>
    <row r="190" spans="1:83" ht="43.9">
      <c r="A190" s="261">
        <v>2022</v>
      </c>
      <c r="B190" s="260" t="s">
        <v>4478</v>
      </c>
      <c r="C190" s="260" t="s">
        <v>4479</v>
      </c>
      <c r="D190" s="260" t="s">
        <v>4987</v>
      </c>
      <c r="E190" s="260" t="s">
        <v>4987</v>
      </c>
      <c r="F190" s="260" t="s">
        <v>4988</v>
      </c>
      <c r="G190" s="272" t="s">
        <v>12095</v>
      </c>
      <c r="H190" s="272" t="s">
        <v>676</v>
      </c>
      <c r="I190" s="272"/>
      <c r="J190" s="272"/>
      <c r="K190" s="272" t="s">
        <v>4649</v>
      </c>
      <c r="L190" s="272" t="s">
        <v>4649</v>
      </c>
      <c r="M190" s="269" t="s">
        <v>300</v>
      </c>
      <c r="N190" s="296">
        <v>26</v>
      </c>
      <c r="O190" s="296" t="s">
        <v>4989</v>
      </c>
      <c r="P190" s="272"/>
      <c r="Q190" s="272" t="s">
        <v>4990</v>
      </c>
      <c r="R190" s="301"/>
      <c r="S190" s="276" t="s">
        <v>4991</v>
      </c>
      <c r="T190" s="301" t="s">
        <v>2</v>
      </c>
      <c r="U190" s="273" t="s">
        <v>454</v>
      </c>
      <c r="V190" s="309"/>
      <c r="W190" s="309"/>
      <c r="X190" s="309"/>
      <c r="Y190" s="309"/>
      <c r="Z190" s="309"/>
      <c r="AA190" s="309"/>
      <c r="AB190" s="309"/>
      <c r="AC190" s="309"/>
      <c r="AD190" s="309"/>
      <c r="AE190" s="309"/>
      <c r="AF190" s="309"/>
      <c r="AG190" s="309"/>
      <c r="AH190" s="309"/>
      <c r="AI190" s="309"/>
      <c r="AJ190" s="309"/>
      <c r="AK190" s="309"/>
      <c r="AL190" s="309"/>
      <c r="AM190" s="309"/>
      <c r="AN190" s="309"/>
      <c r="AO190" s="309"/>
      <c r="AP190" s="309"/>
      <c r="AQ190" s="309"/>
      <c r="AR190" s="309"/>
      <c r="AS190" s="309"/>
      <c r="AT190" s="309"/>
      <c r="AU190" s="309"/>
      <c r="AV190" s="309"/>
      <c r="AW190" s="309"/>
      <c r="AX190" s="309"/>
      <c r="AY190" s="309"/>
      <c r="AZ190" s="309"/>
      <c r="BA190" s="309"/>
      <c r="BB190" s="309"/>
      <c r="BC190" s="309"/>
      <c r="BD190" s="309"/>
      <c r="BE190" s="309"/>
      <c r="BF190" s="309"/>
      <c r="BG190" s="309"/>
      <c r="BH190" s="309"/>
      <c r="BI190" s="309"/>
      <c r="BJ190" s="309"/>
      <c r="BK190" s="309"/>
      <c r="BL190" s="309"/>
      <c r="BM190" s="309"/>
      <c r="BN190" s="309"/>
      <c r="BO190" s="309"/>
      <c r="BP190" s="309"/>
      <c r="BQ190" s="310">
        <v>0.97</v>
      </c>
      <c r="BR190" s="311">
        <v>4.5599999999999996</v>
      </c>
      <c r="BS190" s="311">
        <v>0.47</v>
      </c>
      <c r="BT190" s="282" t="s">
        <v>52</v>
      </c>
      <c r="BU190" s="282" t="s">
        <v>52</v>
      </c>
      <c r="BV190" s="302">
        <v>77</v>
      </c>
      <c r="BW190" s="299">
        <v>2.7</v>
      </c>
      <c r="BX190" s="299">
        <v>3</v>
      </c>
      <c r="BY190" s="300">
        <v>0.11</v>
      </c>
      <c r="BZ190" s="299">
        <v>19.7</v>
      </c>
      <c r="CA190" s="299">
        <v>3.9</v>
      </c>
      <c r="CB190" s="312"/>
      <c r="CC190" s="312"/>
      <c r="CD190" s="312"/>
      <c r="CE190" s="257" t="s">
        <v>4461</v>
      </c>
    </row>
    <row r="191" spans="1:83" ht="73.150000000000006">
      <c r="A191" s="261">
        <v>2022</v>
      </c>
      <c r="B191" s="273" t="s">
        <v>4459</v>
      </c>
      <c r="C191" s="273" t="s">
        <v>4569</v>
      </c>
      <c r="D191" s="273" t="s">
        <v>4992</v>
      </c>
      <c r="E191" s="273" t="s">
        <v>4992</v>
      </c>
      <c r="F191" s="273" t="s">
        <v>4993</v>
      </c>
      <c r="G191" s="272" t="s">
        <v>12041</v>
      </c>
      <c r="H191" s="272" t="s">
        <v>4469</v>
      </c>
      <c r="I191" s="272"/>
      <c r="J191" s="272"/>
      <c r="K191" s="259" t="s">
        <v>4464</v>
      </c>
      <c r="L191" s="269" t="s">
        <v>4508</v>
      </c>
      <c r="M191" s="269" t="s">
        <v>300</v>
      </c>
      <c r="N191" s="296">
        <v>138</v>
      </c>
      <c r="O191" s="296" t="s">
        <v>4757</v>
      </c>
      <c r="P191" s="272"/>
      <c r="Q191" s="284" t="s">
        <v>4994</v>
      </c>
      <c r="R191" s="296" t="s">
        <v>5</v>
      </c>
      <c r="S191" s="276" t="s">
        <v>4995</v>
      </c>
      <c r="T191" s="296" t="s">
        <v>2</v>
      </c>
      <c r="U191" s="273" t="s">
        <v>454</v>
      </c>
      <c r="V191" s="309"/>
      <c r="W191" s="309"/>
      <c r="X191" s="309"/>
      <c r="Y191" s="309">
        <v>22</v>
      </c>
      <c r="Z191" s="309">
        <v>50</v>
      </c>
      <c r="AA191" s="309">
        <f t="shared" ref="AA191:AA192" si="165">Z191-Y191</f>
        <v>28</v>
      </c>
      <c r="AB191" s="309"/>
      <c r="AC191" s="309"/>
      <c r="AD191" s="309"/>
      <c r="AE191" s="309">
        <v>30</v>
      </c>
      <c r="AF191" s="309">
        <v>58</v>
      </c>
      <c r="AG191" s="309">
        <f t="shared" ref="AG191:AG192" si="166">AF191-AE191</f>
        <v>28</v>
      </c>
      <c r="AH191" s="309"/>
      <c r="AI191" s="309"/>
      <c r="AJ191" s="309"/>
      <c r="AK191" s="309">
        <v>51</v>
      </c>
      <c r="AL191" s="309">
        <v>76</v>
      </c>
      <c r="AM191" s="309">
        <f t="shared" ref="AM191:AM192" si="167">AL191-AK191</f>
        <v>25</v>
      </c>
      <c r="AN191" s="309"/>
      <c r="AO191" s="309"/>
      <c r="AP191" s="309"/>
      <c r="AQ191" s="309">
        <v>44</v>
      </c>
      <c r="AR191" s="309">
        <v>75</v>
      </c>
      <c r="AS191" s="309">
        <f t="shared" ref="AS191:AS192" si="168">AR191-AQ191</f>
        <v>31</v>
      </c>
      <c r="AT191" s="309"/>
      <c r="AU191" s="309"/>
      <c r="AV191" s="309"/>
      <c r="AW191" s="309">
        <v>66</v>
      </c>
      <c r="AX191" s="309">
        <v>86</v>
      </c>
      <c r="AY191" s="309">
        <f t="shared" ref="AY191:AY192" si="169">AX191-AW191</f>
        <v>20</v>
      </c>
      <c r="AZ191" s="309"/>
      <c r="BA191" s="309"/>
      <c r="BB191" s="309"/>
      <c r="BC191" s="309"/>
      <c r="BD191" s="309"/>
      <c r="BE191" s="309"/>
      <c r="BF191" s="309"/>
      <c r="BG191" s="309"/>
      <c r="BH191" s="309">
        <v>59</v>
      </c>
      <c r="BI191" s="309">
        <v>83</v>
      </c>
      <c r="BJ191" s="309">
        <f t="shared" ref="BJ191:BJ192" si="170">BI191-BH191</f>
        <v>24</v>
      </c>
      <c r="BK191" s="309"/>
      <c r="BL191" s="309"/>
      <c r="BM191" s="309"/>
      <c r="BN191" s="309">
        <v>70</v>
      </c>
      <c r="BO191" s="309">
        <v>89</v>
      </c>
      <c r="BP191" s="309">
        <f t="shared" ref="BP191:BP192" si="171">BO191-BN191</f>
        <v>19</v>
      </c>
      <c r="BQ191" s="310">
        <v>0.96</v>
      </c>
      <c r="BR191" s="311">
        <v>3.2</v>
      </c>
      <c r="BS191" s="311">
        <v>0.5</v>
      </c>
      <c r="BT191" s="282" t="s">
        <v>52</v>
      </c>
      <c r="BU191" s="282" t="s">
        <v>52</v>
      </c>
      <c r="BV191" s="302">
        <v>142</v>
      </c>
      <c r="BW191" s="299">
        <v>0.8</v>
      </c>
      <c r="BX191" s="299">
        <v>0.8</v>
      </c>
      <c r="BY191" s="300">
        <v>0.05</v>
      </c>
      <c r="BZ191" s="299">
        <v>15.7</v>
      </c>
      <c r="CA191" s="299">
        <v>9.1</v>
      </c>
      <c r="CB191" s="312"/>
      <c r="CC191" s="312"/>
      <c r="CD191" s="312"/>
      <c r="CE191" s="312"/>
    </row>
    <row r="192" spans="1:83" ht="73.150000000000006">
      <c r="A192" s="261">
        <v>2022</v>
      </c>
      <c r="B192" s="273" t="s">
        <v>4462</v>
      </c>
      <c r="C192" s="273" t="s">
        <v>4463</v>
      </c>
      <c r="D192" s="273" t="s">
        <v>4559</v>
      </c>
      <c r="E192" s="273" t="s">
        <v>4559</v>
      </c>
      <c r="F192" s="273" t="s">
        <v>4697</v>
      </c>
      <c r="G192" s="272" t="s">
        <v>4984</v>
      </c>
      <c r="H192" s="272" t="s">
        <v>4469</v>
      </c>
      <c r="I192" s="272"/>
      <c r="J192" s="272" t="s">
        <v>376</v>
      </c>
      <c r="K192" s="259" t="s">
        <v>4464</v>
      </c>
      <c r="L192" s="269" t="s">
        <v>4508</v>
      </c>
      <c r="M192" s="259" t="s">
        <v>300</v>
      </c>
      <c r="N192" s="296">
        <v>25</v>
      </c>
      <c r="O192" s="296" t="s">
        <v>4757</v>
      </c>
      <c r="P192" s="272"/>
      <c r="Q192" s="290" t="s">
        <v>4996</v>
      </c>
      <c r="R192" s="296" t="s">
        <v>2</v>
      </c>
      <c r="S192" s="276" t="s">
        <v>4997</v>
      </c>
      <c r="T192" s="296" t="s">
        <v>2</v>
      </c>
      <c r="U192" s="273" t="s">
        <v>4939</v>
      </c>
      <c r="V192" s="309"/>
      <c r="W192" s="309"/>
      <c r="X192" s="309"/>
      <c r="Y192" s="309">
        <v>24</v>
      </c>
      <c r="Z192" s="309">
        <v>54</v>
      </c>
      <c r="AA192" s="309">
        <f t="shared" si="165"/>
        <v>30</v>
      </c>
      <c r="AB192" s="309"/>
      <c r="AC192" s="309"/>
      <c r="AD192" s="309"/>
      <c r="AE192" s="309">
        <v>26</v>
      </c>
      <c r="AF192" s="309">
        <v>57</v>
      </c>
      <c r="AG192" s="309">
        <f t="shared" si="166"/>
        <v>31</v>
      </c>
      <c r="AH192" s="309"/>
      <c r="AI192" s="309"/>
      <c r="AJ192" s="309"/>
      <c r="AK192" s="309">
        <v>64</v>
      </c>
      <c r="AL192" s="309">
        <v>82</v>
      </c>
      <c r="AM192" s="309">
        <f t="shared" si="167"/>
        <v>18</v>
      </c>
      <c r="AN192" s="309"/>
      <c r="AO192" s="309"/>
      <c r="AP192" s="309"/>
      <c r="AQ192" s="309">
        <v>59</v>
      </c>
      <c r="AR192" s="309">
        <v>76</v>
      </c>
      <c r="AS192" s="309">
        <f t="shared" si="168"/>
        <v>17</v>
      </c>
      <c r="AT192" s="309"/>
      <c r="AU192" s="309"/>
      <c r="AV192" s="309"/>
      <c r="AW192" s="309">
        <v>68</v>
      </c>
      <c r="AX192" s="309">
        <v>81</v>
      </c>
      <c r="AY192" s="309">
        <f t="shared" si="169"/>
        <v>13</v>
      </c>
      <c r="AZ192" s="309"/>
      <c r="BA192" s="309"/>
      <c r="BB192" s="309"/>
      <c r="BC192" s="309"/>
      <c r="BD192" s="309"/>
      <c r="BE192" s="309"/>
      <c r="BF192" s="309"/>
      <c r="BG192" s="309"/>
      <c r="BH192" s="309">
        <v>73</v>
      </c>
      <c r="BI192" s="309">
        <v>88</v>
      </c>
      <c r="BJ192" s="309">
        <f t="shared" si="170"/>
        <v>15</v>
      </c>
      <c r="BK192" s="309"/>
      <c r="BL192" s="309"/>
      <c r="BM192" s="309"/>
      <c r="BN192" s="309">
        <v>80</v>
      </c>
      <c r="BO192" s="309">
        <v>90</v>
      </c>
      <c r="BP192" s="309">
        <f t="shared" si="171"/>
        <v>10</v>
      </c>
      <c r="BQ192" s="310">
        <v>0.97</v>
      </c>
      <c r="BR192" s="311">
        <v>3.66</v>
      </c>
      <c r="BS192" s="311">
        <v>0.48</v>
      </c>
      <c r="BT192" s="282" t="s">
        <v>52</v>
      </c>
      <c r="BU192" s="282" t="s">
        <v>52</v>
      </c>
      <c r="BV192" s="302">
        <v>14</v>
      </c>
      <c r="BW192" s="299">
        <v>0.4</v>
      </c>
      <c r="BX192" s="299">
        <v>0.6</v>
      </c>
      <c r="BY192" s="300">
        <v>0.25</v>
      </c>
      <c r="BZ192" s="299">
        <v>4.0999999999999996</v>
      </c>
      <c r="CA192" s="299">
        <v>3.4</v>
      </c>
      <c r="CB192" s="312"/>
      <c r="CC192" s="312"/>
      <c r="CD192" s="312"/>
      <c r="CE192" s="312" t="s">
        <v>4461</v>
      </c>
    </row>
    <row r="193" spans="1:83" ht="43.9">
      <c r="A193" s="261">
        <v>2022</v>
      </c>
      <c r="B193" s="260" t="s">
        <v>4498</v>
      </c>
      <c r="C193" s="260" t="s">
        <v>4977</v>
      </c>
      <c r="D193" s="260" t="s">
        <v>4998</v>
      </c>
      <c r="E193" s="260" t="s">
        <v>4998</v>
      </c>
      <c r="F193" s="260" t="s">
        <v>4999</v>
      </c>
      <c r="G193" s="272" t="s">
        <v>12096</v>
      </c>
      <c r="H193" s="261" t="s">
        <v>693</v>
      </c>
      <c r="I193" s="272"/>
      <c r="J193" s="272"/>
      <c r="K193" s="272" t="s">
        <v>4649</v>
      </c>
      <c r="L193" s="272" t="s">
        <v>4649</v>
      </c>
      <c r="M193" s="269" t="s">
        <v>300</v>
      </c>
      <c r="N193" s="296">
        <v>18</v>
      </c>
      <c r="O193" s="296" t="s">
        <v>4756</v>
      </c>
      <c r="P193" s="272"/>
      <c r="Q193" s="272" t="s">
        <v>52</v>
      </c>
      <c r="R193" s="301"/>
      <c r="S193" s="276" t="s">
        <v>5000</v>
      </c>
      <c r="T193" s="301" t="s">
        <v>2</v>
      </c>
      <c r="U193" s="273" t="s">
        <v>454</v>
      </c>
      <c r="V193" s="309"/>
      <c r="W193" s="309"/>
      <c r="X193" s="309"/>
      <c r="Y193" s="309"/>
      <c r="Z193" s="309"/>
      <c r="AA193" s="309"/>
      <c r="AB193" s="309"/>
      <c r="AC193" s="309"/>
      <c r="AD193" s="309"/>
      <c r="AE193" s="309"/>
      <c r="AF193" s="309"/>
      <c r="AG193" s="309"/>
      <c r="AH193" s="309"/>
      <c r="AI193" s="309"/>
      <c r="AJ193" s="309"/>
      <c r="AK193" s="309"/>
      <c r="AL193" s="309"/>
      <c r="AM193" s="309"/>
      <c r="AN193" s="309"/>
      <c r="AO193" s="309"/>
      <c r="AP193" s="309"/>
      <c r="AQ193" s="309"/>
      <c r="AR193" s="309"/>
      <c r="AS193" s="309"/>
      <c r="AT193" s="309"/>
      <c r="AU193" s="309"/>
      <c r="AV193" s="309"/>
      <c r="AW193" s="309"/>
      <c r="AX193" s="309"/>
      <c r="AY193" s="309"/>
      <c r="AZ193" s="309"/>
      <c r="BA193" s="309"/>
      <c r="BB193" s="309"/>
      <c r="BC193" s="309"/>
      <c r="BD193" s="309"/>
      <c r="BE193" s="309"/>
      <c r="BF193" s="309"/>
      <c r="BG193" s="309"/>
      <c r="BH193" s="309"/>
      <c r="BI193" s="309"/>
      <c r="BJ193" s="309"/>
      <c r="BK193" s="309"/>
      <c r="BL193" s="309"/>
      <c r="BM193" s="309"/>
      <c r="BN193" s="309"/>
      <c r="BO193" s="309"/>
      <c r="BP193" s="309"/>
      <c r="BQ193" s="310">
        <v>0.97</v>
      </c>
      <c r="BR193" s="311">
        <v>4.9800000000000004</v>
      </c>
      <c r="BS193" s="311">
        <v>0.45</v>
      </c>
      <c r="BT193" s="282" t="s">
        <v>52</v>
      </c>
      <c r="BU193" s="282" t="s">
        <v>52</v>
      </c>
      <c r="BV193" s="302">
        <v>112</v>
      </c>
      <c r="BW193" s="299">
        <v>5.5</v>
      </c>
      <c r="BX193" s="299">
        <v>6.2</v>
      </c>
      <c r="BY193" s="300">
        <v>0.14000000000000001</v>
      </c>
      <c r="BZ193" s="299">
        <v>17.399999999999999</v>
      </c>
      <c r="CA193" s="299">
        <v>6.4</v>
      </c>
      <c r="CB193" s="312"/>
      <c r="CC193" s="312"/>
      <c r="CD193" s="312"/>
      <c r="CE193" s="257" t="s">
        <v>4461</v>
      </c>
    </row>
    <row r="194" spans="1:83" ht="73.150000000000006">
      <c r="A194" s="261">
        <v>2022</v>
      </c>
      <c r="B194" s="273" t="s">
        <v>4465</v>
      </c>
      <c r="C194" s="273" t="s">
        <v>1332</v>
      </c>
      <c r="D194" s="273" t="s">
        <v>4493</v>
      </c>
      <c r="E194" s="273" t="s">
        <v>4494</v>
      </c>
      <c r="F194" s="273" t="s">
        <v>4908</v>
      </c>
      <c r="G194" s="272" t="s">
        <v>4909</v>
      </c>
      <c r="H194" s="272" t="s">
        <v>684</v>
      </c>
      <c r="I194" s="272"/>
      <c r="J194" s="272"/>
      <c r="K194" s="259" t="s">
        <v>4464</v>
      </c>
      <c r="L194" s="269" t="s">
        <v>4508</v>
      </c>
      <c r="M194" s="269" t="s">
        <v>300</v>
      </c>
      <c r="N194" s="296">
        <v>106</v>
      </c>
      <c r="O194" s="296" t="s">
        <v>685</v>
      </c>
      <c r="P194" s="272"/>
      <c r="Q194" s="290" t="s">
        <v>5001</v>
      </c>
      <c r="R194" s="296" t="s">
        <v>2</v>
      </c>
      <c r="S194" s="276" t="s">
        <v>5002</v>
      </c>
      <c r="T194" s="296" t="s">
        <v>2</v>
      </c>
      <c r="U194" s="273" t="s">
        <v>4703</v>
      </c>
      <c r="V194" s="309"/>
      <c r="W194" s="309"/>
      <c r="X194" s="309"/>
      <c r="Y194" s="309">
        <v>52</v>
      </c>
      <c r="Z194" s="309">
        <v>68</v>
      </c>
      <c r="AA194" s="309">
        <f t="shared" ref="AA194:AA197" si="172">Z194-Y194</f>
        <v>16</v>
      </c>
      <c r="AB194" s="309"/>
      <c r="AC194" s="309"/>
      <c r="AD194" s="309"/>
      <c r="AE194" s="309">
        <v>80</v>
      </c>
      <c r="AF194" s="309">
        <v>89</v>
      </c>
      <c r="AG194" s="309">
        <f t="shared" ref="AG194:AG197" si="173">AF194-AE194</f>
        <v>9</v>
      </c>
      <c r="AH194" s="309"/>
      <c r="AI194" s="309"/>
      <c r="AJ194" s="309"/>
      <c r="AK194" s="309">
        <v>87</v>
      </c>
      <c r="AL194" s="309">
        <v>95</v>
      </c>
      <c r="AM194" s="309">
        <f t="shared" ref="AM194:AM197" si="174">AL194-AK194</f>
        <v>8</v>
      </c>
      <c r="AN194" s="309"/>
      <c r="AO194" s="309"/>
      <c r="AP194" s="309"/>
      <c r="AQ194" s="309">
        <v>78</v>
      </c>
      <c r="AR194" s="309">
        <v>87</v>
      </c>
      <c r="AS194" s="309">
        <f t="shared" ref="AS194:AS197" si="175">AR194-AQ194</f>
        <v>9</v>
      </c>
      <c r="AT194" s="309"/>
      <c r="AU194" s="309"/>
      <c r="AV194" s="309"/>
      <c r="AW194" s="309">
        <v>84</v>
      </c>
      <c r="AX194" s="309">
        <v>90</v>
      </c>
      <c r="AY194" s="309">
        <f t="shared" ref="AY194:AY197" si="176">AX194-AW194</f>
        <v>6</v>
      </c>
      <c r="AZ194" s="309"/>
      <c r="BA194" s="309"/>
      <c r="BB194" s="309"/>
      <c r="BC194" s="309"/>
      <c r="BD194" s="309"/>
      <c r="BE194" s="309"/>
      <c r="BF194" s="309"/>
      <c r="BG194" s="309"/>
      <c r="BH194" s="309">
        <v>80</v>
      </c>
      <c r="BI194" s="309">
        <v>90</v>
      </c>
      <c r="BJ194" s="309">
        <f t="shared" ref="BJ194:BJ197" si="177">BI194-BH194</f>
        <v>10</v>
      </c>
      <c r="BK194" s="309"/>
      <c r="BL194" s="309"/>
      <c r="BM194" s="309"/>
      <c r="BN194" s="309">
        <v>96</v>
      </c>
      <c r="BO194" s="309">
        <v>100</v>
      </c>
      <c r="BP194" s="309">
        <f t="shared" ref="BP194:BP197" si="178">BO194-BN194</f>
        <v>4</v>
      </c>
      <c r="BQ194" s="310">
        <v>0.97</v>
      </c>
      <c r="BR194" s="311">
        <v>4.0999999999999996</v>
      </c>
      <c r="BS194" s="311">
        <v>0.54</v>
      </c>
      <c r="BT194" s="282" t="s">
        <v>52</v>
      </c>
      <c r="BU194" s="282" t="s">
        <v>52</v>
      </c>
      <c r="BV194" s="302">
        <v>315</v>
      </c>
      <c r="BW194" s="299">
        <v>3.4</v>
      </c>
      <c r="BX194" s="299">
        <v>3</v>
      </c>
      <c r="BY194" s="300">
        <v>-0.12</v>
      </c>
      <c r="BZ194" s="299">
        <v>41.8</v>
      </c>
      <c r="CA194" s="299">
        <v>7.5</v>
      </c>
      <c r="CB194" s="312"/>
      <c r="CC194" s="312"/>
      <c r="CD194" s="312"/>
      <c r="CE194" s="312"/>
    </row>
    <row r="195" spans="1:83" ht="58.5">
      <c r="A195" s="261">
        <v>2022</v>
      </c>
      <c r="B195" s="273" t="s">
        <v>4498</v>
      </c>
      <c r="C195" s="273" t="s">
        <v>4619</v>
      </c>
      <c r="D195" s="273" t="s">
        <v>4620</v>
      </c>
      <c r="E195" s="273" t="s">
        <v>4621</v>
      </c>
      <c r="F195" s="273" t="s">
        <v>4696</v>
      </c>
      <c r="G195" s="272" t="s">
        <v>4623</v>
      </c>
      <c r="H195" s="272" t="s">
        <v>4469</v>
      </c>
      <c r="I195" s="272"/>
      <c r="J195" s="272"/>
      <c r="K195" s="259" t="s">
        <v>4464</v>
      </c>
      <c r="L195" s="269" t="s">
        <v>4508</v>
      </c>
      <c r="M195" s="269" t="s">
        <v>300</v>
      </c>
      <c r="N195" s="296">
        <v>85</v>
      </c>
      <c r="O195" s="296" t="s">
        <v>5003</v>
      </c>
      <c r="P195" s="272"/>
      <c r="Q195" s="284" t="s">
        <v>5004</v>
      </c>
      <c r="R195" s="313" t="s">
        <v>8</v>
      </c>
      <c r="S195" s="276" t="s">
        <v>5005</v>
      </c>
      <c r="T195" s="296" t="s">
        <v>2</v>
      </c>
      <c r="U195" s="273" t="s">
        <v>454</v>
      </c>
      <c r="V195" s="309"/>
      <c r="W195" s="309"/>
      <c r="X195" s="309"/>
      <c r="Y195" s="309">
        <v>52</v>
      </c>
      <c r="Z195" s="309">
        <v>81</v>
      </c>
      <c r="AA195" s="309">
        <f t="shared" si="172"/>
        <v>29</v>
      </c>
      <c r="AB195" s="309"/>
      <c r="AC195" s="309"/>
      <c r="AD195" s="309"/>
      <c r="AE195" s="309">
        <v>70</v>
      </c>
      <c r="AF195" s="309">
        <v>95</v>
      </c>
      <c r="AG195" s="309">
        <f t="shared" si="173"/>
        <v>25</v>
      </c>
      <c r="AH195" s="309"/>
      <c r="AI195" s="309"/>
      <c r="AJ195" s="309"/>
      <c r="AK195" s="309">
        <v>79</v>
      </c>
      <c r="AL195" s="309">
        <v>93</v>
      </c>
      <c r="AM195" s="309">
        <f t="shared" si="174"/>
        <v>14</v>
      </c>
      <c r="AN195" s="309"/>
      <c r="AO195" s="309"/>
      <c r="AP195" s="309"/>
      <c r="AQ195" s="309">
        <v>70</v>
      </c>
      <c r="AR195" s="309">
        <v>87</v>
      </c>
      <c r="AS195" s="309">
        <f t="shared" si="175"/>
        <v>17</v>
      </c>
      <c r="AT195" s="309"/>
      <c r="AU195" s="309"/>
      <c r="AV195" s="309"/>
      <c r="AW195" s="309">
        <v>80</v>
      </c>
      <c r="AX195" s="309">
        <v>94</v>
      </c>
      <c r="AY195" s="309">
        <f t="shared" si="176"/>
        <v>14</v>
      </c>
      <c r="AZ195" s="309"/>
      <c r="BA195" s="309"/>
      <c r="BB195" s="309"/>
      <c r="BC195" s="309"/>
      <c r="BD195" s="309"/>
      <c r="BE195" s="309"/>
      <c r="BF195" s="309"/>
      <c r="BG195" s="309"/>
      <c r="BH195" s="309">
        <v>78</v>
      </c>
      <c r="BI195" s="309">
        <v>94</v>
      </c>
      <c r="BJ195" s="309">
        <f t="shared" si="177"/>
        <v>16</v>
      </c>
      <c r="BK195" s="309"/>
      <c r="BL195" s="309"/>
      <c r="BM195" s="309"/>
      <c r="BN195" s="309">
        <v>86</v>
      </c>
      <c r="BO195" s="309">
        <v>100</v>
      </c>
      <c r="BP195" s="309">
        <f t="shared" si="178"/>
        <v>14</v>
      </c>
      <c r="BQ195" s="310">
        <v>0.97</v>
      </c>
      <c r="BR195" s="311">
        <v>3.71</v>
      </c>
      <c r="BS195" s="311">
        <v>0.54</v>
      </c>
      <c r="BT195" s="282" t="s">
        <v>52</v>
      </c>
      <c r="BU195" s="282" t="s">
        <v>52</v>
      </c>
      <c r="BV195" s="302">
        <v>46</v>
      </c>
      <c r="BW195" s="299">
        <v>0.5</v>
      </c>
      <c r="BX195" s="299">
        <v>0.5</v>
      </c>
      <c r="BY195" s="300">
        <v>-0.02</v>
      </c>
      <c r="BZ195" s="299">
        <v>11.4</v>
      </c>
      <c r="CA195" s="299">
        <v>4</v>
      </c>
      <c r="CB195" s="312"/>
      <c r="CC195" s="312"/>
      <c r="CD195" s="312"/>
      <c r="CE195" s="312"/>
    </row>
    <row r="196" spans="1:83" ht="73.150000000000006">
      <c r="A196" s="261">
        <v>2022</v>
      </c>
      <c r="B196" s="273" t="s">
        <v>4483</v>
      </c>
      <c r="C196" s="273" t="s">
        <v>4484</v>
      </c>
      <c r="D196" s="273" t="s">
        <v>5006</v>
      </c>
      <c r="E196" s="273" t="s">
        <v>5006</v>
      </c>
      <c r="F196" s="273" t="s">
        <v>5007</v>
      </c>
      <c r="G196" s="272" t="s">
        <v>12045</v>
      </c>
      <c r="H196" s="272" t="s">
        <v>4469</v>
      </c>
      <c r="I196" s="272"/>
      <c r="J196" s="272"/>
      <c r="K196" s="259" t="s">
        <v>4464</v>
      </c>
      <c r="L196" s="269" t="s">
        <v>4508</v>
      </c>
      <c r="M196" s="261" t="s">
        <v>300</v>
      </c>
      <c r="N196" s="296">
        <v>111</v>
      </c>
      <c r="O196" s="296" t="s">
        <v>5008</v>
      </c>
      <c r="P196" s="272"/>
      <c r="Q196" s="290" t="s">
        <v>5009</v>
      </c>
      <c r="R196" s="296" t="s">
        <v>2</v>
      </c>
      <c r="S196" s="281" t="s">
        <v>5010</v>
      </c>
      <c r="T196" s="296" t="s">
        <v>2</v>
      </c>
      <c r="U196" s="273" t="s">
        <v>4939</v>
      </c>
      <c r="V196" s="309"/>
      <c r="W196" s="309"/>
      <c r="X196" s="309"/>
      <c r="Y196" s="309">
        <v>23</v>
      </c>
      <c r="Z196" s="309">
        <v>66</v>
      </c>
      <c r="AA196" s="309">
        <f t="shared" si="172"/>
        <v>43</v>
      </c>
      <c r="AB196" s="309"/>
      <c r="AC196" s="309"/>
      <c r="AD196" s="309"/>
      <c r="AE196" s="309">
        <v>41</v>
      </c>
      <c r="AF196" s="309">
        <v>79</v>
      </c>
      <c r="AG196" s="309">
        <f t="shared" si="173"/>
        <v>38</v>
      </c>
      <c r="AH196" s="309"/>
      <c r="AI196" s="309"/>
      <c r="AJ196" s="309"/>
      <c r="AK196" s="309">
        <v>59</v>
      </c>
      <c r="AL196" s="309">
        <v>85</v>
      </c>
      <c r="AM196" s="309">
        <f t="shared" si="174"/>
        <v>26</v>
      </c>
      <c r="AN196" s="309"/>
      <c r="AO196" s="309"/>
      <c r="AP196" s="309"/>
      <c r="AQ196" s="309">
        <v>41</v>
      </c>
      <c r="AR196" s="309">
        <v>78</v>
      </c>
      <c r="AS196" s="309">
        <f t="shared" si="175"/>
        <v>37</v>
      </c>
      <c r="AT196" s="309"/>
      <c r="AU196" s="309"/>
      <c r="AV196" s="309"/>
      <c r="AW196" s="309">
        <v>67</v>
      </c>
      <c r="AX196" s="309">
        <v>87</v>
      </c>
      <c r="AY196" s="309">
        <f t="shared" si="176"/>
        <v>20</v>
      </c>
      <c r="AZ196" s="309"/>
      <c r="BA196" s="309"/>
      <c r="BB196" s="309"/>
      <c r="BC196" s="309"/>
      <c r="BD196" s="309"/>
      <c r="BE196" s="309"/>
      <c r="BF196" s="309"/>
      <c r="BG196" s="309"/>
      <c r="BH196" s="309">
        <v>68</v>
      </c>
      <c r="BI196" s="309">
        <v>86</v>
      </c>
      <c r="BJ196" s="309">
        <f t="shared" si="177"/>
        <v>18</v>
      </c>
      <c r="BK196" s="309"/>
      <c r="BL196" s="309"/>
      <c r="BM196" s="309"/>
      <c r="BN196" s="309">
        <v>80</v>
      </c>
      <c r="BO196" s="309">
        <v>93</v>
      </c>
      <c r="BP196" s="309">
        <f t="shared" si="178"/>
        <v>13</v>
      </c>
      <c r="BQ196" s="310">
        <v>0.97</v>
      </c>
      <c r="BR196" s="311">
        <v>3.3</v>
      </c>
      <c r="BS196" s="311">
        <v>0.44</v>
      </c>
      <c r="BT196" s="282" t="s">
        <v>52</v>
      </c>
      <c r="BU196" s="282" t="s">
        <v>52</v>
      </c>
      <c r="BV196" s="302">
        <v>116</v>
      </c>
      <c r="BW196" s="299">
        <v>1</v>
      </c>
      <c r="BX196" s="299">
        <v>1</v>
      </c>
      <c r="BY196" s="300">
        <v>0.08</v>
      </c>
      <c r="BZ196" s="299">
        <v>15.1</v>
      </c>
      <c r="CA196" s="299">
        <v>7.7</v>
      </c>
      <c r="CB196" s="312"/>
      <c r="CC196" s="312"/>
      <c r="CD196" s="312"/>
      <c r="CE196" s="312"/>
    </row>
    <row r="197" spans="1:83" ht="73.150000000000006">
      <c r="A197" s="261">
        <v>2022</v>
      </c>
      <c r="B197" s="273" t="s">
        <v>4597</v>
      </c>
      <c r="C197" s="273" t="s">
        <v>4737</v>
      </c>
      <c r="D197" s="273" t="s">
        <v>4738</v>
      </c>
      <c r="E197" s="273" t="s">
        <v>4739</v>
      </c>
      <c r="F197" s="273" t="s">
        <v>4740</v>
      </c>
      <c r="G197" s="272" t="s">
        <v>12046</v>
      </c>
      <c r="H197" s="272" t="s">
        <v>4469</v>
      </c>
      <c r="I197" s="272"/>
      <c r="J197" s="272"/>
      <c r="K197" s="259" t="s">
        <v>4464</v>
      </c>
      <c r="L197" s="269" t="s">
        <v>4508</v>
      </c>
      <c r="M197" s="269" t="s">
        <v>4931</v>
      </c>
      <c r="N197" s="296">
        <v>124</v>
      </c>
      <c r="O197" s="296" t="s">
        <v>4624</v>
      </c>
      <c r="P197" s="272"/>
      <c r="Q197" s="290" t="s">
        <v>5011</v>
      </c>
      <c r="R197" s="296" t="s">
        <v>2</v>
      </c>
      <c r="S197" s="276" t="s">
        <v>5012</v>
      </c>
      <c r="T197" s="296" t="s">
        <v>2</v>
      </c>
      <c r="U197" s="273" t="s">
        <v>4703</v>
      </c>
      <c r="V197" s="309"/>
      <c r="W197" s="309"/>
      <c r="X197" s="309"/>
      <c r="Y197" s="309">
        <v>34</v>
      </c>
      <c r="Z197" s="309">
        <v>65</v>
      </c>
      <c r="AA197" s="309">
        <f t="shared" si="172"/>
        <v>31</v>
      </c>
      <c r="AB197" s="309"/>
      <c r="AC197" s="309"/>
      <c r="AD197" s="309"/>
      <c r="AE197" s="309">
        <v>41</v>
      </c>
      <c r="AF197" s="309">
        <v>73</v>
      </c>
      <c r="AG197" s="309">
        <f t="shared" si="173"/>
        <v>32</v>
      </c>
      <c r="AH197" s="309"/>
      <c r="AI197" s="309"/>
      <c r="AJ197" s="309"/>
      <c r="AK197" s="309">
        <v>45</v>
      </c>
      <c r="AL197" s="309">
        <v>73</v>
      </c>
      <c r="AM197" s="309">
        <f t="shared" si="174"/>
        <v>28</v>
      </c>
      <c r="AN197" s="309"/>
      <c r="AO197" s="309"/>
      <c r="AP197" s="309"/>
      <c r="AQ197" s="309">
        <v>31</v>
      </c>
      <c r="AR197" s="309">
        <v>67</v>
      </c>
      <c r="AS197" s="309">
        <f t="shared" si="175"/>
        <v>36</v>
      </c>
      <c r="AT197" s="309"/>
      <c r="AU197" s="309"/>
      <c r="AV197" s="309"/>
      <c r="AW197" s="309">
        <v>43</v>
      </c>
      <c r="AX197" s="309">
        <v>71</v>
      </c>
      <c r="AY197" s="309">
        <f t="shared" si="176"/>
        <v>28</v>
      </c>
      <c r="AZ197" s="309"/>
      <c r="BA197" s="309"/>
      <c r="BB197" s="309"/>
      <c r="BC197" s="309"/>
      <c r="BD197" s="309"/>
      <c r="BE197" s="309"/>
      <c r="BF197" s="309"/>
      <c r="BG197" s="309"/>
      <c r="BH197" s="309">
        <v>39</v>
      </c>
      <c r="BI197" s="309">
        <v>60</v>
      </c>
      <c r="BJ197" s="309">
        <f t="shared" si="177"/>
        <v>21</v>
      </c>
      <c r="BK197" s="309"/>
      <c r="BL197" s="309"/>
      <c r="BM197" s="309"/>
      <c r="BN197" s="309">
        <v>57</v>
      </c>
      <c r="BO197" s="309">
        <v>86</v>
      </c>
      <c r="BP197" s="309">
        <f t="shared" si="178"/>
        <v>29</v>
      </c>
      <c r="BQ197" s="310">
        <v>0.97</v>
      </c>
      <c r="BR197" s="311">
        <v>4.54</v>
      </c>
      <c r="BS197" s="311">
        <v>0.5</v>
      </c>
      <c r="BT197" s="282" t="s">
        <v>52</v>
      </c>
      <c r="BU197" s="282" t="s">
        <v>52</v>
      </c>
      <c r="BV197" s="302">
        <v>54</v>
      </c>
      <c r="BW197" s="299">
        <v>0.5</v>
      </c>
      <c r="BX197" s="299">
        <v>0.4</v>
      </c>
      <c r="BY197" s="300">
        <v>-0.04</v>
      </c>
      <c r="BZ197" s="299">
        <v>9.9</v>
      </c>
      <c r="CA197" s="299">
        <v>5.5</v>
      </c>
      <c r="CB197" s="312"/>
      <c r="CC197" s="312"/>
      <c r="CD197" s="312"/>
      <c r="CE197" s="312"/>
    </row>
    <row r="198" spans="1:83" ht="43.9">
      <c r="A198" s="261">
        <v>2022</v>
      </c>
      <c r="B198" s="260" t="s">
        <v>4498</v>
      </c>
      <c r="C198" s="260" t="s">
        <v>4631</v>
      </c>
      <c r="D198" s="260" t="s">
        <v>4686</v>
      </c>
      <c r="E198" s="260" t="s">
        <v>4686</v>
      </c>
      <c r="F198" s="260" t="s">
        <v>4687</v>
      </c>
      <c r="G198" s="272" t="s">
        <v>4536</v>
      </c>
      <c r="H198" s="272" t="s">
        <v>688</v>
      </c>
      <c r="I198" s="272"/>
      <c r="J198" s="272"/>
      <c r="K198" s="272" t="s">
        <v>4649</v>
      </c>
      <c r="L198" s="272" t="s">
        <v>4649</v>
      </c>
      <c r="M198" s="269" t="s">
        <v>300</v>
      </c>
      <c r="N198" s="296">
        <v>80</v>
      </c>
      <c r="O198" s="296" t="s">
        <v>691</v>
      </c>
      <c r="P198" s="272"/>
      <c r="Q198" s="272" t="s">
        <v>52</v>
      </c>
      <c r="R198" s="301"/>
      <c r="S198" s="281" t="s">
        <v>5013</v>
      </c>
      <c r="T198" s="301" t="s">
        <v>2</v>
      </c>
      <c r="U198" s="273" t="s">
        <v>454</v>
      </c>
      <c r="V198" s="309"/>
      <c r="W198" s="309"/>
      <c r="X198" s="309"/>
      <c r="Y198" s="309"/>
      <c r="Z198" s="309"/>
      <c r="AA198" s="309"/>
      <c r="AB198" s="309"/>
      <c r="AC198" s="309"/>
      <c r="AD198" s="309"/>
      <c r="AE198" s="309"/>
      <c r="AF198" s="309"/>
      <c r="AG198" s="309"/>
      <c r="AH198" s="309"/>
      <c r="AI198" s="309"/>
      <c r="AJ198" s="309"/>
      <c r="AK198" s="309"/>
      <c r="AL198" s="309"/>
      <c r="AM198" s="309"/>
      <c r="AN198" s="309"/>
      <c r="AO198" s="309"/>
      <c r="AP198" s="309"/>
      <c r="AQ198" s="309"/>
      <c r="AR198" s="309"/>
      <c r="AS198" s="309"/>
      <c r="AT198" s="309"/>
      <c r="AU198" s="309"/>
      <c r="AV198" s="309"/>
      <c r="AW198" s="309"/>
      <c r="AX198" s="309"/>
      <c r="AY198" s="309"/>
      <c r="AZ198" s="309"/>
      <c r="BA198" s="309"/>
      <c r="BB198" s="309"/>
      <c r="BC198" s="309"/>
      <c r="BD198" s="309"/>
      <c r="BE198" s="309"/>
      <c r="BF198" s="309"/>
      <c r="BG198" s="309"/>
      <c r="BH198" s="309"/>
      <c r="BI198" s="309"/>
      <c r="BJ198" s="309"/>
      <c r="BK198" s="309"/>
      <c r="BL198" s="309"/>
      <c r="BM198" s="309"/>
      <c r="BN198" s="309"/>
      <c r="BO198" s="309"/>
      <c r="BP198" s="309"/>
      <c r="BQ198" s="310">
        <v>0.97</v>
      </c>
      <c r="BR198" s="311">
        <v>4.3499999999999996</v>
      </c>
      <c r="BS198" s="311">
        <v>0.46</v>
      </c>
      <c r="BT198" s="282" t="s">
        <v>52</v>
      </c>
      <c r="BU198" s="282" t="s">
        <v>52</v>
      </c>
      <c r="BV198" s="302">
        <v>476</v>
      </c>
      <c r="BW198" s="299">
        <v>5.3</v>
      </c>
      <c r="BX198" s="299">
        <v>5.9</v>
      </c>
      <c r="BY198" s="300">
        <v>0.13</v>
      </c>
      <c r="BZ198" s="299">
        <v>43</v>
      </c>
      <c r="CA198" s="299">
        <v>11</v>
      </c>
      <c r="CB198" s="312"/>
      <c r="CC198" s="312"/>
      <c r="CD198" s="312"/>
      <c r="CE198" s="257" t="s">
        <v>4461</v>
      </c>
    </row>
    <row r="199" spans="1:83" ht="43.9">
      <c r="A199" s="261">
        <v>2022</v>
      </c>
      <c r="B199" s="260" t="s">
        <v>4498</v>
      </c>
      <c r="C199" s="260" t="s">
        <v>4631</v>
      </c>
      <c r="D199" s="260" t="s">
        <v>4686</v>
      </c>
      <c r="E199" s="260" t="s">
        <v>4686</v>
      </c>
      <c r="F199" s="260" t="s">
        <v>4687</v>
      </c>
      <c r="G199" s="272" t="s">
        <v>4536</v>
      </c>
      <c r="H199" s="261" t="s">
        <v>693</v>
      </c>
      <c r="I199" s="272"/>
      <c r="J199" s="272"/>
      <c r="K199" s="272" t="s">
        <v>4649</v>
      </c>
      <c r="L199" s="272" t="s">
        <v>4649</v>
      </c>
      <c r="M199" s="269" t="s">
        <v>300</v>
      </c>
      <c r="N199" s="296">
        <v>32</v>
      </c>
      <c r="O199" s="296" t="s">
        <v>4756</v>
      </c>
      <c r="P199" s="272"/>
      <c r="Q199" s="272" t="s">
        <v>52</v>
      </c>
      <c r="R199" s="301"/>
      <c r="S199" s="276" t="s">
        <v>5013</v>
      </c>
      <c r="T199" s="301" t="s">
        <v>2</v>
      </c>
      <c r="U199" s="273" t="s">
        <v>454</v>
      </c>
      <c r="V199" s="309"/>
      <c r="W199" s="309"/>
      <c r="X199" s="309"/>
      <c r="Y199" s="309"/>
      <c r="Z199" s="309"/>
      <c r="AA199" s="309"/>
      <c r="AB199" s="309"/>
      <c r="AC199" s="309"/>
      <c r="AD199" s="309"/>
      <c r="AE199" s="309"/>
      <c r="AF199" s="309"/>
      <c r="AG199" s="309"/>
      <c r="AH199" s="309"/>
      <c r="AI199" s="309"/>
      <c r="AJ199" s="309"/>
      <c r="AK199" s="309"/>
      <c r="AL199" s="309"/>
      <c r="AM199" s="309"/>
      <c r="AN199" s="309"/>
      <c r="AO199" s="309"/>
      <c r="AP199" s="309"/>
      <c r="AQ199" s="309"/>
      <c r="AR199" s="309"/>
      <c r="AS199" s="309"/>
      <c r="AT199" s="309"/>
      <c r="AU199" s="309"/>
      <c r="AV199" s="309"/>
      <c r="AW199" s="309"/>
      <c r="AX199" s="309"/>
      <c r="AY199" s="309"/>
      <c r="AZ199" s="309"/>
      <c r="BA199" s="309"/>
      <c r="BB199" s="309"/>
      <c r="BC199" s="309"/>
      <c r="BD199" s="309"/>
      <c r="BE199" s="309"/>
      <c r="BF199" s="309"/>
      <c r="BG199" s="309"/>
      <c r="BH199" s="309"/>
      <c r="BI199" s="309"/>
      <c r="BJ199" s="309"/>
      <c r="BK199" s="309"/>
      <c r="BL199" s="309"/>
      <c r="BM199" s="309"/>
      <c r="BN199" s="309"/>
      <c r="BO199" s="309"/>
      <c r="BP199" s="309"/>
      <c r="BQ199" s="310">
        <v>0.97</v>
      </c>
      <c r="BR199" s="311">
        <v>4.8099999999999996</v>
      </c>
      <c r="BS199" s="311">
        <v>0.5</v>
      </c>
      <c r="BT199" s="282" t="s">
        <v>52</v>
      </c>
      <c r="BU199" s="282" t="s">
        <v>52</v>
      </c>
      <c r="BV199" s="302">
        <v>218</v>
      </c>
      <c r="BW199" s="299">
        <v>6.5</v>
      </c>
      <c r="BX199" s="299">
        <v>6.8</v>
      </c>
      <c r="BY199" s="300">
        <v>0.05</v>
      </c>
      <c r="BZ199" s="299">
        <v>24.5</v>
      </c>
      <c r="CA199" s="299">
        <v>8.9</v>
      </c>
      <c r="CB199" s="312"/>
      <c r="CC199" s="312"/>
      <c r="CD199" s="312"/>
      <c r="CE199" s="257" t="s">
        <v>4461</v>
      </c>
    </row>
    <row r="200" spans="1:83" ht="43.9">
      <c r="A200" s="261">
        <v>2022</v>
      </c>
      <c r="B200" s="260" t="s">
        <v>4465</v>
      </c>
      <c r="C200" s="260" t="s">
        <v>4555</v>
      </c>
      <c r="D200" s="260" t="s">
        <v>5014</v>
      </c>
      <c r="E200" s="260" t="s">
        <v>5014</v>
      </c>
      <c r="F200" s="260" t="s">
        <v>5015</v>
      </c>
      <c r="G200" s="272" t="s">
        <v>12047</v>
      </c>
      <c r="H200" s="272" t="s">
        <v>719</v>
      </c>
      <c r="I200" s="272"/>
      <c r="J200" s="272" t="s">
        <v>739</v>
      </c>
      <c r="K200" s="272" t="s">
        <v>4649</v>
      </c>
      <c r="L200" s="272" t="s">
        <v>4649</v>
      </c>
      <c r="M200" s="269" t="s">
        <v>4931</v>
      </c>
      <c r="N200" s="296">
        <v>186</v>
      </c>
      <c r="O200" s="296" t="s">
        <v>720</v>
      </c>
      <c r="P200" s="272"/>
      <c r="Q200" s="272" t="s">
        <v>52</v>
      </c>
      <c r="R200" s="301"/>
      <c r="S200" s="276" t="s">
        <v>5013</v>
      </c>
      <c r="T200" s="314"/>
      <c r="U200" s="273" t="s">
        <v>454</v>
      </c>
      <c r="V200" s="309"/>
      <c r="W200" s="309"/>
      <c r="X200" s="309"/>
      <c r="Y200" s="309"/>
      <c r="Z200" s="309"/>
      <c r="AA200" s="309"/>
      <c r="AB200" s="309"/>
      <c r="AC200" s="309"/>
      <c r="AD200" s="309"/>
      <c r="AE200" s="309"/>
      <c r="AF200" s="309"/>
      <c r="AG200" s="309"/>
      <c r="AH200" s="309"/>
      <c r="AI200" s="309"/>
      <c r="AJ200" s="309"/>
      <c r="AK200" s="309"/>
      <c r="AL200" s="309"/>
      <c r="AM200" s="309"/>
      <c r="AN200" s="309"/>
      <c r="AO200" s="309"/>
      <c r="AP200" s="309"/>
      <c r="AQ200" s="309"/>
      <c r="AR200" s="309"/>
      <c r="AS200" s="309"/>
      <c r="AT200" s="309"/>
      <c r="AU200" s="309"/>
      <c r="AV200" s="309"/>
      <c r="AW200" s="309"/>
      <c r="AX200" s="309"/>
      <c r="AY200" s="309"/>
      <c r="AZ200" s="309"/>
      <c r="BA200" s="309"/>
      <c r="BB200" s="309"/>
      <c r="BC200" s="309"/>
      <c r="BD200" s="309"/>
      <c r="BE200" s="309"/>
      <c r="BF200" s="309"/>
      <c r="BG200" s="309"/>
      <c r="BH200" s="309"/>
      <c r="BI200" s="309"/>
      <c r="BJ200" s="309"/>
      <c r="BK200" s="309"/>
      <c r="BL200" s="309"/>
      <c r="BM200" s="309"/>
      <c r="BN200" s="309"/>
      <c r="BO200" s="309"/>
      <c r="BP200" s="309"/>
      <c r="BQ200" s="310">
        <v>0.96</v>
      </c>
      <c r="BR200" s="311">
        <v>4.59</v>
      </c>
      <c r="BS200" s="311">
        <v>0.53</v>
      </c>
      <c r="BT200" s="282" t="s">
        <v>52</v>
      </c>
      <c r="BU200" s="282" t="s">
        <v>52</v>
      </c>
      <c r="BV200" s="302">
        <v>487</v>
      </c>
      <c r="BW200" s="299">
        <v>2.2999999999999998</v>
      </c>
      <c r="BX200" s="299">
        <v>2.6</v>
      </c>
      <c r="BY200" s="300">
        <v>0.12</v>
      </c>
      <c r="BZ200" s="299">
        <v>26.6</v>
      </c>
      <c r="CA200" s="299">
        <v>18.3</v>
      </c>
      <c r="CB200" s="312"/>
      <c r="CC200" s="312"/>
      <c r="CD200" s="312"/>
      <c r="CE200" s="257" t="s">
        <v>4461</v>
      </c>
    </row>
    <row r="201" spans="1:83" ht="73.150000000000006">
      <c r="A201" s="261">
        <v>2022</v>
      </c>
      <c r="B201" s="260" t="s">
        <v>4528</v>
      </c>
      <c r="C201" s="260" t="s">
        <v>4529</v>
      </c>
      <c r="D201" s="260" t="s">
        <v>4530</v>
      </c>
      <c r="E201" s="260" t="s">
        <v>4530</v>
      </c>
      <c r="F201" s="260" t="s">
        <v>4531</v>
      </c>
      <c r="G201" s="272" t="s">
        <v>12048</v>
      </c>
      <c r="H201" s="272" t="s">
        <v>5016</v>
      </c>
      <c r="I201" s="272"/>
      <c r="J201" s="272"/>
      <c r="K201" s="259" t="s">
        <v>4464</v>
      </c>
      <c r="L201" s="272" t="s">
        <v>4749</v>
      </c>
      <c r="M201" s="269" t="s">
        <v>300</v>
      </c>
      <c r="N201" s="296">
        <v>32</v>
      </c>
      <c r="O201" s="296" t="s">
        <v>4903</v>
      </c>
      <c r="P201" s="272"/>
      <c r="Q201" s="272" t="s">
        <v>52</v>
      </c>
      <c r="R201" s="301"/>
      <c r="S201" s="281" t="s">
        <v>5017</v>
      </c>
      <c r="T201" s="301" t="s">
        <v>2</v>
      </c>
      <c r="U201" s="273" t="s">
        <v>4736</v>
      </c>
      <c r="V201" s="309">
        <v>85</v>
      </c>
      <c r="W201" s="309">
        <v>36</v>
      </c>
      <c r="X201" s="309">
        <f t="shared" ref="X201:X204" si="179">V201-W201</f>
        <v>49</v>
      </c>
      <c r="Y201" s="309"/>
      <c r="Z201" s="309"/>
      <c r="AA201" s="309"/>
      <c r="AB201" s="309">
        <v>97</v>
      </c>
      <c r="AC201" s="309">
        <v>65</v>
      </c>
      <c r="AD201" s="309">
        <f t="shared" ref="AD201:AD204" si="180">AB201-AC201</f>
        <v>32</v>
      </c>
      <c r="AE201" s="309"/>
      <c r="AF201" s="309"/>
      <c r="AG201" s="309"/>
      <c r="AH201" s="309">
        <v>93</v>
      </c>
      <c r="AI201" s="309">
        <v>82</v>
      </c>
      <c r="AJ201" s="309">
        <f t="shared" ref="AJ201:AJ204" si="181">AH201-AI201</f>
        <v>11</v>
      </c>
      <c r="AK201" s="309"/>
      <c r="AL201" s="309"/>
      <c r="AM201" s="309"/>
      <c r="AN201" s="309">
        <v>84</v>
      </c>
      <c r="AO201" s="309">
        <v>32</v>
      </c>
      <c r="AP201" s="309">
        <f t="shared" ref="AP201:AP204" si="182">AN201-AO201</f>
        <v>52</v>
      </c>
      <c r="AQ201" s="309"/>
      <c r="AR201" s="309"/>
      <c r="AS201" s="309"/>
      <c r="AT201" s="309">
        <v>96</v>
      </c>
      <c r="AU201" s="309">
        <v>88</v>
      </c>
      <c r="AV201" s="309">
        <f t="shared" ref="AV201:AV204" si="183">AT201-AU201</f>
        <v>8</v>
      </c>
      <c r="AW201" s="309"/>
      <c r="AX201" s="309"/>
      <c r="AY201" s="309"/>
      <c r="AZ201" s="309"/>
      <c r="BA201" s="309"/>
      <c r="BB201" s="309"/>
      <c r="BC201" s="309"/>
      <c r="BD201" s="309"/>
      <c r="BE201" s="309">
        <v>94</v>
      </c>
      <c r="BF201" s="309">
        <v>84</v>
      </c>
      <c r="BG201" s="309" t="e">
        <f>BE201-#REF!</f>
        <v>#REF!</v>
      </c>
      <c r="BH201" s="309"/>
      <c r="BI201" s="309"/>
      <c r="BJ201" s="309"/>
      <c r="BK201" s="309">
        <v>100</v>
      </c>
      <c r="BL201" s="309">
        <v>93</v>
      </c>
      <c r="BM201" s="309">
        <f t="shared" ref="BM201:BM204" si="184">BK201-BL201</f>
        <v>7</v>
      </c>
      <c r="BN201" s="309"/>
      <c r="BO201" s="309"/>
      <c r="BP201" s="309"/>
      <c r="BQ201" s="310">
        <v>0.97</v>
      </c>
      <c r="BR201" s="311">
        <v>4.08</v>
      </c>
      <c r="BS201" s="311">
        <v>0.53</v>
      </c>
      <c r="BT201" s="282" t="s">
        <v>52</v>
      </c>
      <c r="BU201" s="282" t="s">
        <v>52</v>
      </c>
      <c r="BV201" s="302">
        <v>70</v>
      </c>
      <c r="BW201" s="299">
        <v>2.2999999999999998</v>
      </c>
      <c r="BX201" s="299">
        <v>2.4</v>
      </c>
      <c r="BY201" s="300">
        <v>0.06</v>
      </c>
      <c r="BZ201" s="299">
        <v>22.5</v>
      </c>
      <c r="CA201" s="299">
        <v>3.1</v>
      </c>
      <c r="CB201" s="312"/>
      <c r="CC201" s="312"/>
      <c r="CD201" s="312"/>
      <c r="CE201" s="257" t="s">
        <v>4461</v>
      </c>
    </row>
    <row r="202" spans="1:83" ht="73.150000000000006">
      <c r="A202" s="261">
        <v>2022</v>
      </c>
      <c r="B202" s="260" t="s">
        <v>4528</v>
      </c>
      <c r="C202" s="260" t="s">
        <v>4529</v>
      </c>
      <c r="D202" s="260" t="s">
        <v>4530</v>
      </c>
      <c r="E202" s="260" t="s">
        <v>4530</v>
      </c>
      <c r="F202" s="260" t="s">
        <v>4531</v>
      </c>
      <c r="G202" s="272" t="s">
        <v>12048</v>
      </c>
      <c r="H202" s="272" t="s">
        <v>5018</v>
      </c>
      <c r="I202" s="272"/>
      <c r="J202" s="272"/>
      <c r="K202" s="259" t="s">
        <v>4464</v>
      </c>
      <c r="L202" s="272" t="s">
        <v>4749</v>
      </c>
      <c r="M202" s="269" t="s">
        <v>300</v>
      </c>
      <c r="N202" s="296">
        <v>27</v>
      </c>
      <c r="O202" s="296" t="s">
        <v>679</v>
      </c>
      <c r="P202" s="272"/>
      <c r="Q202" s="272" t="s">
        <v>52</v>
      </c>
      <c r="R202" s="301"/>
      <c r="S202" s="281" t="s">
        <v>5019</v>
      </c>
      <c r="T202" s="301" t="s">
        <v>2</v>
      </c>
      <c r="U202" s="273" t="s">
        <v>4736</v>
      </c>
      <c r="V202" s="309">
        <v>90</v>
      </c>
      <c r="W202" s="309">
        <v>20</v>
      </c>
      <c r="X202" s="309">
        <f t="shared" si="179"/>
        <v>70</v>
      </c>
      <c r="Y202" s="309"/>
      <c r="Z202" s="309"/>
      <c r="AA202" s="309"/>
      <c r="AB202" s="309">
        <v>96</v>
      </c>
      <c r="AC202" s="309">
        <v>44</v>
      </c>
      <c r="AD202" s="309">
        <f t="shared" si="180"/>
        <v>52</v>
      </c>
      <c r="AE202" s="309"/>
      <c r="AF202" s="309"/>
      <c r="AG202" s="309"/>
      <c r="AH202" s="309">
        <v>93</v>
      </c>
      <c r="AI202" s="309">
        <v>71</v>
      </c>
      <c r="AJ202" s="309">
        <f t="shared" si="181"/>
        <v>22</v>
      </c>
      <c r="AK202" s="309"/>
      <c r="AL202" s="309"/>
      <c r="AM202" s="309"/>
      <c r="AN202" s="309">
        <v>87</v>
      </c>
      <c r="AO202" s="309">
        <v>33</v>
      </c>
      <c r="AP202" s="309">
        <f t="shared" si="182"/>
        <v>54</v>
      </c>
      <c r="AQ202" s="309"/>
      <c r="AR202" s="309"/>
      <c r="AS202" s="309"/>
      <c r="AT202" s="309">
        <v>96</v>
      </c>
      <c r="AU202" s="309">
        <v>81</v>
      </c>
      <c r="AV202" s="309">
        <f t="shared" si="183"/>
        <v>15</v>
      </c>
      <c r="AW202" s="309"/>
      <c r="AX202" s="309"/>
      <c r="AY202" s="309"/>
      <c r="AZ202" s="309"/>
      <c r="BA202" s="309"/>
      <c r="BB202" s="309"/>
      <c r="BC202" s="309"/>
      <c r="BD202" s="309"/>
      <c r="BE202" s="309">
        <v>96</v>
      </c>
      <c r="BF202" s="309">
        <v>82</v>
      </c>
      <c r="BG202" s="309">
        <f t="shared" ref="BG202:BG204" si="185">BE202-BF202</f>
        <v>14</v>
      </c>
      <c r="BH202" s="309"/>
      <c r="BI202" s="309"/>
      <c r="BJ202" s="309"/>
      <c r="BK202" s="309">
        <v>100</v>
      </c>
      <c r="BL202" s="309">
        <v>89</v>
      </c>
      <c r="BM202" s="309">
        <f t="shared" si="184"/>
        <v>11</v>
      </c>
      <c r="BN202" s="309"/>
      <c r="BO202" s="309"/>
      <c r="BP202" s="309"/>
      <c r="BQ202" s="310">
        <v>0.97</v>
      </c>
      <c r="BR202" s="311">
        <v>4.5599999999999996</v>
      </c>
      <c r="BS202" s="311">
        <v>0.52</v>
      </c>
      <c r="BT202" s="282" t="s">
        <v>52</v>
      </c>
      <c r="BU202" s="282" t="s">
        <v>52</v>
      </c>
      <c r="BV202" s="302">
        <v>45</v>
      </c>
      <c r="BW202" s="299">
        <v>1.8</v>
      </c>
      <c r="BX202" s="299">
        <v>1.5</v>
      </c>
      <c r="BY202" s="300">
        <v>-0.19</v>
      </c>
      <c r="BZ202" s="299">
        <v>13.7</v>
      </c>
      <c r="CA202" s="299">
        <v>3.3</v>
      </c>
      <c r="CB202" s="312"/>
      <c r="CC202" s="312"/>
      <c r="CD202" s="312"/>
      <c r="CE202" s="257" t="s">
        <v>4461</v>
      </c>
    </row>
    <row r="203" spans="1:83" ht="73.150000000000006">
      <c r="A203" s="261">
        <v>2022</v>
      </c>
      <c r="B203" s="260" t="s">
        <v>4528</v>
      </c>
      <c r="C203" s="260" t="s">
        <v>4529</v>
      </c>
      <c r="D203" s="260" t="s">
        <v>4530</v>
      </c>
      <c r="E203" s="260" t="s">
        <v>4530</v>
      </c>
      <c r="F203" s="260" t="s">
        <v>4531</v>
      </c>
      <c r="G203" s="272" t="s">
        <v>12048</v>
      </c>
      <c r="H203" s="272" t="s">
        <v>4861</v>
      </c>
      <c r="I203" s="272"/>
      <c r="J203" s="272"/>
      <c r="K203" s="259" t="s">
        <v>4464</v>
      </c>
      <c r="L203" s="272" t="s">
        <v>4749</v>
      </c>
      <c r="M203" s="269" t="s">
        <v>300</v>
      </c>
      <c r="N203" s="296">
        <v>33</v>
      </c>
      <c r="O203" s="296" t="s">
        <v>674</v>
      </c>
      <c r="P203" s="272"/>
      <c r="Q203" s="272" t="s">
        <v>52</v>
      </c>
      <c r="R203" s="301"/>
      <c r="S203" s="281" t="s">
        <v>5020</v>
      </c>
      <c r="T203" s="301" t="s">
        <v>2</v>
      </c>
      <c r="U203" s="273" t="s">
        <v>4736</v>
      </c>
      <c r="V203" s="309">
        <v>93</v>
      </c>
      <c r="W203" s="309">
        <v>57</v>
      </c>
      <c r="X203" s="309">
        <f t="shared" si="179"/>
        <v>36</v>
      </c>
      <c r="Y203" s="309"/>
      <c r="Z203" s="309"/>
      <c r="AA203" s="309"/>
      <c r="AB203" s="309">
        <v>96</v>
      </c>
      <c r="AC203" s="309">
        <v>81</v>
      </c>
      <c r="AD203" s="309">
        <f t="shared" si="180"/>
        <v>15</v>
      </c>
      <c r="AE203" s="309"/>
      <c r="AF203" s="309"/>
      <c r="AG203" s="309"/>
      <c r="AH203" s="309">
        <v>95</v>
      </c>
      <c r="AI203" s="309">
        <v>85</v>
      </c>
      <c r="AJ203" s="309">
        <f t="shared" si="181"/>
        <v>10</v>
      </c>
      <c r="AK203" s="309"/>
      <c r="AL203" s="309"/>
      <c r="AM203" s="309"/>
      <c r="AN203" s="309">
        <v>85</v>
      </c>
      <c r="AO203" s="309">
        <v>39</v>
      </c>
      <c r="AP203" s="309">
        <f t="shared" si="182"/>
        <v>46</v>
      </c>
      <c r="AQ203" s="309"/>
      <c r="AR203" s="309"/>
      <c r="AS203" s="309"/>
      <c r="AT203" s="309">
        <v>98</v>
      </c>
      <c r="AU203" s="309">
        <v>84</v>
      </c>
      <c r="AV203" s="309">
        <f t="shared" si="183"/>
        <v>14</v>
      </c>
      <c r="AW203" s="309"/>
      <c r="AX203" s="309"/>
      <c r="AY203" s="309"/>
      <c r="AZ203" s="309"/>
      <c r="BA203" s="309"/>
      <c r="BB203" s="309"/>
      <c r="BC203" s="309"/>
      <c r="BD203" s="309"/>
      <c r="BE203" s="309">
        <v>98</v>
      </c>
      <c r="BF203" s="309">
        <v>84</v>
      </c>
      <c r="BG203" s="309">
        <f t="shared" si="185"/>
        <v>14</v>
      </c>
      <c r="BH203" s="309"/>
      <c r="BI203" s="309"/>
      <c r="BJ203" s="309"/>
      <c r="BK203" s="309">
        <v>100</v>
      </c>
      <c r="BL203" s="309">
        <v>98</v>
      </c>
      <c r="BM203" s="309">
        <f t="shared" si="184"/>
        <v>2</v>
      </c>
      <c r="BN203" s="309"/>
      <c r="BO203" s="309"/>
      <c r="BP203" s="309"/>
      <c r="BQ203" s="310">
        <v>0.97</v>
      </c>
      <c r="BR203" s="311">
        <v>2.93</v>
      </c>
      <c r="BS203" s="311">
        <v>0.53</v>
      </c>
      <c r="BT203" s="282" t="s">
        <v>52</v>
      </c>
      <c r="BU203" s="282" t="s">
        <v>52</v>
      </c>
      <c r="BV203" s="302">
        <v>100</v>
      </c>
      <c r="BW203" s="299">
        <v>2.9</v>
      </c>
      <c r="BX203" s="299">
        <v>3</v>
      </c>
      <c r="BY203" s="300">
        <v>0.03</v>
      </c>
      <c r="BZ203" s="299">
        <v>23.3</v>
      </c>
      <c r="CA203" s="299">
        <v>4.3</v>
      </c>
      <c r="CB203" s="312"/>
      <c r="CC203" s="312"/>
      <c r="CD203" s="312"/>
      <c r="CE203" s="257" t="s">
        <v>4461</v>
      </c>
    </row>
    <row r="204" spans="1:83" ht="73.150000000000006">
      <c r="A204" s="261">
        <v>2022</v>
      </c>
      <c r="B204" s="260" t="s">
        <v>4528</v>
      </c>
      <c r="C204" s="260" t="s">
        <v>4529</v>
      </c>
      <c r="D204" s="260" t="s">
        <v>4530</v>
      </c>
      <c r="E204" s="260" t="s">
        <v>4530</v>
      </c>
      <c r="F204" s="260" t="s">
        <v>4531</v>
      </c>
      <c r="G204" s="272" t="s">
        <v>12048</v>
      </c>
      <c r="H204" s="272" t="s">
        <v>684</v>
      </c>
      <c r="I204" s="272"/>
      <c r="J204" s="272"/>
      <c r="K204" s="259" t="s">
        <v>4464</v>
      </c>
      <c r="L204" s="272" t="s">
        <v>4749</v>
      </c>
      <c r="M204" s="269" t="s">
        <v>300</v>
      </c>
      <c r="N204" s="296">
        <v>36</v>
      </c>
      <c r="O204" s="296" t="s">
        <v>685</v>
      </c>
      <c r="P204" s="272"/>
      <c r="Q204" s="272" t="s">
        <v>52</v>
      </c>
      <c r="R204" s="301"/>
      <c r="S204" s="281" t="s">
        <v>5021</v>
      </c>
      <c r="T204" s="301" t="s">
        <v>2</v>
      </c>
      <c r="U204" s="273" t="s">
        <v>4736</v>
      </c>
      <c r="V204" s="309">
        <v>86</v>
      </c>
      <c r="W204" s="309">
        <v>35</v>
      </c>
      <c r="X204" s="309">
        <f t="shared" si="179"/>
        <v>51</v>
      </c>
      <c r="Y204" s="309"/>
      <c r="Z204" s="309"/>
      <c r="AA204" s="309"/>
      <c r="AB204" s="309">
        <v>94</v>
      </c>
      <c r="AC204" s="309">
        <v>59</v>
      </c>
      <c r="AD204" s="309">
        <f t="shared" si="180"/>
        <v>35</v>
      </c>
      <c r="AE204" s="309"/>
      <c r="AF204" s="309"/>
      <c r="AG204" s="309"/>
      <c r="AH204" s="309">
        <v>97</v>
      </c>
      <c r="AI204" s="309">
        <v>81</v>
      </c>
      <c r="AJ204" s="309">
        <f t="shared" si="181"/>
        <v>16</v>
      </c>
      <c r="AK204" s="309"/>
      <c r="AL204" s="309"/>
      <c r="AM204" s="309"/>
      <c r="AN204" s="309">
        <v>80</v>
      </c>
      <c r="AO204" s="309">
        <v>42</v>
      </c>
      <c r="AP204" s="309">
        <f t="shared" si="182"/>
        <v>38</v>
      </c>
      <c r="AQ204" s="309"/>
      <c r="AR204" s="309"/>
      <c r="AS204" s="309"/>
      <c r="AT204" s="309">
        <v>97</v>
      </c>
      <c r="AU204" s="309">
        <v>82</v>
      </c>
      <c r="AV204" s="309">
        <f t="shared" si="183"/>
        <v>15</v>
      </c>
      <c r="AW204" s="309"/>
      <c r="AX204" s="309"/>
      <c r="AY204" s="309"/>
      <c r="AZ204" s="309"/>
      <c r="BA204" s="309"/>
      <c r="BB204" s="309"/>
      <c r="BC204" s="309"/>
      <c r="BD204" s="309"/>
      <c r="BE204" s="309">
        <v>96</v>
      </c>
      <c r="BF204" s="309">
        <v>82</v>
      </c>
      <c r="BG204" s="309">
        <f t="shared" si="185"/>
        <v>14</v>
      </c>
      <c r="BH204" s="309"/>
      <c r="BI204" s="309"/>
      <c r="BJ204" s="309"/>
      <c r="BK204" s="309">
        <v>100</v>
      </c>
      <c r="BL204" s="309">
        <v>87</v>
      </c>
      <c r="BM204" s="309">
        <f t="shared" si="184"/>
        <v>13</v>
      </c>
      <c r="BN204" s="309"/>
      <c r="BO204" s="309"/>
      <c r="BP204" s="309"/>
      <c r="BQ204" s="310">
        <v>0.97</v>
      </c>
      <c r="BR204" s="311">
        <v>4.17</v>
      </c>
      <c r="BS204" s="311">
        <v>0.53</v>
      </c>
      <c r="BT204" s="282" t="s">
        <v>52</v>
      </c>
      <c r="BU204" s="282" t="s">
        <v>52</v>
      </c>
      <c r="BV204" s="302">
        <v>79</v>
      </c>
      <c r="BW204" s="299">
        <v>2</v>
      </c>
      <c r="BX204" s="299">
        <v>2.2000000000000002</v>
      </c>
      <c r="BY204" s="300">
        <v>0.09</v>
      </c>
      <c r="BZ204" s="299">
        <v>23.4</v>
      </c>
      <c r="CA204" s="299">
        <v>3.4</v>
      </c>
      <c r="CB204" s="312"/>
      <c r="CC204" s="312"/>
      <c r="CD204" s="312"/>
      <c r="CE204" s="257" t="s">
        <v>4461</v>
      </c>
    </row>
    <row r="205" spans="1:83" ht="73.150000000000006">
      <c r="A205" s="261">
        <v>2022</v>
      </c>
      <c r="B205" s="273" t="s">
        <v>4498</v>
      </c>
      <c r="C205" s="273" t="s">
        <v>4619</v>
      </c>
      <c r="D205" s="273" t="s">
        <v>4771</v>
      </c>
      <c r="E205" s="273" t="s">
        <v>4771</v>
      </c>
      <c r="F205" s="273" t="s">
        <v>4772</v>
      </c>
      <c r="G205" s="272" t="s">
        <v>4878</v>
      </c>
      <c r="H205" s="272" t="s">
        <v>4469</v>
      </c>
      <c r="I205" s="272"/>
      <c r="J205" s="272"/>
      <c r="K205" s="259" t="s">
        <v>4464</v>
      </c>
      <c r="L205" s="269" t="s">
        <v>4508</v>
      </c>
      <c r="M205" s="269" t="s">
        <v>300</v>
      </c>
      <c r="N205" s="296">
        <v>72</v>
      </c>
      <c r="O205" s="296" t="s">
        <v>5008</v>
      </c>
      <c r="P205" s="272"/>
      <c r="Q205" s="284" t="s">
        <v>4773</v>
      </c>
      <c r="R205" s="296" t="s">
        <v>2</v>
      </c>
      <c r="S205" s="276" t="s">
        <v>4774</v>
      </c>
      <c r="T205" s="296" t="s">
        <v>2</v>
      </c>
      <c r="U205" s="273" t="s">
        <v>454</v>
      </c>
      <c r="V205" s="309"/>
      <c r="W205" s="309"/>
      <c r="X205" s="309"/>
      <c r="Y205" s="309">
        <v>39</v>
      </c>
      <c r="Z205" s="309">
        <v>50</v>
      </c>
      <c r="AA205" s="309">
        <f t="shared" ref="AA205:AA209" si="186">Z205-Y205</f>
        <v>11</v>
      </c>
      <c r="AB205" s="309"/>
      <c r="AC205" s="309"/>
      <c r="AD205" s="309"/>
      <c r="AE205" s="309">
        <v>58</v>
      </c>
      <c r="AF205" s="309">
        <v>62</v>
      </c>
      <c r="AG205" s="309">
        <f t="shared" ref="AG205:AG209" si="187">AF205-AE205</f>
        <v>4</v>
      </c>
      <c r="AH205" s="309"/>
      <c r="AI205" s="309"/>
      <c r="AJ205" s="309"/>
      <c r="AK205" s="309">
        <v>57</v>
      </c>
      <c r="AL205" s="309">
        <v>68</v>
      </c>
      <c r="AM205" s="309">
        <f t="shared" ref="AM205:AM209" si="188">AL205-AK205</f>
        <v>11</v>
      </c>
      <c r="AN205" s="309"/>
      <c r="AO205" s="309"/>
      <c r="AP205" s="309"/>
      <c r="AQ205" s="309">
        <v>56</v>
      </c>
      <c r="AR205" s="309">
        <v>66</v>
      </c>
      <c r="AS205" s="309">
        <f t="shared" ref="AS205:AS209" si="189">AR205-AQ205</f>
        <v>10</v>
      </c>
      <c r="AT205" s="309"/>
      <c r="AU205" s="309"/>
      <c r="AV205" s="309"/>
      <c r="AW205" s="309">
        <v>77</v>
      </c>
      <c r="AX205" s="309">
        <v>84</v>
      </c>
      <c r="AY205" s="309">
        <f t="shared" ref="AY205:AY209" si="190">AX205-AW205</f>
        <v>7</v>
      </c>
      <c r="AZ205" s="309"/>
      <c r="BA205" s="309"/>
      <c r="BB205" s="309"/>
      <c r="BC205" s="309"/>
      <c r="BD205" s="309"/>
      <c r="BE205" s="309"/>
      <c r="BF205" s="309"/>
      <c r="BG205" s="309"/>
      <c r="BH205" s="309">
        <v>75</v>
      </c>
      <c r="BI205" s="309">
        <v>80</v>
      </c>
      <c r="BJ205" s="309">
        <f t="shared" ref="BJ205:BJ209" si="191">BI205-BH205</f>
        <v>5</v>
      </c>
      <c r="BK205" s="309"/>
      <c r="BL205" s="309"/>
      <c r="BM205" s="309"/>
      <c r="BN205" s="309">
        <v>79</v>
      </c>
      <c r="BO205" s="309">
        <v>88</v>
      </c>
      <c r="BP205" s="309">
        <f t="shared" ref="BP205:BP209" si="192">BO205-BN205</f>
        <v>9</v>
      </c>
      <c r="BQ205" s="310">
        <v>0.97</v>
      </c>
      <c r="BR205" s="311">
        <v>4.5999999999999996</v>
      </c>
      <c r="BS205" s="311">
        <v>0.46</v>
      </c>
      <c r="BT205" s="282" t="s">
        <v>52</v>
      </c>
      <c r="BU205" s="282" t="s">
        <v>52</v>
      </c>
      <c r="BV205" s="302">
        <v>78</v>
      </c>
      <c r="BW205" s="299">
        <v>0.9</v>
      </c>
      <c r="BX205" s="299">
        <v>1.1000000000000001</v>
      </c>
      <c r="BY205" s="300">
        <v>0.18</v>
      </c>
      <c r="BZ205" s="299">
        <v>16.399999999999999</v>
      </c>
      <c r="CA205" s="299">
        <v>4.7</v>
      </c>
      <c r="CB205" s="312"/>
      <c r="CC205" s="312"/>
      <c r="CD205" s="312"/>
      <c r="CE205" s="312"/>
    </row>
    <row r="206" spans="1:83" ht="87.75">
      <c r="A206" s="261">
        <v>2023</v>
      </c>
      <c r="B206" s="273" t="s">
        <v>4498</v>
      </c>
      <c r="C206" s="273" t="s">
        <v>4631</v>
      </c>
      <c r="D206" s="273" t="s">
        <v>4686</v>
      </c>
      <c r="E206" s="273" t="s">
        <v>4686</v>
      </c>
      <c r="F206" s="273" t="s">
        <v>4687</v>
      </c>
      <c r="G206" s="272" t="s">
        <v>4536</v>
      </c>
      <c r="H206" s="272" t="s">
        <v>688</v>
      </c>
      <c r="I206" s="272"/>
      <c r="J206" s="272"/>
      <c r="K206" s="259" t="s">
        <v>4464</v>
      </c>
      <c r="L206" s="269" t="s">
        <v>4508</v>
      </c>
      <c r="M206" s="269" t="s">
        <v>300</v>
      </c>
      <c r="N206" s="283">
        <v>36</v>
      </c>
      <c r="O206" s="295" t="s">
        <v>4496</v>
      </c>
      <c r="P206" s="272" t="s">
        <v>5022</v>
      </c>
      <c r="Q206" s="290" t="s">
        <v>5023</v>
      </c>
      <c r="R206" s="297" t="s">
        <v>2</v>
      </c>
      <c r="S206" s="290" t="s">
        <v>5024</v>
      </c>
      <c r="T206" s="297" t="s">
        <v>2</v>
      </c>
      <c r="U206" s="273" t="s">
        <v>454</v>
      </c>
      <c r="V206" s="309"/>
      <c r="W206" s="309"/>
      <c r="X206" s="309"/>
      <c r="Y206" s="309">
        <v>51</v>
      </c>
      <c r="Z206" s="309">
        <v>72</v>
      </c>
      <c r="AA206" s="309">
        <f t="shared" si="186"/>
        <v>21</v>
      </c>
      <c r="AB206" s="309"/>
      <c r="AC206" s="309"/>
      <c r="AD206" s="309"/>
      <c r="AE206" s="309">
        <v>71</v>
      </c>
      <c r="AF206" s="309">
        <v>84</v>
      </c>
      <c r="AG206" s="309">
        <f t="shared" si="187"/>
        <v>13</v>
      </c>
      <c r="AH206" s="309"/>
      <c r="AI206" s="309"/>
      <c r="AJ206" s="309"/>
      <c r="AK206" s="309">
        <v>81</v>
      </c>
      <c r="AL206" s="309">
        <v>95</v>
      </c>
      <c r="AM206" s="309">
        <f t="shared" si="188"/>
        <v>14</v>
      </c>
      <c r="AN206" s="309"/>
      <c r="AO206" s="309"/>
      <c r="AP206" s="309"/>
      <c r="AQ206" s="309">
        <v>68</v>
      </c>
      <c r="AR206" s="309">
        <v>85</v>
      </c>
      <c r="AS206" s="309">
        <f t="shared" si="189"/>
        <v>17</v>
      </c>
      <c r="AT206" s="309"/>
      <c r="AU206" s="309"/>
      <c r="AV206" s="309"/>
      <c r="AW206" s="309">
        <v>83</v>
      </c>
      <c r="AX206" s="309">
        <v>97</v>
      </c>
      <c r="AY206" s="309">
        <f t="shared" si="190"/>
        <v>14</v>
      </c>
      <c r="AZ206" s="309"/>
      <c r="BA206" s="309"/>
      <c r="BB206" s="309"/>
      <c r="BC206" s="309"/>
      <c r="BD206" s="309"/>
      <c r="BE206" s="309"/>
      <c r="BF206" s="309"/>
      <c r="BG206" s="309"/>
      <c r="BH206" s="309">
        <v>81</v>
      </c>
      <c r="BI206" s="309">
        <v>93</v>
      </c>
      <c r="BJ206" s="309">
        <f t="shared" si="191"/>
        <v>12</v>
      </c>
      <c r="BK206" s="309"/>
      <c r="BL206" s="309"/>
      <c r="BM206" s="309"/>
      <c r="BN206" s="309">
        <v>89</v>
      </c>
      <c r="BO206" s="309">
        <v>100</v>
      </c>
      <c r="BP206" s="309">
        <f t="shared" si="192"/>
        <v>11</v>
      </c>
      <c r="BQ206" s="310">
        <v>0.97</v>
      </c>
      <c r="BR206" s="311">
        <v>4.7699999999999996</v>
      </c>
      <c r="BS206" s="311">
        <v>0.53</v>
      </c>
      <c r="BT206" s="311" t="s">
        <v>52</v>
      </c>
      <c r="BU206" s="311" t="s">
        <v>52</v>
      </c>
      <c r="BV206" s="315">
        <v>213</v>
      </c>
      <c r="BW206" s="316">
        <v>3.88</v>
      </c>
      <c r="BX206" s="316">
        <v>5.91</v>
      </c>
      <c r="BY206" s="317">
        <v>0.52</v>
      </c>
      <c r="BZ206" s="316">
        <v>29.56</v>
      </c>
      <c r="CA206" s="316">
        <v>7.21</v>
      </c>
      <c r="CB206" s="258"/>
      <c r="CC206" s="258"/>
      <c r="CD206" s="258"/>
      <c r="CE206" s="258"/>
    </row>
    <row r="207" spans="1:83" ht="73.150000000000006">
      <c r="A207" s="261">
        <v>2023</v>
      </c>
      <c r="B207" s="273" t="s">
        <v>4498</v>
      </c>
      <c r="C207" s="273" t="s">
        <v>4631</v>
      </c>
      <c r="D207" s="273" t="s">
        <v>4686</v>
      </c>
      <c r="E207" s="273" t="s">
        <v>4686</v>
      </c>
      <c r="F207" s="273" t="s">
        <v>4687</v>
      </c>
      <c r="G207" s="272" t="s">
        <v>4536</v>
      </c>
      <c r="H207" s="261" t="s">
        <v>693</v>
      </c>
      <c r="I207" s="272"/>
      <c r="J207" s="272"/>
      <c r="K207" s="259" t="s">
        <v>4464</v>
      </c>
      <c r="L207" s="269" t="s">
        <v>4508</v>
      </c>
      <c r="M207" s="269" t="s">
        <v>300</v>
      </c>
      <c r="N207" s="283">
        <v>12</v>
      </c>
      <c r="O207" s="295" t="s">
        <v>4460</v>
      </c>
      <c r="P207" s="272" t="s">
        <v>5025</v>
      </c>
      <c r="Q207" s="290" t="s">
        <v>5026</v>
      </c>
      <c r="R207" s="296" t="s">
        <v>2</v>
      </c>
      <c r="S207" s="290" t="s">
        <v>5027</v>
      </c>
      <c r="T207" s="296" t="s">
        <v>2</v>
      </c>
      <c r="U207" s="273" t="s">
        <v>454</v>
      </c>
      <c r="V207" s="309"/>
      <c r="W207" s="309"/>
      <c r="X207" s="309"/>
      <c r="Y207" s="309">
        <v>38</v>
      </c>
      <c r="Z207" s="309">
        <v>55</v>
      </c>
      <c r="AA207" s="309">
        <f t="shared" si="186"/>
        <v>17</v>
      </c>
      <c r="AB207" s="309"/>
      <c r="AC207" s="309"/>
      <c r="AD207" s="309"/>
      <c r="AE207" s="309">
        <v>59</v>
      </c>
      <c r="AF207" s="309">
        <v>73</v>
      </c>
      <c r="AG207" s="309">
        <f t="shared" si="187"/>
        <v>14</v>
      </c>
      <c r="AH207" s="309"/>
      <c r="AI207" s="309"/>
      <c r="AJ207" s="309"/>
      <c r="AK207" s="309">
        <v>71</v>
      </c>
      <c r="AL207" s="309">
        <v>84</v>
      </c>
      <c r="AM207" s="309">
        <f t="shared" si="188"/>
        <v>13</v>
      </c>
      <c r="AN207" s="309"/>
      <c r="AO207" s="309"/>
      <c r="AP207" s="309"/>
      <c r="AQ207" s="309">
        <v>58</v>
      </c>
      <c r="AR207" s="309">
        <v>87</v>
      </c>
      <c r="AS207" s="309">
        <f t="shared" si="189"/>
        <v>29</v>
      </c>
      <c r="AT207" s="309"/>
      <c r="AU207" s="309"/>
      <c r="AV207" s="309"/>
      <c r="AW207" s="309">
        <v>76</v>
      </c>
      <c r="AX207" s="309">
        <v>89</v>
      </c>
      <c r="AY207" s="309">
        <f t="shared" si="190"/>
        <v>13</v>
      </c>
      <c r="AZ207" s="309"/>
      <c r="BA207" s="309"/>
      <c r="BB207" s="309"/>
      <c r="BC207" s="309"/>
      <c r="BD207" s="309"/>
      <c r="BE207" s="309"/>
      <c r="BF207" s="309"/>
      <c r="BG207" s="309"/>
      <c r="BH207" s="309">
        <v>70</v>
      </c>
      <c r="BI207" s="309">
        <v>87</v>
      </c>
      <c r="BJ207" s="309">
        <f t="shared" si="191"/>
        <v>17</v>
      </c>
      <c r="BK207" s="309"/>
      <c r="BL207" s="309"/>
      <c r="BM207" s="309"/>
      <c r="BN207" s="309">
        <v>84</v>
      </c>
      <c r="BO207" s="309">
        <v>92</v>
      </c>
      <c r="BP207" s="309">
        <f t="shared" si="192"/>
        <v>8</v>
      </c>
      <c r="BQ207" s="310">
        <v>0.97</v>
      </c>
      <c r="BR207" s="311">
        <v>4.68</v>
      </c>
      <c r="BS207" s="311">
        <v>0.52</v>
      </c>
      <c r="BT207" s="311" t="s">
        <v>52</v>
      </c>
      <c r="BU207" s="311" t="s">
        <v>52</v>
      </c>
      <c r="BV207" s="315">
        <v>81</v>
      </c>
      <c r="BW207" s="316">
        <v>6.49</v>
      </c>
      <c r="BX207" s="316">
        <v>6.74</v>
      </c>
      <c r="BY207" s="317">
        <v>0.04</v>
      </c>
      <c r="BZ207" s="316">
        <v>17.899999999999999</v>
      </c>
      <c r="CA207" s="316">
        <v>4.5199999999999996</v>
      </c>
      <c r="CB207" s="258"/>
      <c r="CC207" s="258"/>
      <c r="CD207" s="258"/>
      <c r="CE207" s="258"/>
    </row>
    <row r="208" spans="1:83" ht="73.150000000000006">
      <c r="A208" s="261">
        <v>2023</v>
      </c>
      <c r="B208" s="273" t="s">
        <v>4498</v>
      </c>
      <c r="C208" s="273" t="s">
        <v>5028</v>
      </c>
      <c r="D208" s="273" t="s">
        <v>5029</v>
      </c>
      <c r="E208" s="273" t="s">
        <v>5029</v>
      </c>
      <c r="F208" s="273" t="s">
        <v>5030</v>
      </c>
      <c r="G208" s="272" t="s">
        <v>12035</v>
      </c>
      <c r="H208" s="272" t="s">
        <v>681</v>
      </c>
      <c r="I208" s="272"/>
      <c r="J208" s="272"/>
      <c r="K208" s="259" t="s">
        <v>4464</v>
      </c>
      <c r="L208" s="269" t="s">
        <v>4508</v>
      </c>
      <c r="M208" s="269" t="s">
        <v>300</v>
      </c>
      <c r="N208" s="283">
        <v>36</v>
      </c>
      <c r="O208" s="295" t="s">
        <v>4466</v>
      </c>
      <c r="P208" s="272"/>
      <c r="Q208" s="290" t="s">
        <v>5031</v>
      </c>
      <c r="R208" s="318" t="s">
        <v>2</v>
      </c>
      <c r="S208" s="319" t="s">
        <v>5032</v>
      </c>
      <c r="T208" s="296" t="s">
        <v>2</v>
      </c>
      <c r="U208" s="273" t="s">
        <v>454</v>
      </c>
      <c r="V208" s="309"/>
      <c r="W208" s="309"/>
      <c r="X208" s="309"/>
      <c r="Y208" s="309">
        <v>73</v>
      </c>
      <c r="Z208" s="309">
        <v>93</v>
      </c>
      <c r="AA208" s="309">
        <f t="shared" si="186"/>
        <v>20</v>
      </c>
      <c r="AB208" s="309"/>
      <c r="AC208" s="309"/>
      <c r="AD208" s="309"/>
      <c r="AE208" s="309">
        <v>81</v>
      </c>
      <c r="AF208" s="309">
        <v>98</v>
      </c>
      <c r="AG208" s="309">
        <f t="shared" si="187"/>
        <v>17</v>
      </c>
      <c r="AH208" s="309"/>
      <c r="AI208" s="309"/>
      <c r="AJ208" s="309"/>
      <c r="AK208" s="309">
        <v>88</v>
      </c>
      <c r="AL208" s="309">
        <v>95</v>
      </c>
      <c r="AM208" s="309">
        <f t="shared" si="188"/>
        <v>7</v>
      </c>
      <c r="AN208" s="309"/>
      <c r="AO208" s="309"/>
      <c r="AP208" s="309"/>
      <c r="AQ208" s="309">
        <v>54</v>
      </c>
      <c r="AR208" s="309">
        <v>80</v>
      </c>
      <c r="AS208" s="309">
        <f t="shared" si="189"/>
        <v>26</v>
      </c>
      <c r="AT208" s="309"/>
      <c r="AU208" s="309"/>
      <c r="AV208" s="309"/>
      <c r="AW208" s="309">
        <v>90</v>
      </c>
      <c r="AX208" s="309">
        <v>96</v>
      </c>
      <c r="AY208" s="309">
        <f t="shared" si="190"/>
        <v>6</v>
      </c>
      <c r="AZ208" s="309"/>
      <c r="BA208" s="309"/>
      <c r="BB208" s="309"/>
      <c r="BC208" s="309"/>
      <c r="BD208" s="309"/>
      <c r="BE208" s="309"/>
      <c r="BF208" s="309"/>
      <c r="BG208" s="309"/>
      <c r="BH208" s="309">
        <v>88</v>
      </c>
      <c r="BI208" s="309">
        <v>95</v>
      </c>
      <c r="BJ208" s="309">
        <f t="shared" si="191"/>
        <v>7</v>
      </c>
      <c r="BK208" s="309"/>
      <c r="BL208" s="309"/>
      <c r="BM208" s="309"/>
      <c r="BN208" s="309">
        <v>97</v>
      </c>
      <c r="BO208" s="309">
        <v>100</v>
      </c>
      <c r="BP208" s="309">
        <f t="shared" si="192"/>
        <v>3</v>
      </c>
      <c r="BQ208" s="310">
        <v>0.97</v>
      </c>
      <c r="BR208" s="311">
        <v>4.6500000000000004</v>
      </c>
      <c r="BS208" s="311">
        <v>0.48</v>
      </c>
      <c r="BT208" s="311" t="s">
        <v>52</v>
      </c>
      <c r="BU208" s="311" t="s">
        <v>52</v>
      </c>
      <c r="BV208" s="315">
        <v>272</v>
      </c>
      <c r="BW208" s="316">
        <v>5.6</v>
      </c>
      <c r="BX208" s="316">
        <v>7.5</v>
      </c>
      <c r="BY208" s="317">
        <v>0.34</v>
      </c>
      <c r="BZ208" s="316">
        <v>40.81</v>
      </c>
      <c r="CA208" s="316">
        <v>6.67</v>
      </c>
      <c r="CB208" s="258"/>
      <c r="CC208" s="258"/>
      <c r="CD208" s="258"/>
      <c r="CE208" s="258"/>
    </row>
    <row r="209" spans="1:83" ht="73.150000000000006">
      <c r="A209" s="261">
        <v>2023</v>
      </c>
      <c r="B209" s="273" t="s">
        <v>4528</v>
      </c>
      <c r="C209" s="273" t="s">
        <v>4883</v>
      </c>
      <c r="D209" s="273" t="s">
        <v>4884</v>
      </c>
      <c r="E209" s="273" t="s">
        <v>4884</v>
      </c>
      <c r="F209" s="273" t="s">
        <v>4885</v>
      </c>
      <c r="G209" s="269" t="s">
        <v>12102</v>
      </c>
      <c r="H209" s="272" t="s">
        <v>684</v>
      </c>
      <c r="I209" s="272"/>
      <c r="J209" s="272"/>
      <c r="K209" s="259" t="s">
        <v>4464</v>
      </c>
      <c r="L209" s="269" t="s">
        <v>4508</v>
      </c>
      <c r="M209" s="269" t="s">
        <v>300</v>
      </c>
      <c r="N209" s="283">
        <v>74</v>
      </c>
      <c r="O209" s="295" t="s">
        <v>5033</v>
      </c>
      <c r="P209" s="272" t="s">
        <v>5034</v>
      </c>
      <c r="Q209" s="290" t="s">
        <v>5035</v>
      </c>
      <c r="R209" s="296" t="s">
        <v>2</v>
      </c>
      <c r="S209" s="290" t="s">
        <v>5036</v>
      </c>
      <c r="T209" s="296" t="s">
        <v>2</v>
      </c>
      <c r="U209" s="273" t="s">
        <v>5037</v>
      </c>
      <c r="V209" s="309"/>
      <c r="W209" s="309"/>
      <c r="X209" s="309"/>
      <c r="Y209" s="309">
        <v>54</v>
      </c>
      <c r="Z209" s="309">
        <v>73</v>
      </c>
      <c r="AA209" s="309">
        <f t="shared" si="186"/>
        <v>19</v>
      </c>
      <c r="AB209" s="309"/>
      <c r="AC209" s="309"/>
      <c r="AD209" s="309"/>
      <c r="AE209" s="309">
        <v>66</v>
      </c>
      <c r="AF209" s="309">
        <v>88</v>
      </c>
      <c r="AG209" s="309">
        <f t="shared" si="187"/>
        <v>22</v>
      </c>
      <c r="AH209" s="309"/>
      <c r="AI209" s="309"/>
      <c r="AJ209" s="309"/>
      <c r="AK209" s="309">
        <v>82</v>
      </c>
      <c r="AL209" s="309">
        <v>88</v>
      </c>
      <c r="AM209" s="309">
        <f t="shared" si="188"/>
        <v>6</v>
      </c>
      <c r="AN209" s="309"/>
      <c r="AO209" s="309"/>
      <c r="AP209" s="309"/>
      <c r="AQ209" s="309">
        <v>67</v>
      </c>
      <c r="AR209" s="309">
        <v>74</v>
      </c>
      <c r="AS209" s="309">
        <f t="shared" si="189"/>
        <v>7</v>
      </c>
      <c r="AT209" s="309"/>
      <c r="AU209" s="309"/>
      <c r="AV209" s="309"/>
      <c r="AW209" s="309">
        <v>85</v>
      </c>
      <c r="AX209" s="309">
        <v>93</v>
      </c>
      <c r="AY209" s="309">
        <f t="shared" si="190"/>
        <v>8</v>
      </c>
      <c r="AZ209" s="309"/>
      <c r="BA209" s="309"/>
      <c r="BB209" s="309"/>
      <c r="BC209" s="309"/>
      <c r="BD209" s="309"/>
      <c r="BE209" s="309"/>
      <c r="BF209" s="309"/>
      <c r="BG209" s="309"/>
      <c r="BH209" s="309">
        <v>81</v>
      </c>
      <c r="BI209" s="309">
        <v>90</v>
      </c>
      <c r="BJ209" s="309">
        <f t="shared" si="191"/>
        <v>9</v>
      </c>
      <c r="BK209" s="309"/>
      <c r="BL209" s="309"/>
      <c r="BM209" s="309"/>
      <c r="BN209" s="309">
        <v>92</v>
      </c>
      <c r="BO209" s="309">
        <v>98</v>
      </c>
      <c r="BP209" s="309">
        <f t="shared" si="192"/>
        <v>6</v>
      </c>
      <c r="BQ209" s="310">
        <v>0.96</v>
      </c>
      <c r="BR209" s="311">
        <v>4.3899999999999997</v>
      </c>
      <c r="BS209" s="311">
        <v>0.53</v>
      </c>
      <c r="BT209" s="311" t="s">
        <v>52</v>
      </c>
      <c r="BU209" s="311" t="s">
        <v>52</v>
      </c>
      <c r="BV209" s="315">
        <v>255</v>
      </c>
      <c r="BW209" s="316">
        <v>3.01</v>
      </c>
      <c r="BX209" s="316">
        <v>3.44</v>
      </c>
      <c r="BY209" s="317">
        <v>0.14000000000000001</v>
      </c>
      <c r="BZ209" s="316">
        <v>26.75</v>
      </c>
      <c r="CA209" s="316">
        <v>9.52</v>
      </c>
      <c r="CB209" s="258"/>
      <c r="CC209" s="258"/>
      <c r="CD209" s="258"/>
      <c r="CE209" s="258"/>
    </row>
    <row r="210" spans="1:83" ht="58.5">
      <c r="A210" s="261">
        <v>2023</v>
      </c>
      <c r="B210" s="260" t="s">
        <v>4474</v>
      </c>
      <c r="C210" s="260" t="s">
        <v>4487</v>
      </c>
      <c r="D210" s="260" t="s">
        <v>5038</v>
      </c>
      <c r="E210" s="260" t="s">
        <v>5038</v>
      </c>
      <c r="F210" s="260" t="s">
        <v>5039</v>
      </c>
      <c r="G210" s="272" t="s">
        <v>12049</v>
      </c>
      <c r="H210" s="272" t="s">
        <v>5040</v>
      </c>
      <c r="I210" s="272" t="s">
        <v>5041</v>
      </c>
      <c r="J210" s="272" t="s">
        <v>393</v>
      </c>
      <c r="K210" s="259" t="s">
        <v>4464</v>
      </c>
      <c r="L210" s="272" t="s">
        <v>4749</v>
      </c>
      <c r="M210" s="259" t="s">
        <v>300</v>
      </c>
      <c r="N210" s="283">
        <v>87</v>
      </c>
      <c r="O210" s="295" t="s">
        <v>5042</v>
      </c>
      <c r="P210" s="272" t="s">
        <v>5043</v>
      </c>
      <c r="Q210" s="272" t="s">
        <v>52</v>
      </c>
      <c r="R210" s="301"/>
      <c r="S210" s="290" t="s">
        <v>5044</v>
      </c>
      <c r="T210" s="301" t="s">
        <v>2</v>
      </c>
      <c r="U210" s="273" t="s">
        <v>5037</v>
      </c>
      <c r="V210" s="309">
        <v>55</v>
      </c>
      <c r="W210" s="309">
        <v>13</v>
      </c>
      <c r="X210" s="309">
        <f t="shared" ref="X210:X212" si="193">V210-W210</f>
        <v>42</v>
      </c>
      <c r="Y210" s="309"/>
      <c r="Z210" s="309"/>
      <c r="AA210" s="309"/>
      <c r="AB210" s="309">
        <v>79</v>
      </c>
      <c r="AC210" s="309">
        <v>36</v>
      </c>
      <c r="AD210" s="309">
        <f t="shared" ref="AD210:AD212" si="194">AB210-AC210</f>
        <v>43</v>
      </c>
      <c r="AE210" s="309"/>
      <c r="AF210" s="309"/>
      <c r="AG210" s="309"/>
      <c r="AH210" s="309">
        <v>86</v>
      </c>
      <c r="AI210" s="309">
        <v>60</v>
      </c>
      <c r="AJ210" s="309">
        <f t="shared" ref="AJ210:AJ212" si="195">AH210-AI210</f>
        <v>26</v>
      </c>
      <c r="AK210" s="309"/>
      <c r="AL210" s="309"/>
      <c r="AM210" s="309"/>
      <c r="AN210" s="309">
        <v>82</v>
      </c>
      <c r="AO210" s="309">
        <v>60</v>
      </c>
      <c r="AP210" s="309">
        <f t="shared" ref="AP210:AP212" si="196">AN210-AO210</f>
        <v>22</v>
      </c>
      <c r="AQ210" s="309"/>
      <c r="AR210" s="309"/>
      <c r="AS210" s="309"/>
      <c r="AT210" s="309">
        <v>87</v>
      </c>
      <c r="AU210" s="309">
        <v>81</v>
      </c>
      <c r="AV210" s="309">
        <f t="shared" ref="AV210:AV212" si="197">AT210-AU210</f>
        <v>6</v>
      </c>
      <c r="AW210" s="309"/>
      <c r="AX210" s="309"/>
      <c r="AY210" s="309"/>
      <c r="AZ210" s="309"/>
      <c r="BA210" s="309"/>
      <c r="BB210" s="309"/>
      <c r="BC210" s="309"/>
      <c r="BD210" s="309"/>
      <c r="BE210" s="309">
        <v>88</v>
      </c>
      <c r="BF210" s="309">
        <v>81</v>
      </c>
      <c r="BG210" s="309">
        <f t="shared" ref="BG210:BG212" si="198">BE210-BF210</f>
        <v>7</v>
      </c>
      <c r="BH210" s="309"/>
      <c r="BI210" s="309"/>
      <c r="BJ210" s="309"/>
      <c r="BK210" s="309">
        <v>96</v>
      </c>
      <c r="BL210" s="309">
        <v>91</v>
      </c>
      <c r="BM210" s="309">
        <f t="shared" ref="BM210:BM212" si="199">BK210-BL210</f>
        <v>5</v>
      </c>
      <c r="BN210" s="309"/>
      <c r="BO210" s="309"/>
      <c r="BP210" s="309"/>
      <c r="BQ210" s="310">
        <v>0.97</v>
      </c>
      <c r="BR210" s="311">
        <v>4.58</v>
      </c>
      <c r="BS210" s="311">
        <v>0.56999999999999995</v>
      </c>
      <c r="BT210" s="320">
        <v>0.9</v>
      </c>
      <c r="BU210" s="311">
        <v>2.57</v>
      </c>
      <c r="BV210" s="315">
        <v>318</v>
      </c>
      <c r="BW210" s="316">
        <v>2.68</v>
      </c>
      <c r="BX210" s="316">
        <v>3.63</v>
      </c>
      <c r="BY210" s="317">
        <v>0.35</v>
      </c>
      <c r="BZ210" s="316">
        <v>39.270000000000003</v>
      </c>
      <c r="CA210" s="316">
        <v>8.1</v>
      </c>
      <c r="CB210" s="258"/>
      <c r="CC210" s="258"/>
      <c r="CD210" s="258"/>
      <c r="CE210" s="257" t="s">
        <v>4461</v>
      </c>
    </row>
    <row r="211" spans="1:83" ht="73.150000000000006">
      <c r="A211" s="261">
        <v>2023</v>
      </c>
      <c r="B211" s="260" t="s">
        <v>4474</v>
      </c>
      <c r="C211" s="260" t="s">
        <v>4487</v>
      </c>
      <c r="D211" s="260" t="s">
        <v>5038</v>
      </c>
      <c r="E211" s="260" t="s">
        <v>5038</v>
      </c>
      <c r="F211" s="260" t="s">
        <v>5039</v>
      </c>
      <c r="G211" s="272" t="s">
        <v>12049</v>
      </c>
      <c r="H211" s="272" t="s">
        <v>676</v>
      </c>
      <c r="I211" s="272" t="s">
        <v>5045</v>
      </c>
      <c r="J211" s="272" t="s">
        <v>393</v>
      </c>
      <c r="K211" s="259" t="s">
        <v>4464</v>
      </c>
      <c r="L211" s="272" t="s">
        <v>4749</v>
      </c>
      <c r="M211" s="259" t="s">
        <v>300</v>
      </c>
      <c r="N211" s="283">
        <v>70</v>
      </c>
      <c r="O211" s="295" t="s">
        <v>5046</v>
      </c>
      <c r="P211" s="272" t="s">
        <v>5047</v>
      </c>
      <c r="Q211" s="272" t="s">
        <v>52</v>
      </c>
      <c r="R211" s="321"/>
      <c r="S211" s="322" t="s">
        <v>5048</v>
      </c>
      <c r="T211" s="323" t="s">
        <v>2</v>
      </c>
      <c r="U211" s="273" t="s">
        <v>5037</v>
      </c>
      <c r="V211" s="309">
        <v>63</v>
      </c>
      <c r="W211" s="309">
        <v>14</v>
      </c>
      <c r="X211" s="309">
        <f t="shared" si="193"/>
        <v>49</v>
      </c>
      <c r="Y211" s="309"/>
      <c r="Z211" s="309"/>
      <c r="AA211" s="309"/>
      <c r="AB211" s="309">
        <v>84</v>
      </c>
      <c r="AC211" s="309">
        <v>32</v>
      </c>
      <c r="AD211" s="309">
        <f t="shared" si="194"/>
        <v>52</v>
      </c>
      <c r="AE211" s="309"/>
      <c r="AF211" s="309"/>
      <c r="AG211" s="309"/>
      <c r="AH211" s="309">
        <v>88</v>
      </c>
      <c r="AI211" s="309">
        <v>54</v>
      </c>
      <c r="AJ211" s="309">
        <f t="shared" si="195"/>
        <v>34</v>
      </c>
      <c r="AK211" s="309"/>
      <c r="AL211" s="309"/>
      <c r="AM211" s="309"/>
      <c r="AN211" s="309">
        <v>84</v>
      </c>
      <c r="AO211" s="309">
        <v>55</v>
      </c>
      <c r="AP211" s="309">
        <f t="shared" si="196"/>
        <v>29</v>
      </c>
      <c r="AQ211" s="309"/>
      <c r="AR211" s="309"/>
      <c r="AS211" s="309"/>
      <c r="AT211" s="309">
        <v>93</v>
      </c>
      <c r="AU211" s="309">
        <v>77</v>
      </c>
      <c r="AV211" s="309">
        <f t="shared" si="197"/>
        <v>16</v>
      </c>
      <c r="AW211" s="309"/>
      <c r="AX211" s="309"/>
      <c r="AY211" s="309"/>
      <c r="AZ211" s="309"/>
      <c r="BA211" s="309"/>
      <c r="BB211" s="309"/>
      <c r="BC211" s="309"/>
      <c r="BD211" s="309"/>
      <c r="BE211" s="309">
        <v>94</v>
      </c>
      <c r="BF211" s="309">
        <v>76</v>
      </c>
      <c r="BG211" s="309">
        <f t="shared" si="198"/>
        <v>18</v>
      </c>
      <c r="BH211" s="309"/>
      <c r="BI211" s="309"/>
      <c r="BJ211" s="309"/>
      <c r="BK211" s="309">
        <v>100</v>
      </c>
      <c r="BL211" s="309">
        <v>86</v>
      </c>
      <c r="BM211" s="309">
        <f t="shared" si="199"/>
        <v>14</v>
      </c>
      <c r="BN211" s="309"/>
      <c r="BO211" s="309"/>
      <c r="BP211" s="309"/>
      <c r="BQ211" s="310">
        <v>0.97</v>
      </c>
      <c r="BR211" s="311">
        <v>4.42</v>
      </c>
      <c r="BS211" s="311">
        <v>0.52</v>
      </c>
      <c r="BT211" s="320">
        <v>0.9</v>
      </c>
      <c r="BU211" s="311">
        <v>2.11</v>
      </c>
      <c r="BV211" s="315">
        <v>137</v>
      </c>
      <c r="BW211" s="316">
        <v>1.74</v>
      </c>
      <c r="BX211" s="316">
        <v>1.95</v>
      </c>
      <c r="BY211" s="317">
        <v>0.12</v>
      </c>
      <c r="BZ211" s="316">
        <v>25.37</v>
      </c>
      <c r="CA211" s="316">
        <v>5.39</v>
      </c>
      <c r="CB211" s="258"/>
      <c r="CC211" s="258"/>
      <c r="CD211" s="258"/>
      <c r="CE211" s="257" t="s">
        <v>4461</v>
      </c>
    </row>
    <row r="212" spans="1:83" ht="73.150000000000006">
      <c r="A212" s="261">
        <v>2023</v>
      </c>
      <c r="B212" s="260" t="s">
        <v>605</v>
      </c>
      <c r="C212" s="260" t="s">
        <v>4913</v>
      </c>
      <c r="D212" s="260" t="s">
        <v>4914</v>
      </c>
      <c r="E212" s="260" t="s">
        <v>4914</v>
      </c>
      <c r="F212" s="260" t="s">
        <v>5049</v>
      </c>
      <c r="G212" s="269" t="s">
        <v>4801</v>
      </c>
      <c r="H212" s="272" t="s">
        <v>688</v>
      </c>
      <c r="I212" s="272"/>
      <c r="J212" s="272"/>
      <c r="K212" s="259" t="s">
        <v>4464</v>
      </c>
      <c r="L212" s="272" t="s">
        <v>4749</v>
      </c>
      <c r="M212" s="272" t="s">
        <v>300</v>
      </c>
      <c r="N212" s="283">
        <v>80</v>
      </c>
      <c r="O212" s="295" t="s">
        <v>674</v>
      </c>
      <c r="P212" s="272"/>
      <c r="Q212" s="272" t="s">
        <v>52</v>
      </c>
      <c r="R212" s="321"/>
      <c r="S212" s="322" t="s">
        <v>5050</v>
      </c>
      <c r="T212" s="323" t="s">
        <v>2</v>
      </c>
      <c r="U212" s="273" t="s">
        <v>454</v>
      </c>
      <c r="V212" s="309">
        <v>94</v>
      </c>
      <c r="W212" s="309">
        <v>65</v>
      </c>
      <c r="X212" s="309">
        <f t="shared" si="193"/>
        <v>29</v>
      </c>
      <c r="Y212" s="309"/>
      <c r="Z212" s="309"/>
      <c r="AA212" s="309"/>
      <c r="AB212" s="309">
        <v>97</v>
      </c>
      <c r="AC212" s="309">
        <v>78</v>
      </c>
      <c r="AD212" s="309">
        <f t="shared" si="194"/>
        <v>19</v>
      </c>
      <c r="AE212" s="309"/>
      <c r="AF212" s="309"/>
      <c r="AG212" s="309"/>
      <c r="AH212" s="309">
        <v>93</v>
      </c>
      <c r="AI212" s="309">
        <v>80</v>
      </c>
      <c r="AJ212" s="309">
        <f t="shared" si="195"/>
        <v>13</v>
      </c>
      <c r="AK212" s="309"/>
      <c r="AL212" s="309"/>
      <c r="AM212" s="309"/>
      <c r="AN212" s="309">
        <v>83</v>
      </c>
      <c r="AO212" s="309">
        <v>54</v>
      </c>
      <c r="AP212" s="309">
        <f t="shared" si="196"/>
        <v>29</v>
      </c>
      <c r="AQ212" s="309"/>
      <c r="AR212" s="309"/>
      <c r="AS212" s="309"/>
      <c r="AT212" s="309">
        <v>90</v>
      </c>
      <c r="AU212" s="309">
        <v>82</v>
      </c>
      <c r="AV212" s="309">
        <f t="shared" si="197"/>
        <v>8</v>
      </c>
      <c r="AW212" s="309"/>
      <c r="AX212" s="309"/>
      <c r="AY212" s="309"/>
      <c r="AZ212" s="309"/>
      <c r="BA212" s="309"/>
      <c r="BB212" s="309"/>
      <c r="BC212" s="309"/>
      <c r="BD212" s="309"/>
      <c r="BE212" s="309">
        <v>92</v>
      </c>
      <c r="BF212" s="309">
        <v>82</v>
      </c>
      <c r="BG212" s="309">
        <f t="shared" si="198"/>
        <v>10</v>
      </c>
      <c r="BH212" s="309"/>
      <c r="BI212" s="309"/>
      <c r="BJ212" s="309"/>
      <c r="BK212" s="309">
        <v>98</v>
      </c>
      <c r="BL212" s="309">
        <v>89</v>
      </c>
      <c r="BM212" s="309">
        <f t="shared" si="199"/>
        <v>9</v>
      </c>
      <c r="BN212" s="309"/>
      <c r="BO212" s="309"/>
      <c r="BP212" s="309"/>
      <c r="BQ212" s="310">
        <v>0.97</v>
      </c>
      <c r="BR212" s="311">
        <v>4.9400000000000004</v>
      </c>
      <c r="BS212" s="311">
        <v>0.42</v>
      </c>
      <c r="BT212" s="311" t="s">
        <v>52</v>
      </c>
      <c r="BU212" s="311" t="s">
        <v>52</v>
      </c>
      <c r="BV212" s="315">
        <v>332</v>
      </c>
      <c r="BW212" s="316">
        <v>3.66</v>
      </c>
      <c r="BX212" s="316">
        <v>4.1399999999999997</v>
      </c>
      <c r="BY212" s="317">
        <v>0.13</v>
      </c>
      <c r="BZ212" s="316">
        <v>42.15</v>
      </c>
      <c r="CA212" s="316">
        <v>7.87</v>
      </c>
      <c r="CB212" s="258"/>
      <c r="CC212" s="258"/>
      <c r="CD212" s="258"/>
      <c r="CE212" s="257" t="s">
        <v>4461</v>
      </c>
    </row>
    <row r="213" spans="1:83" ht="58.5">
      <c r="A213" s="261">
        <v>2023</v>
      </c>
      <c r="B213" s="273" t="s">
        <v>4528</v>
      </c>
      <c r="C213" s="273" t="s">
        <v>4529</v>
      </c>
      <c r="D213" s="273" t="s">
        <v>5051</v>
      </c>
      <c r="E213" s="273" t="s">
        <v>5051</v>
      </c>
      <c r="F213" s="273" t="s">
        <v>5052</v>
      </c>
      <c r="G213" s="272" t="s">
        <v>12048</v>
      </c>
      <c r="H213" s="272" t="s">
        <v>676</v>
      </c>
      <c r="I213" s="272"/>
      <c r="J213" s="272"/>
      <c r="K213" s="259" t="s">
        <v>4464</v>
      </c>
      <c r="L213" s="269" t="s">
        <v>4508</v>
      </c>
      <c r="M213" s="269" t="s">
        <v>300</v>
      </c>
      <c r="N213" s="283">
        <v>46</v>
      </c>
      <c r="O213" s="295" t="s">
        <v>451</v>
      </c>
      <c r="P213" s="272"/>
      <c r="Q213" s="290" t="s">
        <v>5053</v>
      </c>
      <c r="R213" s="318" t="s">
        <v>2</v>
      </c>
      <c r="S213" s="322" t="s">
        <v>5054</v>
      </c>
      <c r="T213" s="296" t="s">
        <v>2</v>
      </c>
      <c r="U213" s="273" t="s">
        <v>4703</v>
      </c>
      <c r="V213" s="309"/>
      <c r="W213" s="309"/>
      <c r="X213" s="309"/>
      <c r="Y213" s="309">
        <v>79</v>
      </c>
      <c r="Z213" s="309">
        <v>85</v>
      </c>
      <c r="AA213" s="309">
        <f>Z213-Y213</f>
        <v>6</v>
      </c>
      <c r="AB213" s="309"/>
      <c r="AC213" s="309"/>
      <c r="AD213" s="309"/>
      <c r="AE213" s="309">
        <v>94</v>
      </c>
      <c r="AF213" s="309">
        <v>95</v>
      </c>
      <c r="AG213" s="309">
        <f>AF213-AE213</f>
        <v>1</v>
      </c>
      <c r="AH213" s="309"/>
      <c r="AI213" s="309"/>
      <c r="AJ213" s="309"/>
      <c r="AK213" s="309">
        <v>88</v>
      </c>
      <c r="AL213" s="309">
        <v>89</v>
      </c>
      <c r="AM213" s="309">
        <f>AL213-AK213</f>
        <v>1</v>
      </c>
      <c r="AN213" s="309"/>
      <c r="AO213" s="309"/>
      <c r="AP213" s="309"/>
      <c r="AQ213" s="309">
        <v>73</v>
      </c>
      <c r="AR213" s="309">
        <v>81</v>
      </c>
      <c r="AS213" s="309">
        <f>AR213-AQ213</f>
        <v>8</v>
      </c>
      <c r="AT213" s="309"/>
      <c r="AU213" s="309"/>
      <c r="AV213" s="309"/>
      <c r="AW213" s="309">
        <v>92</v>
      </c>
      <c r="AX213" s="309">
        <v>94</v>
      </c>
      <c r="AY213" s="309">
        <f>AX213-AW213</f>
        <v>2</v>
      </c>
      <c r="AZ213" s="309"/>
      <c r="BA213" s="309"/>
      <c r="BB213" s="309"/>
      <c r="BC213" s="309"/>
      <c r="BD213" s="309"/>
      <c r="BE213" s="309"/>
      <c r="BF213" s="309"/>
      <c r="BG213" s="309"/>
      <c r="BH213" s="309">
        <v>95</v>
      </c>
      <c r="BI213" s="309">
        <v>95</v>
      </c>
      <c r="BJ213" s="309">
        <f>BI213-BH213</f>
        <v>0</v>
      </c>
      <c r="BK213" s="309"/>
      <c r="BL213" s="309"/>
      <c r="BM213" s="309"/>
      <c r="BN213" s="309">
        <v>99</v>
      </c>
      <c r="BO213" s="309">
        <v>100</v>
      </c>
      <c r="BP213" s="309">
        <f>BO213-BN213</f>
        <v>1</v>
      </c>
      <c r="BQ213" s="310">
        <v>0.97</v>
      </c>
      <c r="BR213" s="311">
        <v>4.87</v>
      </c>
      <c r="BS213" s="311">
        <v>0.51</v>
      </c>
      <c r="BT213" s="311" t="s">
        <v>52</v>
      </c>
      <c r="BU213" s="311" t="s">
        <v>52</v>
      </c>
      <c r="BV213" s="315">
        <v>82</v>
      </c>
      <c r="BW213" s="316">
        <v>1.65</v>
      </c>
      <c r="BX213" s="316">
        <v>1.94</v>
      </c>
      <c r="BY213" s="317">
        <v>0.18</v>
      </c>
      <c r="BZ213" s="316">
        <v>14.99</v>
      </c>
      <c r="CA213" s="316">
        <v>5.5</v>
      </c>
      <c r="CB213" s="258"/>
      <c r="CC213" s="258"/>
      <c r="CD213" s="258"/>
      <c r="CE213" s="258"/>
    </row>
    <row r="214" spans="1:83" ht="43.9">
      <c r="A214" s="261">
        <v>2023</v>
      </c>
      <c r="B214" s="260" t="s">
        <v>4498</v>
      </c>
      <c r="C214" s="260" t="s">
        <v>4614</v>
      </c>
      <c r="D214" s="260" t="s">
        <v>5055</v>
      </c>
      <c r="E214" s="260" t="s">
        <v>5055</v>
      </c>
      <c r="F214" s="260" t="s">
        <v>5056</v>
      </c>
      <c r="G214" s="272" t="s">
        <v>5057</v>
      </c>
      <c r="H214" s="261" t="s">
        <v>719</v>
      </c>
      <c r="I214" s="272"/>
      <c r="J214" s="272"/>
      <c r="K214" s="272" t="s">
        <v>4649</v>
      </c>
      <c r="L214" s="272" t="s">
        <v>4649</v>
      </c>
      <c r="M214" s="269" t="s">
        <v>300</v>
      </c>
      <c r="N214" s="283">
        <v>33</v>
      </c>
      <c r="O214" s="295" t="s">
        <v>4541</v>
      </c>
      <c r="P214" s="272"/>
      <c r="Q214" s="272" t="s">
        <v>52</v>
      </c>
      <c r="R214" s="301"/>
      <c r="S214" s="290" t="s">
        <v>5058</v>
      </c>
      <c r="T214" s="301" t="s">
        <v>2</v>
      </c>
      <c r="U214" s="273" t="s">
        <v>4703</v>
      </c>
      <c r="V214" s="309"/>
      <c r="W214" s="309"/>
      <c r="X214" s="309"/>
      <c r="Y214" s="309"/>
      <c r="Z214" s="309"/>
      <c r="AA214" s="309"/>
      <c r="AB214" s="309"/>
      <c r="AC214" s="309"/>
      <c r="AD214" s="309"/>
      <c r="AE214" s="309"/>
      <c r="AF214" s="309"/>
      <c r="AG214" s="309"/>
      <c r="AH214" s="309"/>
      <c r="AI214" s="309"/>
      <c r="AJ214" s="309"/>
      <c r="AK214" s="309"/>
      <c r="AL214" s="309"/>
      <c r="AM214" s="309"/>
      <c r="AN214" s="309"/>
      <c r="AO214" s="309"/>
      <c r="AP214" s="309"/>
      <c r="AQ214" s="309"/>
      <c r="AR214" s="309"/>
      <c r="AS214" s="309"/>
      <c r="AT214" s="309"/>
      <c r="AU214" s="309"/>
      <c r="AV214" s="309"/>
      <c r="AW214" s="309"/>
      <c r="AX214" s="309"/>
      <c r="AY214" s="309"/>
      <c r="AZ214" s="309"/>
      <c r="BA214" s="309"/>
      <c r="BB214" s="309"/>
      <c r="BC214" s="309"/>
      <c r="BD214" s="309"/>
      <c r="BE214" s="309"/>
      <c r="BF214" s="309"/>
      <c r="BG214" s="309"/>
      <c r="BH214" s="309"/>
      <c r="BI214" s="309"/>
      <c r="BJ214" s="309"/>
      <c r="BK214" s="309"/>
      <c r="BL214" s="309"/>
      <c r="BM214" s="309"/>
      <c r="BN214" s="309"/>
      <c r="BO214" s="309"/>
      <c r="BP214" s="309"/>
      <c r="BQ214" s="310">
        <v>0.97</v>
      </c>
      <c r="BR214" s="311">
        <v>4.84</v>
      </c>
      <c r="BS214" s="311">
        <v>0.42</v>
      </c>
      <c r="BT214" s="311" t="s">
        <v>52</v>
      </c>
      <c r="BU214" s="311" t="s">
        <v>52</v>
      </c>
      <c r="BV214" s="315">
        <v>112</v>
      </c>
      <c r="BW214" s="316">
        <v>3.19</v>
      </c>
      <c r="BX214" s="316">
        <v>3.39</v>
      </c>
      <c r="BY214" s="317">
        <v>0.06</v>
      </c>
      <c r="BZ214" s="316">
        <v>31.03</v>
      </c>
      <c r="CA214" s="316">
        <v>3.61</v>
      </c>
      <c r="CB214" s="258"/>
      <c r="CC214" s="258"/>
      <c r="CD214" s="258"/>
      <c r="CE214" s="257" t="s">
        <v>4461</v>
      </c>
    </row>
    <row r="215" spans="1:83" ht="58.5">
      <c r="A215" s="261">
        <v>2023</v>
      </c>
      <c r="B215" s="260" t="s">
        <v>4498</v>
      </c>
      <c r="C215" s="260" t="s">
        <v>4614</v>
      </c>
      <c r="D215" s="260" t="s">
        <v>5055</v>
      </c>
      <c r="E215" s="260" t="s">
        <v>5055</v>
      </c>
      <c r="F215" s="260" t="s">
        <v>5059</v>
      </c>
      <c r="G215" s="272" t="s">
        <v>5057</v>
      </c>
      <c r="H215" s="272" t="s">
        <v>719</v>
      </c>
      <c r="I215" s="272"/>
      <c r="J215" s="272"/>
      <c r="K215" s="272" t="s">
        <v>4649</v>
      </c>
      <c r="L215" s="272" t="s">
        <v>4649</v>
      </c>
      <c r="M215" s="269" t="s">
        <v>300</v>
      </c>
      <c r="N215" s="283">
        <v>37</v>
      </c>
      <c r="O215" s="295" t="s">
        <v>4541</v>
      </c>
      <c r="P215" s="272"/>
      <c r="Q215" s="272" t="s">
        <v>52</v>
      </c>
      <c r="R215" s="301"/>
      <c r="S215" s="290" t="s">
        <v>5060</v>
      </c>
      <c r="T215" s="301" t="s">
        <v>2</v>
      </c>
      <c r="U215" s="273" t="s">
        <v>4703</v>
      </c>
      <c r="V215" s="309"/>
      <c r="W215" s="309"/>
      <c r="X215" s="309"/>
      <c r="Y215" s="309"/>
      <c r="Z215" s="309"/>
      <c r="AA215" s="309"/>
      <c r="AB215" s="309"/>
      <c r="AC215" s="309"/>
      <c r="AD215" s="309"/>
      <c r="AE215" s="309"/>
      <c r="AF215" s="309"/>
      <c r="AG215" s="309"/>
      <c r="AH215" s="309"/>
      <c r="AI215" s="309"/>
      <c r="AJ215" s="309"/>
      <c r="AK215" s="309"/>
      <c r="AL215" s="309"/>
      <c r="AM215" s="309"/>
      <c r="AN215" s="309"/>
      <c r="AO215" s="309"/>
      <c r="AP215" s="309"/>
      <c r="AQ215" s="309"/>
      <c r="AR215" s="309"/>
      <c r="AS215" s="309"/>
      <c r="AT215" s="309"/>
      <c r="AU215" s="309"/>
      <c r="AV215" s="309"/>
      <c r="AW215" s="309"/>
      <c r="AX215" s="309"/>
      <c r="AY215" s="309"/>
      <c r="AZ215" s="309"/>
      <c r="BA215" s="309"/>
      <c r="BB215" s="309"/>
      <c r="BC215" s="309"/>
      <c r="BD215" s="309"/>
      <c r="BE215" s="309"/>
      <c r="BF215" s="309"/>
      <c r="BG215" s="309"/>
      <c r="BH215" s="309"/>
      <c r="BI215" s="309"/>
      <c r="BJ215" s="309"/>
      <c r="BK215" s="309"/>
      <c r="BL215" s="309"/>
      <c r="BM215" s="309"/>
      <c r="BN215" s="309"/>
      <c r="BO215" s="309"/>
      <c r="BP215" s="309"/>
      <c r="BQ215" s="310">
        <v>0.97</v>
      </c>
      <c r="BR215" s="311">
        <v>4.75</v>
      </c>
      <c r="BS215" s="311">
        <v>0.54</v>
      </c>
      <c r="BT215" s="311" t="s">
        <v>52</v>
      </c>
      <c r="BU215" s="311" t="s">
        <v>52</v>
      </c>
      <c r="BV215" s="315">
        <v>124</v>
      </c>
      <c r="BW215" s="316">
        <v>3.19</v>
      </c>
      <c r="BX215" s="316">
        <v>3.3490000000000002</v>
      </c>
      <c r="BY215" s="317">
        <v>0.05</v>
      </c>
      <c r="BZ215" s="316">
        <v>31.07</v>
      </c>
      <c r="CA215" s="316">
        <v>3.99</v>
      </c>
      <c r="CB215" s="258"/>
      <c r="CC215" s="258"/>
      <c r="CD215" s="258"/>
      <c r="CE215" s="257" t="s">
        <v>4461</v>
      </c>
    </row>
    <row r="216" spans="1:83" ht="43.9">
      <c r="A216" s="261">
        <v>2023</v>
      </c>
      <c r="B216" s="273" t="s">
        <v>4668</v>
      </c>
      <c r="C216" s="273" t="s">
        <v>5061</v>
      </c>
      <c r="D216" s="273" t="s">
        <v>5062</v>
      </c>
      <c r="E216" s="273" t="s">
        <v>5062</v>
      </c>
      <c r="F216" s="273" t="s">
        <v>5063</v>
      </c>
      <c r="G216" s="272" t="s">
        <v>12050</v>
      </c>
      <c r="H216" s="272" t="s">
        <v>4469</v>
      </c>
      <c r="I216" s="272"/>
      <c r="J216" s="272"/>
      <c r="K216" s="259" t="s">
        <v>4464</v>
      </c>
      <c r="L216" s="269" t="s">
        <v>4508</v>
      </c>
      <c r="M216" s="283" t="s">
        <v>4630</v>
      </c>
      <c r="N216" s="283">
        <v>84</v>
      </c>
      <c r="O216" s="295" t="s">
        <v>5064</v>
      </c>
      <c r="P216" s="272"/>
      <c r="Q216" s="290" t="s">
        <v>5065</v>
      </c>
      <c r="R216" s="296" t="s">
        <v>2</v>
      </c>
      <c r="S216" s="290" t="s">
        <v>5066</v>
      </c>
      <c r="T216" s="296" t="s">
        <v>2</v>
      </c>
      <c r="U216" s="273" t="s">
        <v>454</v>
      </c>
      <c r="V216" s="309"/>
      <c r="W216" s="309"/>
      <c r="X216" s="309"/>
      <c r="Y216" s="309">
        <v>82</v>
      </c>
      <c r="Z216" s="309">
        <v>93</v>
      </c>
      <c r="AA216" s="309">
        <f t="shared" ref="AA216:AA226" si="200">Z216-Y216</f>
        <v>11</v>
      </c>
      <c r="AB216" s="309"/>
      <c r="AC216" s="309"/>
      <c r="AD216" s="309"/>
      <c r="AE216" s="309">
        <v>87</v>
      </c>
      <c r="AF216" s="309">
        <v>99</v>
      </c>
      <c r="AG216" s="309">
        <f t="shared" ref="AG216:AG226" si="201">AF216-AE216</f>
        <v>12</v>
      </c>
      <c r="AH216" s="309"/>
      <c r="AI216" s="309"/>
      <c r="AJ216" s="309"/>
      <c r="AK216" s="309">
        <v>89</v>
      </c>
      <c r="AL216" s="309">
        <v>95</v>
      </c>
      <c r="AM216" s="309">
        <f t="shared" ref="AM216:AM226" si="202">AL216-AK216</f>
        <v>6</v>
      </c>
      <c r="AN216" s="309"/>
      <c r="AO216" s="309"/>
      <c r="AP216" s="309"/>
      <c r="AQ216" s="309">
        <v>76</v>
      </c>
      <c r="AR216" s="309">
        <v>91</v>
      </c>
      <c r="AS216" s="309">
        <f>AR216-AQ216</f>
        <v>15</v>
      </c>
      <c r="AT216" s="309"/>
      <c r="AU216" s="309"/>
      <c r="AV216" s="309"/>
      <c r="AW216" s="309">
        <v>86</v>
      </c>
      <c r="AX216" s="309">
        <v>91</v>
      </c>
      <c r="AY216" s="309">
        <f t="shared" ref="AY216:AY226" si="203">AX216-AW216</f>
        <v>5</v>
      </c>
      <c r="AZ216" s="309"/>
      <c r="BA216" s="309"/>
      <c r="BB216" s="309"/>
      <c r="BC216" s="309"/>
      <c r="BD216" s="309"/>
      <c r="BE216" s="309"/>
      <c r="BF216" s="309"/>
      <c r="BG216" s="309"/>
      <c r="BH216" s="309">
        <v>89</v>
      </c>
      <c r="BI216" s="309">
        <v>91</v>
      </c>
      <c r="BJ216" s="309">
        <f t="shared" ref="BJ216:BJ226" si="204">BI216-BH216</f>
        <v>2</v>
      </c>
      <c r="BK216" s="309"/>
      <c r="BL216" s="309"/>
      <c r="BM216" s="309"/>
      <c r="BN216" s="309">
        <v>97</v>
      </c>
      <c r="BO216" s="309">
        <v>100</v>
      </c>
      <c r="BP216" s="309">
        <f t="shared" ref="BP216:BP226" si="205">BO216-BN216</f>
        <v>3</v>
      </c>
      <c r="BQ216" s="310">
        <v>0.96</v>
      </c>
      <c r="BR216" s="311">
        <v>4.01</v>
      </c>
      <c r="BS216" s="311">
        <v>0.43</v>
      </c>
      <c r="BT216" s="311" t="s">
        <v>52</v>
      </c>
      <c r="BU216" s="311" t="s">
        <v>52</v>
      </c>
      <c r="BV216" s="315">
        <v>110</v>
      </c>
      <c r="BW216" s="316">
        <v>1.04</v>
      </c>
      <c r="BX216" s="316">
        <v>1.31</v>
      </c>
      <c r="BY216" s="317">
        <v>0.26</v>
      </c>
      <c r="BZ216" s="316">
        <v>15.63</v>
      </c>
      <c r="CA216" s="316">
        <v>7.07</v>
      </c>
      <c r="CB216" s="258"/>
      <c r="CC216" s="258"/>
      <c r="CD216" s="258"/>
      <c r="CE216" s="258"/>
    </row>
    <row r="217" spans="1:83" ht="58.5">
      <c r="A217" s="261">
        <v>2023</v>
      </c>
      <c r="B217" s="273" t="s">
        <v>4483</v>
      </c>
      <c r="C217" s="273" t="s">
        <v>4484</v>
      </c>
      <c r="D217" s="273" t="s">
        <v>4934</v>
      </c>
      <c r="E217" s="273" t="s">
        <v>4934</v>
      </c>
      <c r="F217" s="273" t="s">
        <v>5067</v>
      </c>
      <c r="G217" s="272" t="s">
        <v>12097</v>
      </c>
      <c r="H217" s="272" t="s">
        <v>4469</v>
      </c>
      <c r="I217" s="272"/>
      <c r="J217" s="272"/>
      <c r="K217" s="259" t="s">
        <v>4464</v>
      </c>
      <c r="L217" s="269" t="s">
        <v>4508</v>
      </c>
      <c r="M217" s="283" t="s">
        <v>4630</v>
      </c>
      <c r="N217" s="283">
        <v>99</v>
      </c>
      <c r="O217" s="295" t="s">
        <v>5068</v>
      </c>
      <c r="P217" s="272"/>
      <c r="Q217" s="290" t="s">
        <v>5069</v>
      </c>
      <c r="R217" s="324" t="s">
        <v>2</v>
      </c>
      <c r="S217" s="322" t="s">
        <v>5070</v>
      </c>
      <c r="T217" s="325" t="s">
        <v>2</v>
      </c>
      <c r="U217" s="273" t="s">
        <v>4939</v>
      </c>
      <c r="V217" s="309"/>
      <c r="W217" s="309"/>
      <c r="X217" s="309"/>
      <c r="Y217" s="309">
        <v>8</v>
      </c>
      <c r="Z217" s="309">
        <v>20</v>
      </c>
      <c r="AA217" s="309">
        <f t="shared" si="200"/>
        <v>12</v>
      </c>
      <c r="AB217" s="309"/>
      <c r="AC217" s="309"/>
      <c r="AD217" s="309"/>
      <c r="AE217" s="309">
        <v>8</v>
      </c>
      <c r="AF217" s="309">
        <v>20</v>
      </c>
      <c r="AG217" s="309">
        <f t="shared" si="201"/>
        <v>12</v>
      </c>
      <c r="AH217" s="309"/>
      <c r="AI217" s="309"/>
      <c r="AJ217" s="309"/>
      <c r="AK217" s="309">
        <v>92</v>
      </c>
      <c r="AL217" s="309">
        <v>98</v>
      </c>
      <c r="AM217" s="309">
        <f t="shared" si="202"/>
        <v>6</v>
      </c>
      <c r="AN217" s="309"/>
      <c r="AO217" s="309"/>
      <c r="AP217" s="309"/>
      <c r="AQ217" s="309"/>
      <c r="AR217" s="309"/>
      <c r="AS217" s="309"/>
      <c r="AT217" s="309"/>
      <c r="AU217" s="309"/>
      <c r="AV217" s="309"/>
      <c r="AW217" s="309">
        <v>97</v>
      </c>
      <c r="AX217" s="309">
        <v>100</v>
      </c>
      <c r="AY217" s="309">
        <f t="shared" si="203"/>
        <v>3</v>
      </c>
      <c r="AZ217" s="309"/>
      <c r="BA217" s="309"/>
      <c r="BB217" s="309"/>
      <c r="BC217" s="309"/>
      <c r="BD217" s="309"/>
      <c r="BE217" s="309"/>
      <c r="BF217" s="309"/>
      <c r="BG217" s="309"/>
      <c r="BH217" s="309">
        <v>96</v>
      </c>
      <c r="BI217" s="309">
        <v>100</v>
      </c>
      <c r="BJ217" s="309">
        <f t="shared" si="204"/>
        <v>4</v>
      </c>
      <c r="BK217" s="309"/>
      <c r="BL217" s="309"/>
      <c r="BM217" s="309"/>
      <c r="BN217" s="309">
        <v>99</v>
      </c>
      <c r="BO217" s="309">
        <v>100</v>
      </c>
      <c r="BP217" s="309">
        <f t="shared" si="205"/>
        <v>1</v>
      </c>
      <c r="BQ217" s="310">
        <v>0.96</v>
      </c>
      <c r="BR217" s="311">
        <v>4.66</v>
      </c>
      <c r="BS217" s="311">
        <v>0.46</v>
      </c>
      <c r="BT217" s="311" t="s">
        <v>52</v>
      </c>
      <c r="BU217" s="311" t="s">
        <v>52</v>
      </c>
      <c r="BV217" s="315">
        <v>58</v>
      </c>
      <c r="BW217" s="316">
        <v>0.61</v>
      </c>
      <c r="BX217" s="316">
        <v>0.58899999999999997</v>
      </c>
      <c r="BY217" s="317">
        <v>-0.03</v>
      </c>
      <c r="BZ217" s="316">
        <v>9.83</v>
      </c>
      <c r="CA217" s="316">
        <v>5.94</v>
      </c>
      <c r="CB217" s="258"/>
      <c r="CC217" s="258"/>
      <c r="CD217" s="258"/>
      <c r="CE217" s="258"/>
    </row>
    <row r="218" spans="1:83" ht="58.5">
      <c r="A218" s="261">
        <v>2023</v>
      </c>
      <c r="B218" s="273" t="s">
        <v>4483</v>
      </c>
      <c r="C218" s="273" t="s">
        <v>4484</v>
      </c>
      <c r="D218" s="273" t="s">
        <v>4934</v>
      </c>
      <c r="E218" s="273" t="s">
        <v>4934</v>
      </c>
      <c r="F218" s="273" t="s">
        <v>5067</v>
      </c>
      <c r="G218" s="272" t="s">
        <v>12097</v>
      </c>
      <c r="H218" s="272" t="s">
        <v>676</v>
      </c>
      <c r="I218" s="272"/>
      <c r="J218" s="272"/>
      <c r="K218" s="259" t="s">
        <v>4464</v>
      </c>
      <c r="L218" s="269" t="s">
        <v>4508</v>
      </c>
      <c r="M218" s="283" t="s">
        <v>4630</v>
      </c>
      <c r="N218" s="283">
        <v>93</v>
      </c>
      <c r="O218" s="295" t="s">
        <v>5071</v>
      </c>
      <c r="P218" s="272"/>
      <c r="Q218" s="284" t="s">
        <v>5069</v>
      </c>
      <c r="R218" s="324" t="s">
        <v>2</v>
      </c>
      <c r="S218" s="319" t="s">
        <v>5070</v>
      </c>
      <c r="T218" s="325" t="s">
        <v>2</v>
      </c>
      <c r="U218" s="273" t="s">
        <v>4939</v>
      </c>
      <c r="V218" s="309"/>
      <c r="W218" s="309"/>
      <c r="X218" s="309"/>
      <c r="Y218" s="309">
        <v>3</v>
      </c>
      <c r="Z218" s="309">
        <v>15</v>
      </c>
      <c r="AA218" s="309">
        <f t="shared" si="200"/>
        <v>12</v>
      </c>
      <c r="AB218" s="309"/>
      <c r="AC218" s="309"/>
      <c r="AD218" s="309"/>
      <c r="AE218" s="309">
        <v>3</v>
      </c>
      <c r="AF218" s="309">
        <v>17</v>
      </c>
      <c r="AG218" s="309">
        <f t="shared" si="201"/>
        <v>14</v>
      </c>
      <c r="AH218" s="309"/>
      <c r="AI218" s="309"/>
      <c r="AJ218" s="309"/>
      <c r="AK218" s="309">
        <v>86</v>
      </c>
      <c r="AL218" s="309">
        <v>97</v>
      </c>
      <c r="AM218" s="309">
        <f t="shared" si="202"/>
        <v>11</v>
      </c>
      <c r="AN218" s="309"/>
      <c r="AO218" s="309"/>
      <c r="AP218" s="309"/>
      <c r="AQ218" s="309"/>
      <c r="AR218" s="309"/>
      <c r="AS218" s="309"/>
      <c r="AT218" s="309"/>
      <c r="AU218" s="309"/>
      <c r="AV218" s="309"/>
      <c r="AW218" s="309">
        <v>92</v>
      </c>
      <c r="AX218" s="309">
        <v>96</v>
      </c>
      <c r="AY218" s="309">
        <f t="shared" si="203"/>
        <v>4</v>
      </c>
      <c r="AZ218" s="309"/>
      <c r="BA218" s="309"/>
      <c r="BB218" s="309"/>
      <c r="BC218" s="309"/>
      <c r="BD218" s="309"/>
      <c r="BE218" s="309"/>
      <c r="BF218" s="309"/>
      <c r="BG218" s="309"/>
      <c r="BH218" s="309">
        <v>92</v>
      </c>
      <c r="BI218" s="309">
        <v>98</v>
      </c>
      <c r="BJ218" s="309">
        <f t="shared" si="204"/>
        <v>6</v>
      </c>
      <c r="BK218" s="309"/>
      <c r="BL218" s="309"/>
      <c r="BM218" s="309"/>
      <c r="BN218" s="309">
        <v>91</v>
      </c>
      <c r="BO218" s="309">
        <v>98</v>
      </c>
      <c r="BP218" s="309">
        <f t="shared" si="205"/>
        <v>7</v>
      </c>
      <c r="BQ218" s="310">
        <v>0.97</v>
      </c>
      <c r="BR218" s="311">
        <v>4.38</v>
      </c>
      <c r="BS218" s="311">
        <v>0.47</v>
      </c>
      <c r="BT218" s="311" t="s">
        <v>52</v>
      </c>
      <c r="BU218" s="311" t="s">
        <v>52</v>
      </c>
      <c r="BV218" s="315">
        <v>133</v>
      </c>
      <c r="BW218" s="316">
        <v>1.58</v>
      </c>
      <c r="BX218" s="316">
        <v>1.42</v>
      </c>
      <c r="BY218" s="317">
        <v>-0.1</v>
      </c>
      <c r="BZ218" s="316">
        <v>17.600000000000001</v>
      </c>
      <c r="CA218" s="316">
        <v>7.55</v>
      </c>
      <c r="CB218" s="258"/>
      <c r="CC218" s="258"/>
      <c r="CD218" s="258"/>
      <c r="CE218" s="258"/>
    </row>
    <row r="219" spans="1:83" ht="58.5">
      <c r="A219" s="261">
        <v>2023</v>
      </c>
      <c r="B219" s="273" t="s">
        <v>4483</v>
      </c>
      <c r="C219" s="273" t="s">
        <v>4484</v>
      </c>
      <c r="D219" s="273" t="s">
        <v>4934</v>
      </c>
      <c r="E219" s="273" t="s">
        <v>4934</v>
      </c>
      <c r="F219" s="273" t="s">
        <v>5067</v>
      </c>
      <c r="G219" s="272" t="s">
        <v>12097</v>
      </c>
      <c r="H219" s="272" t="s">
        <v>693</v>
      </c>
      <c r="I219" s="272"/>
      <c r="J219" s="272"/>
      <c r="K219" s="259" t="s">
        <v>4464</v>
      </c>
      <c r="L219" s="269" t="s">
        <v>4508</v>
      </c>
      <c r="M219" s="283" t="s">
        <v>4630</v>
      </c>
      <c r="N219" s="283">
        <v>24</v>
      </c>
      <c r="O219" s="295" t="s">
        <v>5072</v>
      </c>
      <c r="P219" s="272"/>
      <c r="Q219" s="290" t="s">
        <v>5069</v>
      </c>
      <c r="R219" s="318" t="s">
        <v>2</v>
      </c>
      <c r="S219" s="322" t="s">
        <v>5070</v>
      </c>
      <c r="T219" s="296" t="s">
        <v>2</v>
      </c>
      <c r="U219" s="273" t="s">
        <v>4939</v>
      </c>
      <c r="V219" s="309"/>
      <c r="W219" s="309"/>
      <c r="X219" s="309"/>
      <c r="Y219" s="309">
        <v>6</v>
      </c>
      <c r="Z219" s="309">
        <v>18</v>
      </c>
      <c r="AA219" s="309">
        <f t="shared" si="200"/>
        <v>12</v>
      </c>
      <c r="AB219" s="309"/>
      <c r="AC219" s="309"/>
      <c r="AD219" s="309"/>
      <c r="AE219" s="309">
        <v>6</v>
      </c>
      <c r="AF219" s="309">
        <v>18</v>
      </c>
      <c r="AG219" s="309">
        <f t="shared" si="201"/>
        <v>12</v>
      </c>
      <c r="AH219" s="309"/>
      <c r="AI219" s="309"/>
      <c r="AJ219" s="309"/>
      <c r="AK219" s="309">
        <v>84</v>
      </c>
      <c r="AL219" s="309">
        <v>93</v>
      </c>
      <c r="AM219" s="309">
        <f t="shared" si="202"/>
        <v>9</v>
      </c>
      <c r="AN219" s="309"/>
      <c r="AO219" s="309"/>
      <c r="AP219" s="309"/>
      <c r="AQ219" s="309"/>
      <c r="AR219" s="309"/>
      <c r="AS219" s="309"/>
      <c r="AT219" s="309"/>
      <c r="AU219" s="309"/>
      <c r="AV219" s="309"/>
      <c r="AW219" s="309">
        <v>95</v>
      </c>
      <c r="AX219" s="309">
        <v>96</v>
      </c>
      <c r="AY219" s="309">
        <f t="shared" si="203"/>
        <v>1</v>
      </c>
      <c r="AZ219" s="309"/>
      <c r="BA219" s="309"/>
      <c r="BB219" s="309"/>
      <c r="BC219" s="309"/>
      <c r="BD219" s="309"/>
      <c r="BE219" s="309"/>
      <c r="BF219" s="309"/>
      <c r="BG219" s="309"/>
      <c r="BH219" s="309">
        <v>98</v>
      </c>
      <c r="BI219" s="309">
        <v>98</v>
      </c>
      <c r="BJ219" s="309">
        <f t="shared" si="204"/>
        <v>0</v>
      </c>
      <c r="BK219" s="309"/>
      <c r="BL219" s="309"/>
      <c r="BM219" s="309"/>
      <c r="BN219" s="309">
        <v>91</v>
      </c>
      <c r="BO219" s="309">
        <v>100</v>
      </c>
      <c r="BP219" s="309">
        <f t="shared" si="205"/>
        <v>9</v>
      </c>
      <c r="BQ219" s="310">
        <v>0.97</v>
      </c>
      <c r="BR219" s="311">
        <v>5.31</v>
      </c>
      <c r="BS219" s="311">
        <v>0.43</v>
      </c>
      <c r="BT219" s="311" t="s">
        <v>52</v>
      </c>
      <c r="BU219" s="311" t="s">
        <v>52</v>
      </c>
      <c r="BV219" s="315">
        <v>94</v>
      </c>
      <c r="BW219" s="316">
        <v>4.2699999999999996</v>
      </c>
      <c r="BX219" s="316">
        <v>3.93</v>
      </c>
      <c r="BY219" s="317">
        <v>-0.08</v>
      </c>
      <c r="BZ219" s="316">
        <v>17.21</v>
      </c>
      <c r="CA219" s="316">
        <v>5.48</v>
      </c>
      <c r="CB219" s="258"/>
      <c r="CC219" s="258"/>
      <c r="CD219" s="258"/>
      <c r="CE219" s="258" t="s">
        <v>4461</v>
      </c>
    </row>
    <row r="220" spans="1:83" ht="73.150000000000006">
      <c r="A220" s="261">
        <v>2023</v>
      </c>
      <c r="B220" s="273" t="s">
        <v>4498</v>
      </c>
      <c r="C220" s="273" t="s">
        <v>4619</v>
      </c>
      <c r="D220" s="273" t="s">
        <v>4771</v>
      </c>
      <c r="E220" s="273" t="s">
        <v>4771</v>
      </c>
      <c r="F220" s="273" t="s">
        <v>4772</v>
      </c>
      <c r="G220" s="272" t="s">
        <v>4878</v>
      </c>
      <c r="H220" s="272" t="s">
        <v>4469</v>
      </c>
      <c r="I220" s="272"/>
      <c r="J220" s="272"/>
      <c r="K220" s="259" t="s">
        <v>4464</v>
      </c>
      <c r="L220" s="269" t="s">
        <v>4508</v>
      </c>
      <c r="M220" s="269" t="s">
        <v>300</v>
      </c>
      <c r="N220" s="283">
        <v>332</v>
      </c>
      <c r="O220" s="295" t="s">
        <v>5073</v>
      </c>
      <c r="P220" s="272"/>
      <c r="Q220" s="290" t="s">
        <v>5074</v>
      </c>
      <c r="R220" s="296" t="s">
        <v>2</v>
      </c>
      <c r="S220" s="290" t="s">
        <v>5075</v>
      </c>
      <c r="T220" s="296" t="s">
        <v>2</v>
      </c>
      <c r="U220" s="273" t="s">
        <v>5037</v>
      </c>
      <c r="V220" s="309"/>
      <c r="W220" s="309"/>
      <c r="X220" s="309"/>
      <c r="Y220" s="309">
        <v>40</v>
      </c>
      <c r="Z220" s="309">
        <v>57</v>
      </c>
      <c r="AA220" s="309">
        <f t="shared" si="200"/>
        <v>17</v>
      </c>
      <c r="AB220" s="309"/>
      <c r="AC220" s="309"/>
      <c r="AD220" s="309"/>
      <c r="AE220" s="309">
        <v>55</v>
      </c>
      <c r="AF220" s="309">
        <v>74</v>
      </c>
      <c r="AG220" s="309">
        <f t="shared" si="201"/>
        <v>19</v>
      </c>
      <c r="AH220" s="309"/>
      <c r="AI220" s="309"/>
      <c r="AJ220" s="309"/>
      <c r="AK220" s="309">
        <v>58</v>
      </c>
      <c r="AL220" s="309">
        <v>77</v>
      </c>
      <c r="AM220" s="309">
        <f t="shared" si="202"/>
        <v>19</v>
      </c>
      <c r="AN220" s="309"/>
      <c r="AO220" s="309"/>
      <c r="AP220" s="309"/>
      <c r="AQ220" s="309">
        <v>52</v>
      </c>
      <c r="AR220" s="309">
        <v>65</v>
      </c>
      <c r="AS220" s="309">
        <f t="shared" ref="AS220:AS224" si="206">AR220-AQ220</f>
        <v>13</v>
      </c>
      <c r="AT220" s="309"/>
      <c r="AU220" s="309"/>
      <c r="AV220" s="309"/>
      <c r="AW220" s="309">
        <v>70</v>
      </c>
      <c r="AX220" s="309">
        <v>87</v>
      </c>
      <c r="AY220" s="309">
        <f t="shared" si="203"/>
        <v>17</v>
      </c>
      <c r="AZ220" s="309"/>
      <c r="BA220" s="309"/>
      <c r="BB220" s="309"/>
      <c r="BC220" s="309"/>
      <c r="BD220" s="309"/>
      <c r="BE220" s="309"/>
      <c r="BF220" s="309"/>
      <c r="BG220" s="309"/>
      <c r="BH220" s="309">
        <v>66</v>
      </c>
      <c r="BI220" s="309">
        <v>86</v>
      </c>
      <c r="BJ220" s="309">
        <f t="shared" si="204"/>
        <v>20</v>
      </c>
      <c r="BK220" s="309"/>
      <c r="BL220" s="309"/>
      <c r="BM220" s="309"/>
      <c r="BN220" s="309">
        <v>74</v>
      </c>
      <c r="BO220" s="309">
        <v>94</v>
      </c>
      <c r="BP220" s="309">
        <f t="shared" si="205"/>
        <v>20</v>
      </c>
      <c r="BQ220" s="310">
        <v>0.97</v>
      </c>
      <c r="BR220" s="311">
        <v>0.49</v>
      </c>
      <c r="BS220" s="311">
        <v>4.45</v>
      </c>
      <c r="BT220" s="311" t="s">
        <v>52</v>
      </c>
      <c r="BU220" s="311" t="s">
        <v>52</v>
      </c>
      <c r="BV220" s="315">
        <v>158</v>
      </c>
      <c r="BW220" s="316">
        <v>0.56000000000000005</v>
      </c>
      <c r="BX220" s="316">
        <v>0.68799999999999994</v>
      </c>
      <c r="BY220" s="317">
        <v>0.23</v>
      </c>
      <c r="BZ220" s="316">
        <v>23.3</v>
      </c>
      <c r="CA220" s="316">
        <v>6.78</v>
      </c>
      <c r="CB220" s="258"/>
      <c r="CC220" s="258"/>
      <c r="CD220" s="258"/>
      <c r="CE220" s="258"/>
    </row>
    <row r="221" spans="1:83" ht="58.5">
      <c r="A221" s="261">
        <v>2023</v>
      </c>
      <c r="B221" s="273" t="s">
        <v>4528</v>
      </c>
      <c r="C221" s="273" t="s">
        <v>5076</v>
      </c>
      <c r="D221" s="273" t="s">
        <v>5077</v>
      </c>
      <c r="E221" s="273" t="s">
        <v>5077</v>
      </c>
      <c r="F221" s="273" t="s">
        <v>5077</v>
      </c>
      <c r="G221" s="269" t="s">
        <v>4801</v>
      </c>
      <c r="H221" s="272" t="s">
        <v>688</v>
      </c>
      <c r="I221" s="272"/>
      <c r="J221" s="272" t="s">
        <v>411</v>
      </c>
      <c r="K221" s="259" t="s">
        <v>4464</v>
      </c>
      <c r="L221" s="269" t="s">
        <v>4508</v>
      </c>
      <c r="M221" s="283" t="s">
        <v>300</v>
      </c>
      <c r="N221" s="283">
        <v>76</v>
      </c>
      <c r="O221" s="295" t="s">
        <v>5078</v>
      </c>
      <c r="P221" s="272"/>
      <c r="Q221" s="290" t="s">
        <v>5079</v>
      </c>
      <c r="R221" s="318" t="s">
        <v>2</v>
      </c>
      <c r="S221" s="322" t="s">
        <v>5080</v>
      </c>
      <c r="T221" s="296" t="s">
        <v>2</v>
      </c>
      <c r="U221" s="273" t="s">
        <v>454</v>
      </c>
      <c r="V221" s="309"/>
      <c r="W221" s="309"/>
      <c r="X221" s="309"/>
      <c r="Y221" s="309">
        <v>57</v>
      </c>
      <c r="Z221" s="309">
        <v>64</v>
      </c>
      <c r="AA221" s="309">
        <f t="shared" si="200"/>
        <v>7</v>
      </c>
      <c r="AB221" s="309"/>
      <c r="AC221" s="309"/>
      <c r="AD221" s="309"/>
      <c r="AE221" s="309">
        <v>66</v>
      </c>
      <c r="AF221" s="309">
        <v>81</v>
      </c>
      <c r="AG221" s="309">
        <f t="shared" si="201"/>
        <v>15</v>
      </c>
      <c r="AH221" s="309"/>
      <c r="AI221" s="309"/>
      <c r="AJ221" s="309"/>
      <c r="AK221" s="309">
        <v>75</v>
      </c>
      <c r="AL221" s="309">
        <v>90</v>
      </c>
      <c r="AM221" s="309">
        <f t="shared" si="202"/>
        <v>15</v>
      </c>
      <c r="AN221" s="309"/>
      <c r="AO221" s="309"/>
      <c r="AP221" s="309"/>
      <c r="AQ221" s="309">
        <v>76</v>
      </c>
      <c r="AR221" s="309">
        <v>85</v>
      </c>
      <c r="AS221" s="309">
        <f t="shared" si="206"/>
        <v>9</v>
      </c>
      <c r="AT221" s="309"/>
      <c r="AU221" s="309"/>
      <c r="AV221" s="309"/>
      <c r="AW221" s="309">
        <v>82</v>
      </c>
      <c r="AX221" s="309">
        <v>95</v>
      </c>
      <c r="AY221" s="309">
        <f t="shared" si="203"/>
        <v>13</v>
      </c>
      <c r="AZ221" s="309"/>
      <c r="BA221" s="309"/>
      <c r="BB221" s="309"/>
      <c r="BC221" s="309"/>
      <c r="BD221" s="309"/>
      <c r="BE221" s="309"/>
      <c r="BF221" s="309"/>
      <c r="BG221" s="309"/>
      <c r="BH221" s="309">
        <v>78</v>
      </c>
      <c r="BI221" s="309">
        <v>92</v>
      </c>
      <c r="BJ221" s="309">
        <f t="shared" si="204"/>
        <v>14</v>
      </c>
      <c r="BK221" s="309"/>
      <c r="BL221" s="309"/>
      <c r="BM221" s="309"/>
      <c r="BN221" s="309">
        <v>96</v>
      </c>
      <c r="BO221" s="309">
        <v>100</v>
      </c>
      <c r="BP221" s="309">
        <f t="shared" si="205"/>
        <v>4</v>
      </c>
      <c r="BQ221" s="310">
        <v>0.97</v>
      </c>
      <c r="BR221" s="311">
        <v>4.21</v>
      </c>
      <c r="BS221" s="311">
        <v>0.42</v>
      </c>
      <c r="BT221" s="311" t="s">
        <v>52</v>
      </c>
      <c r="BU221" s="311" t="s">
        <v>52</v>
      </c>
      <c r="BV221" s="315">
        <v>320</v>
      </c>
      <c r="BW221" s="316">
        <v>3.91</v>
      </c>
      <c r="BX221" s="316">
        <v>4.3600000000000003</v>
      </c>
      <c r="BY221" s="317">
        <v>0.12</v>
      </c>
      <c r="BZ221" s="316">
        <v>44.21</v>
      </c>
      <c r="CA221" s="316">
        <v>7.23</v>
      </c>
      <c r="CB221" s="258"/>
      <c r="CC221" s="258"/>
      <c r="CD221" s="258"/>
      <c r="CE221" s="258"/>
    </row>
    <row r="222" spans="1:83" ht="43.9">
      <c r="A222" s="261">
        <v>2023</v>
      </c>
      <c r="B222" s="273" t="s">
        <v>4498</v>
      </c>
      <c r="C222" s="273" t="s">
        <v>4614</v>
      </c>
      <c r="D222" s="273" t="s">
        <v>5055</v>
      </c>
      <c r="E222" s="273" t="s">
        <v>5055</v>
      </c>
      <c r="F222" s="273" t="s">
        <v>5059</v>
      </c>
      <c r="G222" s="272" t="s">
        <v>5057</v>
      </c>
      <c r="H222" s="272" t="s">
        <v>719</v>
      </c>
      <c r="I222" s="272"/>
      <c r="J222" s="272"/>
      <c r="K222" s="259" t="s">
        <v>4464</v>
      </c>
      <c r="L222" s="269" t="s">
        <v>4508</v>
      </c>
      <c r="M222" s="269" t="s">
        <v>300</v>
      </c>
      <c r="N222" s="283">
        <v>126</v>
      </c>
      <c r="O222" s="295" t="s">
        <v>5081</v>
      </c>
      <c r="P222" s="272"/>
      <c r="Q222" s="290" t="s">
        <v>5082</v>
      </c>
      <c r="R222" s="296" t="s">
        <v>2</v>
      </c>
      <c r="S222" s="290" t="s">
        <v>5083</v>
      </c>
      <c r="T222" s="296" t="s">
        <v>2</v>
      </c>
      <c r="U222" s="273" t="s">
        <v>5037</v>
      </c>
      <c r="V222" s="309"/>
      <c r="W222" s="309"/>
      <c r="X222" s="309"/>
      <c r="Y222" s="309">
        <v>57</v>
      </c>
      <c r="Z222" s="309">
        <v>71</v>
      </c>
      <c r="AA222" s="309">
        <f t="shared" si="200"/>
        <v>14</v>
      </c>
      <c r="AB222" s="309"/>
      <c r="AC222" s="309"/>
      <c r="AD222" s="309"/>
      <c r="AE222" s="309">
        <v>67</v>
      </c>
      <c r="AF222" s="309">
        <v>81</v>
      </c>
      <c r="AG222" s="309">
        <f t="shared" si="201"/>
        <v>14</v>
      </c>
      <c r="AH222" s="309"/>
      <c r="AI222" s="309"/>
      <c r="AJ222" s="309"/>
      <c r="AK222" s="309">
        <v>70</v>
      </c>
      <c r="AL222" s="309">
        <v>83</v>
      </c>
      <c r="AM222" s="309">
        <f t="shared" si="202"/>
        <v>13</v>
      </c>
      <c r="AN222" s="309"/>
      <c r="AO222" s="309"/>
      <c r="AP222" s="309"/>
      <c r="AQ222" s="309">
        <v>64</v>
      </c>
      <c r="AR222" s="309">
        <v>78</v>
      </c>
      <c r="AS222" s="309">
        <f t="shared" si="206"/>
        <v>14</v>
      </c>
      <c r="AT222" s="309"/>
      <c r="AU222" s="309"/>
      <c r="AV222" s="309"/>
      <c r="AW222" s="309">
        <v>81</v>
      </c>
      <c r="AX222" s="309">
        <v>96</v>
      </c>
      <c r="AY222" s="309">
        <f t="shared" si="203"/>
        <v>15</v>
      </c>
      <c r="AZ222" s="309"/>
      <c r="BA222" s="309"/>
      <c r="BB222" s="309"/>
      <c r="BC222" s="309"/>
      <c r="BD222" s="309"/>
      <c r="BE222" s="309"/>
      <c r="BF222" s="309"/>
      <c r="BG222" s="309"/>
      <c r="BH222" s="309">
        <v>75</v>
      </c>
      <c r="BI222" s="309">
        <v>90</v>
      </c>
      <c r="BJ222" s="309">
        <f t="shared" si="204"/>
        <v>15</v>
      </c>
      <c r="BK222" s="309"/>
      <c r="BL222" s="309"/>
      <c r="BM222" s="309"/>
      <c r="BN222" s="309">
        <v>86</v>
      </c>
      <c r="BO222" s="309">
        <v>97</v>
      </c>
      <c r="BP222" s="309">
        <f t="shared" si="205"/>
        <v>11</v>
      </c>
      <c r="BQ222" s="310">
        <v>0.97</v>
      </c>
      <c r="BR222" s="311">
        <v>4.84</v>
      </c>
      <c r="BS222" s="311">
        <v>0.49</v>
      </c>
      <c r="BT222" s="311" t="s">
        <v>52</v>
      </c>
      <c r="BU222" s="311" t="s">
        <v>52</v>
      </c>
      <c r="BV222" s="315">
        <v>449</v>
      </c>
      <c r="BW222" s="316">
        <v>3.03</v>
      </c>
      <c r="BX222" s="316">
        <v>3.56</v>
      </c>
      <c r="BY222" s="317">
        <v>0.17</v>
      </c>
      <c r="BZ222" s="316">
        <v>39.74</v>
      </c>
      <c r="CA222" s="316">
        <v>11.3</v>
      </c>
      <c r="CB222" s="258"/>
      <c r="CC222" s="258"/>
      <c r="CD222" s="258"/>
      <c r="CE222" s="258"/>
    </row>
    <row r="223" spans="1:83" ht="73.150000000000006">
      <c r="A223" s="261">
        <v>2023</v>
      </c>
      <c r="B223" s="273" t="s">
        <v>4498</v>
      </c>
      <c r="C223" s="273" t="s">
        <v>4816</v>
      </c>
      <c r="D223" s="273" t="s">
        <v>4817</v>
      </c>
      <c r="E223" s="273" t="s">
        <v>4817</v>
      </c>
      <c r="F223" s="273" t="s">
        <v>4818</v>
      </c>
      <c r="G223" s="272" t="s">
        <v>5084</v>
      </c>
      <c r="H223" s="272" t="s">
        <v>676</v>
      </c>
      <c r="I223" s="272"/>
      <c r="J223" s="272"/>
      <c r="K223" s="259" t="s">
        <v>4464</v>
      </c>
      <c r="L223" s="269" t="s">
        <v>4508</v>
      </c>
      <c r="M223" s="269" t="s">
        <v>300</v>
      </c>
      <c r="N223" s="283">
        <v>110</v>
      </c>
      <c r="O223" s="295" t="s">
        <v>5085</v>
      </c>
      <c r="P223" s="272"/>
      <c r="Q223" s="290" t="s">
        <v>5086</v>
      </c>
      <c r="R223" s="318" t="s">
        <v>4950</v>
      </c>
      <c r="S223" s="322" t="s">
        <v>5087</v>
      </c>
      <c r="T223" s="296" t="s">
        <v>2</v>
      </c>
      <c r="U223" s="273" t="s">
        <v>454</v>
      </c>
      <c r="V223" s="309"/>
      <c r="W223" s="309"/>
      <c r="X223" s="309"/>
      <c r="Y223" s="309">
        <v>79</v>
      </c>
      <c r="Z223" s="309">
        <v>90</v>
      </c>
      <c r="AA223" s="309">
        <f t="shared" si="200"/>
        <v>11</v>
      </c>
      <c r="AB223" s="309"/>
      <c r="AC223" s="309"/>
      <c r="AD223" s="309"/>
      <c r="AE223" s="309">
        <v>93</v>
      </c>
      <c r="AF223" s="309">
        <v>96</v>
      </c>
      <c r="AG223" s="309">
        <f t="shared" si="201"/>
        <v>3</v>
      </c>
      <c r="AH223" s="309"/>
      <c r="AI223" s="309"/>
      <c r="AJ223" s="309"/>
      <c r="AK223" s="309">
        <v>92</v>
      </c>
      <c r="AL223" s="309">
        <v>93</v>
      </c>
      <c r="AM223" s="309">
        <f t="shared" si="202"/>
        <v>1</v>
      </c>
      <c r="AN223" s="309"/>
      <c r="AO223" s="309"/>
      <c r="AP223" s="309"/>
      <c r="AQ223" s="309">
        <v>85</v>
      </c>
      <c r="AR223" s="309">
        <v>92</v>
      </c>
      <c r="AS223" s="309">
        <f t="shared" si="206"/>
        <v>7</v>
      </c>
      <c r="AT223" s="309"/>
      <c r="AU223" s="309"/>
      <c r="AV223" s="309"/>
      <c r="AW223" s="309">
        <v>93</v>
      </c>
      <c r="AX223" s="309">
        <v>97</v>
      </c>
      <c r="AY223" s="309">
        <f t="shared" si="203"/>
        <v>4</v>
      </c>
      <c r="AZ223" s="309"/>
      <c r="BA223" s="309"/>
      <c r="BB223" s="309"/>
      <c r="BC223" s="309"/>
      <c r="BD223" s="309"/>
      <c r="BE223" s="309"/>
      <c r="BF223" s="309"/>
      <c r="BG223" s="309"/>
      <c r="BH223" s="309">
        <v>94</v>
      </c>
      <c r="BI223" s="309">
        <v>99</v>
      </c>
      <c r="BJ223" s="309">
        <f t="shared" si="204"/>
        <v>5</v>
      </c>
      <c r="BK223" s="309"/>
      <c r="BL223" s="309"/>
      <c r="BM223" s="309"/>
      <c r="BN223" s="309">
        <v>97</v>
      </c>
      <c r="BO223" s="309">
        <v>100</v>
      </c>
      <c r="BP223" s="309">
        <f t="shared" si="205"/>
        <v>3</v>
      </c>
      <c r="BQ223" s="310">
        <v>0.97</v>
      </c>
      <c r="BR223" s="311">
        <v>4.68</v>
      </c>
      <c r="BS223" s="311">
        <v>0.43</v>
      </c>
      <c r="BT223" s="311" t="s">
        <v>52</v>
      </c>
      <c r="BU223" s="311" t="s">
        <v>52</v>
      </c>
      <c r="BV223" s="315">
        <v>260</v>
      </c>
      <c r="BW223" s="316">
        <v>2.02</v>
      </c>
      <c r="BX223" s="316">
        <v>2.36</v>
      </c>
      <c r="BY223" s="317">
        <v>0.17</v>
      </c>
      <c r="BZ223" s="316">
        <v>25.07</v>
      </c>
      <c r="CA223" s="316">
        <v>10.37</v>
      </c>
      <c r="CB223" s="258"/>
      <c r="CC223" s="258"/>
      <c r="CD223" s="258"/>
      <c r="CE223" s="258"/>
    </row>
    <row r="224" spans="1:83" ht="58.5">
      <c r="A224" s="261">
        <v>2023</v>
      </c>
      <c r="B224" s="273" t="s">
        <v>4498</v>
      </c>
      <c r="C224" s="273" t="s">
        <v>4656</v>
      </c>
      <c r="D224" s="273" t="s">
        <v>4657</v>
      </c>
      <c r="E224" s="273" t="s">
        <v>4657</v>
      </c>
      <c r="F224" s="273" t="s">
        <v>5088</v>
      </c>
      <c r="G224" s="272" t="s">
        <v>12035</v>
      </c>
      <c r="H224" s="261" t="s">
        <v>693</v>
      </c>
      <c r="I224" s="272"/>
      <c r="J224" s="272"/>
      <c r="K224" s="259" t="s">
        <v>4464</v>
      </c>
      <c r="L224" s="269" t="s">
        <v>4508</v>
      </c>
      <c r="M224" s="269" t="s">
        <v>300</v>
      </c>
      <c r="N224" s="283">
        <v>132</v>
      </c>
      <c r="O224" s="295" t="s">
        <v>5072</v>
      </c>
      <c r="P224" s="272"/>
      <c r="Q224" s="290" t="s">
        <v>5089</v>
      </c>
      <c r="R224" s="296" t="s">
        <v>2</v>
      </c>
      <c r="S224" s="290" t="s">
        <v>5090</v>
      </c>
      <c r="T224" s="296" t="s">
        <v>2</v>
      </c>
      <c r="U224" s="273" t="s">
        <v>4703</v>
      </c>
      <c r="V224" s="309"/>
      <c r="W224" s="309"/>
      <c r="X224" s="309"/>
      <c r="Y224" s="309">
        <v>89</v>
      </c>
      <c r="Z224" s="309">
        <v>95</v>
      </c>
      <c r="AA224" s="309">
        <f t="shared" si="200"/>
        <v>6</v>
      </c>
      <c r="AB224" s="309"/>
      <c r="AC224" s="309"/>
      <c r="AD224" s="309"/>
      <c r="AE224" s="309">
        <v>92</v>
      </c>
      <c r="AF224" s="309">
        <v>96</v>
      </c>
      <c r="AG224" s="309">
        <f t="shared" si="201"/>
        <v>4</v>
      </c>
      <c r="AH224" s="309"/>
      <c r="AI224" s="309"/>
      <c r="AJ224" s="309"/>
      <c r="AK224" s="309">
        <v>96</v>
      </c>
      <c r="AL224" s="309">
        <v>98</v>
      </c>
      <c r="AM224" s="309">
        <f t="shared" si="202"/>
        <v>2</v>
      </c>
      <c r="AN224" s="309"/>
      <c r="AO224" s="309"/>
      <c r="AP224" s="309"/>
      <c r="AQ224" s="309">
        <v>84</v>
      </c>
      <c r="AR224" s="309">
        <v>94</v>
      </c>
      <c r="AS224" s="309">
        <f t="shared" si="206"/>
        <v>10</v>
      </c>
      <c r="AT224" s="309"/>
      <c r="AU224" s="309"/>
      <c r="AV224" s="309"/>
      <c r="AW224" s="309">
        <v>91</v>
      </c>
      <c r="AX224" s="309">
        <v>97</v>
      </c>
      <c r="AY224" s="309">
        <f t="shared" si="203"/>
        <v>6</v>
      </c>
      <c r="AZ224" s="309"/>
      <c r="BA224" s="309"/>
      <c r="BB224" s="309"/>
      <c r="BC224" s="309"/>
      <c r="BD224" s="309"/>
      <c r="BE224" s="309"/>
      <c r="BF224" s="309"/>
      <c r="BG224" s="309"/>
      <c r="BH224" s="309">
        <v>88</v>
      </c>
      <c r="BI224" s="309">
        <v>98</v>
      </c>
      <c r="BJ224" s="309">
        <f t="shared" si="204"/>
        <v>10</v>
      </c>
      <c r="BK224" s="309"/>
      <c r="BL224" s="309"/>
      <c r="BM224" s="309"/>
      <c r="BN224" s="309">
        <v>98</v>
      </c>
      <c r="BO224" s="309">
        <v>100</v>
      </c>
      <c r="BP224" s="309">
        <f t="shared" si="205"/>
        <v>2</v>
      </c>
      <c r="BQ224" s="310">
        <v>0.97</v>
      </c>
      <c r="BR224" s="311">
        <v>4.6100000000000003</v>
      </c>
      <c r="BS224" s="311">
        <v>0.44</v>
      </c>
      <c r="BT224" s="311" t="s">
        <v>52</v>
      </c>
      <c r="BU224" s="311" t="s">
        <v>52</v>
      </c>
      <c r="BV224" s="315">
        <v>279</v>
      </c>
      <c r="BW224" s="316">
        <v>6.66</v>
      </c>
      <c r="BX224" s="316">
        <v>7.33</v>
      </c>
      <c r="BY224" s="317">
        <v>0.1</v>
      </c>
      <c r="BZ224" s="316">
        <v>24.74</v>
      </c>
      <c r="CA224" s="316">
        <v>11.26</v>
      </c>
      <c r="CB224" s="258"/>
      <c r="CC224" s="258"/>
      <c r="CD224" s="258"/>
      <c r="CE224" s="258"/>
    </row>
    <row r="225" spans="1:83" ht="43.9">
      <c r="A225" s="261">
        <v>2023</v>
      </c>
      <c r="B225" s="273" t="s">
        <v>4498</v>
      </c>
      <c r="C225" s="273" t="s">
        <v>4516</v>
      </c>
      <c r="D225" s="273" t="s">
        <v>5091</v>
      </c>
      <c r="E225" s="273" t="s">
        <v>5092</v>
      </c>
      <c r="F225" s="273" t="s">
        <v>5093</v>
      </c>
      <c r="G225" s="272" t="s">
        <v>12048</v>
      </c>
      <c r="H225" s="272" t="s">
        <v>4469</v>
      </c>
      <c r="I225" s="272"/>
      <c r="J225" s="272"/>
      <c r="K225" s="259" t="s">
        <v>4464</v>
      </c>
      <c r="L225" s="269" t="s">
        <v>4508</v>
      </c>
      <c r="M225" s="283" t="s">
        <v>4630</v>
      </c>
      <c r="N225" s="283">
        <v>205</v>
      </c>
      <c r="O225" s="295" t="s">
        <v>5094</v>
      </c>
      <c r="P225" s="272"/>
      <c r="Q225" s="290" t="s">
        <v>5095</v>
      </c>
      <c r="R225" s="296" t="s">
        <v>2</v>
      </c>
      <c r="S225" s="290" t="s">
        <v>5096</v>
      </c>
      <c r="T225" s="296" t="s">
        <v>2</v>
      </c>
      <c r="U225" s="273" t="s">
        <v>4939</v>
      </c>
      <c r="V225" s="309"/>
      <c r="W225" s="309"/>
      <c r="X225" s="309"/>
      <c r="Y225" s="309">
        <v>29</v>
      </c>
      <c r="Z225" s="309">
        <v>43</v>
      </c>
      <c r="AA225" s="309">
        <f t="shared" si="200"/>
        <v>14</v>
      </c>
      <c r="AB225" s="309"/>
      <c r="AC225" s="309"/>
      <c r="AD225" s="309"/>
      <c r="AE225" s="309">
        <v>35</v>
      </c>
      <c r="AF225" s="309">
        <v>50</v>
      </c>
      <c r="AG225" s="309">
        <f t="shared" si="201"/>
        <v>15</v>
      </c>
      <c r="AH225" s="309"/>
      <c r="AI225" s="309"/>
      <c r="AJ225" s="309"/>
      <c r="AK225" s="309">
        <v>61</v>
      </c>
      <c r="AL225" s="309">
        <v>80</v>
      </c>
      <c r="AM225" s="309">
        <f t="shared" si="202"/>
        <v>19</v>
      </c>
      <c r="AN225" s="309"/>
      <c r="AO225" s="309"/>
      <c r="AP225" s="309"/>
      <c r="AQ225" s="309"/>
      <c r="AR225" s="309"/>
      <c r="AS225" s="309"/>
      <c r="AT225" s="309"/>
      <c r="AU225" s="309"/>
      <c r="AV225" s="309"/>
      <c r="AW225" s="309">
        <v>97</v>
      </c>
      <c r="AX225" s="309">
        <v>98</v>
      </c>
      <c r="AY225" s="309">
        <f t="shared" si="203"/>
        <v>1</v>
      </c>
      <c r="AZ225" s="309"/>
      <c r="BA225" s="309"/>
      <c r="BB225" s="309"/>
      <c r="BC225" s="309"/>
      <c r="BD225" s="309"/>
      <c r="BE225" s="309"/>
      <c r="BF225" s="309"/>
      <c r="BG225" s="309"/>
      <c r="BH225" s="309">
        <v>93</v>
      </c>
      <c r="BI225" s="309">
        <v>95</v>
      </c>
      <c r="BJ225" s="309">
        <f t="shared" si="204"/>
        <v>2</v>
      </c>
      <c r="BK225" s="309"/>
      <c r="BL225" s="309"/>
      <c r="BM225" s="309"/>
      <c r="BN225" s="309">
        <v>77</v>
      </c>
      <c r="BO225" s="309">
        <v>91</v>
      </c>
      <c r="BP225" s="309">
        <f t="shared" si="205"/>
        <v>14</v>
      </c>
      <c r="BQ225" s="310">
        <v>0.96</v>
      </c>
      <c r="BR225" s="311">
        <v>4.26</v>
      </c>
      <c r="BS225" s="311">
        <v>0.47</v>
      </c>
      <c r="BT225" s="311" t="s">
        <v>52</v>
      </c>
      <c r="BU225" s="311" t="s">
        <v>52</v>
      </c>
      <c r="BV225" s="315">
        <v>123</v>
      </c>
      <c r="BW225" s="316">
        <v>0.54100000000000004</v>
      </c>
      <c r="BX225" s="316">
        <v>0.6</v>
      </c>
      <c r="BY225" s="317">
        <v>0.11</v>
      </c>
      <c r="BZ225" s="316">
        <v>13.63</v>
      </c>
      <c r="CA225" s="316">
        <v>9.0500000000000007</v>
      </c>
      <c r="CB225" s="258"/>
      <c r="CC225" s="258"/>
      <c r="CD225" s="258"/>
      <c r="CE225" s="258"/>
    </row>
    <row r="226" spans="1:83" ht="73.150000000000006">
      <c r="A226" s="261">
        <v>2023</v>
      </c>
      <c r="B226" s="273" t="s">
        <v>4465</v>
      </c>
      <c r="C226" s="273" t="s">
        <v>5097</v>
      </c>
      <c r="D226" s="273" t="s">
        <v>4493</v>
      </c>
      <c r="E226" s="273" t="s">
        <v>4494</v>
      </c>
      <c r="F226" s="273" t="s">
        <v>5098</v>
      </c>
      <c r="G226" s="272" t="s">
        <v>5099</v>
      </c>
      <c r="H226" s="272" t="s">
        <v>688</v>
      </c>
      <c r="I226" s="272"/>
      <c r="J226" s="272"/>
      <c r="K226" s="259" t="s">
        <v>4464</v>
      </c>
      <c r="L226" s="269" t="s">
        <v>4508</v>
      </c>
      <c r="M226" s="269" t="s">
        <v>4931</v>
      </c>
      <c r="N226" s="283">
        <v>48</v>
      </c>
      <c r="O226" s="295" t="s">
        <v>5100</v>
      </c>
      <c r="P226" s="272"/>
      <c r="Q226" s="290" t="s">
        <v>5101</v>
      </c>
      <c r="R226" s="324" t="s">
        <v>2</v>
      </c>
      <c r="S226" s="322" t="s">
        <v>5102</v>
      </c>
      <c r="T226" s="325" t="s">
        <v>2</v>
      </c>
      <c r="U226" s="273" t="s">
        <v>4703</v>
      </c>
      <c r="V226" s="309"/>
      <c r="W226" s="309"/>
      <c r="X226" s="309"/>
      <c r="Y226" s="309">
        <v>73</v>
      </c>
      <c r="Z226" s="309">
        <v>83</v>
      </c>
      <c r="AA226" s="309">
        <f t="shared" si="200"/>
        <v>10</v>
      </c>
      <c r="AB226" s="309"/>
      <c r="AC226" s="309"/>
      <c r="AD226" s="309"/>
      <c r="AE226" s="309">
        <v>80</v>
      </c>
      <c r="AF226" s="309">
        <v>90</v>
      </c>
      <c r="AG226" s="309">
        <f t="shared" si="201"/>
        <v>10</v>
      </c>
      <c r="AH226" s="309"/>
      <c r="AI226" s="309"/>
      <c r="AJ226" s="309"/>
      <c r="AK226" s="309">
        <v>92</v>
      </c>
      <c r="AL226" s="309">
        <v>94</v>
      </c>
      <c r="AM226" s="309">
        <f t="shared" si="202"/>
        <v>2</v>
      </c>
      <c r="AN226" s="309"/>
      <c r="AO226" s="309"/>
      <c r="AP226" s="309"/>
      <c r="AQ226" s="309">
        <v>70</v>
      </c>
      <c r="AR226" s="309">
        <v>91</v>
      </c>
      <c r="AS226" s="309">
        <f>AR226-AQ226</f>
        <v>21</v>
      </c>
      <c r="AT226" s="309"/>
      <c r="AU226" s="309"/>
      <c r="AV226" s="309"/>
      <c r="AW226" s="309">
        <v>84</v>
      </c>
      <c r="AX226" s="309">
        <v>90</v>
      </c>
      <c r="AY226" s="309">
        <f t="shared" si="203"/>
        <v>6</v>
      </c>
      <c r="AZ226" s="309"/>
      <c r="BA226" s="309"/>
      <c r="BB226" s="309"/>
      <c r="BC226" s="309"/>
      <c r="BD226" s="309"/>
      <c r="BE226" s="309"/>
      <c r="BF226" s="309"/>
      <c r="BG226" s="309"/>
      <c r="BH226" s="309">
        <v>82</v>
      </c>
      <c r="BI226" s="309">
        <v>83</v>
      </c>
      <c r="BJ226" s="309">
        <f t="shared" si="204"/>
        <v>1</v>
      </c>
      <c r="BK226" s="309"/>
      <c r="BL226" s="309"/>
      <c r="BM226" s="309"/>
      <c r="BN226" s="309">
        <v>95</v>
      </c>
      <c r="BO226" s="309">
        <v>100</v>
      </c>
      <c r="BP226" s="309">
        <f t="shared" si="205"/>
        <v>5</v>
      </c>
      <c r="BQ226" s="310">
        <v>0.97</v>
      </c>
      <c r="BR226" s="311">
        <v>4.54</v>
      </c>
      <c r="BS226" s="311">
        <v>0.47</v>
      </c>
      <c r="BT226" s="311" t="s">
        <v>52</v>
      </c>
      <c r="BU226" s="311" t="s">
        <v>52</v>
      </c>
      <c r="BV226" s="315">
        <v>236</v>
      </c>
      <c r="BW226" s="316">
        <v>3.35</v>
      </c>
      <c r="BX226" s="316">
        <v>3.57</v>
      </c>
      <c r="BY226" s="317">
        <v>7.0000000000000007E-2</v>
      </c>
      <c r="BZ226" s="316">
        <v>41.52</v>
      </c>
      <c r="CA226" s="316">
        <v>5.69</v>
      </c>
      <c r="CB226" s="258"/>
      <c r="CC226" s="258"/>
      <c r="CD226" s="258"/>
      <c r="CE226" s="258"/>
    </row>
    <row r="227" spans="1:83" ht="73.150000000000006">
      <c r="A227" s="261">
        <v>2023</v>
      </c>
      <c r="B227" s="260" t="s">
        <v>4465</v>
      </c>
      <c r="C227" s="260" t="s">
        <v>5097</v>
      </c>
      <c r="D227" s="260" t="s">
        <v>4493</v>
      </c>
      <c r="E227" s="260" t="s">
        <v>4494</v>
      </c>
      <c r="F227" s="260" t="s">
        <v>5098</v>
      </c>
      <c r="G227" s="272" t="s">
        <v>5099</v>
      </c>
      <c r="H227" s="272" t="s">
        <v>684</v>
      </c>
      <c r="I227" s="272"/>
      <c r="J227" s="272"/>
      <c r="K227" s="272" t="s">
        <v>4649</v>
      </c>
      <c r="L227" s="272" t="s">
        <v>4649</v>
      </c>
      <c r="M227" s="269" t="s">
        <v>4931</v>
      </c>
      <c r="N227" s="283">
        <v>58</v>
      </c>
      <c r="O227" s="295" t="s">
        <v>5033</v>
      </c>
      <c r="P227" s="272"/>
      <c r="Q227" s="272" t="s">
        <v>52</v>
      </c>
      <c r="R227" s="321"/>
      <c r="S227" s="322" t="s">
        <v>5102</v>
      </c>
      <c r="T227" s="323" t="s">
        <v>2</v>
      </c>
      <c r="U227" s="273" t="s">
        <v>4703</v>
      </c>
      <c r="V227" s="309"/>
      <c r="W227" s="309"/>
      <c r="X227" s="309"/>
      <c r="Y227" s="309"/>
      <c r="Z227" s="309"/>
      <c r="AA227" s="309"/>
      <c r="AB227" s="309"/>
      <c r="AC227" s="309"/>
      <c r="AD227" s="309"/>
      <c r="AE227" s="309"/>
      <c r="AF227" s="309"/>
      <c r="AG227" s="309"/>
      <c r="AH227" s="309"/>
      <c r="AI227" s="309"/>
      <c r="AJ227" s="309"/>
      <c r="AK227" s="309"/>
      <c r="AL227" s="309"/>
      <c r="AM227" s="309"/>
      <c r="AN227" s="309"/>
      <c r="AO227" s="309"/>
      <c r="AP227" s="309"/>
      <c r="AQ227" s="309"/>
      <c r="AR227" s="309"/>
      <c r="AS227" s="309"/>
      <c r="AT227" s="309"/>
      <c r="AU227" s="309"/>
      <c r="AV227" s="309"/>
      <c r="AW227" s="309"/>
      <c r="AX227" s="309"/>
      <c r="AY227" s="309"/>
      <c r="AZ227" s="309"/>
      <c r="BA227" s="309"/>
      <c r="BB227" s="309"/>
      <c r="BC227" s="309"/>
      <c r="BD227" s="309"/>
      <c r="BE227" s="309"/>
      <c r="BF227" s="309"/>
      <c r="BG227" s="309"/>
      <c r="BH227" s="309"/>
      <c r="BI227" s="309"/>
      <c r="BJ227" s="309"/>
      <c r="BK227" s="309"/>
      <c r="BL227" s="309"/>
      <c r="BM227" s="309"/>
      <c r="BN227" s="309"/>
      <c r="BO227" s="309"/>
      <c r="BP227" s="309"/>
      <c r="BQ227" s="310">
        <v>0.97</v>
      </c>
      <c r="BR227" s="311">
        <v>5.2</v>
      </c>
      <c r="BS227" s="311">
        <v>0.45</v>
      </c>
      <c r="BT227" s="311" t="s">
        <v>52</v>
      </c>
      <c r="BU227" s="311" t="s">
        <v>52</v>
      </c>
      <c r="BV227" s="315">
        <v>141</v>
      </c>
      <c r="BW227" s="316">
        <v>1.95</v>
      </c>
      <c r="BX227" s="316">
        <v>2.2000000000000002</v>
      </c>
      <c r="BY227" s="317">
        <v>0.13</v>
      </c>
      <c r="BZ227" s="316">
        <v>25.2</v>
      </c>
      <c r="CA227" s="316">
        <v>5.59</v>
      </c>
      <c r="CB227" s="258"/>
      <c r="CC227" s="258"/>
      <c r="CD227" s="258"/>
      <c r="CE227" s="257" t="s">
        <v>4461</v>
      </c>
    </row>
    <row r="228" spans="1:83" ht="73.150000000000006">
      <c r="A228" s="261">
        <v>2023</v>
      </c>
      <c r="B228" s="260" t="s">
        <v>4465</v>
      </c>
      <c r="C228" s="260" t="s">
        <v>5097</v>
      </c>
      <c r="D228" s="260" t="s">
        <v>4493</v>
      </c>
      <c r="E228" s="260" t="s">
        <v>4494</v>
      </c>
      <c r="F228" s="260" t="s">
        <v>5098</v>
      </c>
      <c r="G228" s="272" t="s">
        <v>5099</v>
      </c>
      <c r="H228" s="272" t="s">
        <v>719</v>
      </c>
      <c r="I228" s="272"/>
      <c r="J228" s="272"/>
      <c r="K228" s="272" t="s">
        <v>4649</v>
      </c>
      <c r="L228" s="272" t="s">
        <v>4649</v>
      </c>
      <c r="M228" s="269" t="s">
        <v>4931</v>
      </c>
      <c r="N228" s="283">
        <v>20</v>
      </c>
      <c r="O228" s="295" t="s">
        <v>4754</v>
      </c>
      <c r="P228" s="272"/>
      <c r="Q228" s="272" t="s">
        <v>52</v>
      </c>
      <c r="R228" s="326"/>
      <c r="S228" s="322" t="s">
        <v>5102</v>
      </c>
      <c r="T228" s="301" t="s">
        <v>2</v>
      </c>
      <c r="U228" s="273" t="s">
        <v>4703</v>
      </c>
      <c r="V228" s="309"/>
      <c r="W228" s="309"/>
      <c r="X228" s="309"/>
      <c r="Y228" s="309"/>
      <c r="Z228" s="309"/>
      <c r="AA228" s="309"/>
      <c r="AB228" s="309"/>
      <c r="AC228" s="309"/>
      <c r="AD228" s="309"/>
      <c r="AE228" s="309"/>
      <c r="AF228" s="309"/>
      <c r="AG228" s="309"/>
      <c r="AH228" s="309"/>
      <c r="AI228" s="309"/>
      <c r="AJ228" s="309"/>
      <c r="AK228" s="309"/>
      <c r="AL228" s="309"/>
      <c r="AM228" s="309"/>
      <c r="AN228" s="309"/>
      <c r="AO228" s="309"/>
      <c r="AP228" s="309"/>
      <c r="AQ228" s="309"/>
      <c r="AR228" s="309"/>
      <c r="AS228" s="309"/>
      <c r="AT228" s="309"/>
      <c r="AU228" s="309"/>
      <c r="AV228" s="309"/>
      <c r="AW228" s="309"/>
      <c r="AX228" s="309"/>
      <c r="AY228" s="309"/>
      <c r="AZ228" s="309"/>
      <c r="BA228" s="309"/>
      <c r="BB228" s="309"/>
      <c r="BC228" s="309"/>
      <c r="BD228" s="309"/>
      <c r="BE228" s="309"/>
      <c r="BF228" s="309"/>
      <c r="BG228" s="309"/>
      <c r="BH228" s="309"/>
      <c r="BI228" s="309"/>
      <c r="BJ228" s="309"/>
      <c r="BK228" s="309"/>
      <c r="BL228" s="309"/>
      <c r="BM228" s="309"/>
      <c r="BN228" s="309"/>
      <c r="BO228" s="309"/>
      <c r="BP228" s="309"/>
      <c r="BQ228" s="310">
        <v>0.97</v>
      </c>
      <c r="BR228" s="311">
        <v>4.6100000000000003</v>
      </c>
      <c r="BS228" s="311">
        <v>0.5</v>
      </c>
      <c r="BT228" s="311" t="s">
        <v>52</v>
      </c>
      <c r="BU228" s="311" t="s">
        <v>52</v>
      </c>
      <c r="BV228" s="315">
        <v>155</v>
      </c>
      <c r="BW228" s="316">
        <v>3</v>
      </c>
      <c r="BX228" s="316">
        <v>3.22</v>
      </c>
      <c r="BY228" s="317">
        <v>7.0000000000000007E-2</v>
      </c>
      <c r="BZ228" s="316">
        <v>29.06</v>
      </c>
      <c r="CA228" s="316">
        <v>5.36</v>
      </c>
      <c r="CB228" s="258"/>
      <c r="CC228" s="258"/>
      <c r="CD228" s="258"/>
      <c r="CE228" s="257" t="s">
        <v>4461</v>
      </c>
    </row>
    <row r="229" spans="1:83" ht="58.5">
      <c r="A229" s="261">
        <v>2023</v>
      </c>
      <c r="B229" s="273" t="s">
        <v>4462</v>
      </c>
      <c r="C229" s="273" t="s">
        <v>5103</v>
      </c>
      <c r="D229" s="273" t="s">
        <v>5104</v>
      </c>
      <c r="E229" s="273" t="s">
        <v>5105</v>
      </c>
      <c r="F229" s="273" t="s">
        <v>5106</v>
      </c>
      <c r="G229" s="272" t="s">
        <v>5107</v>
      </c>
      <c r="H229" s="272" t="s">
        <v>688</v>
      </c>
      <c r="I229" s="272"/>
      <c r="J229" s="272" t="s">
        <v>3311</v>
      </c>
      <c r="K229" s="259" t="s">
        <v>4464</v>
      </c>
      <c r="L229" s="269" t="s">
        <v>4508</v>
      </c>
      <c r="M229" s="259" t="s">
        <v>300</v>
      </c>
      <c r="N229" s="283">
        <v>74</v>
      </c>
      <c r="O229" s="295" t="s">
        <v>691</v>
      </c>
      <c r="P229" s="272"/>
      <c r="Q229" s="290" t="s">
        <v>5108</v>
      </c>
      <c r="R229" s="296" t="s">
        <v>2</v>
      </c>
      <c r="S229" s="290" t="s">
        <v>5109</v>
      </c>
      <c r="T229" s="296" t="s">
        <v>2</v>
      </c>
      <c r="U229" s="273" t="s">
        <v>4703</v>
      </c>
      <c r="V229" s="309"/>
      <c r="W229" s="309"/>
      <c r="X229" s="309"/>
      <c r="Y229" s="309">
        <v>43</v>
      </c>
      <c r="Z229" s="309">
        <v>66</v>
      </c>
      <c r="AA229" s="309">
        <f t="shared" ref="AA229:AA243" si="207">Z229-Y229</f>
        <v>23</v>
      </c>
      <c r="AB229" s="309"/>
      <c r="AC229" s="309"/>
      <c r="AD229" s="309"/>
      <c r="AE229" s="309">
        <v>51</v>
      </c>
      <c r="AF229" s="309">
        <v>78</v>
      </c>
      <c r="AG229" s="309">
        <f t="shared" ref="AG229:AG243" si="208">AF229-AE229</f>
        <v>27</v>
      </c>
      <c r="AH229" s="309"/>
      <c r="AI229" s="309"/>
      <c r="AJ229" s="309"/>
      <c r="AK229" s="309">
        <v>66</v>
      </c>
      <c r="AL229" s="309">
        <v>86</v>
      </c>
      <c r="AM229" s="309">
        <f t="shared" ref="AM229:AM243" si="209">AL229-AK229</f>
        <v>20</v>
      </c>
      <c r="AN229" s="309"/>
      <c r="AO229" s="309"/>
      <c r="AP229" s="309"/>
      <c r="AQ229" s="309">
        <v>58</v>
      </c>
      <c r="AR229" s="309">
        <v>76</v>
      </c>
      <c r="AS229" s="309">
        <f t="shared" ref="AS229:AS230" si="210">AR229-AQ229</f>
        <v>18</v>
      </c>
      <c r="AT229" s="309"/>
      <c r="AU229" s="309"/>
      <c r="AV229" s="309"/>
      <c r="AW229" s="309">
        <v>61</v>
      </c>
      <c r="AX229" s="309">
        <v>61</v>
      </c>
      <c r="AY229" s="309">
        <f t="shared" ref="AY229:AY243" si="211">AX229-AW229</f>
        <v>0</v>
      </c>
      <c r="AZ229" s="309"/>
      <c r="BA229" s="309"/>
      <c r="BB229" s="309"/>
      <c r="BC229" s="309"/>
      <c r="BD229" s="309"/>
      <c r="BE229" s="309"/>
      <c r="BF229" s="309"/>
      <c r="BG229" s="309"/>
      <c r="BH229" s="309">
        <v>71</v>
      </c>
      <c r="BI229" s="309">
        <v>81</v>
      </c>
      <c r="BJ229" s="309">
        <f t="shared" ref="BJ229:BJ243" si="212">BI229-BH229</f>
        <v>10</v>
      </c>
      <c r="BK229" s="309"/>
      <c r="BL229" s="309"/>
      <c r="BM229" s="309"/>
      <c r="BN229" s="309">
        <v>83</v>
      </c>
      <c r="BO229" s="309">
        <v>92</v>
      </c>
      <c r="BP229" s="309">
        <f t="shared" ref="BP229:BP243" si="213">BO229-BN229</f>
        <v>9</v>
      </c>
      <c r="BQ229" s="310">
        <v>0.97</v>
      </c>
      <c r="BR229" s="311">
        <v>4.8099999999999996</v>
      </c>
      <c r="BS229" s="311">
        <v>0.45</v>
      </c>
      <c r="BT229" s="311" t="s">
        <v>52</v>
      </c>
      <c r="BU229" s="311" t="s">
        <v>52</v>
      </c>
      <c r="BV229" s="315">
        <v>254</v>
      </c>
      <c r="BW229" s="316">
        <v>2.8</v>
      </c>
      <c r="BX229" s="316">
        <v>3.43</v>
      </c>
      <c r="BY229" s="317">
        <v>0.23</v>
      </c>
      <c r="BZ229" s="316">
        <v>34.409999999999997</v>
      </c>
      <c r="CA229" s="316">
        <v>7.38</v>
      </c>
      <c r="CB229" s="258"/>
      <c r="CC229" s="258"/>
      <c r="CD229" s="258"/>
      <c r="CE229" s="258"/>
    </row>
    <row r="230" spans="1:83" ht="73.150000000000006">
      <c r="A230" s="261">
        <v>2023</v>
      </c>
      <c r="B230" s="273" t="s">
        <v>4462</v>
      </c>
      <c r="C230" s="273" t="s">
        <v>5103</v>
      </c>
      <c r="D230" s="273" t="s">
        <v>5104</v>
      </c>
      <c r="E230" s="273" t="s">
        <v>5105</v>
      </c>
      <c r="F230" s="273" t="s">
        <v>5106</v>
      </c>
      <c r="G230" s="272" t="s">
        <v>5107</v>
      </c>
      <c r="H230" s="272" t="s">
        <v>681</v>
      </c>
      <c r="I230" s="272"/>
      <c r="J230" s="272" t="s">
        <v>3311</v>
      </c>
      <c r="K230" s="259" t="s">
        <v>4464</v>
      </c>
      <c r="L230" s="269" t="s">
        <v>4508</v>
      </c>
      <c r="M230" s="259" t="s">
        <v>300</v>
      </c>
      <c r="N230" s="283">
        <v>74</v>
      </c>
      <c r="O230" s="295" t="s">
        <v>682</v>
      </c>
      <c r="P230" s="272"/>
      <c r="Q230" s="290" t="s">
        <v>5110</v>
      </c>
      <c r="R230" s="296" t="s">
        <v>2</v>
      </c>
      <c r="S230" s="290" t="s">
        <v>5111</v>
      </c>
      <c r="T230" s="296" t="s">
        <v>2</v>
      </c>
      <c r="U230" s="273" t="s">
        <v>4703</v>
      </c>
      <c r="V230" s="309"/>
      <c r="W230" s="309"/>
      <c r="X230" s="309"/>
      <c r="Y230" s="309">
        <v>48</v>
      </c>
      <c r="Z230" s="309">
        <v>55</v>
      </c>
      <c r="AA230" s="309">
        <f t="shared" si="207"/>
        <v>7</v>
      </c>
      <c r="AB230" s="309"/>
      <c r="AC230" s="309"/>
      <c r="AD230" s="309"/>
      <c r="AE230" s="309">
        <v>62</v>
      </c>
      <c r="AF230" s="309">
        <v>79</v>
      </c>
      <c r="AG230" s="309">
        <f t="shared" si="208"/>
        <v>17</v>
      </c>
      <c r="AH230" s="309"/>
      <c r="AI230" s="309"/>
      <c r="AJ230" s="309"/>
      <c r="AK230" s="309">
        <v>80</v>
      </c>
      <c r="AL230" s="309">
        <v>81</v>
      </c>
      <c r="AM230" s="309">
        <f t="shared" si="209"/>
        <v>1</v>
      </c>
      <c r="AN230" s="309"/>
      <c r="AO230" s="309"/>
      <c r="AP230" s="309"/>
      <c r="AQ230" s="309">
        <v>61</v>
      </c>
      <c r="AR230" s="309">
        <v>74</v>
      </c>
      <c r="AS230" s="309">
        <f t="shared" si="210"/>
        <v>13</v>
      </c>
      <c r="AT230" s="309"/>
      <c r="AU230" s="309"/>
      <c r="AV230" s="309"/>
      <c r="AW230" s="309">
        <v>63</v>
      </c>
      <c r="AX230" s="309">
        <v>62</v>
      </c>
      <c r="AY230" s="309">
        <f t="shared" si="211"/>
        <v>-1</v>
      </c>
      <c r="AZ230" s="309"/>
      <c r="BA230" s="309"/>
      <c r="BB230" s="309"/>
      <c r="BC230" s="309"/>
      <c r="BD230" s="309"/>
      <c r="BE230" s="309"/>
      <c r="BF230" s="309"/>
      <c r="BG230" s="309"/>
      <c r="BH230" s="309">
        <v>80</v>
      </c>
      <c r="BI230" s="309">
        <v>81</v>
      </c>
      <c r="BJ230" s="309">
        <f t="shared" si="212"/>
        <v>1</v>
      </c>
      <c r="BK230" s="309"/>
      <c r="BL230" s="309"/>
      <c r="BM230" s="309"/>
      <c r="BN230" s="309">
        <v>91</v>
      </c>
      <c r="BO230" s="309">
        <v>95</v>
      </c>
      <c r="BP230" s="309">
        <f t="shared" si="213"/>
        <v>4</v>
      </c>
      <c r="BQ230" s="310">
        <v>0.97</v>
      </c>
      <c r="BR230" s="311">
        <v>4.68</v>
      </c>
      <c r="BS230" s="311">
        <v>0.46</v>
      </c>
      <c r="BT230" s="311" t="s">
        <v>52</v>
      </c>
      <c r="BU230" s="311" t="s">
        <v>52</v>
      </c>
      <c r="BV230" s="315">
        <v>302</v>
      </c>
      <c r="BW230" s="316">
        <v>2.44</v>
      </c>
      <c r="BX230" s="316">
        <v>4.07</v>
      </c>
      <c r="BY230" s="317">
        <v>0.67</v>
      </c>
      <c r="BZ230" s="316">
        <v>31.66</v>
      </c>
      <c r="CA230" s="316">
        <v>9.5299999999999994</v>
      </c>
      <c r="CB230" s="258"/>
      <c r="CC230" s="258"/>
      <c r="CD230" s="258"/>
      <c r="CE230" s="258"/>
    </row>
    <row r="231" spans="1:83" ht="73.150000000000006">
      <c r="A231" s="261">
        <v>2023</v>
      </c>
      <c r="B231" s="273" t="s">
        <v>4459</v>
      </c>
      <c r="C231" s="273" t="s">
        <v>4569</v>
      </c>
      <c r="D231" s="273" t="s">
        <v>4992</v>
      </c>
      <c r="E231" s="273" t="s">
        <v>4992</v>
      </c>
      <c r="F231" s="273" t="s">
        <v>4993</v>
      </c>
      <c r="G231" s="272" t="s">
        <v>12041</v>
      </c>
      <c r="H231" s="272" t="s">
        <v>4469</v>
      </c>
      <c r="I231" s="272"/>
      <c r="J231" s="272"/>
      <c r="K231" s="259" t="s">
        <v>4464</v>
      </c>
      <c r="L231" s="269" t="s">
        <v>4508</v>
      </c>
      <c r="M231" s="296" t="s">
        <v>300</v>
      </c>
      <c r="N231" s="283">
        <v>148</v>
      </c>
      <c r="O231" s="295" t="s">
        <v>4757</v>
      </c>
      <c r="P231" s="272"/>
      <c r="Q231" s="290" t="s">
        <v>5112</v>
      </c>
      <c r="R231" s="296" t="s">
        <v>2</v>
      </c>
      <c r="S231" s="290" t="s">
        <v>5113</v>
      </c>
      <c r="T231" s="296" t="s">
        <v>2</v>
      </c>
      <c r="U231" s="273" t="s">
        <v>454</v>
      </c>
      <c r="V231" s="309"/>
      <c r="W231" s="309"/>
      <c r="X231" s="309"/>
      <c r="Y231" s="309">
        <v>38</v>
      </c>
      <c r="Z231" s="309">
        <v>75</v>
      </c>
      <c r="AA231" s="309">
        <f t="shared" si="207"/>
        <v>37</v>
      </c>
      <c r="AB231" s="309"/>
      <c r="AC231" s="309"/>
      <c r="AD231" s="309"/>
      <c r="AE231" s="309">
        <v>47</v>
      </c>
      <c r="AF231" s="309">
        <v>79</v>
      </c>
      <c r="AG231" s="309">
        <f t="shared" si="208"/>
        <v>32</v>
      </c>
      <c r="AH231" s="309"/>
      <c r="AI231" s="309"/>
      <c r="AJ231" s="309"/>
      <c r="AK231" s="309">
        <v>91</v>
      </c>
      <c r="AL231" s="309">
        <v>95</v>
      </c>
      <c r="AM231" s="309">
        <f t="shared" si="209"/>
        <v>4</v>
      </c>
      <c r="AN231" s="309"/>
      <c r="AO231" s="309"/>
      <c r="AP231" s="309"/>
      <c r="AQ231" s="309"/>
      <c r="AR231" s="309"/>
      <c r="AS231" s="309"/>
      <c r="AT231" s="309"/>
      <c r="AU231" s="309"/>
      <c r="AV231" s="309"/>
      <c r="AW231" s="309">
        <v>70</v>
      </c>
      <c r="AX231" s="309">
        <v>87</v>
      </c>
      <c r="AY231" s="309">
        <f t="shared" si="211"/>
        <v>17</v>
      </c>
      <c r="AZ231" s="309"/>
      <c r="BA231" s="309"/>
      <c r="BB231" s="309"/>
      <c r="BC231" s="309"/>
      <c r="BD231" s="309"/>
      <c r="BE231" s="309"/>
      <c r="BF231" s="309"/>
      <c r="BG231" s="309"/>
      <c r="BH231" s="309">
        <v>67</v>
      </c>
      <c r="BI231" s="309">
        <v>88</v>
      </c>
      <c r="BJ231" s="309">
        <f t="shared" si="212"/>
        <v>21</v>
      </c>
      <c r="BK231" s="309"/>
      <c r="BL231" s="309"/>
      <c r="BM231" s="309"/>
      <c r="BN231" s="309">
        <v>76</v>
      </c>
      <c r="BO231" s="309">
        <v>93</v>
      </c>
      <c r="BP231" s="309">
        <f t="shared" si="213"/>
        <v>17</v>
      </c>
      <c r="BQ231" s="310">
        <v>0.97</v>
      </c>
      <c r="BR231" s="311">
        <v>3.48</v>
      </c>
      <c r="BS231" s="311">
        <v>0.47</v>
      </c>
      <c r="BT231" s="311" t="s">
        <v>52</v>
      </c>
      <c r="BU231" s="311" t="s">
        <v>52</v>
      </c>
      <c r="BV231" s="315">
        <v>72</v>
      </c>
      <c r="BW231" s="316">
        <v>0.89</v>
      </c>
      <c r="BX231" s="316">
        <v>0.92100000000000004</v>
      </c>
      <c r="BY231" s="317">
        <v>0.03</v>
      </c>
      <c r="BZ231" s="316">
        <v>12.13</v>
      </c>
      <c r="CA231" s="316">
        <v>5.93</v>
      </c>
      <c r="CB231" s="258"/>
      <c r="CC231" s="258"/>
      <c r="CD231" s="258"/>
      <c r="CE231" s="258"/>
    </row>
    <row r="232" spans="1:83" ht="43.9">
      <c r="A232" s="261">
        <v>2023</v>
      </c>
      <c r="B232" s="273" t="s">
        <v>4498</v>
      </c>
      <c r="C232" s="273" t="s">
        <v>4595</v>
      </c>
      <c r="D232" s="273" t="s">
        <v>5091</v>
      </c>
      <c r="E232" s="273" t="s">
        <v>5092</v>
      </c>
      <c r="F232" s="273" t="s">
        <v>5114</v>
      </c>
      <c r="G232" s="272" t="s">
        <v>12051</v>
      </c>
      <c r="H232" s="272" t="s">
        <v>4469</v>
      </c>
      <c r="I232" s="272"/>
      <c r="J232" s="272"/>
      <c r="K232" s="259" t="s">
        <v>4464</v>
      </c>
      <c r="L232" s="269" t="s">
        <v>4508</v>
      </c>
      <c r="M232" s="283" t="s">
        <v>4630</v>
      </c>
      <c r="N232" s="283">
        <v>342</v>
      </c>
      <c r="O232" s="295" t="s">
        <v>5094</v>
      </c>
      <c r="P232" s="272"/>
      <c r="Q232" s="290" t="s">
        <v>5115</v>
      </c>
      <c r="R232" s="296" t="s">
        <v>5</v>
      </c>
      <c r="S232" s="290" t="s">
        <v>5116</v>
      </c>
      <c r="T232" s="296" t="s">
        <v>2</v>
      </c>
      <c r="U232" s="273" t="s">
        <v>5037</v>
      </c>
      <c r="V232" s="309"/>
      <c r="W232" s="309"/>
      <c r="X232" s="309"/>
      <c r="Y232" s="309">
        <v>24</v>
      </c>
      <c r="Z232" s="309">
        <v>59</v>
      </c>
      <c r="AA232" s="309">
        <f t="shared" si="207"/>
        <v>35</v>
      </c>
      <c r="AB232" s="309"/>
      <c r="AC232" s="309"/>
      <c r="AD232" s="309"/>
      <c r="AE232" s="309">
        <v>34</v>
      </c>
      <c r="AF232" s="309">
        <v>65</v>
      </c>
      <c r="AG232" s="309">
        <f t="shared" si="208"/>
        <v>31</v>
      </c>
      <c r="AH232" s="309"/>
      <c r="AI232" s="309"/>
      <c r="AJ232" s="309"/>
      <c r="AK232" s="309">
        <v>79</v>
      </c>
      <c r="AL232" s="309">
        <v>84</v>
      </c>
      <c r="AM232" s="309">
        <f t="shared" si="209"/>
        <v>5</v>
      </c>
      <c r="AN232" s="309"/>
      <c r="AO232" s="309"/>
      <c r="AP232" s="309"/>
      <c r="AQ232" s="309">
        <v>84</v>
      </c>
      <c r="AR232" s="309">
        <v>90</v>
      </c>
      <c r="AS232" s="309">
        <f t="shared" ref="AS232:AS243" si="214">AR232-AQ232</f>
        <v>6</v>
      </c>
      <c r="AT232" s="309"/>
      <c r="AU232" s="309"/>
      <c r="AV232" s="309"/>
      <c r="AW232" s="309">
        <v>89</v>
      </c>
      <c r="AX232" s="309">
        <v>90</v>
      </c>
      <c r="AY232" s="309">
        <f t="shared" si="211"/>
        <v>1</v>
      </c>
      <c r="AZ232" s="309"/>
      <c r="BA232" s="309"/>
      <c r="BB232" s="309"/>
      <c r="BC232" s="309"/>
      <c r="BD232" s="309"/>
      <c r="BE232" s="309"/>
      <c r="BF232" s="309"/>
      <c r="BG232" s="309"/>
      <c r="BH232" s="309">
        <v>88</v>
      </c>
      <c r="BI232" s="309">
        <v>93</v>
      </c>
      <c r="BJ232" s="309">
        <f t="shared" si="212"/>
        <v>5</v>
      </c>
      <c r="BK232" s="309"/>
      <c r="BL232" s="309"/>
      <c r="BM232" s="309"/>
      <c r="BN232" s="309">
        <v>91</v>
      </c>
      <c r="BO232" s="309">
        <v>97</v>
      </c>
      <c r="BP232" s="309">
        <f t="shared" si="213"/>
        <v>6</v>
      </c>
      <c r="BQ232" s="310">
        <v>0.97</v>
      </c>
      <c r="BR232" s="311">
        <v>3.98</v>
      </c>
      <c r="BS232" s="311">
        <v>0.47</v>
      </c>
      <c r="BT232" s="311" t="s">
        <v>52</v>
      </c>
      <c r="BU232" s="311" t="s">
        <v>52</v>
      </c>
      <c r="BV232" s="315">
        <v>86</v>
      </c>
      <c r="BW232" s="316">
        <v>0.41</v>
      </c>
      <c r="BX232" s="316">
        <v>0.51</v>
      </c>
      <c r="BY232" s="317">
        <v>0.24</v>
      </c>
      <c r="BZ232" s="316">
        <v>12.02</v>
      </c>
      <c r="CA232" s="316">
        <v>7.15</v>
      </c>
      <c r="CB232" s="258"/>
      <c r="CC232" s="258"/>
      <c r="CD232" s="258"/>
      <c r="CE232" s="258"/>
    </row>
    <row r="233" spans="1:83" ht="58.5">
      <c r="A233" s="261">
        <v>2023</v>
      </c>
      <c r="B233" s="273" t="s">
        <v>4498</v>
      </c>
      <c r="C233" s="273" t="s">
        <v>668</v>
      </c>
      <c r="D233" s="273" t="s">
        <v>5117</v>
      </c>
      <c r="E233" s="273" t="s">
        <v>4680</v>
      </c>
      <c r="F233" s="273" t="s">
        <v>5118</v>
      </c>
      <c r="G233" s="272" t="s">
        <v>5119</v>
      </c>
      <c r="H233" s="272" t="s">
        <v>4639</v>
      </c>
      <c r="I233" s="272"/>
      <c r="J233" s="272"/>
      <c r="K233" s="259" t="s">
        <v>4464</v>
      </c>
      <c r="L233" s="269" t="s">
        <v>4508</v>
      </c>
      <c r="M233" s="269" t="s">
        <v>300</v>
      </c>
      <c r="N233" s="283"/>
      <c r="O233" s="295"/>
      <c r="P233" s="272"/>
      <c r="Q233" s="290" t="s">
        <v>5120</v>
      </c>
      <c r="R233" s="296" t="s">
        <v>2</v>
      </c>
      <c r="S233" s="290" t="s">
        <v>5121</v>
      </c>
      <c r="T233" s="296" t="s">
        <v>2</v>
      </c>
      <c r="U233" s="273" t="s">
        <v>4703</v>
      </c>
      <c r="V233" s="309"/>
      <c r="W233" s="309"/>
      <c r="X233" s="309"/>
      <c r="Y233" s="309">
        <v>88</v>
      </c>
      <c r="Z233" s="309">
        <v>95</v>
      </c>
      <c r="AA233" s="309">
        <f t="shared" si="207"/>
        <v>7</v>
      </c>
      <c r="AB233" s="309"/>
      <c r="AC233" s="309"/>
      <c r="AD233" s="309"/>
      <c r="AE233" s="309">
        <v>97</v>
      </c>
      <c r="AF233" s="309">
        <v>100</v>
      </c>
      <c r="AG233" s="309">
        <f t="shared" si="208"/>
        <v>3</v>
      </c>
      <c r="AH233" s="309"/>
      <c r="AI233" s="309"/>
      <c r="AJ233" s="309"/>
      <c r="AK233" s="309">
        <v>84</v>
      </c>
      <c r="AL233" s="309">
        <v>93</v>
      </c>
      <c r="AM233" s="309">
        <f t="shared" si="209"/>
        <v>9</v>
      </c>
      <c r="AN233" s="309"/>
      <c r="AO233" s="309"/>
      <c r="AP233" s="309"/>
      <c r="AQ233" s="309">
        <v>75</v>
      </c>
      <c r="AR233" s="309">
        <v>77</v>
      </c>
      <c r="AS233" s="309">
        <f t="shared" si="214"/>
        <v>2</v>
      </c>
      <c r="AT233" s="309"/>
      <c r="AU233" s="309"/>
      <c r="AV233" s="309"/>
      <c r="AW233" s="309">
        <v>91</v>
      </c>
      <c r="AX233" s="309">
        <v>93</v>
      </c>
      <c r="AY233" s="309">
        <f t="shared" si="211"/>
        <v>2</v>
      </c>
      <c r="AZ233" s="309"/>
      <c r="BA233" s="309"/>
      <c r="BB233" s="309"/>
      <c r="BC233" s="309"/>
      <c r="BD233" s="309"/>
      <c r="BE233" s="309"/>
      <c r="BF233" s="309"/>
      <c r="BG233" s="309"/>
      <c r="BH233" s="309">
        <v>89</v>
      </c>
      <c r="BI233" s="309">
        <v>93</v>
      </c>
      <c r="BJ233" s="309">
        <f t="shared" si="212"/>
        <v>4</v>
      </c>
      <c r="BK233" s="309"/>
      <c r="BL233" s="309"/>
      <c r="BM233" s="309"/>
      <c r="BN233" s="309">
        <v>98</v>
      </c>
      <c r="BO233" s="309">
        <v>100</v>
      </c>
      <c r="BP233" s="309">
        <f t="shared" si="213"/>
        <v>2</v>
      </c>
      <c r="BQ233" s="310">
        <v>0.97</v>
      </c>
      <c r="BR233" s="311">
        <v>4.67</v>
      </c>
      <c r="BS233" s="311">
        <v>0.44</v>
      </c>
      <c r="BT233" s="311" t="s">
        <v>52</v>
      </c>
      <c r="BU233" s="311" t="s">
        <v>52</v>
      </c>
      <c r="BV233" s="315" t="s">
        <v>4751</v>
      </c>
      <c r="BW233" s="316"/>
      <c r="BX233" s="316"/>
      <c r="BY233" s="316"/>
      <c r="BZ233" s="316"/>
      <c r="CA233" s="316"/>
      <c r="CB233" s="258"/>
      <c r="CC233" s="258"/>
      <c r="CD233" s="258"/>
      <c r="CE233" s="258"/>
    </row>
    <row r="234" spans="1:83" ht="58.5">
      <c r="A234" s="261">
        <v>2023</v>
      </c>
      <c r="B234" s="273" t="s">
        <v>4528</v>
      </c>
      <c r="C234" s="273" t="s">
        <v>4529</v>
      </c>
      <c r="D234" s="273" t="s">
        <v>5051</v>
      </c>
      <c r="E234" s="273" t="s">
        <v>5051</v>
      </c>
      <c r="F234" s="273" t="s">
        <v>5052</v>
      </c>
      <c r="G234" s="272" t="s">
        <v>12048</v>
      </c>
      <c r="H234" s="272" t="s">
        <v>676</v>
      </c>
      <c r="I234" s="272"/>
      <c r="J234" s="272"/>
      <c r="K234" s="259" t="s">
        <v>4464</v>
      </c>
      <c r="L234" s="269" t="s">
        <v>4508</v>
      </c>
      <c r="M234" s="269" t="s">
        <v>300</v>
      </c>
      <c r="N234" s="283">
        <v>32</v>
      </c>
      <c r="O234" s="295" t="s">
        <v>5085</v>
      </c>
      <c r="P234" s="272"/>
      <c r="Q234" s="290" t="s">
        <v>5122</v>
      </c>
      <c r="R234" s="296" t="s">
        <v>2</v>
      </c>
      <c r="S234" s="290" t="s">
        <v>5123</v>
      </c>
      <c r="T234" s="296" t="s">
        <v>2</v>
      </c>
      <c r="U234" s="273" t="s">
        <v>4703</v>
      </c>
      <c r="V234" s="309"/>
      <c r="W234" s="309"/>
      <c r="X234" s="309"/>
      <c r="Y234" s="309">
        <v>74</v>
      </c>
      <c r="Z234" s="309">
        <v>80</v>
      </c>
      <c r="AA234" s="309">
        <f t="shared" si="207"/>
        <v>6</v>
      </c>
      <c r="AB234" s="309"/>
      <c r="AC234" s="309"/>
      <c r="AD234" s="309"/>
      <c r="AE234" s="309">
        <v>87</v>
      </c>
      <c r="AF234" s="309">
        <v>87</v>
      </c>
      <c r="AG234" s="309">
        <f t="shared" si="208"/>
        <v>0</v>
      </c>
      <c r="AH234" s="309"/>
      <c r="AI234" s="309"/>
      <c r="AJ234" s="309"/>
      <c r="AK234" s="309">
        <v>83</v>
      </c>
      <c r="AL234" s="309">
        <v>88</v>
      </c>
      <c r="AM234" s="309">
        <f t="shared" si="209"/>
        <v>5</v>
      </c>
      <c r="AN234" s="309"/>
      <c r="AO234" s="309"/>
      <c r="AP234" s="309"/>
      <c r="AQ234" s="309">
        <v>59</v>
      </c>
      <c r="AR234" s="309">
        <v>72</v>
      </c>
      <c r="AS234" s="309">
        <f t="shared" si="214"/>
        <v>13</v>
      </c>
      <c r="AT234" s="309"/>
      <c r="AU234" s="309"/>
      <c r="AV234" s="309"/>
      <c r="AW234" s="309">
        <v>87</v>
      </c>
      <c r="AX234" s="309">
        <v>96</v>
      </c>
      <c r="AY234" s="309">
        <f t="shared" si="211"/>
        <v>9</v>
      </c>
      <c r="AZ234" s="309"/>
      <c r="BA234" s="309"/>
      <c r="BB234" s="309"/>
      <c r="BC234" s="309"/>
      <c r="BD234" s="309"/>
      <c r="BE234" s="309"/>
      <c r="BF234" s="309"/>
      <c r="BG234" s="309"/>
      <c r="BH234" s="309">
        <v>83</v>
      </c>
      <c r="BI234" s="309">
        <v>95</v>
      </c>
      <c r="BJ234" s="309">
        <f t="shared" si="212"/>
        <v>12</v>
      </c>
      <c r="BK234" s="309"/>
      <c r="BL234" s="309"/>
      <c r="BM234" s="309"/>
      <c r="BN234" s="309">
        <v>93</v>
      </c>
      <c r="BO234" s="309">
        <v>98</v>
      </c>
      <c r="BP234" s="309">
        <f t="shared" si="213"/>
        <v>5</v>
      </c>
      <c r="BQ234" s="310">
        <v>0.97</v>
      </c>
      <c r="BR234" s="311">
        <v>4.55</v>
      </c>
      <c r="BS234" s="311">
        <v>0.41</v>
      </c>
      <c r="BT234" s="311" t="s">
        <v>52</v>
      </c>
      <c r="BU234" s="311" t="s">
        <v>52</v>
      </c>
      <c r="BV234" s="315">
        <v>51.98</v>
      </c>
      <c r="BW234" s="316">
        <v>1.49</v>
      </c>
      <c r="BX234" s="316">
        <v>1.62</v>
      </c>
      <c r="BY234" s="317">
        <v>0.09</v>
      </c>
      <c r="BZ234" s="316">
        <v>14.03</v>
      </c>
      <c r="CA234" s="316">
        <v>3.71</v>
      </c>
      <c r="CB234" s="258"/>
      <c r="CC234" s="258"/>
      <c r="CD234" s="258"/>
      <c r="CE234" s="258"/>
    </row>
    <row r="235" spans="1:83" ht="58.5">
      <c r="A235" s="261">
        <v>2023</v>
      </c>
      <c r="B235" s="273" t="s">
        <v>4528</v>
      </c>
      <c r="C235" s="273" t="s">
        <v>4529</v>
      </c>
      <c r="D235" s="273" t="s">
        <v>5051</v>
      </c>
      <c r="E235" s="273" t="s">
        <v>5051</v>
      </c>
      <c r="F235" s="273" t="s">
        <v>5052</v>
      </c>
      <c r="G235" s="272" t="s">
        <v>12048</v>
      </c>
      <c r="H235" s="272" t="s">
        <v>693</v>
      </c>
      <c r="I235" s="272"/>
      <c r="J235" s="272"/>
      <c r="K235" s="259" t="s">
        <v>4464</v>
      </c>
      <c r="L235" s="269" t="s">
        <v>4508</v>
      </c>
      <c r="M235" s="269" t="s">
        <v>300</v>
      </c>
      <c r="N235" s="283">
        <v>10</v>
      </c>
      <c r="O235" s="295" t="s">
        <v>5124</v>
      </c>
      <c r="P235" s="272"/>
      <c r="Q235" s="290" t="s">
        <v>5125</v>
      </c>
      <c r="R235" s="296" t="s">
        <v>2</v>
      </c>
      <c r="S235" s="290" t="s">
        <v>5123</v>
      </c>
      <c r="T235" s="296" t="s">
        <v>2</v>
      </c>
      <c r="U235" s="273" t="s">
        <v>4703</v>
      </c>
      <c r="V235" s="309"/>
      <c r="W235" s="309"/>
      <c r="X235" s="309"/>
      <c r="Y235" s="309">
        <v>40</v>
      </c>
      <c r="Z235" s="309">
        <v>62</v>
      </c>
      <c r="AA235" s="309">
        <f t="shared" si="207"/>
        <v>22</v>
      </c>
      <c r="AB235" s="309"/>
      <c r="AC235" s="309"/>
      <c r="AD235" s="309"/>
      <c r="AE235" s="309">
        <v>54</v>
      </c>
      <c r="AF235" s="309">
        <v>78</v>
      </c>
      <c r="AG235" s="309">
        <f t="shared" si="208"/>
        <v>24</v>
      </c>
      <c r="AH235" s="309"/>
      <c r="AI235" s="309"/>
      <c r="AJ235" s="309"/>
      <c r="AK235" s="309">
        <v>67</v>
      </c>
      <c r="AL235" s="309">
        <v>84</v>
      </c>
      <c r="AM235" s="309">
        <f t="shared" si="209"/>
        <v>17</v>
      </c>
      <c r="AN235" s="309"/>
      <c r="AO235" s="309"/>
      <c r="AP235" s="309"/>
      <c r="AQ235" s="309">
        <v>49</v>
      </c>
      <c r="AR235" s="309">
        <v>72</v>
      </c>
      <c r="AS235" s="309">
        <f t="shared" si="214"/>
        <v>23</v>
      </c>
      <c r="AT235" s="309"/>
      <c r="AU235" s="309"/>
      <c r="AV235" s="309"/>
      <c r="AW235" s="309">
        <v>82</v>
      </c>
      <c r="AX235" s="309">
        <v>86</v>
      </c>
      <c r="AY235" s="309">
        <f t="shared" si="211"/>
        <v>4</v>
      </c>
      <c r="AZ235" s="309"/>
      <c r="BA235" s="309"/>
      <c r="BB235" s="309"/>
      <c r="BC235" s="309"/>
      <c r="BD235" s="309"/>
      <c r="BE235" s="309"/>
      <c r="BF235" s="309"/>
      <c r="BG235" s="309"/>
      <c r="BH235" s="309">
        <v>78</v>
      </c>
      <c r="BI235" s="309">
        <v>86</v>
      </c>
      <c r="BJ235" s="309">
        <f t="shared" si="212"/>
        <v>8</v>
      </c>
      <c r="BK235" s="309"/>
      <c r="BL235" s="309"/>
      <c r="BM235" s="309"/>
      <c r="BN235" s="309">
        <v>54</v>
      </c>
      <c r="BO235" s="309">
        <v>78</v>
      </c>
      <c r="BP235" s="309">
        <f t="shared" si="213"/>
        <v>24</v>
      </c>
      <c r="BQ235" s="310">
        <v>0.97</v>
      </c>
      <c r="BR235" s="311">
        <v>4.45</v>
      </c>
      <c r="BS235" s="311">
        <v>0.45</v>
      </c>
      <c r="BT235" s="311" t="s">
        <v>52</v>
      </c>
      <c r="BU235" s="311" t="s">
        <v>52</v>
      </c>
      <c r="BV235" s="315">
        <v>46.79</v>
      </c>
      <c r="BW235" s="316">
        <v>4.5999999999999996</v>
      </c>
      <c r="BX235" s="316">
        <v>4.67</v>
      </c>
      <c r="BY235" s="317">
        <v>0.02</v>
      </c>
      <c r="BZ235" s="316">
        <v>15.02</v>
      </c>
      <c r="CA235" s="316">
        <v>3.12</v>
      </c>
      <c r="CB235" s="258"/>
      <c r="CC235" s="258"/>
      <c r="CD235" s="258"/>
      <c r="CE235" s="258"/>
    </row>
    <row r="236" spans="1:83" ht="58.5">
      <c r="A236" s="261">
        <v>2023</v>
      </c>
      <c r="B236" s="273" t="s">
        <v>4498</v>
      </c>
      <c r="C236" s="273" t="s">
        <v>668</v>
      </c>
      <c r="D236" s="273" t="s">
        <v>5126</v>
      </c>
      <c r="E236" s="273" t="s">
        <v>5126</v>
      </c>
      <c r="F236" s="273" t="s">
        <v>5127</v>
      </c>
      <c r="G236" s="272" t="s">
        <v>12026</v>
      </c>
      <c r="H236" s="272" t="s">
        <v>684</v>
      </c>
      <c r="I236" s="272"/>
      <c r="J236" s="272"/>
      <c r="K236" s="259" t="s">
        <v>4464</v>
      </c>
      <c r="L236" s="269" t="s">
        <v>4508</v>
      </c>
      <c r="M236" s="269" t="s">
        <v>300</v>
      </c>
      <c r="N236" s="283">
        <v>228</v>
      </c>
      <c r="O236" s="295" t="s">
        <v>4744</v>
      </c>
      <c r="P236" s="272"/>
      <c r="Q236" s="290" t="s">
        <v>5128</v>
      </c>
      <c r="R236" s="296" t="s">
        <v>2</v>
      </c>
      <c r="S236" s="290" t="s">
        <v>5129</v>
      </c>
      <c r="T236" s="296" t="s">
        <v>2</v>
      </c>
      <c r="U236" s="273" t="s">
        <v>4703</v>
      </c>
      <c r="V236" s="309"/>
      <c r="W236" s="309"/>
      <c r="X236" s="309"/>
      <c r="Y236" s="309">
        <v>32</v>
      </c>
      <c r="Z236" s="309">
        <v>56</v>
      </c>
      <c r="AA236" s="309">
        <f t="shared" si="207"/>
        <v>24</v>
      </c>
      <c r="AB236" s="309"/>
      <c r="AC236" s="309"/>
      <c r="AD236" s="309"/>
      <c r="AE236" s="309">
        <v>49</v>
      </c>
      <c r="AF236" s="309">
        <v>66</v>
      </c>
      <c r="AG236" s="309">
        <f t="shared" si="208"/>
        <v>17</v>
      </c>
      <c r="AH236" s="309"/>
      <c r="AI236" s="309"/>
      <c r="AJ236" s="309"/>
      <c r="AK236" s="309">
        <v>59</v>
      </c>
      <c r="AL236" s="309">
        <v>71</v>
      </c>
      <c r="AM236" s="309">
        <f t="shared" si="209"/>
        <v>12</v>
      </c>
      <c r="AN236" s="309"/>
      <c r="AO236" s="309"/>
      <c r="AP236" s="309"/>
      <c r="AQ236" s="309">
        <v>49</v>
      </c>
      <c r="AR236" s="309">
        <v>60</v>
      </c>
      <c r="AS236" s="309">
        <f t="shared" si="214"/>
        <v>11</v>
      </c>
      <c r="AT236" s="309"/>
      <c r="AU236" s="309"/>
      <c r="AV236" s="309"/>
      <c r="AW236" s="309">
        <v>69</v>
      </c>
      <c r="AX236" s="309">
        <v>83</v>
      </c>
      <c r="AY236" s="309">
        <f t="shared" si="211"/>
        <v>14</v>
      </c>
      <c r="AZ236" s="309"/>
      <c r="BA236" s="309"/>
      <c r="BB236" s="309"/>
      <c r="BC236" s="309"/>
      <c r="BD236" s="309"/>
      <c r="BE236" s="309"/>
      <c r="BF236" s="309"/>
      <c r="BG236" s="309"/>
      <c r="BH236" s="309">
        <v>67</v>
      </c>
      <c r="BI236" s="309">
        <v>79</v>
      </c>
      <c r="BJ236" s="309">
        <f t="shared" si="212"/>
        <v>12</v>
      </c>
      <c r="BK236" s="309"/>
      <c r="BL236" s="309"/>
      <c r="BM236" s="309"/>
      <c r="BN236" s="309">
        <v>77</v>
      </c>
      <c r="BO236" s="309">
        <v>90</v>
      </c>
      <c r="BP236" s="309">
        <f t="shared" si="213"/>
        <v>13</v>
      </c>
      <c r="BQ236" s="310">
        <v>0.97</v>
      </c>
      <c r="BR236" s="311">
        <v>4.12</v>
      </c>
      <c r="BS236" s="311">
        <v>0.48</v>
      </c>
      <c r="BT236" s="320">
        <v>0.96</v>
      </c>
      <c r="BU236" s="311">
        <v>3.22</v>
      </c>
      <c r="BV236" s="315">
        <v>621.33000000000004</v>
      </c>
      <c r="BW236" s="316">
        <v>2.0299999999999998</v>
      </c>
      <c r="BX236" s="316">
        <v>2.72</v>
      </c>
      <c r="BY236" s="317">
        <v>0.34</v>
      </c>
      <c r="BZ236" s="316">
        <v>44.01</v>
      </c>
      <c r="CA236" s="316">
        <v>14.12</v>
      </c>
      <c r="CB236" s="258"/>
      <c r="CC236" s="258"/>
      <c r="CD236" s="258"/>
      <c r="CE236" s="258"/>
    </row>
    <row r="237" spans="1:83" ht="58.5">
      <c r="A237" s="261">
        <v>2023</v>
      </c>
      <c r="B237" s="273" t="s">
        <v>4467</v>
      </c>
      <c r="C237" s="273" t="s">
        <v>4468</v>
      </c>
      <c r="D237" s="273" t="s">
        <v>5130</v>
      </c>
      <c r="E237" s="273" t="s">
        <v>5130</v>
      </c>
      <c r="F237" s="273" t="s">
        <v>5131</v>
      </c>
      <c r="G237" s="272" t="s">
        <v>12052</v>
      </c>
      <c r="H237" s="272" t="s">
        <v>4469</v>
      </c>
      <c r="I237" s="272"/>
      <c r="J237" s="272"/>
      <c r="K237" s="259" t="s">
        <v>4464</v>
      </c>
      <c r="L237" s="269" t="s">
        <v>4508</v>
      </c>
      <c r="M237" s="269" t="s">
        <v>300</v>
      </c>
      <c r="N237" s="283">
        <v>38</v>
      </c>
      <c r="O237" s="295" t="s">
        <v>4757</v>
      </c>
      <c r="P237" s="272"/>
      <c r="Q237" s="290" t="s">
        <v>5132</v>
      </c>
      <c r="R237" s="296" t="s">
        <v>2</v>
      </c>
      <c r="S237" s="290" t="s">
        <v>5133</v>
      </c>
      <c r="T237" s="296" t="s">
        <v>2</v>
      </c>
      <c r="U237" s="273" t="s">
        <v>454</v>
      </c>
      <c r="V237" s="309"/>
      <c r="W237" s="309"/>
      <c r="X237" s="309"/>
      <c r="Y237" s="309">
        <v>35</v>
      </c>
      <c r="Z237" s="309">
        <v>63</v>
      </c>
      <c r="AA237" s="309">
        <f t="shared" si="207"/>
        <v>28</v>
      </c>
      <c r="AB237" s="309"/>
      <c r="AC237" s="309"/>
      <c r="AD237" s="309"/>
      <c r="AE237" s="309">
        <v>46</v>
      </c>
      <c r="AF237" s="309">
        <v>69</v>
      </c>
      <c r="AG237" s="309">
        <f t="shared" si="208"/>
        <v>23</v>
      </c>
      <c r="AH237" s="309"/>
      <c r="AI237" s="309"/>
      <c r="AJ237" s="309"/>
      <c r="AK237" s="309">
        <v>50</v>
      </c>
      <c r="AL237" s="309">
        <v>69</v>
      </c>
      <c r="AM237" s="309">
        <f t="shared" si="209"/>
        <v>19</v>
      </c>
      <c r="AN237" s="309"/>
      <c r="AO237" s="309"/>
      <c r="AP237" s="309"/>
      <c r="AQ237" s="309">
        <v>53</v>
      </c>
      <c r="AR237" s="309">
        <v>73</v>
      </c>
      <c r="AS237" s="309">
        <f t="shared" si="214"/>
        <v>20</v>
      </c>
      <c r="AT237" s="309"/>
      <c r="AU237" s="309"/>
      <c r="AV237" s="309"/>
      <c r="AW237" s="309">
        <v>63</v>
      </c>
      <c r="AX237" s="309">
        <v>84</v>
      </c>
      <c r="AY237" s="309">
        <f t="shared" si="211"/>
        <v>21</v>
      </c>
      <c r="AZ237" s="309"/>
      <c r="BA237" s="309"/>
      <c r="BB237" s="309"/>
      <c r="BC237" s="309"/>
      <c r="BD237" s="309"/>
      <c r="BE237" s="309"/>
      <c r="BF237" s="309"/>
      <c r="BG237" s="309"/>
      <c r="BH237" s="309">
        <v>63</v>
      </c>
      <c r="BI237" s="309">
        <v>76</v>
      </c>
      <c r="BJ237" s="309">
        <f t="shared" si="212"/>
        <v>13</v>
      </c>
      <c r="BK237" s="309"/>
      <c r="BL237" s="309"/>
      <c r="BM237" s="309"/>
      <c r="BN237" s="309">
        <v>64</v>
      </c>
      <c r="BO237" s="309">
        <v>86</v>
      </c>
      <c r="BP237" s="309">
        <f t="shared" si="213"/>
        <v>22</v>
      </c>
      <c r="BQ237" s="310">
        <v>0.97</v>
      </c>
      <c r="BR237" s="311">
        <v>3.64</v>
      </c>
      <c r="BS237" s="311">
        <v>0.45</v>
      </c>
      <c r="BT237" s="311" t="s">
        <v>52</v>
      </c>
      <c r="BU237" s="311" t="s">
        <v>52</v>
      </c>
      <c r="BV237" s="315">
        <v>35.53</v>
      </c>
      <c r="BW237" s="316">
        <v>0.69199999999999995</v>
      </c>
      <c r="BX237" s="316">
        <v>0.74</v>
      </c>
      <c r="BY237" s="317">
        <v>7.0000000000000007E-2</v>
      </c>
      <c r="BZ237" s="316">
        <v>9.06</v>
      </c>
      <c r="CA237" s="316">
        <v>3.92</v>
      </c>
      <c r="CB237" s="258"/>
      <c r="CC237" s="258"/>
      <c r="CD237" s="258"/>
      <c r="CE237" s="258"/>
    </row>
    <row r="238" spans="1:83" ht="73.150000000000006">
      <c r="A238" s="261">
        <v>2023</v>
      </c>
      <c r="B238" s="273" t="s">
        <v>4668</v>
      </c>
      <c r="C238" s="273" t="s">
        <v>5134</v>
      </c>
      <c r="D238" s="273" t="s">
        <v>4776</v>
      </c>
      <c r="E238" s="273" t="s">
        <v>4776</v>
      </c>
      <c r="F238" s="273" t="s">
        <v>5135</v>
      </c>
      <c r="G238" s="272" t="s">
        <v>4778</v>
      </c>
      <c r="H238" s="272" t="s">
        <v>684</v>
      </c>
      <c r="I238" s="272"/>
      <c r="J238" s="272"/>
      <c r="K238" s="259" t="s">
        <v>4464</v>
      </c>
      <c r="L238" s="269" t="s">
        <v>4508</v>
      </c>
      <c r="M238" s="283" t="s">
        <v>300</v>
      </c>
      <c r="N238" s="283">
        <v>174</v>
      </c>
      <c r="O238" s="295" t="s">
        <v>4839</v>
      </c>
      <c r="P238" s="272"/>
      <c r="Q238" s="290" t="s">
        <v>5136</v>
      </c>
      <c r="R238" s="296" t="s">
        <v>2</v>
      </c>
      <c r="S238" s="290" t="s">
        <v>5137</v>
      </c>
      <c r="T238" s="296" t="s">
        <v>2</v>
      </c>
      <c r="U238" s="273" t="s">
        <v>454</v>
      </c>
      <c r="V238" s="309"/>
      <c r="W238" s="309"/>
      <c r="X238" s="309"/>
      <c r="Y238" s="309">
        <v>70</v>
      </c>
      <c r="Z238" s="309">
        <v>87</v>
      </c>
      <c r="AA238" s="309">
        <f t="shared" si="207"/>
        <v>17</v>
      </c>
      <c r="AB238" s="309"/>
      <c r="AC238" s="309"/>
      <c r="AD238" s="309"/>
      <c r="AE238" s="309">
        <v>90</v>
      </c>
      <c r="AF238" s="309">
        <v>94</v>
      </c>
      <c r="AG238" s="309">
        <f t="shared" si="208"/>
        <v>4</v>
      </c>
      <c r="AH238" s="309"/>
      <c r="AI238" s="309"/>
      <c r="AJ238" s="309"/>
      <c r="AK238" s="309">
        <v>85</v>
      </c>
      <c r="AL238" s="309">
        <v>95</v>
      </c>
      <c r="AM238" s="309">
        <f t="shared" si="209"/>
        <v>10</v>
      </c>
      <c r="AN238" s="309"/>
      <c r="AO238" s="309"/>
      <c r="AP238" s="309"/>
      <c r="AQ238" s="309">
        <v>78</v>
      </c>
      <c r="AR238" s="309">
        <v>86</v>
      </c>
      <c r="AS238" s="309">
        <f t="shared" si="214"/>
        <v>8</v>
      </c>
      <c r="AT238" s="309"/>
      <c r="AU238" s="309"/>
      <c r="AV238" s="309"/>
      <c r="AW238" s="309">
        <v>94</v>
      </c>
      <c r="AX238" s="309">
        <v>99</v>
      </c>
      <c r="AY238" s="309">
        <f t="shared" si="211"/>
        <v>5</v>
      </c>
      <c r="AZ238" s="309"/>
      <c r="BA238" s="309"/>
      <c r="BB238" s="309"/>
      <c r="BC238" s="309"/>
      <c r="BD238" s="309"/>
      <c r="BE238" s="309"/>
      <c r="BF238" s="309"/>
      <c r="BG238" s="309"/>
      <c r="BH238" s="309">
        <v>96</v>
      </c>
      <c r="BI238" s="309">
        <v>98</v>
      </c>
      <c r="BJ238" s="309">
        <f t="shared" si="212"/>
        <v>2</v>
      </c>
      <c r="BK238" s="309"/>
      <c r="BL238" s="309"/>
      <c r="BM238" s="309"/>
      <c r="BN238" s="309">
        <v>98</v>
      </c>
      <c r="BO238" s="309">
        <v>100</v>
      </c>
      <c r="BP238" s="309">
        <f t="shared" si="213"/>
        <v>2</v>
      </c>
      <c r="BQ238" s="310">
        <v>0.97</v>
      </c>
      <c r="BR238" s="311">
        <v>4.0999999999999996</v>
      </c>
      <c r="BS238" s="311">
        <v>0.47</v>
      </c>
      <c r="BT238" s="311" t="s">
        <v>52</v>
      </c>
      <c r="BU238" s="311" t="s">
        <v>52</v>
      </c>
      <c r="BV238" s="315">
        <v>306.88</v>
      </c>
      <c r="BW238" s="316">
        <v>1.3</v>
      </c>
      <c r="BX238" s="316">
        <v>1.8</v>
      </c>
      <c r="BY238" s="317">
        <v>0.38</v>
      </c>
      <c r="BZ238" s="316">
        <v>22.05</v>
      </c>
      <c r="CA238" s="316">
        <v>13.92</v>
      </c>
      <c r="CB238" s="258"/>
      <c r="CC238" s="258"/>
      <c r="CD238" s="258"/>
      <c r="CE238" s="258"/>
    </row>
    <row r="239" spans="1:83" ht="307.14999999999998">
      <c r="A239" s="261">
        <v>2023</v>
      </c>
      <c r="B239" s="273" t="s">
        <v>4668</v>
      </c>
      <c r="C239" s="273" t="s">
        <v>4775</v>
      </c>
      <c r="D239" s="273" t="s">
        <v>4776</v>
      </c>
      <c r="E239" s="273" t="s">
        <v>4776</v>
      </c>
      <c r="F239" s="273" t="s">
        <v>4777</v>
      </c>
      <c r="G239" s="272" t="s">
        <v>4778</v>
      </c>
      <c r="H239" s="272" t="s">
        <v>684</v>
      </c>
      <c r="I239" s="272"/>
      <c r="J239" s="272"/>
      <c r="K239" s="259" t="s">
        <v>4464</v>
      </c>
      <c r="L239" s="269" t="s">
        <v>4508</v>
      </c>
      <c r="M239" s="283" t="s">
        <v>300</v>
      </c>
      <c r="N239" s="283">
        <v>112</v>
      </c>
      <c r="O239" s="295" t="s">
        <v>4839</v>
      </c>
      <c r="P239" s="272"/>
      <c r="Q239" s="290" t="s">
        <v>5138</v>
      </c>
      <c r="R239" s="296" t="s">
        <v>2</v>
      </c>
      <c r="S239" s="290" t="s">
        <v>5139</v>
      </c>
      <c r="T239" s="296" t="s">
        <v>2</v>
      </c>
      <c r="U239" s="273" t="s">
        <v>4703</v>
      </c>
      <c r="V239" s="309"/>
      <c r="W239" s="309"/>
      <c r="X239" s="309"/>
      <c r="Y239" s="309">
        <v>45</v>
      </c>
      <c r="Z239" s="309">
        <v>46</v>
      </c>
      <c r="AA239" s="309">
        <f t="shared" si="207"/>
        <v>1</v>
      </c>
      <c r="AB239" s="309"/>
      <c r="AC239" s="309"/>
      <c r="AD239" s="309"/>
      <c r="AE239" s="309">
        <v>56</v>
      </c>
      <c r="AF239" s="309">
        <v>70</v>
      </c>
      <c r="AG239" s="309">
        <f t="shared" si="208"/>
        <v>14</v>
      </c>
      <c r="AH239" s="309"/>
      <c r="AI239" s="309"/>
      <c r="AJ239" s="309"/>
      <c r="AK239" s="309">
        <v>64</v>
      </c>
      <c r="AL239" s="309">
        <v>78</v>
      </c>
      <c r="AM239" s="309">
        <f t="shared" si="209"/>
        <v>14</v>
      </c>
      <c r="AN239" s="309"/>
      <c r="AO239" s="309"/>
      <c r="AP239" s="309"/>
      <c r="AQ239" s="309">
        <v>53</v>
      </c>
      <c r="AR239" s="309">
        <v>63</v>
      </c>
      <c r="AS239" s="309">
        <f t="shared" si="214"/>
        <v>10</v>
      </c>
      <c r="AT239" s="309"/>
      <c r="AU239" s="309"/>
      <c r="AV239" s="309"/>
      <c r="AW239" s="309">
        <v>75</v>
      </c>
      <c r="AX239" s="309">
        <v>76</v>
      </c>
      <c r="AY239" s="309">
        <f t="shared" si="211"/>
        <v>1</v>
      </c>
      <c r="AZ239" s="309"/>
      <c r="BA239" s="309"/>
      <c r="BB239" s="309"/>
      <c r="BC239" s="309"/>
      <c r="BD239" s="309"/>
      <c r="BE239" s="309"/>
      <c r="BF239" s="309"/>
      <c r="BG239" s="309"/>
      <c r="BH239" s="309">
        <v>73</v>
      </c>
      <c r="BI239" s="309">
        <v>80</v>
      </c>
      <c r="BJ239" s="309">
        <f t="shared" si="212"/>
        <v>7</v>
      </c>
      <c r="BK239" s="309"/>
      <c r="BL239" s="309"/>
      <c r="BM239" s="309"/>
      <c r="BN239" s="309">
        <v>75</v>
      </c>
      <c r="BO239" s="309">
        <v>85</v>
      </c>
      <c r="BP239" s="309">
        <f t="shared" si="213"/>
        <v>10</v>
      </c>
      <c r="BQ239" s="310">
        <v>0.97</v>
      </c>
      <c r="BR239" s="311">
        <v>4.58</v>
      </c>
      <c r="BS239" s="311">
        <v>0.44</v>
      </c>
      <c r="BT239" s="311" t="s">
        <v>52</v>
      </c>
      <c r="BU239" s="311" t="s">
        <v>52</v>
      </c>
      <c r="BV239" s="315">
        <v>408.48</v>
      </c>
      <c r="BW239" s="316">
        <v>1.38</v>
      </c>
      <c r="BX239" s="316">
        <v>1.82</v>
      </c>
      <c r="BY239" s="317">
        <v>0.32</v>
      </c>
      <c r="BZ239" s="316">
        <v>24.32</v>
      </c>
      <c r="CA239" s="316">
        <v>16.8</v>
      </c>
      <c r="CB239" s="258"/>
      <c r="CC239" s="258"/>
      <c r="CD239" s="258"/>
      <c r="CE239" s="258"/>
    </row>
    <row r="240" spans="1:83" ht="263.25">
      <c r="A240" s="261">
        <v>2023</v>
      </c>
      <c r="B240" s="273" t="s">
        <v>4668</v>
      </c>
      <c r="C240" s="273" t="s">
        <v>4775</v>
      </c>
      <c r="D240" s="273" t="s">
        <v>4776</v>
      </c>
      <c r="E240" s="273" t="s">
        <v>4776</v>
      </c>
      <c r="F240" s="273" t="s">
        <v>4777</v>
      </c>
      <c r="G240" s="272" t="s">
        <v>4778</v>
      </c>
      <c r="H240" s="272" t="s">
        <v>688</v>
      </c>
      <c r="I240" s="272"/>
      <c r="J240" s="272"/>
      <c r="K240" s="259" t="s">
        <v>4464</v>
      </c>
      <c r="L240" s="269" t="s">
        <v>4508</v>
      </c>
      <c r="M240" s="283" t="s">
        <v>300</v>
      </c>
      <c r="N240" s="283">
        <v>228</v>
      </c>
      <c r="O240" s="295" t="s">
        <v>691</v>
      </c>
      <c r="P240" s="272"/>
      <c r="Q240" s="322" t="s">
        <v>5140</v>
      </c>
      <c r="R240" s="296" t="s">
        <v>2</v>
      </c>
      <c r="S240" s="290" t="s">
        <v>5141</v>
      </c>
      <c r="T240" s="296" t="s">
        <v>2</v>
      </c>
      <c r="U240" s="273" t="s">
        <v>4703</v>
      </c>
      <c r="V240" s="309"/>
      <c r="W240" s="309"/>
      <c r="X240" s="309"/>
      <c r="Y240" s="309">
        <v>44</v>
      </c>
      <c r="Z240" s="309">
        <v>64</v>
      </c>
      <c r="AA240" s="309">
        <f t="shared" si="207"/>
        <v>20</v>
      </c>
      <c r="AB240" s="309"/>
      <c r="AC240" s="309"/>
      <c r="AD240" s="309"/>
      <c r="AE240" s="309">
        <v>64</v>
      </c>
      <c r="AF240" s="309">
        <v>73</v>
      </c>
      <c r="AG240" s="309">
        <f t="shared" si="208"/>
        <v>9</v>
      </c>
      <c r="AH240" s="309"/>
      <c r="AI240" s="309"/>
      <c r="AJ240" s="309"/>
      <c r="AK240" s="309">
        <v>72</v>
      </c>
      <c r="AL240" s="309">
        <v>74</v>
      </c>
      <c r="AM240" s="309">
        <f t="shared" si="209"/>
        <v>2</v>
      </c>
      <c r="AN240" s="309"/>
      <c r="AO240" s="309"/>
      <c r="AP240" s="309"/>
      <c r="AQ240" s="309">
        <v>65</v>
      </c>
      <c r="AR240" s="309">
        <v>68</v>
      </c>
      <c r="AS240" s="309">
        <f t="shared" si="214"/>
        <v>3</v>
      </c>
      <c r="AT240" s="309"/>
      <c r="AU240" s="309"/>
      <c r="AV240" s="309"/>
      <c r="AW240" s="309">
        <v>77</v>
      </c>
      <c r="AX240" s="309">
        <v>78</v>
      </c>
      <c r="AY240" s="309">
        <f t="shared" si="211"/>
        <v>1</v>
      </c>
      <c r="AZ240" s="309"/>
      <c r="BA240" s="309"/>
      <c r="BB240" s="309"/>
      <c r="BC240" s="309"/>
      <c r="BD240" s="309"/>
      <c r="BE240" s="309"/>
      <c r="BF240" s="309"/>
      <c r="BG240" s="309"/>
      <c r="BH240" s="309">
        <v>80</v>
      </c>
      <c r="BI240" s="309">
        <v>81</v>
      </c>
      <c r="BJ240" s="309">
        <f t="shared" si="212"/>
        <v>1</v>
      </c>
      <c r="BK240" s="309"/>
      <c r="BL240" s="309"/>
      <c r="BM240" s="309"/>
      <c r="BN240" s="309">
        <v>84</v>
      </c>
      <c r="BO240" s="309">
        <v>94</v>
      </c>
      <c r="BP240" s="309">
        <f t="shared" si="213"/>
        <v>10</v>
      </c>
      <c r="BQ240" s="310">
        <v>0.97</v>
      </c>
      <c r="BR240" s="311">
        <v>4.8</v>
      </c>
      <c r="BS240" s="311">
        <v>0.43</v>
      </c>
      <c r="BT240" s="311" t="s">
        <v>52</v>
      </c>
      <c r="BU240" s="311" t="s">
        <v>52</v>
      </c>
      <c r="BV240" s="315">
        <v>387.56</v>
      </c>
      <c r="BW240" s="316">
        <v>2.96</v>
      </c>
      <c r="BX240" s="316">
        <v>3.72</v>
      </c>
      <c r="BY240" s="317">
        <v>0.26</v>
      </c>
      <c r="BZ240" s="316">
        <v>37.36</v>
      </c>
      <c r="CA240" s="316">
        <v>10.37</v>
      </c>
      <c r="CB240" s="258"/>
      <c r="CC240" s="258"/>
      <c r="CD240" s="258"/>
      <c r="CE240" s="258"/>
    </row>
    <row r="241" spans="1:83" ht="73.150000000000006">
      <c r="A241" s="261">
        <v>2023</v>
      </c>
      <c r="B241" s="273" t="s">
        <v>4668</v>
      </c>
      <c r="C241" s="273" t="s">
        <v>4775</v>
      </c>
      <c r="D241" s="273" t="s">
        <v>5142</v>
      </c>
      <c r="E241" s="273" t="s">
        <v>4680</v>
      </c>
      <c r="F241" s="273" t="s">
        <v>5143</v>
      </c>
      <c r="G241" s="272" t="s">
        <v>5144</v>
      </c>
      <c r="H241" s="272" t="s">
        <v>4469</v>
      </c>
      <c r="I241" s="272"/>
      <c r="J241" s="272"/>
      <c r="K241" s="259" t="s">
        <v>4464</v>
      </c>
      <c r="L241" s="269" t="s">
        <v>4508</v>
      </c>
      <c r="M241" s="283" t="s">
        <v>300</v>
      </c>
      <c r="N241" s="283">
        <v>107</v>
      </c>
      <c r="O241" s="295" t="s">
        <v>5145</v>
      </c>
      <c r="P241" s="272"/>
      <c r="Q241" s="284" t="s">
        <v>5146</v>
      </c>
      <c r="R241" s="296" t="s">
        <v>8</v>
      </c>
      <c r="S241" s="290" t="s">
        <v>5147</v>
      </c>
      <c r="T241" s="296" t="s">
        <v>2</v>
      </c>
      <c r="U241" s="273" t="s">
        <v>4703</v>
      </c>
      <c r="V241" s="309"/>
      <c r="W241" s="309"/>
      <c r="X241" s="309"/>
      <c r="Y241" s="309">
        <v>76</v>
      </c>
      <c r="Z241" s="309">
        <v>86</v>
      </c>
      <c r="AA241" s="309">
        <f t="shared" si="207"/>
        <v>10</v>
      </c>
      <c r="AB241" s="309"/>
      <c r="AC241" s="309"/>
      <c r="AD241" s="309"/>
      <c r="AE241" s="309">
        <v>81</v>
      </c>
      <c r="AF241" s="309">
        <v>94</v>
      </c>
      <c r="AG241" s="309">
        <f t="shared" si="208"/>
        <v>13</v>
      </c>
      <c r="AH241" s="309"/>
      <c r="AI241" s="309"/>
      <c r="AJ241" s="309"/>
      <c r="AK241" s="309">
        <v>86</v>
      </c>
      <c r="AL241" s="309">
        <v>88</v>
      </c>
      <c r="AM241" s="309">
        <f t="shared" si="209"/>
        <v>2</v>
      </c>
      <c r="AN241" s="309"/>
      <c r="AO241" s="309"/>
      <c r="AP241" s="309"/>
      <c r="AQ241" s="309">
        <v>76</v>
      </c>
      <c r="AR241" s="309">
        <v>86</v>
      </c>
      <c r="AS241" s="309">
        <f t="shared" si="214"/>
        <v>10</v>
      </c>
      <c r="AT241" s="309"/>
      <c r="AU241" s="309"/>
      <c r="AV241" s="309"/>
      <c r="AW241" s="309">
        <v>91</v>
      </c>
      <c r="AX241" s="309">
        <v>94</v>
      </c>
      <c r="AY241" s="309">
        <f t="shared" si="211"/>
        <v>3</v>
      </c>
      <c r="AZ241" s="309"/>
      <c r="BA241" s="309"/>
      <c r="BB241" s="309"/>
      <c r="BC241" s="309"/>
      <c r="BD241" s="309"/>
      <c r="BE241" s="309"/>
      <c r="BF241" s="309"/>
      <c r="BG241" s="309"/>
      <c r="BH241" s="309">
        <v>88</v>
      </c>
      <c r="BI241" s="309">
        <v>95</v>
      </c>
      <c r="BJ241" s="309">
        <f t="shared" si="212"/>
        <v>7</v>
      </c>
      <c r="BK241" s="309"/>
      <c r="BL241" s="309"/>
      <c r="BM241" s="309"/>
      <c r="BN241" s="309">
        <v>95</v>
      </c>
      <c r="BO241" s="309">
        <v>100</v>
      </c>
      <c r="BP241" s="309">
        <f t="shared" si="213"/>
        <v>5</v>
      </c>
      <c r="BQ241" s="310">
        <v>0.97</v>
      </c>
      <c r="BR241" s="311">
        <v>4.2</v>
      </c>
      <c r="BS241" s="311">
        <v>0.46</v>
      </c>
      <c r="BT241" s="311" t="s">
        <v>52</v>
      </c>
      <c r="BU241" s="311" t="s">
        <v>52</v>
      </c>
      <c r="BV241" s="315">
        <v>62.09</v>
      </c>
      <c r="BW241" s="316">
        <v>0.48</v>
      </c>
      <c r="BX241" s="316">
        <v>0.58189999999999997</v>
      </c>
      <c r="BY241" s="317">
        <v>0.21</v>
      </c>
      <c r="BZ241" s="316">
        <v>13.94</v>
      </c>
      <c r="CA241" s="316">
        <v>4.45</v>
      </c>
      <c r="CB241" s="258"/>
      <c r="CC241" s="258"/>
      <c r="CD241" s="258"/>
      <c r="CE241" s="258"/>
    </row>
    <row r="242" spans="1:83" ht="73.150000000000006">
      <c r="A242" s="259">
        <v>2023</v>
      </c>
      <c r="B242" s="273" t="s">
        <v>4668</v>
      </c>
      <c r="C242" s="273" t="s">
        <v>4875</v>
      </c>
      <c r="D242" s="273" t="s">
        <v>4876</v>
      </c>
      <c r="E242" s="273" t="s">
        <v>4876</v>
      </c>
      <c r="F242" s="273" t="s">
        <v>4877</v>
      </c>
      <c r="G242" s="269" t="s">
        <v>4878</v>
      </c>
      <c r="H242" s="272" t="s">
        <v>688</v>
      </c>
      <c r="I242" s="269"/>
      <c r="J242" s="269"/>
      <c r="K242" s="259" t="s">
        <v>4464</v>
      </c>
      <c r="L242" s="269" t="s">
        <v>4508</v>
      </c>
      <c r="M242" s="283" t="s">
        <v>300</v>
      </c>
      <c r="N242" s="327"/>
      <c r="O242" s="295" t="s">
        <v>691</v>
      </c>
      <c r="P242" s="272"/>
      <c r="Q242" s="290" t="s">
        <v>5148</v>
      </c>
      <c r="R242" s="296" t="s">
        <v>8</v>
      </c>
      <c r="S242" s="290" t="s">
        <v>5149</v>
      </c>
      <c r="T242" s="296" t="s">
        <v>2</v>
      </c>
      <c r="U242" s="260" t="s">
        <v>4736</v>
      </c>
      <c r="V242" s="274"/>
      <c r="W242" s="274"/>
      <c r="X242" s="274"/>
      <c r="Y242" s="274">
        <v>70</v>
      </c>
      <c r="Z242" s="274">
        <v>84</v>
      </c>
      <c r="AA242" s="274">
        <f t="shared" si="207"/>
        <v>14</v>
      </c>
      <c r="AB242" s="274"/>
      <c r="AC242" s="274"/>
      <c r="AD242" s="274"/>
      <c r="AE242" s="274">
        <v>77</v>
      </c>
      <c r="AF242" s="274">
        <v>88</v>
      </c>
      <c r="AG242" s="274">
        <f t="shared" si="208"/>
        <v>11</v>
      </c>
      <c r="AH242" s="274"/>
      <c r="AI242" s="274"/>
      <c r="AJ242" s="274"/>
      <c r="AK242" s="274">
        <v>81</v>
      </c>
      <c r="AL242" s="274">
        <v>93</v>
      </c>
      <c r="AM242" s="274">
        <f t="shared" si="209"/>
        <v>12</v>
      </c>
      <c r="AN242" s="274"/>
      <c r="AO242" s="274"/>
      <c r="AP242" s="274"/>
      <c r="AQ242" s="274">
        <v>67</v>
      </c>
      <c r="AR242" s="274">
        <v>80</v>
      </c>
      <c r="AS242" s="274">
        <f t="shared" si="214"/>
        <v>13</v>
      </c>
      <c r="AT242" s="274"/>
      <c r="AU242" s="274"/>
      <c r="AV242" s="274"/>
      <c r="AW242" s="274">
        <v>89</v>
      </c>
      <c r="AX242" s="274">
        <v>93</v>
      </c>
      <c r="AY242" s="274">
        <f t="shared" si="211"/>
        <v>4</v>
      </c>
      <c r="AZ242" s="274"/>
      <c r="BA242" s="274"/>
      <c r="BB242" s="274"/>
      <c r="BC242" s="274"/>
      <c r="BD242" s="274"/>
      <c r="BE242" s="274"/>
      <c r="BF242" s="274"/>
      <c r="BG242" s="274"/>
      <c r="BH242" s="274">
        <v>89</v>
      </c>
      <c r="BI242" s="274">
        <v>94</v>
      </c>
      <c r="BJ242" s="274">
        <f t="shared" si="212"/>
        <v>5</v>
      </c>
      <c r="BK242" s="274"/>
      <c r="BL242" s="274"/>
      <c r="BM242" s="274"/>
      <c r="BN242" s="274">
        <v>96</v>
      </c>
      <c r="BO242" s="274">
        <v>98</v>
      </c>
      <c r="BP242" s="274">
        <f t="shared" si="213"/>
        <v>2</v>
      </c>
      <c r="BQ242" s="286">
        <v>0.97</v>
      </c>
      <c r="BR242" s="282">
        <v>4.6100000000000003</v>
      </c>
      <c r="BS242" s="282">
        <v>0.44</v>
      </c>
      <c r="BT242" s="282" t="s">
        <v>52</v>
      </c>
      <c r="BU242" s="282" t="s">
        <v>52</v>
      </c>
      <c r="BV242" s="302">
        <v>166.77</v>
      </c>
      <c r="BW242" s="299">
        <v>4.67</v>
      </c>
      <c r="BX242" s="299">
        <v>5.4480000000000004</v>
      </c>
      <c r="BY242" s="300">
        <v>0.17</v>
      </c>
      <c r="BZ242" s="299">
        <v>30.69</v>
      </c>
      <c r="CA242" s="299">
        <v>5.43</v>
      </c>
      <c r="CB242" s="257"/>
      <c r="CC242" s="257"/>
      <c r="CD242" s="257"/>
      <c r="CE242" s="257"/>
    </row>
    <row r="243" spans="1:83" ht="58.5">
      <c r="A243" s="259">
        <v>2023</v>
      </c>
      <c r="B243" s="273" t="s">
        <v>4483</v>
      </c>
      <c r="C243" s="273" t="s">
        <v>4484</v>
      </c>
      <c r="D243" s="273" t="s">
        <v>5006</v>
      </c>
      <c r="E243" s="273" t="s">
        <v>5006</v>
      </c>
      <c r="F243" s="273" t="s">
        <v>5150</v>
      </c>
      <c r="G243" s="269" t="s">
        <v>12045</v>
      </c>
      <c r="H243" s="272" t="s">
        <v>4469</v>
      </c>
      <c r="I243" s="269"/>
      <c r="J243" s="269"/>
      <c r="K243" s="259" t="s">
        <v>4464</v>
      </c>
      <c r="L243" s="269" t="s">
        <v>4508</v>
      </c>
      <c r="M243" s="261" t="s">
        <v>300</v>
      </c>
      <c r="N243" s="327">
        <v>103</v>
      </c>
      <c r="O243" s="295" t="s">
        <v>5008</v>
      </c>
      <c r="P243" s="272"/>
      <c r="Q243" s="284" t="s">
        <v>5151</v>
      </c>
      <c r="R243" s="296" t="s">
        <v>8</v>
      </c>
      <c r="S243" s="290" t="s">
        <v>5152</v>
      </c>
      <c r="T243" s="296" t="s">
        <v>2</v>
      </c>
      <c r="U243" s="260" t="s">
        <v>4939</v>
      </c>
      <c r="V243" s="274"/>
      <c r="W243" s="274"/>
      <c r="X243" s="274"/>
      <c r="Y243" s="274">
        <v>35</v>
      </c>
      <c r="Z243" s="274">
        <v>58</v>
      </c>
      <c r="AA243" s="274">
        <f t="shared" si="207"/>
        <v>23</v>
      </c>
      <c r="AB243" s="274"/>
      <c r="AC243" s="274"/>
      <c r="AD243" s="274"/>
      <c r="AE243" s="274">
        <v>48</v>
      </c>
      <c r="AF243" s="274">
        <v>79</v>
      </c>
      <c r="AG243" s="274">
        <f t="shared" si="208"/>
        <v>31</v>
      </c>
      <c r="AH243" s="274"/>
      <c r="AI243" s="274"/>
      <c r="AJ243" s="274"/>
      <c r="AK243" s="274">
        <v>66</v>
      </c>
      <c r="AL243" s="274">
        <v>83</v>
      </c>
      <c r="AM243" s="274">
        <f t="shared" si="209"/>
        <v>17</v>
      </c>
      <c r="AN243" s="274"/>
      <c r="AO243" s="274"/>
      <c r="AP243" s="274"/>
      <c r="AQ243" s="274">
        <v>50</v>
      </c>
      <c r="AR243" s="274">
        <v>63</v>
      </c>
      <c r="AS243" s="274">
        <f t="shared" si="214"/>
        <v>13</v>
      </c>
      <c r="AT243" s="274"/>
      <c r="AU243" s="274"/>
      <c r="AV243" s="274"/>
      <c r="AW243" s="274">
        <v>75</v>
      </c>
      <c r="AX243" s="274">
        <v>88</v>
      </c>
      <c r="AY243" s="274">
        <f t="shared" si="211"/>
        <v>13</v>
      </c>
      <c r="AZ243" s="274"/>
      <c r="BA243" s="274"/>
      <c r="BB243" s="274"/>
      <c r="BC243" s="274"/>
      <c r="BD243" s="274"/>
      <c r="BE243" s="274"/>
      <c r="BF243" s="274"/>
      <c r="BG243" s="274"/>
      <c r="BH243" s="274">
        <v>81</v>
      </c>
      <c r="BI243" s="274">
        <v>88</v>
      </c>
      <c r="BJ243" s="274">
        <f t="shared" si="212"/>
        <v>7</v>
      </c>
      <c r="BK243" s="274"/>
      <c r="BL243" s="274"/>
      <c r="BM243" s="274"/>
      <c r="BN243" s="274">
        <v>87</v>
      </c>
      <c r="BO243" s="274">
        <v>96</v>
      </c>
      <c r="BP243" s="274">
        <f t="shared" si="213"/>
        <v>9</v>
      </c>
      <c r="BQ243" s="286">
        <v>0.97</v>
      </c>
      <c r="BR243" s="282">
        <v>4.05</v>
      </c>
      <c r="BS243" s="282">
        <v>0.46</v>
      </c>
      <c r="BT243" s="282" t="s">
        <v>52</v>
      </c>
      <c r="BU243" s="282" t="s">
        <v>52</v>
      </c>
      <c r="BV243" s="302">
        <v>100.68</v>
      </c>
      <c r="BW243" s="299">
        <v>0.89600000000000002</v>
      </c>
      <c r="BX243" s="299">
        <v>0.98</v>
      </c>
      <c r="BY243" s="300">
        <v>0.09</v>
      </c>
      <c r="BZ243" s="299">
        <v>14.39</v>
      </c>
      <c r="CA243" s="299">
        <v>7</v>
      </c>
      <c r="CB243" s="257"/>
      <c r="CC243" s="257"/>
      <c r="CD243" s="257"/>
      <c r="CE243" s="257"/>
    </row>
    <row r="244" spans="1:83" ht="43.9">
      <c r="A244" s="259">
        <v>2023</v>
      </c>
      <c r="B244" s="260" t="s">
        <v>4498</v>
      </c>
      <c r="C244" s="260" t="s">
        <v>4631</v>
      </c>
      <c r="D244" s="260" t="s">
        <v>4686</v>
      </c>
      <c r="E244" s="260" t="s">
        <v>4686</v>
      </c>
      <c r="F244" s="260" t="s">
        <v>4687</v>
      </c>
      <c r="G244" s="269" t="s">
        <v>12087</v>
      </c>
      <c r="H244" s="261" t="s">
        <v>693</v>
      </c>
      <c r="I244" s="269"/>
      <c r="J244" s="269"/>
      <c r="K244" s="269" t="s">
        <v>4649</v>
      </c>
      <c r="L244" s="269" t="s">
        <v>4649</v>
      </c>
      <c r="M244" s="269" t="s">
        <v>300</v>
      </c>
      <c r="N244" s="327">
        <v>22</v>
      </c>
      <c r="O244" s="295" t="s">
        <v>694</v>
      </c>
      <c r="P244" s="272"/>
      <c r="Q244" s="272" t="s">
        <v>52</v>
      </c>
      <c r="R244" s="301"/>
      <c r="S244" s="290" t="s">
        <v>5153</v>
      </c>
      <c r="T244" s="301" t="s">
        <v>2</v>
      </c>
      <c r="U244" s="260" t="s">
        <v>454</v>
      </c>
      <c r="V244" s="274"/>
      <c r="W244" s="274"/>
      <c r="X244" s="274"/>
      <c r="Y244" s="274"/>
      <c r="Z244" s="274"/>
      <c r="AA244" s="274"/>
      <c r="AB244" s="274"/>
      <c r="AC244" s="274"/>
      <c r="AD244" s="274"/>
      <c r="AE244" s="274"/>
      <c r="AF244" s="274"/>
      <c r="AG244" s="274"/>
      <c r="AH244" s="274"/>
      <c r="AI244" s="274"/>
      <c r="AJ244" s="274"/>
      <c r="AK244" s="274"/>
      <c r="AL244" s="274"/>
      <c r="AM244" s="274"/>
      <c r="AN244" s="274"/>
      <c r="AO244" s="274"/>
      <c r="AP244" s="274"/>
      <c r="AQ244" s="274"/>
      <c r="AR244" s="274"/>
      <c r="AS244" s="274"/>
      <c r="AT244" s="274"/>
      <c r="AU244" s="274"/>
      <c r="AV244" s="274"/>
      <c r="AW244" s="274"/>
      <c r="AX244" s="274"/>
      <c r="AY244" s="274"/>
      <c r="AZ244" s="274"/>
      <c r="BA244" s="274"/>
      <c r="BB244" s="274"/>
      <c r="BC244" s="274"/>
      <c r="BD244" s="274"/>
      <c r="BE244" s="274"/>
      <c r="BF244" s="274"/>
      <c r="BG244" s="274"/>
      <c r="BH244" s="274"/>
      <c r="BI244" s="274"/>
      <c r="BJ244" s="274"/>
      <c r="BK244" s="274"/>
      <c r="BL244" s="274"/>
      <c r="BM244" s="274"/>
      <c r="BN244" s="274"/>
      <c r="BO244" s="274"/>
      <c r="BP244" s="274"/>
      <c r="BQ244" s="286">
        <v>0.97</v>
      </c>
      <c r="BR244" s="282">
        <v>4.75</v>
      </c>
      <c r="BS244" s="282">
        <v>0.46</v>
      </c>
      <c r="BT244" s="282" t="s">
        <v>52</v>
      </c>
      <c r="BU244" s="282" t="s">
        <v>52</v>
      </c>
      <c r="BV244" s="302">
        <v>129.57</v>
      </c>
      <c r="BW244" s="299">
        <v>5.31</v>
      </c>
      <c r="BX244" s="299">
        <v>5.89</v>
      </c>
      <c r="BY244" s="300">
        <v>0.11</v>
      </c>
      <c r="BZ244" s="299">
        <v>23.97</v>
      </c>
      <c r="CA244" s="299">
        <v>5.41</v>
      </c>
      <c r="CB244" s="257"/>
      <c r="CC244" s="257"/>
      <c r="CD244" s="257"/>
      <c r="CE244" s="257" t="s">
        <v>4461</v>
      </c>
    </row>
    <row r="245" spans="1:83" ht="73.150000000000006">
      <c r="A245" s="259">
        <v>2023</v>
      </c>
      <c r="B245" s="273" t="s">
        <v>4498</v>
      </c>
      <c r="C245" s="273" t="s">
        <v>4631</v>
      </c>
      <c r="D245" s="273" t="s">
        <v>4686</v>
      </c>
      <c r="E245" s="273" t="s">
        <v>4686</v>
      </c>
      <c r="F245" s="273" t="s">
        <v>4687</v>
      </c>
      <c r="G245" s="269" t="s">
        <v>12087</v>
      </c>
      <c r="H245" s="272" t="s">
        <v>688</v>
      </c>
      <c r="I245" s="269"/>
      <c r="J245" s="269"/>
      <c r="K245" s="259" t="s">
        <v>4464</v>
      </c>
      <c r="L245" s="269" t="s">
        <v>4508</v>
      </c>
      <c r="M245" s="269" t="s">
        <v>300</v>
      </c>
      <c r="N245" s="327">
        <v>26</v>
      </c>
      <c r="O245" s="295" t="s">
        <v>691</v>
      </c>
      <c r="P245" s="272"/>
      <c r="Q245" s="290" t="s">
        <v>5154</v>
      </c>
      <c r="R245" s="305" t="s">
        <v>2</v>
      </c>
      <c r="S245" s="290" t="s">
        <v>5155</v>
      </c>
      <c r="T245" s="296" t="s">
        <v>2</v>
      </c>
      <c r="U245" s="260" t="s">
        <v>454</v>
      </c>
      <c r="V245" s="274"/>
      <c r="W245" s="274"/>
      <c r="X245" s="274"/>
      <c r="Y245" s="274">
        <v>42</v>
      </c>
      <c r="Z245" s="274">
        <v>71</v>
      </c>
      <c r="AA245" s="274">
        <f t="shared" ref="AA245:AA253" si="215">Z245-Y245</f>
        <v>29</v>
      </c>
      <c r="AB245" s="274"/>
      <c r="AC245" s="274"/>
      <c r="AD245" s="274"/>
      <c r="AE245" s="274">
        <v>59</v>
      </c>
      <c r="AF245" s="274">
        <v>82</v>
      </c>
      <c r="AG245" s="274">
        <f t="shared" ref="AG245:AG253" si="216">AF245-AE245</f>
        <v>23</v>
      </c>
      <c r="AH245" s="274"/>
      <c r="AI245" s="274"/>
      <c r="AJ245" s="274"/>
      <c r="AK245" s="274">
        <v>79</v>
      </c>
      <c r="AL245" s="274">
        <v>96</v>
      </c>
      <c r="AM245" s="274">
        <f t="shared" ref="AM245:AM253" si="217">AL245-AK245</f>
        <v>17</v>
      </c>
      <c r="AN245" s="274"/>
      <c r="AO245" s="274"/>
      <c r="AP245" s="274"/>
      <c r="AQ245" s="274">
        <v>64</v>
      </c>
      <c r="AR245" s="274">
        <v>90</v>
      </c>
      <c r="AS245" s="274">
        <f t="shared" ref="AS245:AS253" si="218">AR245-AQ245</f>
        <v>26</v>
      </c>
      <c r="AT245" s="274"/>
      <c r="AU245" s="274" t="s">
        <v>5156</v>
      </c>
      <c r="AV245" s="274"/>
      <c r="AW245" s="274">
        <v>83</v>
      </c>
      <c r="AX245" s="274">
        <v>93</v>
      </c>
      <c r="AY245" s="274">
        <f t="shared" ref="AY245:AY253" si="219">AX245-AW245</f>
        <v>10</v>
      </c>
      <c r="AZ245" s="274"/>
      <c r="BA245" s="274"/>
      <c r="BB245" s="274"/>
      <c r="BC245" s="274"/>
      <c r="BD245" s="274"/>
      <c r="BE245" s="274"/>
      <c r="BF245" s="274"/>
      <c r="BG245" s="274"/>
      <c r="BH245" s="274">
        <v>83</v>
      </c>
      <c r="BI245" s="274">
        <v>92</v>
      </c>
      <c r="BJ245" s="274">
        <f t="shared" ref="BJ245:BJ252" si="220">BI245-BH245</f>
        <v>9</v>
      </c>
      <c r="BK245" s="274"/>
      <c r="BL245" s="274"/>
      <c r="BM245" s="274"/>
      <c r="BN245" s="274">
        <v>88</v>
      </c>
      <c r="BO245" s="274">
        <v>97</v>
      </c>
      <c r="BP245" s="274">
        <f t="shared" ref="BP245:BP253" si="221">BO245-BN245</f>
        <v>9</v>
      </c>
      <c r="BQ245" s="286">
        <v>0.97</v>
      </c>
      <c r="BR245" s="282">
        <v>4.41</v>
      </c>
      <c r="BS245" s="282">
        <v>0.43</v>
      </c>
      <c r="BT245" s="282" t="s">
        <v>52</v>
      </c>
      <c r="BU245" s="282" t="s">
        <v>52</v>
      </c>
      <c r="BV245" s="302">
        <v>140.99</v>
      </c>
      <c r="BW245" s="299">
        <v>5.08</v>
      </c>
      <c r="BX245" s="299">
        <v>5.4219999999999997</v>
      </c>
      <c r="BY245" s="300">
        <v>7.0000000000000007E-2</v>
      </c>
      <c r="BZ245" s="299">
        <v>29.3</v>
      </c>
      <c r="CA245" s="299">
        <v>4.8099999999999996</v>
      </c>
      <c r="CB245" s="257"/>
      <c r="CC245" s="257"/>
      <c r="CD245" s="257"/>
      <c r="CE245" s="257"/>
    </row>
    <row r="246" spans="1:83" ht="58.5">
      <c r="A246" s="259">
        <v>2023</v>
      </c>
      <c r="B246" s="273" t="s">
        <v>303</v>
      </c>
      <c r="C246" s="273" t="s">
        <v>4492</v>
      </c>
      <c r="D246" s="273" t="s">
        <v>4493</v>
      </c>
      <c r="E246" s="273" t="s">
        <v>4494</v>
      </c>
      <c r="F246" s="273" t="s">
        <v>4495</v>
      </c>
      <c r="G246" s="269" t="s">
        <v>12093</v>
      </c>
      <c r="H246" s="272" t="s">
        <v>688</v>
      </c>
      <c r="I246" s="269"/>
      <c r="J246" s="269"/>
      <c r="K246" s="259" t="s">
        <v>4464</v>
      </c>
      <c r="L246" s="269" t="s">
        <v>4508</v>
      </c>
      <c r="M246" s="269" t="s">
        <v>4931</v>
      </c>
      <c r="N246" s="327">
        <v>72</v>
      </c>
      <c r="O246" s="295" t="s">
        <v>691</v>
      </c>
      <c r="P246" s="272"/>
      <c r="Q246" s="290" t="s">
        <v>5157</v>
      </c>
      <c r="R246" s="296" t="s">
        <v>2</v>
      </c>
      <c r="S246" s="290" t="s">
        <v>5158</v>
      </c>
      <c r="T246" s="296" t="s">
        <v>2</v>
      </c>
      <c r="U246" s="260" t="s">
        <v>4703</v>
      </c>
      <c r="V246" s="274"/>
      <c r="W246" s="274"/>
      <c r="X246" s="274"/>
      <c r="Y246" s="274">
        <v>67</v>
      </c>
      <c r="Z246" s="274">
        <v>84</v>
      </c>
      <c r="AA246" s="274">
        <f t="shared" si="215"/>
        <v>17</v>
      </c>
      <c r="AB246" s="274"/>
      <c r="AC246" s="274"/>
      <c r="AD246" s="274"/>
      <c r="AE246" s="274">
        <v>81</v>
      </c>
      <c r="AF246" s="274">
        <v>92</v>
      </c>
      <c r="AG246" s="274">
        <f t="shared" si="216"/>
        <v>11</v>
      </c>
      <c r="AH246" s="274"/>
      <c r="AI246" s="274"/>
      <c r="AJ246" s="274"/>
      <c r="AK246" s="274">
        <v>82</v>
      </c>
      <c r="AL246" s="274">
        <v>94</v>
      </c>
      <c r="AM246" s="274">
        <f t="shared" si="217"/>
        <v>12</v>
      </c>
      <c r="AN246" s="274"/>
      <c r="AO246" s="274"/>
      <c r="AP246" s="274"/>
      <c r="AQ246" s="274">
        <v>67</v>
      </c>
      <c r="AR246" s="274">
        <v>84</v>
      </c>
      <c r="AS246" s="274">
        <f t="shared" si="218"/>
        <v>17</v>
      </c>
      <c r="AT246" s="274"/>
      <c r="AU246" s="274"/>
      <c r="AV246" s="274"/>
      <c r="AW246" s="274">
        <v>87</v>
      </c>
      <c r="AX246" s="274">
        <v>97</v>
      </c>
      <c r="AY246" s="274">
        <f t="shared" si="219"/>
        <v>10</v>
      </c>
      <c r="AZ246" s="274"/>
      <c r="BA246" s="274"/>
      <c r="BB246" s="274"/>
      <c r="BC246" s="274"/>
      <c r="BD246" s="274"/>
      <c r="BE246" s="274"/>
      <c r="BF246" s="274"/>
      <c r="BG246" s="274"/>
      <c r="BH246" s="274">
        <v>86</v>
      </c>
      <c r="BI246" s="274">
        <v>95</v>
      </c>
      <c r="BJ246" s="274">
        <f t="shared" si="220"/>
        <v>9</v>
      </c>
      <c r="BK246" s="274"/>
      <c r="BL246" s="274"/>
      <c r="BM246" s="274"/>
      <c r="BN246" s="274">
        <v>96</v>
      </c>
      <c r="BO246" s="274">
        <v>100</v>
      </c>
      <c r="BP246" s="274">
        <f t="shared" si="221"/>
        <v>4</v>
      </c>
      <c r="BQ246" s="286">
        <v>0.96</v>
      </c>
      <c r="BR246" s="282">
        <v>4.1500000000000004</v>
      </c>
      <c r="BS246" s="282">
        <v>0.48</v>
      </c>
      <c r="BT246" s="282" t="s">
        <v>52</v>
      </c>
      <c r="BU246" s="282" t="s">
        <v>52</v>
      </c>
      <c r="BV246" s="302">
        <v>355.68</v>
      </c>
      <c r="BW246" s="299">
        <v>3.82</v>
      </c>
      <c r="BX246" s="299">
        <v>4.93</v>
      </c>
      <c r="BY246" s="300">
        <v>0.28999999999999998</v>
      </c>
      <c r="BZ246" s="299">
        <v>36.4</v>
      </c>
      <c r="CA246" s="299">
        <v>9.77</v>
      </c>
      <c r="CB246" s="257"/>
      <c r="CC246" s="257"/>
      <c r="CD246" s="257"/>
      <c r="CE246" s="257"/>
    </row>
    <row r="247" spans="1:83" ht="43.9">
      <c r="A247" s="259">
        <v>2023</v>
      </c>
      <c r="B247" s="273" t="s">
        <v>4498</v>
      </c>
      <c r="C247" s="273" t="s">
        <v>4631</v>
      </c>
      <c r="D247" s="273" t="s">
        <v>5159</v>
      </c>
      <c r="E247" s="273" t="s">
        <v>5160</v>
      </c>
      <c r="F247" s="273" t="s">
        <v>5161</v>
      </c>
      <c r="G247" s="269" t="s">
        <v>4878</v>
      </c>
      <c r="H247" s="272" t="s">
        <v>4469</v>
      </c>
      <c r="I247" s="269"/>
      <c r="J247" s="269"/>
      <c r="K247" s="259" t="s">
        <v>4464</v>
      </c>
      <c r="L247" s="269" t="s">
        <v>4508</v>
      </c>
      <c r="M247" s="269" t="s">
        <v>300</v>
      </c>
      <c r="N247" s="327">
        <v>92</v>
      </c>
      <c r="O247" s="295" t="s">
        <v>4757</v>
      </c>
      <c r="P247" s="272"/>
      <c r="Q247" s="290" t="s">
        <v>5162</v>
      </c>
      <c r="R247" s="296" t="s">
        <v>5</v>
      </c>
      <c r="S247" s="290" t="s">
        <v>5163</v>
      </c>
      <c r="T247" s="296" t="s">
        <v>2</v>
      </c>
      <c r="U247" s="260" t="s">
        <v>454</v>
      </c>
      <c r="V247" s="274"/>
      <c r="W247" s="274"/>
      <c r="X247" s="274"/>
      <c r="Y247" s="274">
        <v>22</v>
      </c>
      <c r="Z247" s="274">
        <v>53</v>
      </c>
      <c r="AA247" s="274">
        <f t="shared" si="215"/>
        <v>31</v>
      </c>
      <c r="AB247" s="274"/>
      <c r="AC247" s="274"/>
      <c r="AD247" s="274"/>
      <c r="AE247" s="274">
        <v>25</v>
      </c>
      <c r="AF247" s="274">
        <v>60</v>
      </c>
      <c r="AG247" s="274">
        <f t="shared" si="216"/>
        <v>35</v>
      </c>
      <c r="AH247" s="274"/>
      <c r="AI247" s="274"/>
      <c r="AJ247" s="274"/>
      <c r="AK247" s="274">
        <v>51</v>
      </c>
      <c r="AL247" s="274">
        <v>70</v>
      </c>
      <c r="AM247" s="274">
        <f t="shared" si="217"/>
        <v>19</v>
      </c>
      <c r="AN247" s="274"/>
      <c r="AO247" s="274"/>
      <c r="AP247" s="274"/>
      <c r="AQ247" s="274">
        <v>64</v>
      </c>
      <c r="AR247" s="274">
        <v>82</v>
      </c>
      <c r="AS247" s="274">
        <f t="shared" si="218"/>
        <v>18</v>
      </c>
      <c r="AT247" s="274"/>
      <c r="AU247" s="274"/>
      <c r="AV247" s="274"/>
      <c r="AW247" s="274">
        <v>77</v>
      </c>
      <c r="AX247" s="274">
        <v>85</v>
      </c>
      <c r="AY247" s="274">
        <f t="shared" si="219"/>
        <v>8</v>
      </c>
      <c r="AZ247" s="274"/>
      <c r="BA247" s="274"/>
      <c r="BB247" s="274"/>
      <c r="BC247" s="274"/>
      <c r="BD247" s="274"/>
      <c r="BE247" s="274"/>
      <c r="BF247" s="274"/>
      <c r="BG247" s="274"/>
      <c r="BH247" s="274">
        <v>77</v>
      </c>
      <c r="BI247" s="274">
        <v>84</v>
      </c>
      <c r="BJ247" s="274">
        <f t="shared" si="220"/>
        <v>7</v>
      </c>
      <c r="BK247" s="274"/>
      <c r="BL247" s="274"/>
      <c r="BM247" s="274"/>
      <c r="BN247" s="274">
        <v>79</v>
      </c>
      <c r="BO247" s="274">
        <v>87</v>
      </c>
      <c r="BP247" s="274">
        <f t="shared" si="221"/>
        <v>8</v>
      </c>
      <c r="BQ247" s="286">
        <v>0.96</v>
      </c>
      <c r="BR247" s="282">
        <v>3.55</v>
      </c>
      <c r="BS247" s="282">
        <v>0.51</v>
      </c>
      <c r="BT247" s="282" t="s">
        <v>52</v>
      </c>
      <c r="BU247" s="282" t="s">
        <v>52</v>
      </c>
      <c r="BV247" s="302">
        <v>110.7</v>
      </c>
      <c r="BW247" s="299">
        <v>1.2</v>
      </c>
      <c r="BX247" s="299">
        <v>1.22</v>
      </c>
      <c r="BY247" s="300">
        <v>0.02</v>
      </c>
      <c r="BZ247" s="299">
        <v>15.25</v>
      </c>
      <c r="CA247" s="299">
        <v>7.26</v>
      </c>
      <c r="CB247" s="257"/>
      <c r="CC247" s="257"/>
      <c r="CD247" s="257"/>
      <c r="CE247" s="257"/>
    </row>
    <row r="248" spans="1:83" ht="58.5">
      <c r="A248" s="259">
        <v>2023</v>
      </c>
      <c r="B248" s="273" t="s">
        <v>303</v>
      </c>
      <c r="C248" s="273" t="s">
        <v>4497</v>
      </c>
      <c r="D248" s="273" t="s">
        <v>4738</v>
      </c>
      <c r="E248" s="273" t="s">
        <v>4739</v>
      </c>
      <c r="F248" s="273" t="s">
        <v>4781</v>
      </c>
      <c r="G248" s="269" t="s">
        <v>5164</v>
      </c>
      <c r="H248" s="272" t="s">
        <v>4469</v>
      </c>
      <c r="I248" s="269"/>
      <c r="J248" s="269"/>
      <c r="K248" s="259" t="s">
        <v>4464</v>
      </c>
      <c r="L248" s="269" t="s">
        <v>4508</v>
      </c>
      <c r="M248" s="269" t="s">
        <v>4931</v>
      </c>
      <c r="N248" s="327">
        <v>112</v>
      </c>
      <c r="O248" s="295" t="s">
        <v>5008</v>
      </c>
      <c r="P248" s="272"/>
      <c r="Q248" s="284" t="s">
        <v>5165</v>
      </c>
      <c r="R248" s="296" t="s">
        <v>2</v>
      </c>
      <c r="S248" s="290" t="s">
        <v>5166</v>
      </c>
      <c r="T248" s="296" t="s">
        <v>2</v>
      </c>
      <c r="U248" s="260" t="s">
        <v>4703</v>
      </c>
      <c r="V248" s="274"/>
      <c r="W248" s="274"/>
      <c r="X248" s="274"/>
      <c r="Y248" s="274">
        <v>53</v>
      </c>
      <c r="Z248" s="274">
        <v>71</v>
      </c>
      <c r="AA248" s="274">
        <f t="shared" si="215"/>
        <v>18</v>
      </c>
      <c r="AB248" s="274"/>
      <c r="AC248" s="274"/>
      <c r="AD248" s="274"/>
      <c r="AE248" s="274">
        <v>63</v>
      </c>
      <c r="AF248" s="274">
        <v>85</v>
      </c>
      <c r="AG248" s="274">
        <f t="shared" si="216"/>
        <v>22</v>
      </c>
      <c r="AH248" s="274"/>
      <c r="AI248" s="274"/>
      <c r="AJ248" s="274"/>
      <c r="AK248" s="274">
        <v>81</v>
      </c>
      <c r="AL248" s="274">
        <v>84</v>
      </c>
      <c r="AM248" s="274">
        <f t="shared" si="217"/>
        <v>3</v>
      </c>
      <c r="AN248" s="274"/>
      <c r="AO248" s="274"/>
      <c r="AP248" s="274"/>
      <c r="AQ248" s="274">
        <v>62</v>
      </c>
      <c r="AR248" s="274">
        <v>78</v>
      </c>
      <c r="AS248" s="274">
        <f t="shared" si="218"/>
        <v>16</v>
      </c>
      <c r="AT248" s="274"/>
      <c r="AU248" s="274"/>
      <c r="AV248" s="274"/>
      <c r="AW248" s="274">
        <v>76</v>
      </c>
      <c r="AX248" s="274">
        <v>77</v>
      </c>
      <c r="AY248" s="274">
        <f t="shared" si="219"/>
        <v>1</v>
      </c>
      <c r="AZ248" s="274"/>
      <c r="BA248" s="274"/>
      <c r="BB248" s="274"/>
      <c r="BC248" s="274"/>
      <c r="BD248" s="274"/>
      <c r="BE248" s="274"/>
      <c r="BF248" s="274"/>
      <c r="BG248" s="274"/>
      <c r="BH248" s="274">
        <v>75</v>
      </c>
      <c r="BI248" s="274">
        <v>77</v>
      </c>
      <c r="BJ248" s="274">
        <f t="shared" si="220"/>
        <v>2</v>
      </c>
      <c r="BK248" s="274"/>
      <c r="BL248" s="274"/>
      <c r="BM248" s="274"/>
      <c r="BN248" s="274">
        <v>84</v>
      </c>
      <c r="BO248" s="274">
        <v>90</v>
      </c>
      <c r="BP248" s="274">
        <f t="shared" si="221"/>
        <v>6</v>
      </c>
      <c r="BQ248" s="286">
        <v>0.96</v>
      </c>
      <c r="BR248" s="328">
        <v>4.2</v>
      </c>
      <c r="BS248" s="282">
        <v>0.42</v>
      </c>
      <c r="BT248" s="282" t="s">
        <v>52</v>
      </c>
      <c r="BU248" s="282" t="s">
        <v>52</v>
      </c>
      <c r="BV248" s="302">
        <v>137.4</v>
      </c>
      <c r="BW248" s="299">
        <v>1</v>
      </c>
      <c r="BX248" s="299">
        <v>1.21</v>
      </c>
      <c r="BY248" s="300">
        <v>0.21</v>
      </c>
      <c r="BZ248" s="299">
        <v>17.63</v>
      </c>
      <c r="CA248" s="299">
        <v>7.79</v>
      </c>
      <c r="CB248" s="257"/>
      <c r="CC248" s="257"/>
      <c r="CD248" s="257"/>
      <c r="CE248" s="257"/>
    </row>
    <row r="249" spans="1:83" ht="58.5">
      <c r="A249" s="259">
        <v>2023</v>
      </c>
      <c r="B249" s="273" t="s">
        <v>605</v>
      </c>
      <c r="C249" s="273" t="s">
        <v>5167</v>
      </c>
      <c r="D249" s="273" t="s">
        <v>5168</v>
      </c>
      <c r="E249" s="273" t="s">
        <v>5168</v>
      </c>
      <c r="F249" s="273" t="s">
        <v>5169</v>
      </c>
      <c r="G249" s="269" t="s">
        <v>12026</v>
      </c>
      <c r="H249" s="272" t="s">
        <v>719</v>
      </c>
      <c r="I249" s="269"/>
      <c r="J249" s="269"/>
      <c r="K249" s="259" t="s">
        <v>4464</v>
      </c>
      <c r="L249" s="269" t="s">
        <v>4508</v>
      </c>
      <c r="M249" s="283" t="s">
        <v>300</v>
      </c>
      <c r="N249" s="327">
        <v>80</v>
      </c>
      <c r="O249" s="295" t="s">
        <v>4541</v>
      </c>
      <c r="P249" s="272"/>
      <c r="Q249" s="290" t="s">
        <v>5170</v>
      </c>
      <c r="R249" s="296" t="s">
        <v>2</v>
      </c>
      <c r="S249" s="290" t="s">
        <v>5171</v>
      </c>
      <c r="T249" s="296" t="s">
        <v>2</v>
      </c>
      <c r="U249" s="260" t="s">
        <v>4736</v>
      </c>
      <c r="V249" s="274"/>
      <c r="W249" s="274"/>
      <c r="X249" s="274"/>
      <c r="Y249" s="274">
        <v>71</v>
      </c>
      <c r="Z249" s="274">
        <v>88</v>
      </c>
      <c r="AA249" s="274">
        <f t="shared" si="215"/>
        <v>17</v>
      </c>
      <c r="AB249" s="274"/>
      <c r="AC249" s="274"/>
      <c r="AD249" s="274"/>
      <c r="AE249" s="274">
        <v>77</v>
      </c>
      <c r="AF249" s="274">
        <v>98</v>
      </c>
      <c r="AG249" s="274">
        <f t="shared" si="216"/>
        <v>21</v>
      </c>
      <c r="AH249" s="274"/>
      <c r="AI249" s="274"/>
      <c r="AJ249" s="274"/>
      <c r="AK249" s="274">
        <v>81</v>
      </c>
      <c r="AL249" s="274">
        <v>97</v>
      </c>
      <c r="AM249" s="274">
        <f t="shared" si="217"/>
        <v>16</v>
      </c>
      <c r="AN249" s="274"/>
      <c r="AO249" s="274"/>
      <c r="AP249" s="274"/>
      <c r="AQ249" s="274">
        <v>74</v>
      </c>
      <c r="AR249" s="274">
        <v>93</v>
      </c>
      <c r="AS249" s="274">
        <f t="shared" si="218"/>
        <v>19</v>
      </c>
      <c r="AT249" s="274"/>
      <c r="AU249" s="274"/>
      <c r="AV249" s="274"/>
      <c r="AW249" s="274">
        <v>82</v>
      </c>
      <c r="AX249" s="274">
        <v>98</v>
      </c>
      <c r="AY249" s="274">
        <f t="shared" si="219"/>
        <v>16</v>
      </c>
      <c r="AZ249" s="274"/>
      <c r="BA249" s="274"/>
      <c r="BB249" s="274"/>
      <c r="BC249" s="274"/>
      <c r="BD249" s="274"/>
      <c r="BE249" s="274"/>
      <c r="BF249" s="274"/>
      <c r="BG249" s="274"/>
      <c r="BH249" s="274">
        <v>82</v>
      </c>
      <c r="BI249" s="274">
        <v>90</v>
      </c>
      <c r="BJ249" s="274">
        <f t="shared" si="220"/>
        <v>8</v>
      </c>
      <c r="BK249" s="274"/>
      <c r="BL249" s="274"/>
      <c r="BM249" s="274"/>
      <c r="BN249" s="274">
        <v>88</v>
      </c>
      <c r="BO249" s="274">
        <v>99</v>
      </c>
      <c r="BP249" s="274">
        <f t="shared" si="221"/>
        <v>11</v>
      </c>
      <c r="BQ249" s="286">
        <v>0.96</v>
      </c>
      <c r="BR249" s="282">
        <v>4.66</v>
      </c>
      <c r="BS249" s="282">
        <v>0.45</v>
      </c>
      <c r="BT249" s="282" t="s">
        <v>52</v>
      </c>
      <c r="BU249" s="282" t="s">
        <v>52</v>
      </c>
      <c r="BV249" s="302">
        <v>358.33</v>
      </c>
      <c r="BW249" s="299">
        <v>3.5</v>
      </c>
      <c r="BX249" s="299">
        <v>4.47</v>
      </c>
      <c r="BY249" s="300">
        <v>0.28000000000000003</v>
      </c>
      <c r="BZ249" s="299">
        <v>33.479999999999997</v>
      </c>
      <c r="CA249" s="299">
        <v>10.7</v>
      </c>
      <c r="CB249" s="257"/>
      <c r="CC249" s="257"/>
      <c r="CD249" s="257"/>
      <c r="CE249" s="257"/>
    </row>
    <row r="250" spans="1:83" ht="43.9">
      <c r="A250" s="259">
        <v>2023</v>
      </c>
      <c r="B250" s="273" t="s">
        <v>605</v>
      </c>
      <c r="C250" s="273" t="s">
        <v>5167</v>
      </c>
      <c r="D250" s="273" t="s">
        <v>5168</v>
      </c>
      <c r="E250" s="273" t="s">
        <v>5168</v>
      </c>
      <c r="F250" s="273" t="s">
        <v>5169</v>
      </c>
      <c r="G250" s="269" t="s">
        <v>12026</v>
      </c>
      <c r="H250" s="272" t="s">
        <v>688</v>
      </c>
      <c r="I250" s="269"/>
      <c r="J250" s="269"/>
      <c r="K250" s="259" t="s">
        <v>4464</v>
      </c>
      <c r="L250" s="269" t="s">
        <v>4508</v>
      </c>
      <c r="M250" s="283" t="s">
        <v>300</v>
      </c>
      <c r="N250" s="327">
        <v>144</v>
      </c>
      <c r="O250" s="295" t="s">
        <v>4511</v>
      </c>
      <c r="P250" s="272"/>
      <c r="Q250" s="290" t="s">
        <v>5172</v>
      </c>
      <c r="R250" s="296" t="s">
        <v>2</v>
      </c>
      <c r="S250" s="290" t="s">
        <v>5173</v>
      </c>
      <c r="T250" s="296" t="s">
        <v>2</v>
      </c>
      <c r="U250" s="260" t="s">
        <v>4736</v>
      </c>
      <c r="V250" s="274"/>
      <c r="W250" s="274"/>
      <c r="X250" s="274"/>
      <c r="Y250" s="274">
        <v>80</v>
      </c>
      <c r="Z250" s="274">
        <v>94</v>
      </c>
      <c r="AA250" s="274">
        <f t="shared" si="215"/>
        <v>14</v>
      </c>
      <c r="AB250" s="274"/>
      <c r="AC250" s="274"/>
      <c r="AD250" s="274"/>
      <c r="AE250" s="274">
        <v>90</v>
      </c>
      <c r="AF250" s="274">
        <v>97</v>
      </c>
      <c r="AG250" s="274">
        <f t="shared" si="216"/>
        <v>7</v>
      </c>
      <c r="AH250" s="274"/>
      <c r="AI250" s="274"/>
      <c r="AJ250" s="274"/>
      <c r="AK250" s="274">
        <v>88</v>
      </c>
      <c r="AL250" s="274">
        <v>97</v>
      </c>
      <c r="AM250" s="274">
        <f t="shared" si="217"/>
        <v>9</v>
      </c>
      <c r="AN250" s="274"/>
      <c r="AO250" s="274"/>
      <c r="AP250" s="274"/>
      <c r="AQ250" s="274">
        <v>90</v>
      </c>
      <c r="AR250" s="274">
        <v>91</v>
      </c>
      <c r="AS250" s="274">
        <f t="shared" si="218"/>
        <v>1</v>
      </c>
      <c r="AT250" s="274"/>
      <c r="AU250" s="274"/>
      <c r="AV250" s="274"/>
      <c r="AW250" s="274">
        <v>97</v>
      </c>
      <c r="AX250" s="274">
        <v>98</v>
      </c>
      <c r="AY250" s="274">
        <f t="shared" si="219"/>
        <v>1</v>
      </c>
      <c r="AZ250" s="274"/>
      <c r="BA250" s="274"/>
      <c r="BB250" s="274"/>
      <c r="BC250" s="274"/>
      <c r="BD250" s="274"/>
      <c r="BE250" s="274"/>
      <c r="BF250" s="274"/>
      <c r="BG250" s="274"/>
      <c r="BH250" s="274">
        <v>93</v>
      </c>
      <c r="BI250" s="274">
        <v>97</v>
      </c>
      <c r="BJ250" s="274">
        <f t="shared" si="220"/>
        <v>4</v>
      </c>
      <c r="BK250" s="274"/>
      <c r="BL250" s="274"/>
      <c r="BM250" s="274"/>
      <c r="BN250" s="274">
        <v>99</v>
      </c>
      <c r="BO250" s="274">
        <v>100</v>
      </c>
      <c r="BP250" s="274">
        <f t="shared" si="221"/>
        <v>1</v>
      </c>
      <c r="BQ250" s="286">
        <v>0.96</v>
      </c>
      <c r="BR250" s="282">
        <v>4.07</v>
      </c>
      <c r="BS250" s="282">
        <v>0.48</v>
      </c>
      <c r="BT250" s="282" t="s">
        <v>52</v>
      </c>
      <c r="BU250" s="282" t="s">
        <v>52</v>
      </c>
      <c r="BV250" s="302">
        <v>416.51</v>
      </c>
      <c r="BW250" s="299">
        <v>2.27</v>
      </c>
      <c r="BX250" s="299">
        <v>2.89</v>
      </c>
      <c r="BY250" s="300">
        <v>0.27</v>
      </c>
      <c r="BZ250" s="299">
        <v>26.75</v>
      </c>
      <c r="CA250" s="299">
        <v>15.57</v>
      </c>
      <c r="CB250" s="257"/>
      <c r="CC250" s="257"/>
      <c r="CD250" s="257"/>
      <c r="CE250" s="257"/>
    </row>
    <row r="251" spans="1:83" ht="43.9">
      <c r="A251" s="259">
        <v>2023</v>
      </c>
      <c r="B251" s="273" t="s">
        <v>4474</v>
      </c>
      <c r="C251" s="273" t="s">
        <v>4729</v>
      </c>
      <c r="D251" s="273" t="s">
        <v>4730</v>
      </c>
      <c r="E251" s="273" t="s">
        <v>4731</v>
      </c>
      <c r="F251" s="273" t="s">
        <v>4732</v>
      </c>
      <c r="G251" s="269" t="s">
        <v>5288</v>
      </c>
      <c r="H251" s="272" t="s">
        <v>4469</v>
      </c>
      <c r="I251" s="269" t="s">
        <v>5174</v>
      </c>
      <c r="J251" s="269"/>
      <c r="K251" s="259" t="s">
        <v>4464</v>
      </c>
      <c r="L251" s="269" t="s">
        <v>4508</v>
      </c>
      <c r="M251" s="261" t="s">
        <v>4630</v>
      </c>
      <c r="N251" s="327"/>
      <c r="O251" s="295"/>
      <c r="P251" s="272" t="s">
        <v>5175</v>
      </c>
      <c r="Q251" s="290" t="s">
        <v>5176</v>
      </c>
      <c r="R251" s="296" t="s">
        <v>8</v>
      </c>
      <c r="S251" s="290" t="s">
        <v>5177</v>
      </c>
      <c r="T251" s="296" t="s">
        <v>2</v>
      </c>
      <c r="U251" s="260" t="s">
        <v>4710</v>
      </c>
      <c r="V251" s="274"/>
      <c r="W251" s="274"/>
      <c r="X251" s="274"/>
      <c r="Y251" s="274">
        <v>18</v>
      </c>
      <c r="Z251" s="274">
        <v>40</v>
      </c>
      <c r="AA251" s="274">
        <f t="shared" si="215"/>
        <v>22</v>
      </c>
      <c r="AB251" s="274"/>
      <c r="AC251" s="274"/>
      <c r="AD251" s="274"/>
      <c r="AE251" s="274">
        <v>29</v>
      </c>
      <c r="AF251" s="274">
        <v>56</v>
      </c>
      <c r="AG251" s="274">
        <f t="shared" si="216"/>
        <v>27</v>
      </c>
      <c r="AH251" s="274"/>
      <c r="AI251" s="274"/>
      <c r="AJ251" s="274"/>
      <c r="AK251" s="274">
        <v>65</v>
      </c>
      <c r="AL251" s="274">
        <v>78</v>
      </c>
      <c r="AM251" s="274">
        <f t="shared" si="217"/>
        <v>13</v>
      </c>
      <c r="AN251" s="274"/>
      <c r="AO251" s="274"/>
      <c r="AP251" s="274"/>
      <c r="AQ251" s="274">
        <v>46</v>
      </c>
      <c r="AR251" s="274">
        <v>63</v>
      </c>
      <c r="AS251" s="274">
        <f t="shared" si="218"/>
        <v>17</v>
      </c>
      <c r="AT251" s="274"/>
      <c r="AU251" s="274"/>
      <c r="AV251" s="274"/>
      <c r="AW251" s="274">
        <v>98</v>
      </c>
      <c r="AX251" s="274">
        <v>100</v>
      </c>
      <c r="AY251" s="274">
        <f t="shared" si="219"/>
        <v>2</v>
      </c>
      <c r="AZ251" s="274"/>
      <c r="BA251" s="274"/>
      <c r="BB251" s="274"/>
      <c r="BC251" s="274"/>
      <c r="BD251" s="274"/>
      <c r="BE251" s="274"/>
      <c r="BF251" s="274"/>
      <c r="BG251" s="274"/>
      <c r="BH251" s="274">
        <v>95</v>
      </c>
      <c r="BI251" s="274">
        <v>99</v>
      </c>
      <c r="BJ251" s="274">
        <f t="shared" si="220"/>
        <v>4</v>
      </c>
      <c r="BK251" s="274"/>
      <c r="BL251" s="274"/>
      <c r="BM251" s="274"/>
      <c r="BN251" s="274">
        <v>77</v>
      </c>
      <c r="BO251" s="274">
        <v>88</v>
      </c>
      <c r="BP251" s="274">
        <f t="shared" si="221"/>
        <v>11</v>
      </c>
      <c r="BQ251" s="282" t="s">
        <v>52</v>
      </c>
      <c r="BR251" s="282" t="s">
        <v>52</v>
      </c>
      <c r="BS251" s="282" t="s">
        <v>52</v>
      </c>
      <c r="BT251" s="282" t="s">
        <v>52</v>
      </c>
      <c r="BU251" s="282" t="s">
        <v>52</v>
      </c>
      <c r="BV251" s="302" t="s">
        <v>4751</v>
      </c>
      <c r="BW251" s="299"/>
      <c r="BX251" s="299"/>
      <c r="BY251" s="299"/>
      <c r="BZ251" s="299"/>
      <c r="CA251" s="299"/>
      <c r="CB251" s="257"/>
      <c r="CC251" s="257"/>
      <c r="CD251" s="257"/>
      <c r="CE251" s="257" t="s">
        <v>4461</v>
      </c>
    </row>
    <row r="252" spans="1:83" ht="43.9">
      <c r="A252" s="259">
        <v>2023</v>
      </c>
      <c r="B252" s="273" t="s">
        <v>4474</v>
      </c>
      <c r="C252" s="273" t="s">
        <v>4729</v>
      </c>
      <c r="D252" s="273" t="s">
        <v>4730</v>
      </c>
      <c r="E252" s="273" t="s">
        <v>4731</v>
      </c>
      <c r="F252" s="273" t="s">
        <v>4732</v>
      </c>
      <c r="G252" s="269" t="s">
        <v>5288</v>
      </c>
      <c r="H252" s="272" t="s">
        <v>4469</v>
      </c>
      <c r="I252" s="269" t="s">
        <v>5178</v>
      </c>
      <c r="J252" s="269"/>
      <c r="K252" s="259" t="s">
        <v>4464</v>
      </c>
      <c r="L252" s="269" t="s">
        <v>4508</v>
      </c>
      <c r="M252" s="261" t="s">
        <v>4630</v>
      </c>
      <c r="N252" s="327">
        <v>162</v>
      </c>
      <c r="O252" s="295" t="s">
        <v>4624</v>
      </c>
      <c r="P252" s="272" t="s">
        <v>5175</v>
      </c>
      <c r="Q252" s="290" t="s">
        <v>5176</v>
      </c>
      <c r="R252" s="296" t="s">
        <v>8</v>
      </c>
      <c r="S252" s="290" t="s">
        <v>5177</v>
      </c>
      <c r="T252" s="296" t="s">
        <v>2</v>
      </c>
      <c r="U252" s="260" t="s">
        <v>4710</v>
      </c>
      <c r="V252" s="274"/>
      <c r="W252" s="274"/>
      <c r="X252" s="274"/>
      <c r="Y252" s="274">
        <v>18</v>
      </c>
      <c r="Z252" s="274">
        <v>41</v>
      </c>
      <c r="AA252" s="274">
        <f t="shared" si="215"/>
        <v>23</v>
      </c>
      <c r="AB252" s="274"/>
      <c r="AC252" s="274"/>
      <c r="AD252" s="274"/>
      <c r="AE252" s="274">
        <v>29</v>
      </c>
      <c r="AF252" s="274">
        <v>62</v>
      </c>
      <c r="AG252" s="274">
        <f t="shared" si="216"/>
        <v>33</v>
      </c>
      <c r="AH252" s="274"/>
      <c r="AI252" s="274"/>
      <c r="AJ252" s="274"/>
      <c r="AK252" s="274">
        <v>65</v>
      </c>
      <c r="AL252" s="274">
        <v>88</v>
      </c>
      <c r="AM252" s="274">
        <f t="shared" si="217"/>
        <v>23</v>
      </c>
      <c r="AN252" s="274"/>
      <c r="AO252" s="274"/>
      <c r="AP252" s="274"/>
      <c r="AQ252" s="274">
        <v>46</v>
      </c>
      <c r="AR252" s="274">
        <v>71</v>
      </c>
      <c r="AS252" s="274">
        <f t="shared" si="218"/>
        <v>25</v>
      </c>
      <c r="AT252" s="274"/>
      <c r="AU252" s="274"/>
      <c r="AV252" s="274"/>
      <c r="AW252" s="274">
        <v>98</v>
      </c>
      <c r="AX252" s="274">
        <v>100</v>
      </c>
      <c r="AY252" s="274">
        <f t="shared" si="219"/>
        <v>2</v>
      </c>
      <c r="AZ252" s="274"/>
      <c r="BA252" s="274"/>
      <c r="BB252" s="274"/>
      <c r="BC252" s="274"/>
      <c r="BD252" s="274"/>
      <c r="BE252" s="274"/>
      <c r="BF252" s="274"/>
      <c r="BG252" s="274"/>
      <c r="BH252" s="274">
        <v>95</v>
      </c>
      <c r="BI252" s="274">
        <v>94</v>
      </c>
      <c r="BJ252" s="274">
        <f t="shared" si="220"/>
        <v>-1</v>
      </c>
      <c r="BK252" s="274"/>
      <c r="BL252" s="274"/>
      <c r="BM252" s="274"/>
      <c r="BN252" s="274">
        <v>77</v>
      </c>
      <c r="BO252" s="274">
        <v>90</v>
      </c>
      <c r="BP252" s="274">
        <f t="shared" si="221"/>
        <v>13</v>
      </c>
      <c r="BQ252" s="282" t="s">
        <v>52</v>
      </c>
      <c r="BR252" s="282" t="s">
        <v>52</v>
      </c>
      <c r="BS252" s="282" t="s">
        <v>52</v>
      </c>
      <c r="BT252" s="282" t="s">
        <v>52</v>
      </c>
      <c r="BU252" s="282" t="s">
        <v>52</v>
      </c>
      <c r="BV252" s="302">
        <v>51.51</v>
      </c>
      <c r="BW252" s="299">
        <v>0.33500000000000002</v>
      </c>
      <c r="BX252" s="299">
        <v>0.443</v>
      </c>
      <c r="BY252" s="300">
        <v>0.32</v>
      </c>
      <c r="BZ252" s="299">
        <v>11.29</v>
      </c>
      <c r="CA252" s="299">
        <v>4.5599999999999996</v>
      </c>
      <c r="CB252" s="257"/>
      <c r="CC252" s="257"/>
      <c r="CD252" s="257"/>
      <c r="CE252" s="257" t="s">
        <v>4461</v>
      </c>
    </row>
    <row r="253" spans="1:83" ht="58.5">
      <c r="A253" s="259">
        <v>2023</v>
      </c>
      <c r="B253" s="273" t="s">
        <v>5179</v>
      </c>
      <c r="C253" s="273" t="s">
        <v>5180</v>
      </c>
      <c r="D253" s="273" t="s">
        <v>5181</v>
      </c>
      <c r="E253" s="273" t="s">
        <v>5181</v>
      </c>
      <c r="F253" s="273" t="s">
        <v>5182</v>
      </c>
      <c r="G253" s="269" t="s">
        <v>12072</v>
      </c>
      <c r="H253" s="272" t="s">
        <v>4469</v>
      </c>
      <c r="I253" s="269"/>
      <c r="J253" s="269"/>
      <c r="K253" s="259" t="s">
        <v>4464</v>
      </c>
      <c r="L253" s="269" t="s">
        <v>4508</v>
      </c>
      <c r="M253" s="269" t="s">
        <v>4931</v>
      </c>
      <c r="N253" s="327"/>
      <c r="O253" s="295"/>
      <c r="P253" s="272"/>
      <c r="Q253" s="290" t="s">
        <v>5183</v>
      </c>
      <c r="R253" s="296" t="s">
        <v>2</v>
      </c>
      <c r="S253" s="290" t="s">
        <v>5184</v>
      </c>
      <c r="T253" s="296" t="s">
        <v>2</v>
      </c>
      <c r="U253" s="260" t="s">
        <v>4939</v>
      </c>
      <c r="V253" s="274"/>
      <c r="W253" s="274"/>
      <c r="X253" s="274"/>
      <c r="Y253" s="274">
        <v>42</v>
      </c>
      <c r="Z253" s="274">
        <v>64</v>
      </c>
      <c r="AA253" s="274">
        <f t="shared" si="215"/>
        <v>22</v>
      </c>
      <c r="AB253" s="274"/>
      <c r="AC253" s="274"/>
      <c r="AD253" s="274"/>
      <c r="AE253" s="274">
        <v>55</v>
      </c>
      <c r="AF253" s="274">
        <v>74</v>
      </c>
      <c r="AG253" s="274">
        <f t="shared" si="216"/>
        <v>19</v>
      </c>
      <c r="AH253" s="274"/>
      <c r="AI253" s="274"/>
      <c r="AJ253" s="274"/>
      <c r="AK253" s="274">
        <v>77</v>
      </c>
      <c r="AL253" s="274">
        <v>79</v>
      </c>
      <c r="AM253" s="274">
        <f t="shared" si="217"/>
        <v>2</v>
      </c>
      <c r="AN253" s="274"/>
      <c r="AO253" s="274"/>
      <c r="AP253" s="274"/>
      <c r="AQ253" s="274">
        <v>44</v>
      </c>
      <c r="AR253" s="274">
        <v>58</v>
      </c>
      <c r="AS253" s="274">
        <f t="shared" si="218"/>
        <v>14</v>
      </c>
      <c r="AT253" s="274"/>
      <c r="AU253" s="274"/>
      <c r="AV253" s="274"/>
      <c r="AW253" s="274">
        <v>74</v>
      </c>
      <c r="AX253" s="274">
        <v>84</v>
      </c>
      <c r="AY253" s="274">
        <f t="shared" si="219"/>
        <v>10</v>
      </c>
      <c r="AZ253" s="274"/>
      <c r="BA253" s="274"/>
      <c r="BB253" s="274"/>
      <c r="BC253" s="274"/>
      <c r="BD253" s="274"/>
      <c r="BE253" s="274"/>
      <c r="BF253" s="274"/>
      <c r="BG253" s="274"/>
      <c r="BH253" s="274"/>
      <c r="BI253" s="274"/>
      <c r="BJ253" s="274"/>
      <c r="BK253" s="274"/>
      <c r="BL253" s="274"/>
      <c r="BM253" s="274"/>
      <c r="BN253" s="274">
        <v>89</v>
      </c>
      <c r="BO253" s="274">
        <v>95</v>
      </c>
      <c r="BP253" s="274">
        <f t="shared" si="221"/>
        <v>6</v>
      </c>
      <c r="BQ253" s="286">
        <v>0.96</v>
      </c>
      <c r="BR253" s="282">
        <v>4.51</v>
      </c>
      <c r="BS253" s="282">
        <v>0.48</v>
      </c>
      <c r="BT253" s="282" t="s">
        <v>52</v>
      </c>
      <c r="BU253" s="282" t="s">
        <v>52</v>
      </c>
      <c r="BV253" s="302" t="s">
        <v>4751</v>
      </c>
      <c r="BW253" s="299"/>
      <c r="BX253" s="299"/>
      <c r="BY253" s="299"/>
      <c r="BZ253" s="299"/>
      <c r="CA253" s="299"/>
      <c r="CB253" s="257"/>
      <c r="CC253" s="257"/>
      <c r="CD253" s="257"/>
      <c r="CE253" s="257"/>
    </row>
    <row r="254" spans="1:83" ht="58.5">
      <c r="A254" s="259">
        <v>2023</v>
      </c>
      <c r="B254" s="260" t="s">
        <v>4465</v>
      </c>
      <c r="C254" s="260" t="s">
        <v>5097</v>
      </c>
      <c r="D254" s="260" t="s">
        <v>5185</v>
      </c>
      <c r="E254" s="260" t="s">
        <v>5185</v>
      </c>
      <c r="F254" s="260" t="s">
        <v>5186</v>
      </c>
      <c r="G254" s="269" t="s">
        <v>5187</v>
      </c>
      <c r="H254" s="272" t="s">
        <v>681</v>
      </c>
      <c r="I254" s="269"/>
      <c r="J254" s="269"/>
      <c r="K254" s="259" t="s">
        <v>4464</v>
      </c>
      <c r="L254" s="269" t="s">
        <v>4749</v>
      </c>
      <c r="M254" s="269" t="s">
        <v>4931</v>
      </c>
      <c r="N254" s="327">
        <v>72</v>
      </c>
      <c r="O254" s="295" t="s">
        <v>4466</v>
      </c>
      <c r="P254" s="272"/>
      <c r="Q254" s="272" t="s">
        <v>52</v>
      </c>
      <c r="R254" s="301"/>
      <c r="S254" s="290" t="s">
        <v>5188</v>
      </c>
      <c r="T254" s="301" t="s">
        <v>2</v>
      </c>
      <c r="U254" s="260" t="s">
        <v>454</v>
      </c>
      <c r="V254" s="274">
        <v>80</v>
      </c>
      <c r="W254" s="274">
        <v>37</v>
      </c>
      <c r="X254" s="274">
        <f>V254-W254</f>
        <v>43</v>
      </c>
      <c r="Y254" s="274"/>
      <c r="Z254" s="274"/>
      <c r="AA254" s="274"/>
      <c r="AB254" s="274">
        <v>85</v>
      </c>
      <c r="AC254" s="274">
        <v>56</v>
      </c>
      <c r="AD254" s="274">
        <f>AB254-AC254</f>
        <v>29</v>
      </c>
      <c r="AE254" s="274"/>
      <c r="AF254" s="274"/>
      <c r="AG254" s="274"/>
      <c r="AH254" s="274">
        <v>80</v>
      </c>
      <c r="AI254" s="274">
        <v>68</v>
      </c>
      <c r="AJ254" s="274">
        <f>AH254-AI254</f>
        <v>12</v>
      </c>
      <c r="AK254" s="274"/>
      <c r="AL254" s="274"/>
      <c r="AM254" s="274"/>
      <c r="AN254" s="274">
        <v>79</v>
      </c>
      <c r="AO254" s="274">
        <v>49</v>
      </c>
      <c r="AP254" s="274">
        <f>AN254-AO254</f>
        <v>30</v>
      </c>
      <c r="AQ254" s="274"/>
      <c r="AR254" s="274"/>
      <c r="AS254" s="274"/>
      <c r="AT254" s="274">
        <v>81</v>
      </c>
      <c r="AU254" s="274">
        <v>68</v>
      </c>
      <c r="AV254" s="274">
        <f>AT254-AU254</f>
        <v>13</v>
      </c>
      <c r="AW254" s="274"/>
      <c r="AX254" s="274"/>
      <c r="AY254" s="274"/>
      <c r="AZ254" s="274"/>
      <c r="BA254" s="274"/>
      <c r="BB254" s="274"/>
      <c r="BC254" s="274"/>
      <c r="BD254" s="274"/>
      <c r="BE254" s="274">
        <v>82</v>
      </c>
      <c r="BF254" s="274">
        <v>70</v>
      </c>
      <c r="BG254" s="274">
        <f>BE254-BF254</f>
        <v>12</v>
      </c>
      <c r="BH254" s="274"/>
      <c r="BI254" s="274"/>
      <c r="BJ254" s="274"/>
      <c r="BK254" s="274">
        <v>92</v>
      </c>
      <c r="BL254" s="274">
        <v>84</v>
      </c>
      <c r="BM254" s="274">
        <f>BK254-BL254</f>
        <v>8</v>
      </c>
      <c r="BN254" s="274"/>
      <c r="BO254" s="274"/>
      <c r="BP254" s="274"/>
      <c r="BQ254" s="286">
        <v>0.96</v>
      </c>
      <c r="BR254" s="282">
        <v>4.6500000000000004</v>
      </c>
      <c r="BS254" s="282">
        <v>0.42</v>
      </c>
      <c r="BT254" s="282" t="s">
        <v>52</v>
      </c>
      <c r="BU254" s="282" t="s">
        <v>52</v>
      </c>
      <c r="BV254" s="302">
        <v>216.14</v>
      </c>
      <c r="BW254" s="299">
        <v>3.6</v>
      </c>
      <c r="BX254" s="299">
        <v>5.44</v>
      </c>
      <c r="BY254" s="300">
        <v>0.51</v>
      </c>
      <c r="BZ254" s="299">
        <v>33.92</v>
      </c>
      <c r="CA254" s="299">
        <v>6.37</v>
      </c>
      <c r="CB254" s="257"/>
      <c r="CC254" s="257"/>
      <c r="CD254" s="257"/>
      <c r="CE254" s="257" t="s">
        <v>4461</v>
      </c>
    </row>
    <row r="255" spans="1:83" ht="58.5">
      <c r="A255" s="259">
        <v>2023</v>
      </c>
      <c r="B255" s="260" t="s">
        <v>605</v>
      </c>
      <c r="C255" s="260" t="s">
        <v>4913</v>
      </c>
      <c r="D255" s="260" t="s">
        <v>4914</v>
      </c>
      <c r="E255" s="260" t="s">
        <v>4914</v>
      </c>
      <c r="F255" s="260" t="s">
        <v>5049</v>
      </c>
      <c r="G255" s="269" t="s">
        <v>4801</v>
      </c>
      <c r="H255" s="272" t="s">
        <v>681</v>
      </c>
      <c r="I255" s="269"/>
      <c r="J255" s="269"/>
      <c r="K255" s="269" t="s">
        <v>4649</v>
      </c>
      <c r="L255" s="269" t="s">
        <v>4649</v>
      </c>
      <c r="M255" s="272" t="s">
        <v>300</v>
      </c>
      <c r="N255" s="327">
        <v>48</v>
      </c>
      <c r="O255" s="295" t="s">
        <v>4466</v>
      </c>
      <c r="P255" s="272"/>
      <c r="Q255" s="272" t="s">
        <v>52</v>
      </c>
      <c r="R255" s="301"/>
      <c r="S255" s="290" t="s">
        <v>5189</v>
      </c>
      <c r="T255" s="301" t="s">
        <v>2</v>
      </c>
      <c r="U255" s="260" t="s">
        <v>454</v>
      </c>
      <c r="V255" s="274"/>
      <c r="W255" s="274"/>
      <c r="X255" s="274"/>
      <c r="Y255" s="274"/>
      <c r="Z255" s="274"/>
      <c r="AA255" s="274"/>
      <c r="AB255" s="274"/>
      <c r="AC255" s="274"/>
      <c r="AD255" s="274"/>
      <c r="AE255" s="274"/>
      <c r="AF255" s="274"/>
      <c r="AG255" s="274"/>
      <c r="AH255" s="274"/>
      <c r="AI255" s="274"/>
      <c r="AJ255" s="274"/>
      <c r="AK255" s="274"/>
      <c r="AL255" s="274"/>
      <c r="AM255" s="274"/>
      <c r="AN255" s="274"/>
      <c r="AO255" s="274"/>
      <c r="AP255" s="274"/>
      <c r="AQ255" s="274"/>
      <c r="AR255" s="274"/>
      <c r="AS255" s="274"/>
      <c r="AT255" s="274"/>
      <c r="AU255" s="274"/>
      <c r="AV255" s="274"/>
      <c r="AW255" s="274"/>
      <c r="AX255" s="274"/>
      <c r="AY255" s="274"/>
      <c r="AZ255" s="274"/>
      <c r="BA255" s="274"/>
      <c r="BB255" s="274"/>
      <c r="BC255" s="274"/>
      <c r="BD255" s="274"/>
      <c r="BE255" s="274"/>
      <c r="BF255" s="274"/>
      <c r="BG255" s="274"/>
      <c r="BH255" s="274"/>
      <c r="BI255" s="274"/>
      <c r="BJ255" s="274"/>
      <c r="BK255" s="274"/>
      <c r="BL255" s="274"/>
      <c r="BM255" s="274"/>
      <c r="BN255" s="274"/>
      <c r="BO255" s="274"/>
      <c r="BP255" s="274"/>
      <c r="BQ255" s="286">
        <v>0.96</v>
      </c>
      <c r="BR255" s="282">
        <v>4.4800000000000004</v>
      </c>
      <c r="BS255" s="282">
        <v>0.5</v>
      </c>
      <c r="BT255" s="282" t="s">
        <v>52</v>
      </c>
      <c r="BU255" s="282" t="s">
        <v>52</v>
      </c>
      <c r="BV255" s="302">
        <v>227.33</v>
      </c>
      <c r="BW255" s="299">
        <v>8.76</v>
      </c>
      <c r="BX255" s="299">
        <v>9.44</v>
      </c>
      <c r="BY255" s="300">
        <v>0.08</v>
      </c>
      <c r="BZ255" s="299">
        <v>37.549999999999997</v>
      </c>
      <c r="CA255" s="299">
        <v>6.05</v>
      </c>
      <c r="CB255" s="257"/>
      <c r="CC255" s="257"/>
      <c r="CD255" s="257"/>
      <c r="CE255" s="257" t="s">
        <v>4461</v>
      </c>
    </row>
    <row r="256" spans="1:83" ht="58.5">
      <c r="A256" s="259">
        <v>2023</v>
      </c>
      <c r="B256" s="260" t="s">
        <v>303</v>
      </c>
      <c r="C256" s="260" t="s">
        <v>5190</v>
      </c>
      <c r="D256" s="260" t="s">
        <v>4476</v>
      </c>
      <c r="E256" s="260" t="s">
        <v>4477</v>
      </c>
      <c r="F256" s="260" t="s">
        <v>5191</v>
      </c>
      <c r="G256" s="269" t="s">
        <v>12079</v>
      </c>
      <c r="H256" s="272" t="s">
        <v>719</v>
      </c>
      <c r="I256" s="269"/>
      <c r="J256" s="269" t="s">
        <v>339</v>
      </c>
      <c r="K256" s="269" t="s">
        <v>4649</v>
      </c>
      <c r="L256" s="269" t="s">
        <v>4649</v>
      </c>
      <c r="M256" s="269" t="s">
        <v>4931</v>
      </c>
      <c r="N256" s="327">
        <v>39</v>
      </c>
      <c r="O256" s="295" t="s">
        <v>4757</v>
      </c>
      <c r="P256" s="272"/>
      <c r="Q256" s="272" t="s">
        <v>52</v>
      </c>
      <c r="R256" s="301"/>
      <c r="S256" s="290" t="s">
        <v>5192</v>
      </c>
      <c r="T256" s="301" t="s">
        <v>2</v>
      </c>
      <c r="U256" s="260" t="s">
        <v>454</v>
      </c>
      <c r="V256" s="274"/>
      <c r="W256" s="274"/>
      <c r="X256" s="274"/>
      <c r="Y256" s="274"/>
      <c r="Z256" s="274"/>
      <c r="AA256" s="274"/>
      <c r="AB256" s="274"/>
      <c r="AC256" s="274"/>
      <c r="AD256" s="274"/>
      <c r="AE256" s="274"/>
      <c r="AF256" s="274"/>
      <c r="AG256" s="274"/>
      <c r="AH256" s="274"/>
      <c r="AI256" s="274"/>
      <c r="AJ256" s="274"/>
      <c r="AK256" s="274"/>
      <c r="AL256" s="274"/>
      <c r="AM256" s="274"/>
      <c r="AN256" s="274"/>
      <c r="AO256" s="274"/>
      <c r="AP256" s="274"/>
      <c r="AQ256" s="274"/>
      <c r="AR256" s="274"/>
      <c r="AS256" s="274"/>
      <c r="AT256" s="274"/>
      <c r="AU256" s="274"/>
      <c r="AV256" s="274"/>
      <c r="AW256" s="274"/>
      <c r="AX256" s="274"/>
      <c r="AY256" s="274"/>
      <c r="AZ256" s="274"/>
      <c r="BA256" s="274"/>
      <c r="BB256" s="274"/>
      <c r="BC256" s="274"/>
      <c r="BD256" s="274"/>
      <c r="BE256" s="274"/>
      <c r="BF256" s="274"/>
      <c r="BG256" s="274"/>
      <c r="BH256" s="274"/>
      <c r="BI256" s="274"/>
      <c r="BJ256" s="274"/>
      <c r="BK256" s="274"/>
      <c r="BL256" s="274"/>
      <c r="BM256" s="274"/>
      <c r="BN256" s="274"/>
      <c r="BO256" s="274"/>
      <c r="BP256" s="274"/>
      <c r="BQ256" s="286">
        <v>0.96</v>
      </c>
      <c r="BR256" s="282">
        <v>5.22</v>
      </c>
      <c r="BS256" s="282">
        <v>0.47</v>
      </c>
      <c r="BT256" s="282" t="s">
        <v>52</v>
      </c>
      <c r="BU256" s="282" t="s">
        <v>52</v>
      </c>
      <c r="BV256" s="302">
        <v>161.16999999999999</v>
      </c>
      <c r="BW256" s="299">
        <v>3.66</v>
      </c>
      <c r="BX256" s="299">
        <v>4.4000000000000004</v>
      </c>
      <c r="BY256" s="300">
        <v>0.2</v>
      </c>
      <c r="BZ256" s="299">
        <v>26.12</v>
      </c>
      <c r="CA256" s="299">
        <v>6.17</v>
      </c>
      <c r="CB256" s="257"/>
      <c r="CC256" s="257"/>
      <c r="CD256" s="257"/>
      <c r="CE256" s="257" t="s">
        <v>4461</v>
      </c>
    </row>
    <row r="257" spans="1:83" ht="58.5">
      <c r="A257" s="259">
        <v>2023</v>
      </c>
      <c r="B257" s="260" t="s">
        <v>4465</v>
      </c>
      <c r="C257" s="260" t="s">
        <v>5193</v>
      </c>
      <c r="D257" s="260" t="s">
        <v>4476</v>
      </c>
      <c r="E257" s="260" t="s">
        <v>4477</v>
      </c>
      <c r="F257" s="260" t="s">
        <v>5194</v>
      </c>
      <c r="G257" s="269" t="s">
        <v>5195</v>
      </c>
      <c r="H257" s="272" t="s">
        <v>688</v>
      </c>
      <c r="I257" s="269"/>
      <c r="J257" s="269" t="s">
        <v>339</v>
      </c>
      <c r="K257" s="269" t="s">
        <v>4649</v>
      </c>
      <c r="L257" s="269" t="s">
        <v>4649</v>
      </c>
      <c r="M257" s="269" t="s">
        <v>4931</v>
      </c>
      <c r="N257" s="327">
        <v>43</v>
      </c>
      <c r="O257" s="295" t="s">
        <v>5081</v>
      </c>
      <c r="P257" s="272"/>
      <c r="Q257" s="272" t="s">
        <v>52</v>
      </c>
      <c r="R257" s="301"/>
      <c r="S257" s="290" t="s">
        <v>5196</v>
      </c>
      <c r="T257" s="301" t="s">
        <v>2</v>
      </c>
      <c r="U257" s="260" t="s">
        <v>454</v>
      </c>
      <c r="V257" s="274"/>
      <c r="W257" s="274"/>
      <c r="X257" s="274"/>
      <c r="Y257" s="274"/>
      <c r="Z257" s="274"/>
      <c r="AA257" s="274"/>
      <c r="AB257" s="274"/>
      <c r="AC257" s="274"/>
      <c r="AD257" s="274"/>
      <c r="AE257" s="274"/>
      <c r="AF257" s="274"/>
      <c r="AG257" s="274"/>
      <c r="AH257" s="274"/>
      <c r="AI257" s="274"/>
      <c r="AJ257" s="274"/>
      <c r="AK257" s="274"/>
      <c r="AL257" s="274"/>
      <c r="AM257" s="274"/>
      <c r="AN257" s="274"/>
      <c r="AO257" s="274"/>
      <c r="AP257" s="274"/>
      <c r="AQ257" s="274"/>
      <c r="AR257" s="274"/>
      <c r="AS257" s="274"/>
      <c r="AT257" s="274"/>
      <c r="AU257" s="274"/>
      <c r="AV257" s="274"/>
      <c r="AW257" s="274"/>
      <c r="AX257" s="274"/>
      <c r="AY257" s="274"/>
      <c r="AZ257" s="274"/>
      <c r="BA257" s="274"/>
      <c r="BB257" s="274"/>
      <c r="BC257" s="274"/>
      <c r="BD257" s="274"/>
      <c r="BE257" s="274"/>
      <c r="BF257" s="274"/>
      <c r="BG257" s="274"/>
      <c r="BH257" s="274"/>
      <c r="BI257" s="274"/>
      <c r="BJ257" s="274"/>
      <c r="BK257" s="274"/>
      <c r="BL257" s="274"/>
      <c r="BM257" s="274"/>
      <c r="BN257" s="274"/>
      <c r="BO257" s="274"/>
      <c r="BP257" s="274"/>
      <c r="BQ257" s="286">
        <v>0.96</v>
      </c>
      <c r="BR257" s="282">
        <v>5.08</v>
      </c>
      <c r="BS257" s="282">
        <v>0.5</v>
      </c>
      <c r="BT257" s="282" t="s">
        <v>52</v>
      </c>
      <c r="BU257" s="282" t="s">
        <v>52</v>
      </c>
      <c r="BV257" s="302">
        <v>82.61</v>
      </c>
      <c r="BW257" s="299">
        <v>1.18</v>
      </c>
      <c r="BX257" s="299">
        <v>1.92</v>
      </c>
      <c r="BY257" s="300">
        <v>0.63</v>
      </c>
      <c r="BZ257" s="299">
        <v>17.48</v>
      </c>
      <c r="CA257" s="299">
        <v>4.7300000000000004</v>
      </c>
      <c r="CB257" s="257"/>
      <c r="CC257" s="257"/>
      <c r="CD257" s="257"/>
      <c r="CE257" s="257" t="s">
        <v>4461</v>
      </c>
    </row>
    <row r="258" spans="1:83" ht="58.5">
      <c r="A258" s="259">
        <v>2023</v>
      </c>
      <c r="B258" s="273" t="s">
        <v>4467</v>
      </c>
      <c r="C258" s="273" t="s">
        <v>4468</v>
      </c>
      <c r="D258" s="273" t="s">
        <v>5130</v>
      </c>
      <c r="E258" s="273" t="s">
        <v>5130</v>
      </c>
      <c r="F258" s="273" t="s">
        <v>5131</v>
      </c>
      <c r="G258" s="269" t="s">
        <v>12050</v>
      </c>
      <c r="H258" s="272" t="s">
        <v>4469</v>
      </c>
      <c r="I258" s="269"/>
      <c r="J258" s="269" t="s">
        <v>4654</v>
      </c>
      <c r="K258" s="259" t="s">
        <v>4464</v>
      </c>
      <c r="L258" s="269" t="s">
        <v>4508</v>
      </c>
      <c r="M258" s="295" t="s">
        <v>4630</v>
      </c>
      <c r="N258" s="327"/>
      <c r="O258" s="295" t="s">
        <v>5197</v>
      </c>
      <c r="P258" s="272"/>
      <c r="Q258" s="290" t="s">
        <v>5198</v>
      </c>
      <c r="R258" s="296" t="s">
        <v>2</v>
      </c>
      <c r="S258" s="290" t="s">
        <v>5199</v>
      </c>
      <c r="T258" s="296" t="s">
        <v>2</v>
      </c>
      <c r="U258" s="260" t="s">
        <v>454</v>
      </c>
      <c r="V258" s="274"/>
      <c r="W258" s="274"/>
      <c r="X258" s="274"/>
      <c r="Y258" s="274">
        <v>30</v>
      </c>
      <c r="Z258" s="274">
        <v>41</v>
      </c>
      <c r="AA258" s="274">
        <f t="shared" ref="AA258:AA263" si="222">Z258-Y258</f>
        <v>11</v>
      </c>
      <c r="AB258" s="274"/>
      <c r="AC258" s="274"/>
      <c r="AD258" s="274"/>
      <c r="AE258" s="274">
        <v>45</v>
      </c>
      <c r="AF258" s="274">
        <v>51</v>
      </c>
      <c r="AG258" s="274">
        <f t="shared" ref="AG258:AG263" si="223">AF258-AE258</f>
        <v>6</v>
      </c>
      <c r="AH258" s="274"/>
      <c r="AI258" s="274"/>
      <c r="AJ258" s="274"/>
      <c r="AK258" s="274">
        <v>55</v>
      </c>
      <c r="AL258" s="274">
        <v>67</v>
      </c>
      <c r="AM258" s="274">
        <f t="shared" ref="AM258:AM263" si="224">AL258-AK258</f>
        <v>12</v>
      </c>
      <c r="AN258" s="274"/>
      <c r="AO258" s="274"/>
      <c r="AP258" s="274"/>
      <c r="AQ258" s="274">
        <v>60</v>
      </c>
      <c r="AR258" s="274">
        <v>62</v>
      </c>
      <c r="AS258" s="274">
        <f t="shared" ref="AS258:AS263" si="225">AR258-AQ258</f>
        <v>2</v>
      </c>
      <c r="AT258" s="274"/>
      <c r="AU258" s="274"/>
      <c r="AV258" s="274"/>
      <c r="AW258" s="274">
        <v>61</v>
      </c>
      <c r="AX258" s="274">
        <v>72</v>
      </c>
      <c r="AY258" s="274">
        <f t="shared" ref="AY258:AY263" si="226">AX258-AW258</f>
        <v>11</v>
      </c>
      <c r="AZ258" s="274"/>
      <c r="BA258" s="274"/>
      <c r="BB258" s="274"/>
      <c r="BC258" s="274"/>
      <c r="BD258" s="274"/>
      <c r="BE258" s="274"/>
      <c r="BF258" s="274"/>
      <c r="BG258" s="274"/>
      <c r="BH258" s="274">
        <v>65</v>
      </c>
      <c r="BI258" s="274">
        <v>73</v>
      </c>
      <c r="BJ258" s="274">
        <f t="shared" ref="BJ258:BJ263" si="227">BI258-BH258</f>
        <v>8</v>
      </c>
      <c r="BK258" s="274"/>
      <c r="BL258" s="274"/>
      <c r="BM258" s="274"/>
      <c r="BN258" s="274">
        <v>69</v>
      </c>
      <c r="BO258" s="274">
        <v>74</v>
      </c>
      <c r="BP258" s="274">
        <f t="shared" ref="BP258:BP263" si="228">BO258-BN258</f>
        <v>5</v>
      </c>
      <c r="BQ258" s="286">
        <v>0.96</v>
      </c>
      <c r="BR258" s="282">
        <v>3.91</v>
      </c>
      <c r="BS258" s="282">
        <v>0.41</v>
      </c>
      <c r="BT258" s="282" t="s">
        <v>52</v>
      </c>
      <c r="BU258" s="282" t="s">
        <v>52</v>
      </c>
      <c r="BV258" s="302" t="s">
        <v>4751</v>
      </c>
      <c r="BW258" s="299"/>
      <c r="BX258" s="299"/>
      <c r="BY258" s="299"/>
      <c r="BZ258" s="299"/>
      <c r="CA258" s="299"/>
      <c r="CB258" s="257"/>
      <c r="CC258" s="257"/>
      <c r="CD258" s="257"/>
      <c r="CE258" s="257"/>
    </row>
    <row r="259" spans="1:83" ht="73.150000000000006">
      <c r="A259" s="259">
        <v>2023</v>
      </c>
      <c r="B259" s="273" t="s">
        <v>4474</v>
      </c>
      <c r="C259" s="273" t="s">
        <v>5200</v>
      </c>
      <c r="D259" s="273" t="s">
        <v>5201</v>
      </c>
      <c r="E259" s="273" t="s">
        <v>5201</v>
      </c>
      <c r="F259" s="273" t="s">
        <v>5202</v>
      </c>
      <c r="G259" s="269" t="s">
        <v>12066</v>
      </c>
      <c r="H259" s="272" t="s">
        <v>681</v>
      </c>
      <c r="I259" s="269"/>
      <c r="J259" s="269"/>
      <c r="K259" s="259" t="s">
        <v>4464</v>
      </c>
      <c r="L259" s="269" t="s">
        <v>4508</v>
      </c>
      <c r="M259" s="259" t="s">
        <v>300</v>
      </c>
      <c r="N259" s="327">
        <v>52</v>
      </c>
      <c r="O259" s="295" t="s">
        <v>4466</v>
      </c>
      <c r="P259" s="272"/>
      <c r="Q259" s="290" t="s">
        <v>5203</v>
      </c>
      <c r="R259" s="296" t="s">
        <v>8</v>
      </c>
      <c r="S259" s="290" t="s">
        <v>5204</v>
      </c>
      <c r="T259" s="296" t="s">
        <v>2</v>
      </c>
      <c r="U259" s="260" t="s">
        <v>4736</v>
      </c>
      <c r="V259" s="274"/>
      <c r="W259" s="274"/>
      <c r="X259" s="274"/>
      <c r="Y259" s="274">
        <v>79</v>
      </c>
      <c r="Z259" s="274">
        <v>93</v>
      </c>
      <c r="AA259" s="274">
        <f t="shared" si="222"/>
        <v>14</v>
      </c>
      <c r="AB259" s="274"/>
      <c r="AC259" s="274"/>
      <c r="AD259" s="274"/>
      <c r="AE259" s="274">
        <v>85</v>
      </c>
      <c r="AF259" s="274">
        <v>95</v>
      </c>
      <c r="AG259" s="274">
        <f t="shared" si="223"/>
        <v>10</v>
      </c>
      <c r="AH259" s="274"/>
      <c r="AI259" s="274"/>
      <c r="AJ259" s="274"/>
      <c r="AK259" s="274">
        <v>91</v>
      </c>
      <c r="AL259" s="274">
        <v>95</v>
      </c>
      <c r="AM259" s="274">
        <f t="shared" si="224"/>
        <v>4</v>
      </c>
      <c r="AN259" s="274"/>
      <c r="AO259" s="274"/>
      <c r="AP259" s="274"/>
      <c r="AQ259" s="274">
        <v>73</v>
      </c>
      <c r="AR259" s="274">
        <v>90</v>
      </c>
      <c r="AS259" s="274">
        <f t="shared" si="225"/>
        <v>17</v>
      </c>
      <c r="AT259" s="274"/>
      <c r="AU259" s="274"/>
      <c r="AV259" s="274"/>
      <c r="AW259" s="274">
        <v>90</v>
      </c>
      <c r="AX259" s="274">
        <v>91</v>
      </c>
      <c r="AY259" s="274">
        <f t="shared" si="226"/>
        <v>1</v>
      </c>
      <c r="AZ259" s="274"/>
      <c r="BA259" s="274"/>
      <c r="BB259" s="274"/>
      <c r="BC259" s="274"/>
      <c r="BD259" s="274"/>
      <c r="BE259" s="274"/>
      <c r="BF259" s="274"/>
      <c r="BG259" s="274"/>
      <c r="BH259" s="274">
        <v>92</v>
      </c>
      <c r="BI259" s="274">
        <v>96</v>
      </c>
      <c r="BJ259" s="274">
        <f t="shared" si="227"/>
        <v>4</v>
      </c>
      <c r="BK259" s="274"/>
      <c r="BL259" s="274"/>
      <c r="BM259" s="274"/>
      <c r="BN259" s="274">
        <v>96</v>
      </c>
      <c r="BO259" s="274">
        <v>100</v>
      </c>
      <c r="BP259" s="274">
        <f t="shared" si="228"/>
        <v>4</v>
      </c>
      <c r="BQ259" s="286">
        <v>0.94</v>
      </c>
      <c r="BR259" s="282">
        <v>3.73</v>
      </c>
      <c r="BS259" s="282">
        <v>0.53</v>
      </c>
      <c r="BT259" s="304">
        <v>0.89</v>
      </c>
      <c r="BU259" s="282">
        <v>2.36</v>
      </c>
      <c r="BV259" s="302">
        <v>161.43</v>
      </c>
      <c r="BW259" s="299">
        <v>4.2300000000000004</v>
      </c>
      <c r="BX259" s="299">
        <v>5.95</v>
      </c>
      <c r="BY259" s="300">
        <v>0.41</v>
      </c>
      <c r="BZ259" s="299">
        <v>32.83</v>
      </c>
      <c r="CA259" s="299">
        <v>4.92</v>
      </c>
      <c r="CB259" s="257"/>
      <c r="CC259" s="257"/>
      <c r="CD259" s="257"/>
      <c r="CE259" s="257"/>
    </row>
    <row r="260" spans="1:83" ht="73.150000000000006">
      <c r="A260" s="259">
        <v>2023</v>
      </c>
      <c r="B260" s="273" t="s">
        <v>4498</v>
      </c>
      <c r="C260" s="273" t="s">
        <v>4619</v>
      </c>
      <c r="D260" s="273" t="s">
        <v>4771</v>
      </c>
      <c r="E260" s="273" t="s">
        <v>4771</v>
      </c>
      <c r="F260" s="273" t="s">
        <v>4772</v>
      </c>
      <c r="G260" s="269" t="s">
        <v>4878</v>
      </c>
      <c r="H260" s="272" t="s">
        <v>4469</v>
      </c>
      <c r="I260" s="269"/>
      <c r="J260" s="269"/>
      <c r="K260" s="259" t="s">
        <v>4464</v>
      </c>
      <c r="L260" s="269" t="s">
        <v>4508</v>
      </c>
      <c r="M260" s="269" t="s">
        <v>300</v>
      </c>
      <c r="N260" s="327">
        <v>100</v>
      </c>
      <c r="O260" s="295" t="s">
        <v>5205</v>
      </c>
      <c r="P260" s="272"/>
      <c r="Q260" s="284" t="s">
        <v>5206</v>
      </c>
      <c r="R260" s="296" t="s">
        <v>2</v>
      </c>
      <c r="S260" s="290" t="s">
        <v>5207</v>
      </c>
      <c r="T260" s="296" t="s">
        <v>2</v>
      </c>
      <c r="U260" s="260" t="s">
        <v>454</v>
      </c>
      <c r="V260" s="274"/>
      <c r="W260" s="274"/>
      <c r="X260" s="274"/>
      <c r="Y260" s="274">
        <v>40</v>
      </c>
      <c r="Z260" s="274">
        <v>58</v>
      </c>
      <c r="AA260" s="274">
        <f t="shared" si="222"/>
        <v>18</v>
      </c>
      <c r="AB260" s="274"/>
      <c r="AC260" s="274"/>
      <c r="AD260" s="274"/>
      <c r="AE260" s="274">
        <v>63</v>
      </c>
      <c r="AF260" s="274">
        <v>77</v>
      </c>
      <c r="AG260" s="274">
        <f t="shared" si="223"/>
        <v>14</v>
      </c>
      <c r="AH260" s="274"/>
      <c r="AI260" s="274"/>
      <c r="AJ260" s="274"/>
      <c r="AK260" s="274">
        <v>58</v>
      </c>
      <c r="AL260" s="274">
        <v>71</v>
      </c>
      <c r="AM260" s="274">
        <f t="shared" si="224"/>
        <v>13</v>
      </c>
      <c r="AN260" s="274"/>
      <c r="AO260" s="274"/>
      <c r="AP260" s="274"/>
      <c r="AQ260" s="274">
        <v>56</v>
      </c>
      <c r="AR260" s="274">
        <v>70</v>
      </c>
      <c r="AS260" s="274">
        <f t="shared" si="225"/>
        <v>14</v>
      </c>
      <c r="AT260" s="274"/>
      <c r="AU260" s="274"/>
      <c r="AV260" s="274"/>
      <c r="AW260" s="274">
        <v>77</v>
      </c>
      <c r="AX260" s="274">
        <v>80</v>
      </c>
      <c r="AY260" s="274">
        <f t="shared" si="226"/>
        <v>3</v>
      </c>
      <c r="AZ260" s="274"/>
      <c r="BA260" s="274"/>
      <c r="BB260" s="274"/>
      <c r="BC260" s="274"/>
      <c r="BD260" s="274"/>
      <c r="BE260" s="274"/>
      <c r="BF260" s="274"/>
      <c r="BG260" s="274"/>
      <c r="BH260" s="274">
        <v>76</v>
      </c>
      <c r="BI260" s="274">
        <v>79</v>
      </c>
      <c r="BJ260" s="274">
        <f t="shared" si="227"/>
        <v>3</v>
      </c>
      <c r="BK260" s="274"/>
      <c r="BL260" s="274"/>
      <c r="BM260" s="274"/>
      <c r="BN260" s="274">
        <v>85</v>
      </c>
      <c r="BO260" s="274">
        <v>87</v>
      </c>
      <c r="BP260" s="274">
        <f t="shared" si="228"/>
        <v>2</v>
      </c>
      <c r="BQ260" s="286">
        <v>0.96</v>
      </c>
      <c r="BR260" s="282">
        <v>5.3</v>
      </c>
      <c r="BS260" s="282">
        <v>0.47</v>
      </c>
      <c r="BT260" s="282" t="s">
        <v>52</v>
      </c>
      <c r="BU260" s="282" t="s">
        <v>52</v>
      </c>
      <c r="BV260" s="302">
        <v>67.459999999999994</v>
      </c>
      <c r="BW260" s="299">
        <v>0.54</v>
      </c>
      <c r="BX260" s="299">
        <v>0.66700000000000004</v>
      </c>
      <c r="BY260" s="300">
        <v>0.24</v>
      </c>
      <c r="BZ260" s="299">
        <v>14.52</v>
      </c>
      <c r="CA260" s="299">
        <v>4.6500000000000004</v>
      </c>
      <c r="CB260" s="257"/>
      <c r="CC260" s="257"/>
      <c r="CD260" s="257"/>
      <c r="CE260" s="257"/>
    </row>
    <row r="261" spans="1:83" ht="73.150000000000006">
      <c r="A261" s="259">
        <v>2023</v>
      </c>
      <c r="B261" s="273" t="s">
        <v>4498</v>
      </c>
      <c r="C261" s="273" t="s">
        <v>4631</v>
      </c>
      <c r="D261" s="273" t="s">
        <v>4686</v>
      </c>
      <c r="E261" s="273" t="s">
        <v>4686</v>
      </c>
      <c r="F261" s="273" t="s">
        <v>4687</v>
      </c>
      <c r="G261" s="269" t="s">
        <v>4536</v>
      </c>
      <c r="H261" s="272" t="s">
        <v>688</v>
      </c>
      <c r="I261" s="269"/>
      <c r="J261" s="269"/>
      <c r="K261" s="259" t="s">
        <v>4464</v>
      </c>
      <c r="L261" s="269" t="s">
        <v>4508</v>
      </c>
      <c r="M261" s="269" t="s">
        <v>300</v>
      </c>
      <c r="N261" s="327">
        <v>30</v>
      </c>
      <c r="O261" s="295" t="s">
        <v>691</v>
      </c>
      <c r="P261" s="272"/>
      <c r="Q261" s="290" t="s">
        <v>5208</v>
      </c>
      <c r="R261" s="296" t="s">
        <v>2</v>
      </c>
      <c r="S261" s="290" t="s">
        <v>5155</v>
      </c>
      <c r="T261" s="296" t="s">
        <v>2</v>
      </c>
      <c r="U261" s="260" t="s">
        <v>454</v>
      </c>
      <c r="V261" s="274"/>
      <c r="W261" s="274"/>
      <c r="X261" s="274"/>
      <c r="Y261" s="274">
        <v>57</v>
      </c>
      <c r="Z261" s="274">
        <v>66</v>
      </c>
      <c r="AA261" s="274">
        <f t="shared" si="222"/>
        <v>9</v>
      </c>
      <c r="AB261" s="274"/>
      <c r="AC261" s="274"/>
      <c r="AD261" s="274"/>
      <c r="AE261" s="274">
        <v>72</v>
      </c>
      <c r="AF261" s="274">
        <v>78</v>
      </c>
      <c r="AG261" s="274">
        <f t="shared" si="223"/>
        <v>6</v>
      </c>
      <c r="AH261" s="274"/>
      <c r="AI261" s="274"/>
      <c r="AJ261" s="274"/>
      <c r="AK261" s="274">
        <v>82</v>
      </c>
      <c r="AL261" s="274">
        <v>93</v>
      </c>
      <c r="AM261" s="274">
        <f t="shared" si="224"/>
        <v>11</v>
      </c>
      <c r="AN261" s="274"/>
      <c r="AO261" s="274"/>
      <c r="AP261" s="274"/>
      <c r="AQ261" s="274">
        <v>77</v>
      </c>
      <c r="AR261" s="274">
        <v>83</v>
      </c>
      <c r="AS261" s="274">
        <f t="shared" si="225"/>
        <v>6</v>
      </c>
      <c r="AT261" s="274"/>
      <c r="AU261" s="274"/>
      <c r="AV261" s="274"/>
      <c r="AW261" s="274">
        <v>86</v>
      </c>
      <c r="AX261" s="274">
        <v>94</v>
      </c>
      <c r="AY261" s="274">
        <f t="shared" si="226"/>
        <v>8</v>
      </c>
      <c r="AZ261" s="274"/>
      <c r="BA261" s="274"/>
      <c r="BB261" s="274"/>
      <c r="BC261" s="274"/>
      <c r="BD261" s="274"/>
      <c r="BE261" s="274"/>
      <c r="BF261" s="274"/>
      <c r="BG261" s="274"/>
      <c r="BH261" s="274">
        <v>80</v>
      </c>
      <c r="BI261" s="274">
        <v>91</v>
      </c>
      <c r="BJ261" s="274">
        <f t="shared" si="227"/>
        <v>11</v>
      </c>
      <c r="BK261" s="274"/>
      <c r="BL261" s="274"/>
      <c r="BM261" s="274"/>
      <c r="BN261" s="274">
        <v>90</v>
      </c>
      <c r="BO261" s="274">
        <v>96</v>
      </c>
      <c r="BP261" s="274">
        <f t="shared" si="228"/>
        <v>6</v>
      </c>
      <c r="BQ261" s="286">
        <v>0.96</v>
      </c>
      <c r="BR261" s="282">
        <v>4.8</v>
      </c>
      <c r="BS261" s="282">
        <v>0.44</v>
      </c>
      <c r="BT261" s="282" t="s">
        <v>52</v>
      </c>
      <c r="BU261" s="282" t="s">
        <v>52</v>
      </c>
      <c r="BV261" s="302">
        <v>152.21</v>
      </c>
      <c r="BW261" s="299">
        <v>5.63</v>
      </c>
      <c r="BX261" s="299">
        <v>5.07</v>
      </c>
      <c r="BY261" s="300">
        <v>-0.1</v>
      </c>
      <c r="BZ261" s="299">
        <v>32.35</v>
      </c>
      <c r="CA261" s="299">
        <v>4.71</v>
      </c>
      <c r="CB261" s="257"/>
      <c r="CC261" s="257"/>
      <c r="CD261" s="257"/>
      <c r="CE261" s="257"/>
    </row>
    <row r="262" spans="1:83" ht="73.150000000000006">
      <c r="A262" s="259">
        <v>2023</v>
      </c>
      <c r="B262" s="273" t="s">
        <v>4498</v>
      </c>
      <c r="C262" s="273" t="s">
        <v>4631</v>
      </c>
      <c r="D262" s="273" t="s">
        <v>4686</v>
      </c>
      <c r="E262" s="273" t="s">
        <v>4686</v>
      </c>
      <c r="F262" s="273" t="s">
        <v>4687</v>
      </c>
      <c r="G262" s="269" t="s">
        <v>4536</v>
      </c>
      <c r="H262" s="261" t="s">
        <v>693</v>
      </c>
      <c r="I262" s="269"/>
      <c r="J262" s="269"/>
      <c r="K262" s="259" t="s">
        <v>4464</v>
      </c>
      <c r="L262" s="269" t="s">
        <v>4508</v>
      </c>
      <c r="M262" s="269" t="s">
        <v>300</v>
      </c>
      <c r="N262" s="327">
        <v>16</v>
      </c>
      <c r="O262" s="295" t="s">
        <v>5124</v>
      </c>
      <c r="P262" s="272"/>
      <c r="Q262" s="290" t="s">
        <v>5209</v>
      </c>
      <c r="R262" s="296" t="s">
        <v>2</v>
      </c>
      <c r="S262" s="290" t="s">
        <v>5153</v>
      </c>
      <c r="T262" s="296" t="s">
        <v>2</v>
      </c>
      <c r="U262" s="260" t="s">
        <v>454</v>
      </c>
      <c r="V262" s="274"/>
      <c r="W262" s="274"/>
      <c r="X262" s="274"/>
      <c r="Y262" s="274">
        <v>23</v>
      </c>
      <c r="Z262" s="274">
        <v>54</v>
      </c>
      <c r="AA262" s="274">
        <f t="shared" si="222"/>
        <v>31</v>
      </c>
      <c r="AB262" s="274"/>
      <c r="AC262" s="274"/>
      <c r="AD262" s="274"/>
      <c r="AE262" s="274">
        <v>48</v>
      </c>
      <c r="AF262" s="274">
        <v>69</v>
      </c>
      <c r="AG262" s="274">
        <f t="shared" si="223"/>
        <v>21</v>
      </c>
      <c r="AH262" s="274"/>
      <c r="AI262" s="274"/>
      <c r="AJ262" s="274"/>
      <c r="AK262" s="274">
        <v>71</v>
      </c>
      <c r="AL262" s="274">
        <v>88</v>
      </c>
      <c r="AM262" s="274">
        <f t="shared" si="224"/>
        <v>17</v>
      </c>
      <c r="AN262" s="274"/>
      <c r="AO262" s="274"/>
      <c r="AP262" s="274"/>
      <c r="AQ262" s="274">
        <v>56</v>
      </c>
      <c r="AR262" s="274">
        <v>83</v>
      </c>
      <c r="AS262" s="274">
        <f t="shared" si="225"/>
        <v>27</v>
      </c>
      <c r="AT262" s="274"/>
      <c r="AU262" s="274"/>
      <c r="AV262" s="274"/>
      <c r="AW262" s="274">
        <v>78</v>
      </c>
      <c r="AX262" s="274">
        <v>88</v>
      </c>
      <c r="AY262" s="274">
        <f t="shared" si="226"/>
        <v>10</v>
      </c>
      <c r="AZ262" s="274"/>
      <c r="BA262" s="274"/>
      <c r="BB262" s="274"/>
      <c r="BC262" s="274"/>
      <c r="BD262" s="274"/>
      <c r="BE262" s="274"/>
      <c r="BF262" s="274"/>
      <c r="BG262" s="274"/>
      <c r="BH262" s="274">
        <v>76</v>
      </c>
      <c r="BI262" s="274">
        <v>84</v>
      </c>
      <c r="BJ262" s="274">
        <f t="shared" si="227"/>
        <v>8</v>
      </c>
      <c r="BK262" s="274"/>
      <c r="BL262" s="274"/>
      <c r="BM262" s="274"/>
      <c r="BN262" s="274">
        <v>81</v>
      </c>
      <c r="BO262" s="274">
        <v>92</v>
      </c>
      <c r="BP262" s="274">
        <f t="shared" si="228"/>
        <v>11</v>
      </c>
      <c r="BQ262" s="286">
        <v>0.96</v>
      </c>
      <c r="BR262" s="282">
        <v>5.18</v>
      </c>
      <c r="BS262" s="282">
        <v>0.41</v>
      </c>
      <c r="BT262" s="282" t="s">
        <v>52</v>
      </c>
      <c r="BU262" s="282" t="s">
        <v>52</v>
      </c>
      <c r="BV262" s="302">
        <v>144.69</v>
      </c>
      <c r="BW262" s="299">
        <v>8.1300000000000008</v>
      </c>
      <c r="BX262" s="299">
        <v>9.0399999999999991</v>
      </c>
      <c r="BY262" s="300">
        <v>0.11</v>
      </c>
      <c r="BZ262" s="299">
        <v>28.39</v>
      </c>
      <c r="CA262" s="299">
        <v>5.0999999999999996</v>
      </c>
      <c r="CB262" s="257"/>
      <c r="CC262" s="257"/>
      <c r="CD262" s="257"/>
      <c r="CE262" s="257" t="s">
        <v>4461</v>
      </c>
    </row>
    <row r="263" spans="1:83" ht="58.5">
      <c r="A263" s="259">
        <v>2023</v>
      </c>
      <c r="B263" s="273" t="s">
        <v>4478</v>
      </c>
      <c r="C263" s="273" t="s">
        <v>4479</v>
      </c>
      <c r="D263" s="273" t="s">
        <v>4480</v>
      </c>
      <c r="E263" s="273" t="s">
        <v>4480</v>
      </c>
      <c r="F263" s="273" t="s">
        <v>4481</v>
      </c>
      <c r="G263" s="269" t="s">
        <v>4878</v>
      </c>
      <c r="H263" s="261" t="s">
        <v>693</v>
      </c>
      <c r="I263" s="269"/>
      <c r="J263" s="269"/>
      <c r="K263" s="259" t="s">
        <v>4464</v>
      </c>
      <c r="L263" s="269" t="s">
        <v>4508</v>
      </c>
      <c r="M263" s="269" t="s">
        <v>300</v>
      </c>
      <c r="N263" s="327">
        <v>24</v>
      </c>
      <c r="O263" s="295" t="s">
        <v>4756</v>
      </c>
      <c r="P263" s="272"/>
      <c r="Q263" s="290" t="s">
        <v>5210</v>
      </c>
      <c r="R263" s="296" t="s">
        <v>2</v>
      </c>
      <c r="S263" s="290" t="s">
        <v>5211</v>
      </c>
      <c r="T263" s="296" t="s">
        <v>2</v>
      </c>
      <c r="U263" s="260" t="s">
        <v>4736</v>
      </c>
      <c r="V263" s="274"/>
      <c r="W263" s="274"/>
      <c r="X263" s="274"/>
      <c r="Y263" s="274">
        <v>30</v>
      </c>
      <c r="Z263" s="274">
        <v>52</v>
      </c>
      <c r="AA263" s="274">
        <f t="shared" si="222"/>
        <v>22</v>
      </c>
      <c r="AB263" s="274"/>
      <c r="AC263" s="274"/>
      <c r="AD263" s="274"/>
      <c r="AE263" s="274">
        <v>34</v>
      </c>
      <c r="AF263" s="274">
        <v>62</v>
      </c>
      <c r="AG263" s="274">
        <f t="shared" si="223"/>
        <v>28</v>
      </c>
      <c r="AH263" s="274"/>
      <c r="AI263" s="274"/>
      <c r="AJ263" s="274"/>
      <c r="AK263" s="274">
        <v>56</v>
      </c>
      <c r="AL263" s="274">
        <v>62</v>
      </c>
      <c r="AM263" s="274">
        <f t="shared" si="224"/>
        <v>6</v>
      </c>
      <c r="AN263" s="274"/>
      <c r="AO263" s="274"/>
      <c r="AP263" s="274"/>
      <c r="AQ263" s="274">
        <v>40</v>
      </c>
      <c r="AR263" s="274">
        <v>57</v>
      </c>
      <c r="AS263" s="274">
        <f t="shared" si="225"/>
        <v>17</v>
      </c>
      <c r="AT263" s="274"/>
      <c r="AU263" s="274"/>
      <c r="AV263" s="274"/>
      <c r="AW263" s="274">
        <v>59</v>
      </c>
      <c r="AX263" s="274">
        <v>73</v>
      </c>
      <c r="AY263" s="274">
        <f t="shared" si="226"/>
        <v>14</v>
      </c>
      <c r="AZ263" s="274"/>
      <c r="BA263" s="274"/>
      <c r="BB263" s="274"/>
      <c r="BC263" s="274"/>
      <c r="BD263" s="274"/>
      <c r="BE263" s="274"/>
      <c r="BF263" s="274"/>
      <c r="BG263" s="274"/>
      <c r="BH263" s="274">
        <v>57</v>
      </c>
      <c r="BI263" s="274">
        <v>72</v>
      </c>
      <c r="BJ263" s="274">
        <f t="shared" si="227"/>
        <v>15</v>
      </c>
      <c r="BK263" s="274"/>
      <c r="BL263" s="274"/>
      <c r="BM263" s="274"/>
      <c r="BN263" s="274">
        <v>67</v>
      </c>
      <c r="BO263" s="274">
        <v>82</v>
      </c>
      <c r="BP263" s="274">
        <f t="shared" si="228"/>
        <v>15</v>
      </c>
      <c r="BQ263" s="286">
        <v>0.96</v>
      </c>
      <c r="BR263" s="282">
        <v>4.95</v>
      </c>
      <c r="BS263" s="282">
        <v>0.43</v>
      </c>
      <c r="BT263" s="282" t="s">
        <v>52</v>
      </c>
      <c r="BU263" s="282" t="s">
        <v>52</v>
      </c>
      <c r="BV263" s="302">
        <v>281.01</v>
      </c>
      <c r="BW263" s="299">
        <v>10.199999999999999</v>
      </c>
      <c r="BX263" s="299">
        <v>11.12</v>
      </c>
      <c r="BY263" s="300">
        <v>0.09</v>
      </c>
      <c r="BZ263" s="299">
        <v>29.72</v>
      </c>
      <c r="CA263" s="299">
        <v>9.4600000000000009</v>
      </c>
      <c r="CB263" s="257"/>
      <c r="CC263" s="257"/>
      <c r="CD263" s="257"/>
      <c r="CE263" s="257"/>
    </row>
    <row r="264" spans="1:83" ht="58.5">
      <c r="A264" s="259">
        <v>2023</v>
      </c>
      <c r="B264" s="260" t="s">
        <v>4798</v>
      </c>
      <c r="C264" s="260" t="s">
        <v>5212</v>
      </c>
      <c r="D264" s="260" t="s">
        <v>4689</v>
      </c>
      <c r="E264" s="260" t="s">
        <v>4689</v>
      </c>
      <c r="F264" s="260" t="s">
        <v>447</v>
      </c>
      <c r="G264" s="259" t="s">
        <v>5228</v>
      </c>
      <c r="H264" s="272" t="s">
        <v>676</v>
      </c>
      <c r="I264" s="269"/>
      <c r="J264" s="269"/>
      <c r="K264" s="269" t="s">
        <v>5213</v>
      </c>
      <c r="L264" s="269" t="s">
        <v>3085</v>
      </c>
      <c r="M264" s="283" t="s">
        <v>315</v>
      </c>
      <c r="N264" s="327">
        <v>335</v>
      </c>
      <c r="O264" s="295" t="s">
        <v>679</v>
      </c>
      <c r="P264" s="272"/>
      <c r="Q264" s="290" t="s">
        <v>5214</v>
      </c>
      <c r="R264" s="301"/>
      <c r="S264" s="290" t="s">
        <v>680</v>
      </c>
      <c r="T264" s="301"/>
      <c r="U264" s="260" t="s">
        <v>4736</v>
      </c>
      <c r="V264" s="274">
        <v>41</v>
      </c>
      <c r="W264" s="274">
        <v>27</v>
      </c>
      <c r="X264" s="274">
        <f t="shared" ref="X264:X266" si="229">V264-W264</f>
        <v>14</v>
      </c>
      <c r="Y264" s="274"/>
      <c r="Z264" s="274"/>
      <c r="AA264" s="274"/>
      <c r="AB264" s="274">
        <v>80</v>
      </c>
      <c r="AC264" s="274">
        <v>66</v>
      </c>
      <c r="AD264" s="274">
        <f t="shared" ref="AD264:AD266" si="230">AB264-AC264</f>
        <v>14</v>
      </c>
      <c r="AE264" s="274"/>
      <c r="AF264" s="274"/>
      <c r="AG264" s="274"/>
      <c r="AH264" s="274">
        <v>76</v>
      </c>
      <c r="AI264" s="274">
        <v>66</v>
      </c>
      <c r="AJ264" s="274">
        <f t="shared" ref="AJ264:AJ266" si="231">AH264-AI264</f>
        <v>10</v>
      </c>
      <c r="AK264" s="274"/>
      <c r="AL264" s="274"/>
      <c r="AM264" s="274"/>
      <c r="AN264" s="274">
        <v>65</v>
      </c>
      <c r="AO264" s="274">
        <v>34</v>
      </c>
      <c r="AP264" s="274">
        <f t="shared" ref="AP264:AP266" si="232">AN264-AO264</f>
        <v>31</v>
      </c>
      <c r="AQ264" s="274"/>
      <c r="AR264" s="274"/>
      <c r="AS264" s="274"/>
      <c r="AT264" s="274">
        <v>98</v>
      </c>
      <c r="AU264" s="274">
        <v>87</v>
      </c>
      <c r="AV264" s="274">
        <f t="shared" ref="AV264:AV266" si="233">AT264-AU264</f>
        <v>11</v>
      </c>
      <c r="AW264" s="274"/>
      <c r="AX264" s="274"/>
      <c r="AY264" s="274"/>
      <c r="AZ264" s="274"/>
      <c r="BA264" s="274"/>
      <c r="BB264" s="274"/>
      <c r="BC264" s="274"/>
      <c r="BD264" s="274"/>
      <c r="BE264" s="274"/>
      <c r="BF264" s="274"/>
      <c r="BG264" s="274"/>
      <c r="BH264" s="274"/>
      <c r="BI264" s="274"/>
      <c r="BJ264" s="274"/>
      <c r="BK264" s="274">
        <v>80</v>
      </c>
      <c r="BL264" s="274">
        <v>66</v>
      </c>
      <c r="BM264" s="274">
        <f t="shared" ref="BM264:BM266" si="234">BK264-BL264</f>
        <v>14</v>
      </c>
      <c r="BN264" s="274"/>
      <c r="BO264" s="274"/>
      <c r="BP264" s="274"/>
      <c r="BQ264" s="286">
        <v>0.95</v>
      </c>
      <c r="BR264" s="282">
        <v>3.75</v>
      </c>
      <c r="BS264" s="282">
        <v>0.51</v>
      </c>
      <c r="BT264" s="304">
        <v>0.89</v>
      </c>
      <c r="BU264" s="282">
        <v>2.15</v>
      </c>
      <c r="BV264" s="302">
        <v>545.97</v>
      </c>
      <c r="BW264" s="299">
        <v>1.62</v>
      </c>
      <c r="BX264" s="299">
        <v>1.61</v>
      </c>
      <c r="BY264" s="300">
        <v>0.01</v>
      </c>
      <c r="BZ264" s="299">
        <v>36.799999999999997</v>
      </c>
      <c r="CA264" s="299">
        <v>14.84</v>
      </c>
      <c r="CB264" s="257"/>
      <c r="CC264" s="257"/>
      <c r="CD264" s="257"/>
      <c r="CE264" s="257" t="s">
        <v>4461</v>
      </c>
    </row>
    <row r="265" spans="1:83" ht="73.150000000000006">
      <c r="A265" s="259">
        <v>2023</v>
      </c>
      <c r="B265" s="260" t="s">
        <v>4798</v>
      </c>
      <c r="C265" s="260" t="s">
        <v>5212</v>
      </c>
      <c r="D265" s="260" t="s">
        <v>4689</v>
      </c>
      <c r="E265" s="260" t="s">
        <v>4689</v>
      </c>
      <c r="F265" s="260" t="s">
        <v>447</v>
      </c>
      <c r="G265" s="259" t="s">
        <v>5228</v>
      </c>
      <c r="H265" s="272" t="s">
        <v>681</v>
      </c>
      <c r="I265" s="269"/>
      <c r="J265" s="269"/>
      <c r="K265" s="269" t="s">
        <v>5213</v>
      </c>
      <c r="L265" s="269" t="s">
        <v>3085</v>
      </c>
      <c r="M265" s="283" t="s">
        <v>315</v>
      </c>
      <c r="N265" s="327">
        <v>108</v>
      </c>
      <c r="O265" s="295" t="s">
        <v>682</v>
      </c>
      <c r="P265" s="272"/>
      <c r="Q265" s="290" t="s">
        <v>5215</v>
      </c>
      <c r="R265" s="301"/>
      <c r="S265" s="290" t="s">
        <v>683</v>
      </c>
      <c r="T265" s="301" t="s">
        <v>2</v>
      </c>
      <c r="U265" s="260" t="s">
        <v>454</v>
      </c>
      <c r="V265" s="274">
        <v>50</v>
      </c>
      <c r="W265" s="274">
        <v>29</v>
      </c>
      <c r="X265" s="274">
        <f t="shared" si="229"/>
        <v>21</v>
      </c>
      <c r="Y265" s="274"/>
      <c r="Z265" s="274"/>
      <c r="AA265" s="274"/>
      <c r="AB265" s="274">
        <v>72</v>
      </c>
      <c r="AC265" s="274">
        <v>57</v>
      </c>
      <c r="AD265" s="274">
        <f t="shared" si="230"/>
        <v>15</v>
      </c>
      <c r="AE265" s="274"/>
      <c r="AF265" s="274"/>
      <c r="AG265" s="274"/>
      <c r="AH265" s="274">
        <v>80</v>
      </c>
      <c r="AI265" s="274">
        <v>71</v>
      </c>
      <c r="AJ265" s="274">
        <f t="shared" si="231"/>
        <v>9</v>
      </c>
      <c r="AK265" s="274"/>
      <c r="AL265" s="274"/>
      <c r="AM265" s="274"/>
      <c r="AN265" s="274">
        <v>57</v>
      </c>
      <c r="AO265" s="274">
        <v>41</v>
      </c>
      <c r="AP265" s="274">
        <f t="shared" si="232"/>
        <v>16</v>
      </c>
      <c r="AQ265" s="274"/>
      <c r="AR265" s="274"/>
      <c r="AS265" s="274"/>
      <c r="AT265" s="274">
        <v>100</v>
      </c>
      <c r="AU265" s="274">
        <v>88</v>
      </c>
      <c r="AV265" s="274">
        <f t="shared" si="233"/>
        <v>12</v>
      </c>
      <c r="AW265" s="274"/>
      <c r="AX265" s="274"/>
      <c r="AY265" s="274"/>
      <c r="AZ265" s="274"/>
      <c r="BA265" s="274"/>
      <c r="BB265" s="274"/>
      <c r="BC265" s="274"/>
      <c r="BD265" s="274"/>
      <c r="BE265" s="274"/>
      <c r="BF265" s="274"/>
      <c r="BG265" s="274"/>
      <c r="BH265" s="274"/>
      <c r="BI265" s="274"/>
      <c r="BJ265" s="274"/>
      <c r="BK265" s="274">
        <v>100</v>
      </c>
      <c r="BL265" s="274">
        <v>96</v>
      </c>
      <c r="BM265" s="274">
        <f t="shared" si="234"/>
        <v>4</v>
      </c>
      <c r="BN265" s="274"/>
      <c r="BO265" s="274"/>
      <c r="BP265" s="274"/>
      <c r="BQ265" s="286">
        <v>0.94</v>
      </c>
      <c r="BR265" s="282">
        <v>4.42</v>
      </c>
      <c r="BS265" s="282">
        <v>0.51</v>
      </c>
      <c r="BT265" s="304">
        <v>0.87</v>
      </c>
      <c r="BU265" s="282">
        <v>2.7</v>
      </c>
      <c r="BV265" s="302">
        <v>986.8</v>
      </c>
      <c r="BW265" s="299">
        <v>6.68</v>
      </c>
      <c r="BX265" s="299">
        <v>9.14</v>
      </c>
      <c r="BY265" s="300">
        <v>0.37</v>
      </c>
      <c r="BZ265" s="299">
        <v>51.35</v>
      </c>
      <c r="CA265" s="299">
        <v>19.22</v>
      </c>
      <c r="CB265" s="257"/>
      <c r="CC265" s="257"/>
      <c r="CD265" s="257"/>
      <c r="CE265" s="257" t="s">
        <v>4461</v>
      </c>
    </row>
    <row r="266" spans="1:83" ht="43.9">
      <c r="A266" s="259">
        <v>2023</v>
      </c>
      <c r="B266" s="260" t="s">
        <v>4798</v>
      </c>
      <c r="C266" s="260" t="s">
        <v>5212</v>
      </c>
      <c r="D266" s="260" t="s">
        <v>4689</v>
      </c>
      <c r="E266" s="260" t="s">
        <v>4689</v>
      </c>
      <c r="F266" s="260" t="s">
        <v>447</v>
      </c>
      <c r="G266" s="259" t="s">
        <v>5228</v>
      </c>
      <c r="H266" s="272" t="s">
        <v>684</v>
      </c>
      <c r="I266" s="269"/>
      <c r="J266" s="269"/>
      <c r="K266" s="269" t="s">
        <v>5213</v>
      </c>
      <c r="L266" s="269" t="s">
        <v>3085</v>
      </c>
      <c r="M266" s="283" t="s">
        <v>315</v>
      </c>
      <c r="N266" s="327">
        <v>260</v>
      </c>
      <c r="O266" s="295" t="s">
        <v>685</v>
      </c>
      <c r="P266" s="272"/>
      <c r="Q266" s="290" t="s">
        <v>5216</v>
      </c>
      <c r="R266" s="301"/>
      <c r="S266" s="284" t="s">
        <v>686</v>
      </c>
      <c r="T266" s="301" t="s">
        <v>2</v>
      </c>
      <c r="U266" s="260" t="s">
        <v>4736</v>
      </c>
      <c r="V266" s="274">
        <v>49</v>
      </c>
      <c r="W266" s="274">
        <v>30</v>
      </c>
      <c r="X266" s="274">
        <f t="shared" si="229"/>
        <v>19</v>
      </c>
      <c r="Y266" s="274"/>
      <c r="Z266" s="274"/>
      <c r="AA266" s="274"/>
      <c r="AB266" s="274">
        <v>90</v>
      </c>
      <c r="AC266" s="274">
        <v>67</v>
      </c>
      <c r="AD266" s="274">
        <f t="shared" si="230"/>
        <v>23</v>
      </c>
      <c r="AE266" s="274"/>
      <c r="AF266" s="274"/>
      <c r="AG266" s="274"/>
      <c r="AH266" s="274">
        <v>81</v>
      </c>
      <c r="AI266" s="274">
        <v>67</v>
      </c>
      <c r="AJ266" s="274">
        <f t="shared" si="231"/>
        <v>14</v>
      </c>
      <c r="AK266" s="274"/>
      <c r="AL266" s="274"/>
      <c r="AM266" s="274"/>
      <c r="AN266" s="274">
        <v>75</v>
      </c>
      <c r="AO266" s="274">
        <v>33</v>
      </c>
      <c r="AP266" s="274">
        <f t="shared" si="232"/>
        <v>42</v>
      </c>
      <c r="AQ266" s="274"/>
      <c r="AR266" s="274"/>
      <c r="AS266" s="274"/>
      <c r="AT266" s="274">
        <v>97</v>
      </c>
      <c r="AU266" s="274">
        <v>92</v>
      </c>
      <c r="AV266" s="274">
        <f t="shared" si="233"/>
        <v>5</v>
      </c>
      <c r="AW266" s="274"/>
      <c r="AX266" s="274"/>
      <c r="AY266" s="274"/>
      <c r="AZ266" s="274"/>
      <c r="BA266" s="274"/>
      <c r="BB266" s="274"/>
      <c r="BC266" s="274"/>
      <c r="BD266" s="274"/>
      <c r="BE266" s="274"/>
      <c r="BF266" s="274"/>
      <c r="BG266" s="274"/>
      <c r="BH266" s="274"/>
      <c r="BI266" s="274"/>
      <c r="BJ266" s="274"/>
      <c r="BK266" s="274">
        <v>100</v>
      </c>
      <c r="BL266" s="274">
        <v>94</v>
      </c>
      <c r="BM266" s="274">
        <f t="shared" si="234"/>
        <v>6</v>
      </c>
      <c r="BN266" s="274"/>
      <c r="BO266" s="274"/>
      <c r="BP266" s="274"/>
      <c r="BQ266" s="286">
        <v>0.95</v>
      </c>
      <c r="BR266" s="282">
        <v>4.3099999999999996</v>
      </c>
      <c r="BS266" s="282">
        <v>0.5</v>
      </c>
      <c r="BT266" s="304">
        <v>0.9</v>
      </c>
      <c r="BU266" s="282">
        <v>3.71</v>
      </c>
      <c r="BV266" s="302">
        <v>977.16</v>
      </c>
      <c r="BW266" s="299">
        <v>3.14</v>
      </c>
      <c r="BX266" s="299">
        <v>3.85</v>
      </c>
      <c r="BY266" s="300">
        <v>0.23</v>
      </c>
      <c r="BZ266" s="299">
        <v>55.85</v>
      </c>
      <c r="CA266" s="299">
        <v>17.5</v>
      </c>
      <c r="CB266" s="257"/>
      <c r="CC266" s="257"/>
      <c r="CD266" s="257"/>
      <c r="CE266" s="257" t="s">
        <v>4461</v>
      </c>
    </row>
    <row r="267" spans="1:83" ht="58.5">
      <c r="A267" s="259">
        <v>2023</v>
      </c>
      <c r="B267" s="273" t="s">
        <v>4462</v>
      </c>
      <c r="C267" s="273" t="s">
        <v>4463</v>
      </c>
      <c r="D267" s="273" t="s">
        <v>5217</v>
      </c>
      <c r="E267" s="273" t="s">
        <v>5217</v>
      </c>
      <c r="F267" s="273" t="s">
        <v>5218</v>
      </c>
      <c r="G267" s="329" t="s">
        <v>4778</v>
      </c>
      <c r="H267" s="272" t="s">
        <v>676</v>
      </c>
      <c r="I267" s="269"/>
      <c r="J267" s="269" t="s">
        <v>4654</v>
      </c>
      <c r="K267" s="259" t="s">
        <v>4464</v>
      </c>
      <c r="L267" s="269" t="s">
        <v>4508</v>
      </c>
      <c r="M267" s="259" t="s">
        <v>300</v>
      </c>
      <c r="N267" s="327">
        <v>65</v>
      </c>
      <c r="O267" s="295" t="s">
        <v>5219</v>
      </c>
      <c r="P267" s="272"/>
      <c r="Q267" s="272" t="s">
        <v>52</v>
      </c>
      <c r="R267" s="296"/>
      <c r="S267" s="290" t="s">
        <v>5220</v>
      </c>
      <c r="T267" s="296" t="s">
        <v>2</v>
      </c>
      <c r="U267" s="260" t="s">
        <v>4736</v>
      </c>
      <c r="V267" s="274"/>
      <c r="W267" s="274"/>
      <c r="X267" s="274"/>
      <c r="Y267" s="274">
        <v>1</v>
      </c>
      <c r="Z267" s="274">
        <v>13</v>
      </c>
      <c r="AA267" s="274">
        <f t="shared" ref="AA267:AA269" si="235">Z267-Y267</f>
        <v>12</v>
      </c>
      <c r="AB267" s="274"/>
      <c r="AC267" s="274"/>
      <c r="AD267" s="274"/>
      <c r="AE267" s="274">
        <v>1</v>
      </c>
      <c r="AF267" s="274">
        <v>14</v>
      </c>
      <c r="AG267" s="274">
        <f t="shared" ref="AG267:AG269" si="236">AF267-AE267</f>
        <v>13</v>
      </c>
      <c r="AH267" s="274"/>
      <c r="AI267" s="274"/>
      <c r="AJ267" s="274"/>
      <c r="AK267" s="274">
        <v>27</v>
      </c>
      <c r="AL267" s="274">
        <v>65</v>
      </c>
      <c r="AM267" s="274">
        <f t="shared" ref="AM267:AM269" si="237">AL267-AK267</f>
        <v>38</v>
      </c>
      <c r="AN267" s="274"/>
      <c r="AO267" s="274"/>
      <c r="AP267" s="274"/>
      <c r="AQ267" s="274">
        <v>14</v>
      </c>
      <c r="AR267" s="274">
        <v>63</v>
      </c>
      <c r="AS267" s="274">
        <f t="shared" ref="AS267:AS269" si="238">AR267-AQ267</f>
        <v>49</v>
      </c>
      <c r="AT267" s="274"/>
      <c r="AU267" s="274"/>
      <c r="AV267" s="274"/>
      <c r="AW267" s="274">
        <v>39</v>
      </c>
      <c r="AX267" s="274">
        <v>64</v>
      </c>
      <c r="AY267" s="274">
        <f t="shared" ref="AY267:AY269" si="239">AX267-AW267</f>
        <v>25</v>
      </c>
      <c r="AZ267" s="274"/>
      <c r="BA267" s="274"/>
      <c r="BB267" s="274"/>
      <c r="BC267" s="274"/>
      <c r="BD267" s="274"/>
      <c r="BE267" s="274"/>
      <c r="BF267" s="274"/>
      <c r="BG267" s="274"/>
      <c r="BH267" s="274">
        <v>43</v>
      </c>
      <c r="BI267" s="274">
        <v>68</v>
      </c>
      <c r="BJ267" s="274">
        <f t="shared" ref="BJ267:BJ269" si="240">BI267-BH267</f>
        <v>25</v>
      </c>
      <c r="BK267" s="274"/>
      <c r="BL267" s="274"/>
      <c r="BM267" s="274"/>
      <c r="BN267" s="274">
        <v>53</v>
      </c>
      <c r="BO267" s="274">
        <v>75</v>
      </c>
      <c r="BP267" s="274">
        <f t="shared" ref="BP267:BP269" si="241">BO267-BN267</f>
        <v>22</v>
      </c>
      <c r="BQ267" s="286">
        <v>0.96</v>
      </c>
      <c r="BR267" s="282">
        <v>4.72</v>
      </c>
      <c r="BS267" s="282">
        <v>0.45</v>
      </c>
      <c r="BT267" s="282" t="s">
        <v>52</v>
      </c>
      <c r="BU267" s="282" t="s">
        <v>52</v>
      </c>
      <c r="BV267" s="302">
        <v>75.92</v>
      </c>
      <c r="BW267" s="299">
        <v>1.22</v>
      </c>
      <c r="BX267" s="299">
        <v>1.5780000000000001</v>
      </c>
      <c r="BY267" s="300">
        <v>0.28999999999999998</v>
      </c>
      <c r="BZ267" s="299">
        <v>15.96</v>
      </c>
      <c r="CA267" s="299">
        <v>4.76</v>
      </c>
      <c r="CB267" s="257"/>
      <c r="CC267" s="257"/>
      <c r="CD267" s="257"/>
      <c r="CE267" s="257"/>
    </row>
    <row r="268" spans="1:83" ht="73.150000000000006">
      <c r="A268" s="259">
        <v>2023</v>
      </c>
      <c r="B268" s="273" t="s">
        <v>303</v>
      </c>
      <c r="C268" s="273" t="s">
        <v>4497</v>
      </c>
      <c r="D268" s="273" t="s">
        <v>4738</v>
      </c>
      <c r="E268" s="273" t="s">
        <v>4739</v>
      </c>
      <c r="F268" s="273" t="s">
        <v>5221</v>
      </c>
      <c r="G268" s="269" t="s">
        <v>12053</v>
      </c>
      <c r="H268" s="272" t="s">
        <v>684</v>
      </c>
      <c r="I268" s="269"/>
      <c r="J268" s="269"/>
      <c r="K268" s="259" t="s">
        <v>4464</v>
      </c>
      <c r="L268" s="269" t="s">
        <v>4508</v>
      </c>
      <c r="M268" s="269" t="s">
        <v>4931</v>
      </c>
      <c r="N268" s="327">
        <v>48</v>
      </c>
      <c r="O268" s="295" t="s">
        <v>4795</v>
      </c>
      <c r="P268" s="272"/>
      <c r="Q268" s="290" t="s">
        <v>5222</v>
      </c>
      <c r="R268" s="296" t="s">
        <v>2</v>
      </c>
      <c r="S268" s="290" t="s">
        <v>5223</v>
      </c>
      <c r="T268" s="296" t="s">
        <v>2</v>
      </c>
      <c r="U268" s="260" t="s">
        <v>4703</v>
      </c>
      <c r="V268" s="274"/>
      <c r="W268" s="274"/>
      <c r="X268" s="274"/>
      <c r="Y268" s="274">
        <v>61</v>
      </c>
      <c r="Z268" s="274">
        <v>76</v>
      </c>
      <c r="AA268" s="274">
        <f t="shared" si="235"/>
        <v>15</v>
      </c>
      <c r="AB268" s="274"/>
      <c r="AC268" s="274"/>
      <c r="AD268" s="274"/>
      <c r="AE268" s="274">
        <v>66</v>
      </c>
      <c r="AF268" s="274">
        <v>80</v>
      </c>
      <c r="AG268" s="274">
        <f t="shared" si="236"/>
        <v>14</v>
      </c>
      <c r="AH268" s="274"/>
      <c r="AI268" s="274"/>
      <c r="AJ268" s="274"/>
      <c r="AK268" s="274">
        <v>67</v>
      </c>
      <c r="AL268" s="274">
        <v>80</v>
      </c>
      <c r="AM268" s="274">
        <f t="shared" si="237"/>
        <v>13</v>
      </c>
      <c r="AN268" s="274"/>
      <c r="AO268" s="274"/>
      <c r="AP268" s="274"/>
      <c r="AQ268" s="274">
        <v>61</v>
      </c>
      <c r="AR268" s="274">
        <v>75</v>
      </c>
      <c r="AS268" s="274">
        <f t="shared" si="238"/>
        <v>14</v>
      </c>
      <c r="AT268" s="274"/>
      <c r="AU268" s="274"/>
      <c r="AV268" s="274"/>
      <c r="AW268" s="274">
        <v>70</v>
      </c>
      <c r="AX268" s="274">
        <v>80</v>
      </c>
      <c r="AY268" s="274">
        <f t="shared" si="239"/>
        <v>10</v>
      </c>
      <c r="AZ268" s="274"/>
      <c r="BA268" s="274"/>
      <c r="BB268" s="274"/>
      <c r="BC268" s="274"/>
      <c r="BD268" s="274"/>
      <c r="BE268" s="274"/>
      <c r="BF268" s="274"/>
      <c r="BG268" s="274"/>
      <c r="BH268" s="274">
        <v>65</v>
      </c>
      <c r="BI268" s="274">
        <v>78</v>
      </c>
      <c r="BJ268" s="274">
        <f t="shared" si="240"/>
        <v>13</v>
      </c>
      <c r="BK268" s="274"/>
      <c r="BL268" s="274"/>
      <c r="BM268" s="274"/>
      <c r="BN268" s="274">
        <v>73</v>
      </c>
      <c r="BO268" s="274">
        <v>86</v>
      </c>
      <c r="BP268" s="274">
        <f t="shared" si="241"/>
        <v>13</v>
      </c>
      <c r="BQ268" s="286">
        <v>0.96</v>
      </c>
      <c r="BR268" s="282">
        <v>5.1100000000000003</v>
      </c>
      <c r="BS268" s="282">
        <v>0.48</v>
      </c>
      <c r="BT268" s="282" t="s">
        <v>52</v>
      </c>
      <c r="BU268" s="282" t="s">
        <v>52</v>
      </c>
      <c r="BV268" s="302">
        <v>188.39</v>
      </c>
      <c r="BW268" s="299">
        <v>2.98</v>
      </c>
      <c r="BX268" s="299">
        <v>3.92</v>
      </c>
      <c r="BY268" s="300">
        <v>0.32</v>
      </c>
      <c r="BZ268" s="299">
        <v>29.53</v>
      </c>
      <c r="CA268" s="299">
        <v>6.38</v>
      </c>
      <c r="CB268" s="257"/>
      <c r="CC268" s="257" t="s">
        <v>5156</v>
      </c>
      <c r="CD268" s="257"/>
      <c r="CE268" s="257"/>
    </row>
    <row r="269" spans="1:83" ht="73.150000000000006">
      <c r="A269" s="259">
        <v>2023</v>
      </c>
      <c r="B269" s="273" t="s">
        <v>303</v>
      </c>
      <c r="C269" s="273" t="s">
        <v>4497</v>
      </c>
      <c r="D269" s="273" t="s">
        <v>4738</v>
      </c>
      <c r="E269" s="273" t="s">
        <v>4739</v>
      </c>
      <c r="F269" s="273" t="s">
        <v>5221</v>
      </c>
      <c r="G269" s="269" t="s">
        <v>12053</v>
      </c>
      <c r="H269" s="272" t="s">
        <v>676</v>
      </c>
      <c r="I269" s="269"/>
      <c r="J269" s="269"/>
      <c r="K269" s="259" t="s">
        <v>4464</v>
      </c>
      <c r="L269" s="269" t="s">
        <v>4508</v>
      </c>
      <c r="M269" s="269" t="s">
        <v>4931</v>
      </c>
      <c r="N269" s="327">
        <v>56</v>
      </c>
      <c r="O269" s="295" t="s">
        <v>4989</v>
      </c>
      <c r="P269" s="272"/>
      <c r="Q269" s="290" t="s">
        <v>5224</v>
      </c>
      <c r="R269" s="296" t="s">
        <v>2</v>
      </c>
      <c r="S269" s="290" t="s">
        <v>5225</v>
      </c>
      <c r="T269" s="296" t="s">
        <v>2</v>
      </c>
      <c r="U269" s="260" t="s">
        <v>4703</v>
      </c>
      <c r="V269" s="274"/>
      <c r="W269" s="274"/>
      <c r="X269" s="274"/>
      <c r="Y269" s="274">
        <v>67</v>
      </c>
      <c r="Z269" s="274">
        <v>85</v>
      </c>
      <c r="AA269" s="274">
        <f t="shared" si="235"/>
        <v>18</v>
      </c>
      <c r="AB269" s="274"/>
      <c r="AC269" s="274"/>
      <c r="AD269" s="274"/>
      <c r="AE269" s="274">
        <v>80</v>
      </c>
      <c r="AF269" s="274">
        <v>89</v>
      </c>
      <c r="AG269" s="274">
        <f t="shared" si="236"/>
        <v>9</v>
      </c>
      <c r="AH269" s="274"/>
      <c r="AI269" s="274"/>
      <c r="AJ269" s="274"/>
      <c r="AK269" s="274">
        <v>91</v>
      </c>
      <c r="AL269" s="274">
        <v>93</v>
      </c>
      <c r="AM269" s="274">
        <f t="shared" si="237"/>
        <v>2</v>
      </c>
      <c r="AN269" s="274"/>
      <c r="AO269" s="274"/>
      <c r="AP269" s="274"/>
      <c r="AQ269" s="274">
        <v>72</v>
      </c>
      <c r="AR269" s="274">
        <v>78</v>
      </c>
      <c r="AS269" s="274">
        <f t="shared" si="238"/>
        <v>6</v>
      </c>
      <c r="AT269" s="274"/>
      <c r="AU269" s="274"/>
      <c r="AV269" s="274"/>
      <c r="AW269" s="274">
        <v>79</v>
      </c>
      <c r="AX269" s="274">
        <v>81</v>
      </c>
      <c r="AY269" s="274">
        <f t="shared" si="239"/>
        <v>2</v>
      </c>
      <c r="AZ269" s="274"/>
      <c r="BA269" s="274"/>
      <c r="BB269" s="274"/>
      <c r="BC269" s="274"/>
      <c r="BD269" s="274"/>
      <c r="BE269" s="274"/>
      <c r="BF269" s="274"/>
      <c r="BG269" s="274"/>
      <c r="BH269" s="274">
        <v>75</v>
      </c>
      <c r="BI269" s="274">
        <v>77</v>
      </c>
      <c r="BJ269" s="274">
        <f t="shared" si="240"/>
        <v>2</v>
      </c>
      <c r="BK269" s="274"/>
      <c r="BL269" s="274"/>
      <c r="BM269" s="274"/>
      <c r="BN269" s="274">
        <v>91</v>
      </c>
      <c r="BO269" s="274">
        <v>93</v>
      </c>
      <c r="BP269" s="274">
        <f t="shared" si="241"/>
        <v>2</v>
      </c>
      <c r="BQ269" s="286">
        <v>0.96</v>
      </c>
      <c r="BR269" s="282">
        <v>4.7699999999999996</v>
      </c>
      <c r="BS269" s="282">
        <v>0.53</v>
      </c>
      <c r="BT269" s="282" t="s">
        <v>52</v>
      </c>
      <c r="BU269" s="282" t="s">
        <v>52</v>
      </c>
      <c r="BV269" s="302">
        <v>163.99</v>
      </c>
      <c r="BW269" s="299">
        <v>2.6</v>
      </c>
      <c r="BX269" s="299">
        <v>2.92</v>
      </c>
      <c r="BY269" s="300">
        <v>0.12</v>
      </c>
      <c r="BZ269" s="299">
        <v>20.09</v>
      </c>
      <c r="CA269" s="299">
        <v>8.16</v>
      </c>
      <c r="CB269" s="257"/>
      <c r="CC269" s="257"/>
      <c r="CD269" s="257"/>
      <c r="CE269" s="257"/>
    </row>
    <row r="270" spans="1:83" ht="58.5">
      <c r="A270" s="259">
        <v>2023</v>
      </c>
      <c r="B270" s="260" t="s">
        <v>4498</v>
      </c>
      <c r="C270" s="260" t="s">
        <v>4614</v>
      </c>
      <c r="D270" s="260" t="s">
        <v>5226</v>
      </c>
      <c r="E270" s="260" t="s">
        <v>5226</v>
      </c>
      <c r="F270" s="260" t="s">
        <v>5227</v>
      </c>
      <c r="G270" s="269" t="s">
        <v>5228</v>
      </c>
      <c r="H270" s="261" t="s">
        <v>693</v>
      </c>
      <c r="I270" s="269"/>
      <c r="J270" s="269"/>
      <c r="K270" s="269" t="s">
        <v>4649</v>
      </c>
      <c r="L270" s="269" t="s">
        <v>4649</v>
      </c>
      <c r="M270" s="269" t="s">
        <v>300</v>
      </c>
      <c r="N270" s="327"/>
      <c r="O270" s="295"/>
      <c r="P270" s="272"/>
      <c r="Q270" s="272" t="s">
        <v>52</v>
      </c>
      <c r="R270" s="301"/>
      <c r="S270" s="290" t="s">
        <v>5229</v>
      </c>
      <c r="T270" s="301" t="s">
        <v>2</v>
      </c>
      <c r="U270" s="260" t="s">
        <v>454</v>
      </c>
      <c r="V270" s="274"/>
      <c r="W270" s="274"/>
      <c r="X270" s="274"/>
      <c r="Y270" s="274"/>
      <c r="Z270" s="274"/>
      <c r="AA270" s="274"/>
      <c r="AB270" s="274"/>
      <c r="AC270" s="274"/>
      <c r="AD270" s="274"/>
      <c r="AE270" s="274"/>
      <c r="AF270" s="274"/>
      <c r="AG270" s="274"/>
      <c r="AH270" s="274"/>
      <c r="AI270" s="274"/>
      <c r="AJ270" s="274"/>
      <c r="AK270" s="274"/>
      <c r="AL270" s="274"/>
      <c r="AM270" s="274"/>
      <c r="AN270" s="274"/>
      <c r="AO270" s="274"/>
      <c r="AP270" s="274"/>
      <c r="AQ270" s="274"/>
      <c r="AR270" s="274"/>
      <c r="AS270" s="274"/>
      <c r="AT270" s="274"/>
      <c r="AU270" s="274"/>
      <c r="AV270" s="274"/>
      <c r="AW270" s="274"/>
      <c r="AX270" s="274"/>
      <c r="AY270" s="274"/>
      <c r="AZ270" s="274"/>
      <c r="BA270" s="274"/>
      <c r="BB270" s="274"/>
      <c r="BC270" s="274"/>
      <c r="BD270" s="274"/>
      <c r="BE270" s="274"/>
      <c r="BF270" s="274"/>
      <c r="BG270" s="274"/>
      <c r="BH270" s="274"/>
      <c r="BI270" s="274"/>
      <c r="BJ270" s="274"/>
      <c r="BK270" s="274"/>
      <c r="BL270" s="274"/>
      <c r="BM270" s="274"/>
      <c r="BN270" s="274"/>
      <c r="BO270" s="274"/>
      <c r="BP270" s="274"/>
      <c r="BQ270" s="286">
        <v>0.97</v>
      </c>
      <c r="BR270" s="282">
        <v>4.74</v>
      </c>
      <c r="BS270" s="282">
        <v>0.45</v>
      </c>
      <c r="BT270" s="282" t="s">
        <v>52</v>
      </c>
      <c r="BU270" s="282" t="s">
        <v>52</v>
      </c>
      <c r="BV270" s="302" t="s">
        <v>4751</v>
      </c>
      <c r="BW270" s="299"/>
      <c r="BX270" s="299"/>
      <c r="BY270" s="299"/>
      <c r="BZ270" s="299"/>
      <c r="CA270" s="299"/>
      <c r="CB270" s="257"/>
      <c r="CC270" s="257"/>
      <c r="CD270" s="257"/>
      <c r="CE270" s="257" t="s">
        <v>4461</v>
      </c>
    </row>
    <row r="271" spans="1:83" ht="58.5">
      <c r="A271" s="259">
        <v>2023</v>
      </c>
      <c r="B271" s="260" t="s">
        <v>4498</v>
      </c>
      <c r="C271" s="260" t="s">
        <v>4614</v>
      </c>
      <c r="D271" s="260" t="s">
        <v>5226</v>
      </c>
      <c r="E271" s="260" t="s">
        <v>5226</v>
      </c>
      <c r="F271" s="260" t="s">
        <v>5227</v>
      </c>
      <c r="G271" s="269" t="s">
        <v>5228</v>
      </c>
      <c r="H271" s="272" t="s">
        <v>719</v>
      </c>
      <c r="I271" s="269"/>
      <c r="J271" s="269"/>
      <c r="K271" s="269" t="s">
        <v>4649</v>
      </c>
      <c r="L271" s="269" t="s">
        <v>4649</v>
      </c>
      <c r="M271" s="269" t="s">
        <v>300</v>
      </c>
      <c r="N271" s="327">
        <v>6</v>
      </c>
      <c r="O271" s="295" t="s">
        <v>720</v>
      </c>
      <c r="P271" s="272"/>
      <c r="Q271" s="272" t="s">
        <v>52</v>
      </c>
      <c r="R271" s="301"/>
      <c r="S271" s="290" t="s">
        <v>5230</v>
      </c>
      <c r="T271" s="301" t="s">
        <v>2</v>
      </c>
      <c r="U271" s="260" t="s">
        <v>454</v>
      </c>
      <c r="V271" s="274"/>
      <c r="W271" s="274"/>
      <c r="X271" s="274"/>
      <c r="Y271" s="274"/>
      <c r="Z271" s="274"/>
      <c r="AA271" s="274"/>
      <c r="AB271" s="274"/>
      <c r="AC271" s="274"/>
      <c r="AD271" s="274"/>
      <c r="AE271" s="274"/>
      <c r="AF271" s="274"/>
      <c r="AG271" s="274"/>
      <c r="AH271" s="274"/>
      <c r="AI271" s="274"/>
      <c r="AJ271" s="274"/>
      <c r="AK271" s="274"/>
      <c r="AL271" s="274"/>
      <c r="AM271" s="274"/>
      <c r="AN271" s="274"/>
      <c r="AO271" s="274"/>
      <c r="AP271" s="274"/>
      <c r="AQ271" s="274"/>
      <c r="AR271" s="274"/>
      <c r="AS271" s="274"/>
      <c r="AT271" s="274"/>
      <c r="AU271" s="274"/>
      <c r="AV271" s="274"/>
      <c r="AW271" s="274"/>
      <c r="AX271" s="274"/>
      <c r="AY271" s="274"/>
      <c r="AZ271" s="274"/>
      <c r="BA271" s="274"/>
      <c r="BB271" s="274"/>
      <c r="BC271" s="274"/>
      <c r="BD271" s="274"/>
      <c r="BE271" s="274"/>
      <c r="BF271" s="274"/>
      <c r="BG271" s="274"/>
      <c r="BH271" s="274"/>
      <c r="BI271" s="274"/>
      <c r="BJ271" s="274"/>
      <c r="BK271" s="274"/>
      <c r="BL271" s="274"/>
      <c r="BM271" s="274"/>
      <c r="BN271" s="274"/>
      <c r="BO271" s="274"/>
      <c r="BP271" s="274"/>
      <c r="BQ271" s="286">
        <v>0.96</v>
      </c>
      <c r="BR271" s="282">
        <v>4.55</v>
      </c>
      <c r="BS271" s="282">
        <v>0.53</v>
      </c>
      <c r="BT271" s="282" t="s">
        <v>52</v>
      </c>
      <c r="BU271" s="282" t="s">
        <v>52</v>
      </c>
      <c r="BV271" s="302">
        <v>44.68</v>
      </c>
      <c r="BW271" s="299">
        <v>6.8</v>
      </c>
      <c r="BX271" s="299">
        <v>7.44</v>
      </c>
      <c r="BY271" s="300">
        <v>0.09</v>
      </c>
      <c r="BZ271" s="299">
        <v>20.53</v>
      </c>
      <c r="CA271" s="299">
        <v>2.1800000000000002</v>
      </c>
      <c r="CB271" s="257"/>
      <c r="CC271" s="257"/>
      <c r="CD271" s="257"/>
      <c r="CE271" s="257" t="s">
        <v>4461</v>
      </c>
    </row>
    <row r="272" spans="1:83" ht="58.5">
      <c r="A272" s="259">
        <v>2023</v>
      </c>
      <c r="B272" s="273" t="s">
        <v>4498</v>
      </c>
      <c r="C272" s="273" t="s">
        <v>5231</v>
      </c>
      <c r="D272" s="273" t="s">
        <v>4657</v>
      </c>
      <c r="E272" s="273" t="s">
        <v>4657</v>
      </c>
      <c r="F272" s="273" t="s">
        <v>5232</v>
      </c>
      <c r="G272" s="269" t="s">
        <v>5233</v>
      </c>
      <c r="H272" s="272" t="s">
        <v>688</v>
      </c>
      <c r="I272" s="269"/>
      <c r="J272" s="269"/>
      <c r="K272" s="259" t="s">
        <v>4464</v>
      </c>
      <c r="L272" s="269" t="s">
        <v>4508</v>
      </c>
      <c r="M272" s="269" t="s">
        <v>300</v>
      </c>
      <c r="N272" s="327">
        <v>6</v>
      </c>
      <c r="O272" s="295" t="s">
        <v>691</v>
      </c>
      <c r="P272" s="272"/>
      <c r="Q272" s="290" t="s">
        <v>5234</v>
      </c>
      <c r="R272" s="296" t="s">
        <v>2</v>
      </c>
      <c r="S272" s="290" t="s">
        <v>5235</v>
      </c>
      <c r="T272" s="296" t="s">
        <v>2</v>
      </c>
      <c r="U272" s="260" t="s">
        <v>4939</v>
      </c>
      <c r="V272" s="274"/>
      <c r="W272" s="274"/>
      <c r="X272" s="274"/>
      <c r="Y272" s="274">
        <v>56</v>
      </c>
      <c r="Z272" s="274">
        <v>61</v>
      </c>
      <c r="AA272" s="274">
        <f>Z272-Y272</f>
        <v>5</v>
      </c>
      <c r="AB272" s="274"/>
      <c r="AC272" s="274"/>
      <c r="AD272" s="274"/>
      <c r="AE272" s="274">
        <v>65</v>
      </c>
      <c r="AF272" s="274">
        <v>74</v>
      </c>
      <c r="AG272" s="274">
        <f>AF272-AE272</f>
        <v>9</v>
      </c>
      <c r="AH272" s="274"/>
      <c r="AI272" s="274"/>
      <c r="AJ272" s="274"/>
      <c r="AK272" s="274">
        <v>73</v>
      </c>
      <c r="AL272" s="274">
        <v>81</v>
      </c>
      <c r="AM272" s="274">
        <f>AL272-AK272</f>
        <v>8</v>
      </c>
      <c r="AN272" s="274"/>
      <c r="AO272" s="274"/>
      <c r="AP272" s="274"/>
      <c r="AQ272" s="274">
        <v>64</v>
      </c>
      <c r="AR272" s="274">
        <v>85</v>
      </c>
      <c r="AS272" s="274">
        <f>AR272-AQ272</f>
        <v>21</v>
      </c>
      <c r="AT272" s="274"/>
      <c r="AU272" s="274"/>
      <c r="AV272" s="274"/>
      <c r="AW272" s="274">
        <v>79</v>
      </c>
      <c r="AX272" s="274">
        <v>91</v>
      </c>
      <c r="AY272" s="274">
        <f>AX272-AW272</f>
        <v>12</v>
      </c>
      <c r="AZ272" s="274"/>
      <c r="BA272" s="274"/>
      <c r="BB272" s="274"/>
      <c r="BC272" s="274"/>
      <c r="BD272" s="274"/>
      <c r="BE272" s="274"/>
      <c r="BF272" s="274"/>
      <c r="BG272" s="274"/>
      <c r="BH272" s="274" t="s">
        <v>52</v>
      </c>
      <c r="BI272" s="274" t="s">
        <v>52</v>
      </c>
      <c r="BJ272" s="274" t="s">
        <v>52</v>
      </c>
      <c r="BK272" s="274"/>
      <c r="BL272" s="274"/>
      <c r="BM272" s="274"/>
      <c r="BN272" s="274">
        <v>81</v>
      </c>
      <c r="BO272" s="274">
        <v>97</v>
      </c>
      <c r="BP272" s="274">
        <f>BO272-BN272</f>
        <v>16</v>
      </c>
      <c r="BQ272" s="286">
        <v>0.96</v>
      </c>
      <c r="BR272" s="282">
        <v>4.43</v>
      </c>
      <c r="BS272" s="282">
        <v>0.5</v>
      </c>
      <c r="BT272" s="282" t="s">
        <v>52</v>
      </c>
      <c r="BU272" s="282" t="s">
        <v>52</v>
      </c>
      <c r="BV272" s="302">
        <v>40.03</v>
      </c>
      <c r="BW272" s="299">
        <v>5.21</v>
      </c>
      <c r="BX272" s="299">
        <v>7.57</v>
      </c>
      <c r="BY272" s="300">
        <v>0.45</v>
      </c>
      <c r="BZ272" s="299">
        <v>16.27</v>
      </c>
      <c r="CA272" s="299">
        <v>2.46</v>
      </c>
      <c r="CB272" s="257"/>
      <c r="CC272" s="257"/>
      <c r="CD272" s="257"/>
      <c r="CE272" s="257"/>
    </row>
    <row r="273" spans="1:83" ht="58.5">
      <c r="A273" s="259">
        <v>2023</v>
      </c>
      <c r="B273" s="260" t="s">
        <v>605</v>
      </c>
      <c r="C273" s="260" t="s">
        <v>4913</v>
      </c>
      <c r="D273" s="260" t="s">
        <v>5236</v>
      </c>
      <c r="E273" s="260" t="s">
        <v>5236</v>
      </c>
      <c r="F273" s="260" t="s">
        <v>5237</v>
      </c>
      <c r="G273" s="269" t="s">
        <v>12059</v>
      </c>
      <c r="H273" s="272" t="s">
        <v>4639</v>
      </c>
      <c r="I273" s="269"/>
      <c r="J273" s="269"/>
      <c r="K273" s="269" t="s">
        <v>4649</v>
      </c>
      <c r="L273" s="269" t="s">
        <v>4649</v>
      </c>
      <c r="M273" s="272" t="s">
        <v>300</v>
      </c>
      <c r="N273" s="269"/>
      <c r="O273" s="272" t="s">
        <v>5238</v>
      </c>
      <c r="P273" s="272"/>
      <c r="Q273" s="272" t="s">
        <v>52</v>
      </c>
      <c r="R273" s="301"/>
      <c r="S273" s="290" t="s">
        <v>5239</v>
      </c>
      <c r="T273" s="301" t="s">
        <v>2</v>
      </c>
      <c r="U273" s="260" t="s">
        <v>454</v>
      </c>
      <c r="V273" s="274"/>
      <c r="W273" s="274"/>
      <c r="X273" s="274"/>
      <c r="Y273" s="274"/>
      <c r="Z273" s="274"/>
      <c r="AA273" s="274"/>
      <c r="AB273" s="274"/>
      <c r="AC273" s="274"/>
      <c r="AD273" s="274"/>
      <c r="AE273" s="274"/>
      <c r="AF273" s="274"/>
      <c r="AG273" s="274"/>
      <c r="AH273" s="274"/>
      <c r="AI273" s="274"/>
      <c r="AJ273" s="274"/>
      <c r="AK273" s="274"/>
      <c r="AL273" s="274"/>
      <c r="AM273" s="274"/>
      <c r="AN273" s="274"/>
      <c r="AO273" s="274"/>
      <c r="AP273" s="274"/>
      <c r="AQ273" s="274"/>
      <c r="AR273" s="274"/>
      <c r="AS273" s="274"/>
      <c r="AT273" s="274"/>
      <c r="AU273" s="274"/>
      <c r="AV273" s="274"/>
      <c r="AW273" s="274"/>
      <c r="AX273" s="274"/>
      <c r="AY273" s="274"/>
      <c r="AZ273" s="274"/>
      <c r="BA273" s="274"/>
      <c r="BB273" s="274"/>
      <c r="BC273" s="274"/>
      <c r="BD273" s="274"/>
      <c r="BE273" s="274"/>
      <c r="BF273" s="274"/>
      <c r="BG273" s="274"/>
      <c r="BH273" s="274"/>
      <c r="BI273" s="274"/>
      <c r="BJ273" s="274"/>
      <c r="BK273" s="274"/>
      <c r="BL273" s="274"/>
      <c r="BM273" s="274"/>
      <c r="BN273" s="274"/>
      <c r="BO273" s="274"/>
      <c r="BP273" s="274"/>
      <c r="BQ273" s="286">
        <v>0.95</v>
      </c>
      <c r="BR273" s="282">
        <v>3.14</v>
      </c>
      <c r="BS273" s="282">
        <v>0.49</v>
      </c>
      <c r="BT273" s="304">
        <v>0.94</v>
      </c>
      <c r="BU273" s="282">
        <v>3.97</v>
      </c>
      <c r="BV273" s="302"/>
      <c r="BW273" s="299"/>
      <c r="BX273" s="299"/>
      <c r="BY273" s="299"/>
      <c r="BZ273" s="299"/>
      <c r="CA273" s="299"/>
      <c r="CB273" s="257"/>
      <c r="CC273" s="257"/>
      <c r="CD273" s="257"/>
      <c r="CE273" s="257" t="s">
        <v>4461</v>
      </c>
    </row>
    <row r="274" spans="1:83" ht="43.9">
      <c r="A274" s="259">
        <v>2023</v>
      </c>
      <c r="B274" s="260" t="s">
        <v>4467</v>
      </c>
      <c r="C274" s="260" t="s">
        <v>4512</v>
      </c>
      <c r="D274" s="260" t="s">
        <v>5240</v>
      </c>
      <c r="E274" s="260" t="s">
        <v>5240</v>
      </c>
      <c r="F274" s="330" t="s">
        <v>5241</v>
      </c>
      <c r="G274" s="269" t="s">
        <v>5242</v>
      </c>
      <c r="H274" s="272" t="s">
        <v>688</v>
      </c>
      <c r="I274" s="269"/>
      <c r="J274" s="269"/>
      <c r="K274" s="269" t="s">
        <v>4649</v>
      </c>
      <c r="L274" s="269" t="s">
        <v>4649</v>
      </c>
      <c r="M274" s="259" t="s">
        <v>300</v>
      </c>
      <c r="N274" s="296">
        <v>32</v>
      </c>
      <c r="O274" s="296" t="s">
        <v>691</v>
      </c>
      <c r="P274" s="272"/>
      <c r="Q274" s="272" t="s">
        <v>52</v>
      </c>
      <c r="R274" s="301"/>
      <c r="S274" s="290" t="s">
        <v>5243</v>
      </c>
      <c r="T274" s="301" t="s">
        <v>2</v>
      </c>
      <c r="U274" s="260" t="s">
        <v>454</v>
      </c>
      <c r="V274" s="274"/>
      <c r="W274" s="274"/>
      <c r="X274" s="274"/>
      <c r="Y274" s="274"/>
      <c r="Z274" s="274"/>
      <c r="AA274" s="274"/>
      <c r="AB274" s="274"/>
      <c r="AC274" s="274"/>
      <c r="AD274" s="274"/>
      <c r="AE274" s="274"/>
      <c r="AF274" s="274"/>
      <c r="AG274" s="274"/>
      <c r="AH274" s="274"/>
      <c r="AI274" s="274"/>
      <c r="AJ274" s="274"/>
      <c r="AK274" s="274"/>
      <c r="AL274" s="274"/>
      <c r="AM274" s="274"/>
      <c r="AN274" s="274"/>
      <c r="AO274" s="274"/>
      <c r="AP274" s="274"/>
      <c r="AQ274" s="274"/>
      <c r="AR274" s="274"/>
      <c r="AS274" s="274"/>
      <c r="AT274" s="274"/>
      <c r="AU274" s="274"/>
      <c r="AV274" s="274"/>
      <c r="AW274" s="274"/>
      <c r="AX274" s="274"/>
      <c r="AY274" s="274"/>
      <c r="AZ274" s="274"/>
      <c r="BA274" s="274"/>
      <c r="BB274" s="274"/>
      <c r="BC274" s="274"/>
      <c r="BD274" s="274"/>
      <c r="BE274" s="274"/>
      <c r="BF274" s="274"/>
      <c r="BG274" s="274"/>
      <c r="BH274" s="274"/>
      <c r="BI274" s="274"/>
      <c r="BJ274" s="274"/>
      <c r="BK274" s="274"/>
      <c r="BL274" s="274"/>
      <c r="BM274" s="274"/>
      <c r="BN274" s="274"/>
      <c r="BO274" s="274"/>
      <c r="BP274" s="274"/>
      <c r="BQ274" s="286">
        <v>0.97</v>
      </c>
      <c r="BR274" s="282">
        <v>4.82</v>
      </c>
      <c r="BS274" s="282">
        <v>0.52</v>
      </c>
      <c r="BT274" s="282" t="s">
        <v>52</v>
      </c>
      <c r="BU274" s="282" t="s">
        <v>52</v>
      </c>
      <c r="BV274" s="302">
        <v>145.49</v>
      </c>
      <c r="BW274" s="331">
        <v>3.89</v>
      </c>
      <c r="BX274" s="299">
        <v>4.54</v>
      </c>
      <c r="BY274" s="332">
        <v>0.14000000000000001</v>
      </c>
      <c r="BZ274" s="299">
        <v>25.45</v>
      </c>
      <c r="CA274" s="299">
        <v>5.72</v>
      </c>
      <c r="CB274" s="321"/>
      <c r="CC274" s="321"/>
      <c r="CD274" s="321"/>
      <c r="CE274" s="257" t="s">
        <v>4461</v>
      </c>
    </row>
    <row r="275" spans="1:83" ht="58.5">
      <c r="A275" s="259">
        <v>2023</v>
      </c>
      <c r="B275" s="273" t="s">
        <v>4498</v>
      </c>
      <c r="C275" s="273" t="s">
        <v>4619</v>
      </c>
      <c r="D275" s="273" t="s">
        <v>4620</v>
      </c>
      <c r="E275" s="273" t="s">
        <v>4621</v>
      </c>
      <c r="F275" s="273" t="s">
        <v>4696</v>
      </c>
      <c r="G275" s="269" t="s">
        <v>4623</v>
      </c>
      <c r="H275" s="272" t="s">
        <v>4469</v>
      </c>
      <c r="I275" s="269"/>
      <c r="J275" s="269"/>
      <c r="K275" s="259" t="s">
        <v>4464</v>
      </c>
      <c r="L275" s="269" t="s">
        <v>4508</v>
      </c>
      <c r="M275" s="269" t="s">
        <v>300</v>
      </c>
      <c r="N275" s="296"/>
      <c r="O275" s="296" t="s">
        <v>5244</v>
      </c>
      <c r="P275" s="272"/>
      <c r="Q275" s="333" t="s">
        <v>5245</v>
      </c>
      <c r="R275" s="296" t="s">
        <v>8</v>
      </c>
      <c r="S275" s="290" t="s">
        <v>5246</v>
      </c>
      <c r="T275" s="296" t="s">
        <v>2</v>
      </c>
      <c r="U275" s="260" t="s">
        <v>454</v>
      </c>
      <c r="V275" s="274"/>
      <c r="W275" s="274"/>
      <c r="X275" s="274"/>
      <c r="Y275" s="274">
        <v>43</v>
      </c>
      <c r="Z275" s="274">
        <v>56</v>
      </c>
      <c r="AA275" s="274">
        <f t="shared" ref="AA275:AA281" si="242">Z275-Y275</f>
        <v>13</v>
      </c>
      <c r="AB275" s="274"/>
      <c r="AC275" s="274"/>
      <c r="AD275" s="274"/>
      <c r="AE275" s="274">
        <v>57</v>
      </c>
      <c r="AF275" s="274">
        <v>61</v>
      </c>
      <c r="AG275" s="274">
        <f t="shared" ref="AG275:AG281" si="243">AF275-AE275</f>
        <v>4</v>
      </c>
      <c r="AH275" s="274"/>
      <c r="AI275" s="274"/>
      <c r="AJ275" s="274"/>
      <c r="AK275" s="274">
        <v>71</v>
      </c>
      <c r="AL275" s="274">
        <v>84</v>
      </c>
      <c r="AM275" s="274">
        <f t="shared" ref="AM275:AM281" si="244">AL275-AK275</f>
        <v>13</v>
      </c>
      <c r="AN275" s="274"/>
      <c r="AO275" s="274"/>
      <c r="AP275" s="274"/>
      <c r="AQ275" s="274">
        <v>65</v>
      </c>
      <c r="AR275" s="274">
        <v>82</v>
      </c>
      <c r="AS275" s="274">
        <f t="shared" ref="AS275:AS281" si="245">AR275-AQ275</f>
        <v>17</v>
      </c>
      <c r="AT275" s="274"/>
      <c r="AU275" s="274"/>
      <c r="AV275" s="274"/>
      <c r="AW275" s="274">
        <v>79</v>
      </c>
      <c r="AX275" s="274">
        <v>90</v>
      </c>
      <c r="AY275" s="274">
        <f t="shared" ref="AY275:AY281" si="246">AX275-AW275</f>
        <v>11</v>
      </c>
      <c r="AZ275" s="274"/>
      <c r="BA275" s="274"/>
      <c r="BB275" s="274"/>
      <c r="BC275" s="274"/>
      <c r="BD275" s="274"/>
      <c r="BE275" s="274"/>
      <c r="BF275" s="274"/>
      <c r="BG275" s="274"/>
      <c r="BH275" s="274">
        <v>76</v>
      </c>
      <c r="BI275" s="274">
        <v>86</v>
      </c>
      <c r="BJ275" s="274">
        <f t="shared" ref="BJ275:BJ281" si="247">BI275-BH275</f>
        <v>10</v>
      </c>
      <c r="BK275" s="274"/>
      <c r="BL275" s="274"/>
      <c r="BM275" s="274"/>
      <c r="BN275" s="274">
        <v>84</v>
      </c>
      <c r="BO275" s="274">
        <v>95</v>
      </c>
      <c r="BP275" s="274">
        <f t="shared" ref="BP275:BP281" si="248">BO275-BN275</f>
        <v>11</v>
      </c>
      <c r="BQ275" s="286">
        <v>0.95</v>
      </c>
      <c r="BR275" s="282">
        <v>4.59</v>
      </c>
      <c r="BS275" s="282">
        <v>0.54</v>
      </c>
      <c r="BT275" s="282" t="s">
        <v>52</v>
      </c>
      <c r="BU275" s="282" t="s">
        <v>52</v>
      </c>
      <c r="BV275" s="302">
        <v>109.46</v>
      </c>
      <c r="BW275" s="331">
        <v>0.52</v>
      </c>
      <c r="BX275" s="299">
        <v>0.77</v>
      </c>
      <c r="BY275" s="332">
        <v>0.32</v>
      </c>
      <c r="BZ275" s="299">
        <v>20.29</v>
      </c>
      <c r="CA275" s="299">
        <v>5.4</v>
      </c>
      <c r="CB275" s="321"/>
      <c r="CC275" s="321"/>
      <c r="CD275" s="321"/>
      <c r="CE275" s="257"/>
    </row>
    <row r="276" spans="1:83" ht="58.5">
      <c r="A276" s="259">
        <v>2023</v>
      </c>
      <c r="B276" s="273" t="s">
        <v>4483</v>
      </c>
      <c r="C276" s="273" t="s">
        <v>4484</v>
      </c>
      <c r="D276" s="273" t="s">
        <v>4485</v>
      </c>
      <c r="E276" s="273" t="s">
        <v>4485</v>
      </c>
      <c r="F276" s="273" t="s">
        <v>4486</v>
      </c>
      <c r="G276" s="269" t="s">
        <v>4778</v>
      </c>
      <c r="H276" s="272" t="s">
        <v>719</v>
      </c>
      <c r="I276" s="269"/>
      <c r="J276" s="269"/>
      <c r="K276" s="259" t="s">
        <v>4464</v>
      </c>
      <c r="L276" s="269" t="s">
        <v>4508</v>
      </c>
      <c r="M276" s="261" t="s">
        <v>300</v>
      </c>
      <c r="N276" s="296">
        <v>46</v>
      </c>
      <c r="O276" s="296" t="s">
        <v>5081</v>
      </c>
      <c r="P276" s="272"/>
      <c r="Q276" s="290" t="s">
        <v>5247</v>
      </c>
      <c r="R276" s="296" t="s">
        <v>2</v>
      </c>
      <c r="S276" s="290" t="s">
        <v>5248</v>
      </c>
      <c r="T276" s="296" t="s">
        <v>2</v>
      </c>
      <c r="U276" s="260" t="s">
        <v>4736</v>
      </c>
      <c r="V276" s="274"/>
      <c r="W276" s="274"/>
      <c r="X276" s="274"/>
      <c r="Y276" s="274">
        <v>53</v>
      </c>
      <c r="Z276" s="274">
        <v>77</v>
      </c>
      <c r="AA276" s="274">
        <f t="shared" si="242"/>
        <v>24</v>
      </c>
      <c r="AB276" s="274"/>
      <c r="AC276" s="274"/>
      <c r="AD276" s="274"/>
      <c r="AE276" s="274">
        <v>69</v>
      </c>
      <c r="AF276" s="274">
        <v>91</v>
      </c>
      <c r="AG276" s="274">
        <f t="shared" si="243"/>
        <v>22</v>
      </c>
      <c r="AH276" s="274"/>
      <c r="AI276" s="274"/>
      <c r="AJ276" s="274"/>
      <c r="AK276" s="274">
        <v>78</v>
      </c>
      <c r="AL276" s="274">
        <v>88</v>
      </c>
      <c r="AM276" s="274">
        <f t="shared" si="244"/>
        <v>10</v>
      </c>
      <c r="AN276" s="274"/>
      <c r="AO276" s="274"/>
      <c r="AP276" s="274"/>
      <c r="AQ276" s="274">
        <v>60</v>
      </c>
      <c r="AR276" s="274">
        <v>70</v>
      </c>
      <c r="AS276" s="274">
        <f t="shared" si="245"/>
        <v>10</v>
      </c>
      <c r="AT276" s="274"/>
      <c r="AU276" s="274"/>
      <c r="AV276" s="274"/>
      <c r="AW276" s="274">
        <v>79</v>
      </c>
      <c r="AX276" s="274">
        <v>88</v>
      </c>
      <c r="AY276" s="274">
        <f t="shared" si="246"/>
        <v>9</v>
      </c>
      <c r="AZ276" s="274"/>
      <c r="BA276" s="274"/>
      <c r="BB276" s="274"/>
      <c r="BC276" s="274"/>
      <c r="BD276" s="274"/>
      <c r="BE276" s="274"/>
      <c r="BF276" s="274"/>
      <c r="BG276" s="274"/>
      <c r="BH276" s="274">
        <v>81</v>
      </c>
      <c r="BI276" s="274">
        <v>79</v>
      </c>
      <c r="BJ276" s="274">
        <f t="shared" si="247"/>
        <v>-2</v>
      </c>
      <c r="BK276" s="274"/>
      <c r="BL276" s="274"/>
      <c r="BM276" s="274"/>
      <c r="BN276" s="274">
        <v>98</v>
      </c>
      <c r="BO276" s="274">
        <v>98</v>
      </c>
      <c r="BP276" s="274">
        <f t="shared" si="248"/>
        <v>0</v>
      </c>
      <c r="BQ276" s="286"/>
      <c r="BR276" s="282"/>
      <c r="BS276" s="282"/>
      <c r="BT276" s="282"/>
      <c r="BU276" s="282"/>
      <c r="BV276" s="302">
        <v>162.75</v>
      </c>
      <c r="BW276" s="331">
        <v>3.3</v>
      </c>
      <c r="BX276" s="299">
        <v>3.53</v>
      </c>
      <c r="BY276" s="332">
        <v>7.0000000000000007E-2</v>
      </c>
      <c r="BZ276" s="299">
        <v>25.1</v>
      </c>
      <c r="CA276" s="299">
        <v>6.49</v>
      </c>
      <c r="CB276" s="334">
        <v>89.56</v>
      </c>
      <c r="CC276" s="321"/>
      <c r="CD276" s="321"/>
      <c r="CE276" s="257"/>
    </row>
    <row r="277" spans="1:83" ht="58.5">
      <c r="A277" s="259">
        <v>2023</v>
      </c>
      <c r="B277" s="273" t="s">
        <v>4483</v>
      </c>
      <c r="C277" s="273" t="s">
        <v>4484</v>
      </c>
      <c r="D277" s="273" t="s">
        <v>4485</v>
      </c>
      <c r="E277" s="273" t="s">
        <v>4485</v>
      </c>
      <c r="F277" s="273" t="s">
        <v>4486</v>
      </c>
      <c r="G277" s="269" t="s">
        <v>4778</v>
      </c>
      <c r="H277" s="272" t="s">
        <v>4936</v>
      </c>
      <c r="I277" s="269"/>
      <c r="J277" s="269"/>
      <c r="K277" s="259" t="s">
        <v>4464</v>
      </c>
      <c r="L277" s="269" t="s">
        <v>4508</v>
      </c>
      <c r="M277" s="261" t="s">
        <v>300</v>
      </c>
      <c r="N277" s="296">
        <v>130</v>
      </c>
      <c r="O277" s="296" t="s">
        <v>5249</v>
      </c>
      <c r="P277" s="272"/>
      <c r="Q277" s="290" t="s">
        <v>5247</v>
      </c>
      <c r="R277" s="296" t="s">
        <v>2</v>
      </c>
      <c r="S277" s="290" t="s">
        <v>5248</v>
      </c>
      <c r="T277" s="296" t="s">
        <v>2</v>
      </c>
      <c r="U277" s="260" t="s">
        <v>4736</v>
      </c>
      <c r="V277" s="274"/>
      <c r="W277" s="274"/>
      <c r="X277" s="274"/>
      <c r="Y277" s="274">
        <v>59</v>
      </c>
      <c r="Z277" s="274">
        <v>85</v>
      </c>
      <c r="AA277" s="274">
        <f t="shared" si="242"/>
        <v>26</v>
      </c>
      <c r="AB277" s="274"/>
      <c r="AC277" s="274"/>
      <c r="AD277" s="274"/>
      <c r="AE277" s="274">
        <v>74</v>
      </c>
      <c r="AF277" s="274">
        <v>94</v>
      </c>
      <c r="AG277" s="274">
        <f t="shared" si="243"/>
        <v>20</v>
      </c>
      <c r="AH277" s="274"/>
      <c r="AI277" s="274"/>
      <c r="AJ277" s="274"/>
      <c r="AK277" s="274">
        <v>83</v>
      </c>
      <c r="AL277" s="274">
        <v>91</v>
      </c>
      <c r="AM277" s="274">
        <f t="shared" si="244"/>
        <v>8</v>
      </c>
      <c r="AN277" s="274"/>
      <c r="AO277" s="274"/>
      <c r="AP277" s="274"/>
      <c r="AQ277" s="274">
        <v>62</v>
      </c>
      <c r="AR277" s="274">
        <v>78</v>
      </c>
      <c r="AS277" s="274">
        <f t="shared" si="245"/>
        <v>16</v>
      </c>
      <c r="AT277" s="274"/>
      <c r="AU277" s="274"/>
      <c r="AV277" s="274"/>
      <c r="AW277" s="274">
        <v>77</v>
      </c>
      <c r="AX277" s="274">
        <v>88</v>
      </c>
      <c r="AY277" s="274">
        <f t="shared" si="246"/>
        <v>11</v>
      </c>
      <c r="AZ277" s="274"/>
      <c r="BA277" s="274"/>
      <c r="BB277" s="274"/>
      <c r="BC277" s="274"/>
      <c r="BD277" s="274"/>
      <c r="BE277" s="274"/>
      <c r="BF277" s="274"/>
      <c r="BG277" s="274"/>
      <c r="BH277" s="274">
        <v>80</v>
      </c>
      <c r="BI277" s="274">
        <v>88</v>
      </c>
      <c r="BJ277" s="274">
        <f t="shared" si="247"/>
        <v>8</v>
      </c>
      <c r="BK277" s="274"/>
      <c r="BL277" s="274"/>
      <c r="BM277" s="274"/>
      <c r="BN277" s="274">
        <v>99</v>
      </c>
      <c r="BO277" s="274">
        <v>100</v>
      </c>
      <c r="BP277" s="274">
        <f t="shared" si="248"/>
        <v>1</v>
      </c>
      <c r="BQ277" s="286">
        <v>0.96</v>
      </c>
      <c r="BR277" s="282">
        <v>3.91</v>
      </c>
      <c r="BS277" s="282">
        <v>0.45</v>
      </c>
      <c r="BT277" s="282" t="s">
        <v>52</v>
      </c>
      <c r="BU277" s="282" t="s">
        <v>52</v>
      </c>
      <c r="BV277" s="335">
        <v>143.91999999999999</v>
      </c>
      <c r="BW277" s="336">
        <v>0.57499999999999996</v>
      </c>
      <c r="BX277" s="335">
        <v>1.0900000000000001</v>
      </c>
      <c r="BY277" s="332">
        <v>0.48</v>
      </c>
      <c r="BZ277" s="335">
        <v>22.16</v>
      </c>
      <c r="CA277" s="335">
        <v>6.49</v>
      </c>
      <c r="CB277" s="334">
        <v>78</v>
      </c>
      <c r="CC277" s="334">
        <v>143</v>
      </c>
      <c r="CD277" s="321"/>
      <c r="CE277" s="257"/>
    </row>
    <row r="278" spans="1:83" ht="58.5">
      <c r="A278" s="259">
        <v>2023</v>
      </c>
      <c r="B278" s="273" t="s">
        <v>4483</v>
      </c>
      <c r="C278" s="273" t="s">
        <v>4484</v>
      </c>
      <c r="D278" s="273" t="s">
        <v>4485</v>
      </c>
      <c r="E278" s="273" t="s">
        <v>4485</v>
      </c>
      <c r="F278" s="273" t="s">
        <v>4486</v>
      </c>
      <c r="G278" s="269" t="s">
        <v>4778</v>
      </c>
      <c r="H278" s="272" t="s">
        <v>5018</v>
      </c>
      <c r="I278" s="269"/>
      <c r="J278" s="269"/>
      <c r="K278" s="259" t="s">
        <v>4464</v>
      </c>
      <c r="L278" s="269" t="s">
        <v>4508</v>
      </c>
      <c r="M278" s="261" t="s">
        <v>300</v>
      </c>
      <c r="N278" s="296">
        <v>44</v>
      </c>
      <c r="O278" s="296" t="s">
        <v>451</v>
      </c>
      <c r="P278" s="272"/>
      <c r="Q278" s="290" t="s">
        <v>5247</v>
      </c>
      <c r="R278" s="296" t="s">
        <v>2</v>
      </c>
      <c r="S278" s="290" t="s">
        <v>5248</v>
      </c>
      <c r="T278" s="296" t="s">
        <v>2</v>
      </c>
      <c r="U278" s="260" t="s">
        <v>4736</v>
      </c>
      <c r="V278" s="274"/>
      <c r="W278" s="274"/>
      <c r="X278" s="274"/>
      <c r="Y278" s="274">
        <v>58</v>
      </c>
      <c r="Z278" s="274">
        <v>67</v>
      </c>
      <c r="AA278" s="274">
        <f t="shared" si="242"/>
        <v>9</v>
      </c>
      <c r="AB278" s="274"/>
      <c r="AC278" s="274"/>
      <c r="AD278" s="274"/>
      <c r="AE278" s="274">
        <v>77</v>
      </c>
      <c r="AF278" s="274">
        <v>91</v>
      </c>
      <c r="AG278" s="274">
        <f t="shared" si="243"/>
        <v>14</v>
      </c>
      <c r="AH278" s="274"/>
      <c r="AI278" s="274"/>
      <c r="AJ278" s="274"/>
      <c r="AK278" s="274">
        <v>82</v>
      </c>
      <c r="AL278" s="274">
        <v>95</v>
      </c>
      <c r="AM278" s="274">
        <f t="shared" si="244"/>
        <v>13</v>
      </c>
      <c r="AN278" s="274"/>
      <c r="AO278" s="274"/>
      <c r="AP278" s="274"/>
      <c r="AQ278" s="274">
        <v>66</v>
      </c>
      <c r="AR278" s="274">
        <v>76</v>
      </c>
      <c r="AS278" s="274">
        <f t="shared" si="245"/>
        <v>10</v>
      </c>
      <c r="AT278" s="274"/>
      <c r="AU278" s="274"/>
      <c r="AV278" s="274"/>
      <c r="AW278" s="274">
        <v>82</v>
      </c>
      <c r="AX278" s="274">
        <v>84</v>
      </c>
      <c r="AY278" s="274">
        <f t="shared" si="246"/>
        <v>2</v>
      </c>
      <c r="AZ278" s="274"/>
      <c r="BA278" s="274"/>
      <c r="BB278" s="274"/>
      <c r="BC278" s="274"/>
      <c r="BD278" s="274"/>
      <c r="BE278" s="274"/>
      <c r="BF278" s="274"/>
      <c r="BG278" s="274"/>
      <c r="BH278" s="274">
        <v>83</v>
      </c>
      <c r="BI278" s="274">
        <v>87</v>
      </c>
      <c r="BJ278" s="274">
        <f t="shared" si="247"/>
        <v>4</v>
      </c>
      <c r="BK278" s="274"/>
      <c r="BL278" s="274"/>
      <c r="BM278" s="274"/>
      <c r="BN278" s="274">
        <v>96</v>
      </c>
      <c r="BO278" s="274">
        <v>99</v>
      </c>
      <c r="BP278" s="274">
        <f t="shared" si="248"/>
        <v>3</v>
      </c>
      <c r="BQ278" s="286"/>
      <c r="BR278" s="282"/>
      <c r="BS278" s="282"/>
      <c r="BT278" s="282"/>
      <c r="BU278" s="282"/>
      <c r="BV278" s="335">
        <v>91.06</v>
      </c>
      <c r="BW278" s="336">
        <v>2.31</v>
      </c>
      <c r="BX278" s="335">
        <v>2.0699999999999998</v>
      </c>
      <c r="BY278" s="332">
        <v>-0.1</v>
      </c>
      <c r="BZ278" s="335">
        <v>16.809999999999999</v>
      </c>
      <c r="CA278" s="335">
        <v>5.42</v>
      </c>
      <c r="CB278" s="321"/>
      <c r="CC278" s="321"/>
      <c r="CD278" s="321"/>
      <c r="CE278" s="257"/>
    </row>
    <row r="279" spans="1:83" ht="58.5">
      <c r="A279" s="259">
        <v>2023</v>
      </c>
      <c r="B279" s="273" t="s">
        <v>4498</v>
      </c>
      <c r="C279" s="273" t="s">
        <v>5250</v>
      </c>
      <c r="D279" s="273" t="s">
        <v>5251</v>
      </c>
      <c r="E279" s="273" t="s">
        <v>5251</v>
      </c>
      <c r="F279" s="273" t="s">
        <v>5252</v>
      </c>
      <c r="G279" s="269" t="s">
        <v>4878</v>
      </c>
      <c r="H279" s="272" t="s">
        <v>688</v>
      </c>
      <c r="I279" s="269"/>
      <c r="J279" s="269"/>
      <c r="K279" s="259" t="s">
        <v>4464</v>
      </c>
      <c r="L279" s="269" t="s">
        <v>4508</v>
      </c>
      <c r="M279" s="269" t="s">
        <v>300</v>
      </c>
      <c r="N279" s="296">
        <v>50</v>
      </c>
      <c r="O279" s="296" t="s">
        <v>4496</v>
      </c>
      <c r="P279" s="272"/>
      <c r="Q279" s="290" t="s">
        <v>5253</v>
      </c>
      <c r="R279" s="296" t="s">
        <v>2</v>
      </c>
      <c r="S279" s="290" t="s">
        <v>5254</v>
      </c>
      <c r="T279" s="296" t="s">
        <v>2</v>
      </c>
      <c r="U279" s="260" t="s">
        <v>4736</v>
      </c>
      <c r="V279" s="274"/>
      <c r="W279" s="274"/>
      <c r="X279" s="274"/>
      <c r="Y279" s="274">
        <v>77</v>
      </c>
      <c r="Z279" s="274">
        <v>80</v>
      </c>
      <c r="AA279" s="274">
        <f t="shared" si="242"/>
        <v>3</v>
      </c>
      <c r="AB279" s="274"/>
      <c r="AC279" s="274"/>
      <c r="AD279" s="274"/>
      <c r="AE279" s="274">
        <v>88</v>
      </c>
      <c r="AF279" s="274">
        <v>94</v>
      </c>
      <c r="AG279" s="274">
        <f t="shared" si="243"/>
        <v>6</v>
      </c>
      <c r="AH279" s="274"/>
      <c r="AI279" s="274"/>
      <c r="AJ279" s="274"/>
      <c r="AK279" s="274">
        <v>88</v>
      </c>
      <c r="AL279" s="274">
        <v>96</v>
      </c>
      <c r="AM279" s="274">
        <f t="shared" si="244"/>
        <v>8</v>
      </c>
      <c r="AN279" s="274"/>
      <c r="AO279" s="274"/>
      <c r="AP279" s="274"/>
      <c r="AQ279" s="274">
        <v>71</v>
      </c>
      <c r="AR279" s="274">
        <v>76</v>
      </c>
      <c r="AS279" s="274">
        <f t="shared" si="245"/>
        <v>5</v>
      </c>
      <c r="AT279" s="274"/>
      <c r="AU279" s="274"/>
      <c r="AV279" s="274"/>
      <c r="AW279" s="274">
        <v>91</v>
      </c>
      <c r="AX279" s="274">
        <v>94</v>
      </c>
      <c r="AY279" s="274">
        <f t="shared" si="246"/>
        <v>3</v>
      </c>
      <c r="AZ279" s="274"/>
      <c r="BA279" s="274"/>
      <c r="BB279" s="274"/>
      <c r="BC279" s="274"/>
      <c r="BD279" s="274"/>
      <c r="BE279" s="274"/>
      <c r="BF279" s="274"/>
      <c r="BG279" s="274"/>
      <c r="BH279" s="274">
        <v>88</v>
      </c>
      <c r="BI279" s="274">
        <v>88</v>
      </c>
      <c r="BJ279" s="274">
        <f t="shared" si="247"/>
        <v>0</v>
      </c>
      <c r="BK279" s="274"/>
      <c r="BL279" s="274"/>
      <c r="BM279" s="274"/>
      <c r="BN279" s="274">
        <v>98</v>
      </c>
      <c r="BO279" s="274">
        <v>100</v>
      </c>
      <c r="BP279" s="274">
        <f t="shared" si="248"/>
        <v>2</v>
      </c>
      <c r="BQ279" s="286">
        <v>0.96</v>
      </c>
      <c r="BR279" s="282">
        <v>4.33</v>
      </c>
      <c r="BS279" s="282">
        <v>0.46</v>
      </c>
      <c r="BT279" s="282" t="s">
        <v>52</v>
      </c>
      <c r="BU279" s="282" t="s">
        <v>52</v>
      </c>
      <c r="BV279" s="335">
        <v>294.26</v>
      </c>
      <c r="BW279" s="336">
        <v>4.8</v>
      </c>
      <c r="BX279" s="335">
        <v>5.89</v>
      </c>
      <c r="BY279" s="332">
        <v>0.19</v>
      </c>
      <c r="BZ279" s="335">
        <v>34.19</v>
      </c>
      <c r="CA279" s="335">
        <v>8.61</v>
      </c>
      <c r="CB279" s="334">
        <v>632.17999999999995</v>
      </c>
      <c r="CC279" s="334">
        <v>247</v>
      </c>
      <c r="CD279" s="321"/>
      <c r="CE279" s="257"/>
    </row>
    <row r="280" spans="1:83" ht="58.5">
      <c r="A280" s="259">
        <v>2023</v>
      </c>
      <c r="B280" s="273" t="s">
        <v>4467</v>
      </c>
      <c r="C280" s="273" t="s">
        <v>4468</v>
      </c>
      <c r="D280" s="273" t="s">
        <v>4917</v>
      </c>
      <c r="E280" s="273" t="s">
        <v>4917</v>
      </c>
      <c r="F280" s="273" t="s">
        <v>5255</v>
      </c>
      <c r="G280" s="269" t="s">
        <v>5256</v>
      </c>
      <c r="H280" s="272" t="s">
        <v>681</v>
      </c>
      <c r="I280" s="269"/>
      <c r="J280" s="269"/>
      <c r="K280" s="259" t="s">
        <v>4464</v>
      </c>
      <c r="L280" s="269" t="s">
        <v>4508</v>
      </c>
      <c r="M280" s="295" t="s">
        <v>4630</v>
      </c>
      <c r="N280" s="296">
        <v>124</v>
      </c>
      <c r="O280" s="296" t="s">
        <v>4466</v>
      </c>
      <c r="P280" s="272"/>
      <c r="Q280" s="290" t="s">
        <v>5257</v>
      </c>
      <c r="R280" s="296" t="s">
        <v>8</v>
      </c>
      <c r="S280" s="290" t="s">
        <v>5258</v>
      </c>
      <c r="T280" s="296" t="s">
        <v>2</v>
      </c>
      <c r="U280" s="260" t="s">
        <v>4703</v>
      </c>
      <c r="V280" s="274"/>
      <c r="W280" s="274"/>
      <c r="X280" s="274"/>
      <c r="Y280" s="274">
        <v>81</v>
      </c>
      <c r="Z280" s="274">
        <v>92</v>
      </c>
      <c r="AA280" s="274">
        <f t="shared" si="242"/>
        <v>11</v>
      </c>
      <c r="AB280" s="274"/>
      <c r="AC280" s="274"/>
      <c r="AD280" s="274"/>
      <c r="AE280" s="274">
        <v>91</v>
      </c>
      <c r="AF280" s="274">
        <v>98</v>
      </c>
      <c r="AG280" s="274">
        <f t="shared" si="243"/>
        <v>7</v>
      </c>
      <c r="AH280" s="274"/>
      <c r="AI280" s="274"/>
      <c r="AJ280" s="274"/>
      <c r="AK280" s="274">
        <v>88</v>
      </c>
      <c r="AL280" s="274">
        <v>96</v>
      </c>
      <c r="AM280" s="274">
        <f t="shared" si="244"/>
        <v>8</v>
      </c>
      <c r="AN280" s="274"/>
      <c r="AO280" s="274"/>
      <c r="AP280" s="274"/>
      <c r="AQ280" s="274">
        <v>65</v>
      </c>
      <c r="AR280" s="274">
        <v>76</v>
      </c>
      <c r="AS280" s="274">
        <f t="shared" si="245"/>
        <v>11</v>
      </c>
      <c r="AT280" s="274"/>
      <c r="AU280" s="274"/>
      <c r="AV280" s="274"/>
      <c r="AW280" s="274">
        <v>71</v>
      </c>
      <c r="AX280" s="274">
        <v>78</v>
      </c>
      <c r="AY280" s="274">
        <f t="shared" si="246"/>
        <v>7</v>
      </c>
      <c r="AZ280" s="274"/>
      <c r="BA280" s="274"/>
      <c r="BB280" s="274"/>
      <c r="BC280" s="274"/>
      <c r="BD280" s="274"/>
      <c r="BE280" s="274"/>
      <c r="BF280" s="274"/>
      <c r="BG280" s="274"/>
      <c r="BH280" s="274">
        <v>81</v>
      </c>
      <c r="BI280" s="274">
        <v>86</v>
      </c>
      <c r="BJ280" s="274">
        <f t="shared" si="247"/>
        <v>5</v>
      </c>
      <c r="BK280" s="274"/>
      <c r="BL280" s="274"/>
      <c r="BM280" s="274"/>
      <c r="BN280" s="274">
        <v>96</v>
      </c>
      <c r="BO280" s="274">
        <v>99</v>
      </c>
      <c r="BP280" s="274">
        <f t="shared" si="248"/>
        <v>3</v>
      </c>
      <c r="BQ280" s="286">
        <v>0.95</v>
      </c>
      <c r="BR280" s="282">
        <v>4.33</v>
      </c>
      <c r="BS280" s="282">
        <v>0.46</v>
      </c>
      <c r="BT280" s="282" t="s">
        <v>52</v>
      </c>
      <c r="BU280" s="282" t="s">
        <v>52</v>
      </c>
      <c r="BV280" s="335">
        <v>566.59</v>
      </c>
      <c r="BW280" s="336">
        <v>3.9</v>
      </c>
      <c r="BX280" s="335">
        <v>4.57</v>
      </c>
      <c r="BY280" s="332">
        <v>0.15</v>
      </c>
      <c r="BZ280" s="335">
        <v>39.76</v>
      </c>
      <c r="CA280" s="335">
        <v>14.25</v>
      </c>
      <c r="CB280" s="334">
        <v>1590</v>
      </c>
      <c r="CC280" s="334">
        <v>623</v>
      </c>
      <c r="CD280" s="321"/>
      <c r="CE280" s="257"/>
    </row>
    <row r="281" spans="1:83" ht="73.150000000000006">
      <c r="A281" s="259">
        <v>2023</v>
      </c>
      <c r="B281" s="273" t="s">
        <v>303</v>
      </c>
      <c r="C281" s="273" t="s">
        <v>4497</v>
      </c>
      <c r="D281" s="273" t="s">
        <v>4738</v>
      </c>
      <c r="E281" s="273" t="s">
        <v>4739</v>
      </c>
      <c r="F281" s="273" t="s">
        <v>4781</v>
      </c>
      <c r="G281" s="269" t="s">
        <v>4623</v>
      </c>
      <c r="H281" s="272" t="s">
        <v>676</v>
      </c>
      <c r="I281" s="269"/>
      <c r="J281" s="269"/>
      <c r="K281" s="259" t="s">
        <v>4464</v>
      </c>
      <c r="L281" s="269" t="s">
        <v>4508</v>
      </c>
      <c r="M281" s="269" t="s">
        <v>4931</v>
      </c>
      <c r="N281" s="296">
        <v>82</v>
      </c>
      <c r="O281" s="296" t="s">
        <v>451</v>
      </c>
      <c r="P281" s="272"/>
      <c r="Q281" s="284" t="s">
        <v>5259</v>
      </c>
      <c r="R281" s="296" t="s">
        <v>2</v>
      </c>
      <c r="S281" s="290" t="s">
        <v>5260</v>
      </c>
      <c r="T281" s="296" t="s">
        <v>2</v>
      </c>
      <c r="U281" s="260" t="s">
        <v>4703</v>
      </c>
      <c r="V281" s="274"/>
      <c r="W281" s="274"/>
      <c r="X281" s="274"/>
      <c r="Y281" s="274">
        <v>9</v>
      </c>
      <c r="Z281" s="274">
        <v>37</v>
      </c>
      <c r="AA281" s="274">
        <f t="shared" si="242"/>
        <v>28</v>
      </c>
      <c r="AB281" s="274"/>
      <c r="AC281" s="274"/>
      <c r="AD281" s="274"/>
      <c r="AE281" s="274">
        <v>20</v>
      </c>
      <c r="AF281" s="274">
        <v>44</v>
      </c>
      <c r="AG281" s="274">
        <f t="shared" si="243"/>
        <v>24</v>
      </c>
      <c r="AH281" s="274"/>
      <c r="AI281" s="274"/>
      <c r="AJ281" s="274"/>
      <c r="AK281" s="274">
        <v>55</v>
      </c>
      <c r="AL281" s="274">
        <v>87</v>
      </c>
      <c r="AM281" s="274">
        <f t="shared" si="244"/>
        <v>32</v>
      </c>
      <c r="AN281" s="274"/>
      <c r="AO281" s="274"/>
      <c r="AP281" s="274"/>
      <c r="AQ281" s="274">
        <v>43</v>
      </c>
      <c r="AR281" s="274">
        <v>67</v>
      </c>
      <c r="AS281" s="274">
        <f t="shared" si="245"/>
        <v>24</v>
      </c>
      <c r="AT281" s="274"/>
      <c r="AU281" s="274"/>
      <c r="AV281" s="274"/>
      <c r="AW281" s="274">
        <v>52</v>
      </c>
      <c r="AX281" s="274">
        <v>82</v>
      </c>
      <c r="AY281" s="274">
        <f t="shared" si="246"/>
        <v>30</v>
      </c>
      <c r="AZ281" s="274"/>
      <c r="BA281" s="274"/>
      <c r="BB281" s="274"/>
      <c r="BC281" s="274"/>
      <c r="BD281" s="274"/>
      <c r="BE281" s="274"/>
      <c r="BF281" s="274"/>
      <c r="BG281" s="274"/>
      <c r="BH281" s="274">
        <v>54</v>
      </c>
      <c r="BI281" s="274">
        <v>80</v>
      </c>
      <c r="BJ281" s="274">
        <f t="shared" si="247"/>
        <v>26</v>
      </c>
      <c r="BK281" s="274"/>
      <c r="BL281" s="274"/>
      <c r="BM281" s="274"/>
      <c r="BN281" s="274">
        <v>62</v>
      </c>
      <c r="BO281" s="274">
        <v>94</v>
      </c>
      <c r="BP281" s="274">
        <f t="shared" si="248"/>
        <v>32</v>
      </c>
      <c r="BQ281" s="286">
        <v>0.95</v>
      </c>
      <c r="BR281" s="282">
        <v>4.3499999999999996</v>
      </c>
      <c r="BS281" s="282">
        <v>0.45</v>
      </c>
      <c r="BT281" s="282" t="s">
        <v>52</v>
      </c>
      <c r="BU281" s="282" t="s">
        <v>52</v>
      </c>
      <c r="BV281" s="335">
        <v>179.36</v>
      </c>
      <c r="BW281" s="336">
        <v>3.0049999999999999</v>
      </c>
      <c r="BX281" s="335">
        <v>2.19</v>
      </c>
      <c r="BY281" s="332">
        <v>0.08</v>
      </c>
      <c r="BZ281" s="335">
        <v>20.46</v>
      </c>
      <c r="CA281" s="335">
        <v>8.76</v>
      </c>
      <c r="CB281" s="334">
        <v>1540</v>
      </c>
      <c r="CC281" s="334">
        <v>1138</v>
      </c>
      <c r="CD281" s="334">
        <v>1.35</v>
      </c>
      <c r="CE281" s="257"/>
    </row>
    <row r="282" spans="1:83" ht="58.5">
      <c r="A282" s="259">
        <v>2023</v>
      </c>
      <c r="B282" s="260" t="s">
        <v>4498</v>
      </c>
      <c r="C282" s="260" t="s">
        <v>5261</v>
      </c>
      <c r="D282" s="260" t="s">
        <v>5262</v>
      </c>
      <c r="E282" s="260" t="s">
        <v>5263</v>
      </c>
      <c r="F282" s="260" t="s">
        <v>1243</v>
      </c>
      <c r="G282" s="269" t="s">
        <v>12054</v>
      </c>
      <c r="H282" s="272" t="s">
        <v>4469</v>
      </c>
      <c r="I282" s="269"/>
      <c r="J282" s="269"/>
      <c r="K282" s="269" t="s">
        <v>4649</v>
      </c>
      <c r="L282" s="269" t="s">
        <v>4649</v>
      </c>
      <c r="M282" s="269" t="s">
        <v>300</v>
      </c>
      <c r="N282" s="296">
        <v>60</v>
      </c>
      <c r="O282" s="296" t="s">
        <v>5264</v>
      </c>
      <c r="P282" s="272"/>
      <c r="Q282" s="257" t="s">
        <v>52</v>
      </c>
      <c r="R282" s="301"/>
      <c r="S282" s="290" t="s">
        <v>5265</v>
      </c>
      <c r="T282" s="301" t="s">
        <v>2</v>
      </c>
      <c r="U282" s="260" t="s">
        <v>454</v>
      </c>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c r="AU282" s="274"/>
      <c r="AV282" s="274"/>
      <c r="AW282" s="274"/>
      <c r="AX282" s="274"/>
      <c r="AY282" s="274"/>
      <c r="AZ282" s="274"/>
      <c r="BA282" s="274"/>
      <c r="BB282" s="274"/>
      <c r="BC282" s="274"/>
      <c r="BD282" s="274"/>
      <c r="BE282" s="274"/>
      <c r="BF282" s="274"/>
      <c r="BG282" s="274"/>
      <c r="BH282" s="274"/>
      <c r="BI282" s="274"/>
      <c r="BJ282" s="274"/>
      <c r="BK282" s="274"/>
      <c r="BL282" s="274"/>
      <c r="BM282" s="274"/>
      <c r="BN282" s="274"/>
      <c r="BO282" s="274"/>
      <c r="BP282" s="274"/>
      <c r="BQ282" s="286">
        <v>0.95</v>
      </c>
      <c r="BR282" s="282">
        <v>3.84</v>
      </c>
      <c r="BS282" s="282">
        <v>0.54</v>
      </c>
      <c r="BT282" s="282" t="s">
        <v>52</v>
      </c>
      <c r="BU282" s="282" t="s">
        <v>52</v>
      </c>
      <c r="BV282" s="335">
        <v>49.97</v>
      </c>
      <c r="BW282" s="336">
        <v>0.46200000000000002</v>
      </c>
      <c r="BX282" s="335">
        <v>0.83</v>
      </c>
      <c r="BY282" s="332">
        <v>0.42</v>
      </c>
      <c r="BZ282" s="335">
        <v>10.26</v>
      </c>
      <c r="CA282" s="335">
        <v>4.87</v>
      </c>
      <c r="CB282" s="334">
        <v>18.64</v>
      </c>
      <c r="CC282" s="334">
        <v>47</v>
      </c>
      <c r="CD282" s="334">
        <v>0.39600000000000002</v>
      </c>
      <c r="CE282" s="257" t="s">
        <v>4461</v>
      </c>
    </row>
    <row r="283" spans="1:83" ht="58.5">
      <c r="A283" s="259">
        <v>2023</v>
      </c>
      <c r="B283" s="273" t="s">
        <v>4498</v>
      </c>
      <c r="C283" s="273" t="s">
        <v>4614</v>
      </c>
      <c r="D283" s="273" t="s">
        <v>5226</v>
      </c>
      <c r="E283" s="273" t="s">
        <v>5226</v>
      </c>
      <c r="F283" s="273" t="s">
        <v>5227</v>
      </c>
      <c r="G283" s="269" t="s">
        <v>5266</v>
      </c>
      <c r="H283" s="261" t="s">
        <v>693</v>
      </c>
      <c r="I283" s="269"/>
      <c r="J283" s="269"/>
      <c r="K283" s="259" t="s">
        <v>4464</v>
      </c>
      <c r="L283" s="269" t="s">
        <v>4508</v>
      </c>
      <c r="M283" s="269" t="s">
        <v>300</v>
      </c>
      <c r="N283" s="296">
        <v>16</v>
      </c>
      <c r="O283" s="296" t="s">
        <v>5267</v>
      </c>
      <c r="P283" s="272"/>
      <c r="Q283" s="290" t="s">
        <v>5268</v>
      </c>
      <c r="R283" s="296" t="s">
        <v>2</v>
      </c>
      <c r="S283" s="290" t="s">
        <v>5229</v>
      </c>
      <c r="T283" s="296" t="s">
        <v>2</v>
      </c>
      <c r="U283" s="260" t="s">
        <v>454</v>
      </c>
      <c r="V283" s="274"/>
      <c r="W283" s="274"/>
      <c r="X283" s="274"/>
      <c r="Y283" s="274">
        <v>88</v>
      </c>
      <c r="Z283" s="274">
        <v>92</v>
      </c>
      <c r="AA283" s="274">
        <f t="shared" ref="AA283:AA293" si="249">Z283-Y283</f>
        <v>4</v>
      </c>
      <c r="AB283" s="274"/>
      <c r="AC283" s="274"/>
      <c r="AD283" s="274"/>
      <c r="AE283" s="274">
        <v>92</v>
      </c>
      <c r="AF283" s="274">
        <v>94</v>
      </c>
      <c r="AG283" s="274">
        <f t="shared" ref="AG283:AG293" si="250">AF283-AE283</f>
        <v>2</v>
      </c>
      <c r="AH283" s="274"/>
      <c r="AI283" s="274"/>
      <c r="AJ283" s="274"/>
      <c r="AK283" s="274">
        <v>85</v>
      </c>
      <c r="AL283" s="274">
        <v>99</v>
      </c>
      <c r="AM283" s="274">
        <f t="shared" ref="AM283:AM293" si="251">AL283-AK283</f>
        <v>14</v>
      </c>
      <c r="AN283" s="274"/>
      <c r="AO283" s="274"/>
      <c r="AP283" s="274"/>
      <c r="AQ283" s="274">
        <v>79</v>
      </c>
      <c r="AR283" s="274">
        <v>82</v>
      </c>
      <c r="AS283" s="274">
        <f t="shared" ref="AS283:AS293" si="252">AR283-AQ283</f>
        <v>3</v>
      </c>
      <c r="AT283" s="274"/>
      <c r="AU283" s="274"/>
      <c r="AV283" s="274"/>
      <c r="AW283" s="274">
        <v>85</v>
      </c>
      <c r="AX283" s="274">
        <v>94</v>
      </c>
      <c r="AY283" s="274">
        <f t="shared" ref="AY283:AY293" si="253">AX283-AW283</f>
        <v>9</v>
      </c>
      <c r="AZ283" s="274"/>
      <c r="BA283" s="274"/>
      <c r="BB283" s="274"/>
      <c r="BC283" s="274"/>
      <c r="BD283" s="274"/>
      <c r="BE283" s="274"/>
      <c r="BF283" s="274"/>
      <c r="BG283" s="274"/>
      <c r="BH283" s="274">
        <v>86</v>
      </c>
      <c r="BI283" s="274">
        <v>90</v>
      </c>
      <c r="BJ283" s="274">
        <f t="shared" ref="BJ283:BJ293" si="254">BI283-BH283</f>
        <v>4</v>
      </c>
      <c r="BK283" s="274"/>
      <c r="BL283" s="274"/>
      <c r="BM283" s="274"/>
      <c r="BN283" s="274">
        <v>98</v>
      </c>
      <c r="BO283" s="274">
        <v>100</v>
      </c>
      <c r="BP283" s="274">
        <f t="shared" ref="BP283:BP293" si="255">BO283-BN283</f>
        <v>2</v>
      </c>
      <c r="BQ283" s="286">
        <v>0.95</v>
      </c>
      <c r="BR283" s="282">
        <v>4.46</v>
      </c>
      <c r="BS283" s="282">
        <v>0.55000000000000004</v>
      </c>
      <c r="BT283" s="282" t="s">
        <v>52</v>
      </c>
      <c r="BU283" s="282" t="s">
        <v>52</v>
      </c>
      <c r="BV283" s="335">
        <v>256.87</v>
      </c>
      <c r="BW283" s="336">
        <v>14.93</v>
      </c>
      <c r="BX283" s="335">
        <v>16.05</v>
      </c>
      <c r="BY283" s="332">
        <v>7.0000000000000007E-2</v>
      </c>
      <c r="BZ283" s="335">
        <v>37.5</v>
      </c>
      <c r="CA283" s="335">
        <v>6.85</v>
      </c>
      <c r="CB283" s="334">
        <v>567.54999999999995</v>
      </c>
      <c r="CC283" s="334">
        <v>166</v>
      </c>
      <c r="CD283" s="334">
        <v>3.41</v>
      </c>
      <c r="CE283" s="257"/>
    </row>
    <row r="284" spans="1:83" ht="58.5">
      <c r="A284" s="259">
        <v>2023</v>
      </c>
      <c r="B284" s="273" t="s">
        <v>4498</v>
      </c>
      <c r="C284" s="273" t="s">
        <v>4614</v>
      </c>
      <c r="D284" s="273" t="s">
        <v>5226</v>
      </c>
      <c r="E284" s="273" t="s">
        <v>5226</v>
      </c>
      <c r="F284" s="273" t="s">
        <v>5227</v>
      </c>
      <c r="G284" s="269" t="s">
        <v>5266</v>
      </c>
      <c r="H284" s="261" t="s">
        <v>719</v>
      </c>
      <c r="I284" s="269"/>
      <c r="J284" s="269"/>
      <c r="K284" s="259" t="s">
        <v>4464</v>
      </c>
      <c r="L284" s="269" t="s">
        <v>4508</v>
      </c>
      <c r="M284" s="269" t="s">
        <v>300</v>
      </c>
      <c r="N284" s="296">
        <v>50</v>
      </c>
      <c r="O284" s="296" t="s">
        <v>5081</v>
      </c>
      <c r="P284" s="272"/>
      <c r="Q284" s="290" t="s">
        <v>5269</v>
      </c>
      <c r="R284" s="296" t="s">
        <v>2</v>
      </c>
      <c r="S284" s="284" t="s">
        <v>5230</v>
      </c>
      <c r="T284" s="296" t="s">
        <v>2</v>
      </c>
      <c r="U284" s="260" t="s">
        <v>454</v>
      </c>
      <c r="V284" s="274"/>
      <c r="W284" s="274"/>
      <c r="X284" s="274"/>
      <c r="Y284" s="274">
        <v>61</v>
      </c>
      <c r="Z284" s="274">
        <v>69</v>
      </c>
      <c r="AA284" s="274">
        <f t="shared" si="249"/>
        <v>8</v>
      </c>
      <c r="AB284" s="274"/>
      <c r="AC284" s="274"/>
      <c r="AD284" s="274"/>
      <c r="AE284" s="274">
        <v>76</v>
      </c>
      <c r="AF284" s="274">
        <v>84</v>
      </c>
      <c r="AG284" s="274">
        <f t="shared" si="250"/>
        <v>8</v>
      </c>
      <c r="AH284" s="274"/>
      <c r="AI284" s="274"/>
      <c r="AJ284" s="274"/>
      <c r="AK284" s="274">
        <v>82</v>
      </c>
      <c r="AL284" s="274">
        <v>92</v>
      </c>
      <c r="AM284" s="274">
        <f t="shared" si="251"/>
        <v>10</v>
      </c>
      <c r="AN284" s="274"/>
      <c r="AO284" s="274"/>
      <c r="AP284" s="274"/>
      <c r="AQ284" s="274">
        <v>68</v>
      </c>
      <c r="AR284" s="274">
        <v>77</v>
      </c>
      <c r="AS284" s="274">
        <f t="shared" si="252"/>
        <v>9</v>
      </c>
      <c r="AT284" s="274"/>
      <c r="AU284" s="274"/>
      <c r="AV284" s="274"/>
      <c r="AW284" s="274">
        <v>88</v>
      </c>
      <c r="AX284" s="274">
        <v>95</v>
      </c>
      <c r="AY284" s="274">
        <f t="shared" si="253"/>
        <v>7</v>
      </c>
      <c r="AZ284" s="274"/>
      <c r="BA284" s="274"/>
      <c r="BB284" s="274"/>
      <c r="BC284" s="274"/>
      <c r="BD284" s="274"/>
      <c r="BE284" s="274"/>
      <c r="BF284" s="274"/>
      <c r="BG284" s="274"/>
      <c r="BH284" s="274">
        <v>83</v>
      </c>
      <c r="BI284" s="274">
        <v>93</v>
      </c>
      <c r="BJ284" s="274">
        <f t="shared" si="254"/>
        <v>10</v>
      </c>
      <c r="BK284" s="274"/>
      <c r="BL284" s="274"/>
      <c r="BM284" s="274"/>
      <c r="BN284" s="274">
        <v>97</v>
      </c>
      <c r="BO284" s="274">
        <v>99</v>
      </c>
      <c r="BP284" s="274">
        <f t="shared" si="255"/>
        <v>2</v>
      </c>
      <c r="BQ284" s="286">
        <v>0.95</v>
      </c>
      <c r="BR284" s="282">
        <v>4.2</v>
      </c>
      <c r="BS284" s="282">
        <v>0.56000000000000005</v>
      </c>
      <c r="BT284" s="282" t="s">
        <v>52</v>
      </c>
      <c r="BU284" s="282" t="s">
        <v>52</v>
      </c>
      <c r="BV284" s="335">
        <v>300.88</v>
      </c>
      <c r="BW284" s="336">
        <v>5.34</v>
      </c>
      <c r="BX284" s="335">
        <v>6.02</v>
      </c>
      <c r="BY284" s="332">
        <v>0.11</v>
      </c>
      <c r="BZ284" s="335">
        <v>39.99</v>
      </c>
      <c r="CA284" s="335">
        <v>7.52</v>
      </c>
      <c r="CB284" s="334">
        <v>221</v>
      </c>
      <c r="CC284" s="334">
        <v>42</v>
      </c>
      <c r="CD284" s="334">
        <v>5.26</v>
      </c>
      <c r="CE284" s="257"/>
    </row>
    <row r="285" spans="1:83" ht="58.5">
      <c r="A285" s="259">
        <v>2023</v>
      </c>
      <c r="B285" s="273" t="s">
        <v>4467</v>
      </c>
      <c r="C285" s="273" t="s">
        <v>5270</v>
      </c>
      <c r="D285" s="273" t="s">
        <v>4711</v>
      </c>
      <c r="E285" s="273" t="s">
        <v>4711</v>
      </c>
      <c r="F285" s="273" t="s">
        <v>5271</v>
      </c>
      <c r="G285" s="269" t="s">
        <v>5272</v>
      </c>
      <c r="H285" s="272" t="s">
        <v>684</v>
      </c>
      <c r="I285" s="269"/>
      <c r="J285" s="269"/>
      <c r="K285" s="259" t="s">
        <v>4464</v>
      </c>
      <c r="L285" s="269" t="s">
        <v>4508</v>
      </c>
      <c r="M285" s="272" t="s">
        <v>300</v>
      </c>
      <c r="N285" s="296">
        <v>64</v>
      </c>
      <c r="O285" s="296" t="s">
        <v>5033</v>
      </c>
      <c r="P285" s="272"/>
      <c r="Q285" s="290" t="s">
        <v>5273</v>
      </c>
      <c r="R285" s="296" t="s">
        <v>2</v>
      </c>
      <c r="S285" s="284" t="s">
        <v>5274</v>
      </c>
      <c r="T285" s="296" t="s">
        <v>2</v>
      </c>
      <c r="U285" s="260" t="s">
        <v>4703</v>
      </c>
      <c r="V285" s="274"/>
      <c r="W285" s="274"/>
      <c r="X285" s="274"/>
      <c r="Y285" s="274">
        <v>41</v>
      </c>
      <c r="Z285" s="274">
        <v>74</v>
      </c>
      <c r="AA285" s="274">
        <f t="shared" si="249"/>
        <v>33</v>
      </c>
      <c r="AB285" s="274"/>
      <c r="AC285" s="274"/>
      <c r="AD285" s="274"/>
      <c r="AE285" s="274">
        <v>53</v>
      </c>
      <c r="AF285" s="274">
        <v>85</v>
      </c>
      <c r="AG285" s="274">
        <f t="shared" si="250"/>
        <v>32</v>
      </c>
      <c r="AH285" s="274"/>
      <c r="AI285" s="274"/>
      <c r="AJ285" s="274"/>
      <c r="AK285" s="274">
        <v>81</v>
      </c>
      <c r="AL285" s="274">
        <v>90</v>
      </c>
      <c r="AM285" s="274">
        <f t="shared" si="251"/>
        <v>9</v>
      </c>
      <c r="AN285" s="274"/>
      <c r="AO285" s="274"/>
      <c r="AP285" s="274"/>
      <c r="AQ285" s="274">
        <v>66</v>
      </c>
      <c r="AR285" s="274">
        <v>79</v>
      </c>
      <c r="AS285" s="274">
        <f t="shared" si="252"/>
        <v>13</v>
      </c>
      <c r="AT285" s="274"/>
      <c r="AU285" s="274"/>
      <c r="AV285" s="274"/>
      <c r="AW285" s="274">
        <v>88</v>
      </c>
      <c r="AX285" s="274">
        <v>92</v>
      </c>
      <c r="AY285" s="274">
        <f t="shared" si="253"/>
        <v>4</v>
      </c>
      <c r="AZ285" s="274"/>
      <c r="BA285" s="274"/>
      <c r="BB285" s="274"/>
      <c r="BC285" s="274"/>
      <c r="BD285" s="274"/>
      <c r="BE285" s="274"/>
      <c r="BF285" s="274"/>
      <c r="BG285" s="274"/>
      <c r="BH285" s="274">
        <v>84</v>
      </c>
      <c r="BI285" s="274">
        <v>86</v>
      </c>
      <c r="BJ285" s="274">
        <f t="shared" si="254"/>
        <v>2</v>
      </c>
      <c r="BK285" s="274"/>
      <c r="BL285" s="274"/>
      <c r="BM285" s="274"/>
      <c r="BN285" s="274">
        <v>95</v>
      </c>
      <c r="BO285" s="274">
        <v>97</v>
      </c>
      <c r="BP285" s="274">
        <f t="shared" si="255"/>
        <v>2</v>
      </c>
      <c r="BQ285" s="286">
        <v>0.95</v>
      </c>
      <c r="BR285" s="282">
        <v>4.93</v>
      </c>
      <c r="BS285" s="282">
        <v>0.53</v>
      </c>
      <c r="BT285" s="282" t="s">
        <v>52</v>
      </c>
      <c r="BU285" s="282" t="s">
        <v>52</v>
      </c>
      <c r="BV285" s="335">
        <v>113.48</v>
      </c>
      <c r="BW285" s="336">
        <v>2.35</v>
      </c>
      <c r="BX285" s="335">
        <v>1.77</v>
      </c>
      <c r="BY285" s="332">
        <v>-0.31</v>
      </c>
      <c r="BZ285" s="335">
        <v>19.850000000000001</v>
      </c>
      <c r="CA285" s="335">
        <v>5.72</v>
      </c>
      <c r="CB285" s="334">
        <v>312.64</v>
      </c>
      <c r="CC285" s="334">
        <v>85</v>
      </c>
      <c r="CD285" s="334">
        <v>3.67</v>
      </c>
      <c r="CE285" s="257"/>
    </row>
    <row r="286" spans="1:83" ht="58.5">
      <c r="A286" s="259">
        <v>2023</v>
      </c>
      <c r="B286" s="273" t="s">
        <v>605</v>
      </c>
      <c r="C286" s="273" t="s">
        <v>4913</v>
      </c>
      <c r="D286" s="273" t="s">
        <v>5275</v>
      </c>
      <c r="E286" s="273" t="s">
        <v>5276</v>
      </c>
      <c r="F286" s="273" t="s">
        <v>5277</v>
      </c>
      <c r="G286" s="269" t="s">
        <v>12067</v>
      </c>
      <c r="H286" s="272" t="s">
        <v>681</v>
      </c>
      <c r="I286" s="269"/>
      <c r="J286" s="269"/>
      <c r="K286" s="259" t="s">
        <v>4464</v>
      </c>
      <c r="L286" s="269" t="s">
        <v>4508</v>
      </c>
      <c r="M286" s="272" t="s">
        <v>300</v>
      </c>
      <c r="N286" s="296">
        <v>82</v>
      </c>
      <c r="O286" s="296" t="s">
        <v>4466</v>
      </c>
      <c r="P286" s="272"/>
      <c r="Q286" s="290" t="s">
        <v>5278</v>
      </c>
      <c r="R286" s="296" t="s">
        <v>5</v>
      </c>
      <c r="S286" s="290" t="s">
        <v>5279</v>
      </c>
      <c r="T286" s="296" t="s">
        <v>2</v>
      </c>
      <c r="U286" s="260" t="s">
        <v>454</v>
      </c>
      <c r="V286" s="274"/>
      <c r="W286" s="274"/>
      <c r="X286" s="274"/>
      <c r="Y286" s="274">
        <v>40</v>
      </c>
      <c r="Z286" s="274">
        <v>52</v>
      </c>
      <c r="AA286" s="274">
        <f t="shared" si="249"/>
        <v>12</v>
      </c>
      <c r="AB286" s="274"/>
      <c r="AC286" s="274"/>
      <c r="AD286" s="274"/>
      <c r="AE286" s="274">
        <v>50</v>
      </c>
      <c r="AF286" s="274">
        <v>66</v>
      </c>
      <c r="AG286" s="274">
        <f t="shared" si="250"/>
        <v>16</v>
      </c>
      <c r="AH286" s="274"/>
      <c r="AI286" s="274"/>
      <c r="AJ286" s="274"/>
      <c r="AK286" s="274">
        <v>65</v>
      </c>
      <c r="AL286" s="274">
        <v>80</v>
      </c>
      <c r="AM286" s="274">
        <f t="shared" si="251"/>
        <v>15</v>
      </c>
      <c r="AN286" s="274"/>
      <c r="AO286" s="274"/>
      <c r="AP286" s="274"/>
      <c r="AQ286" s="274">
        <v>47</v>
      </c>
      <c r="AR286" s="274">
        <v>60</v>
      </c>
      <c r="AS286" s="274">
        <f t="shared" si="252"/>
        <v>13</v>
      </c>
      <c r="AT286" s="274"/>
      <c r="AU286" s="274"/>
      <c r="AV286" s="274"/>
      <c r="AW286" s="274">
        <v>75</v>
      </c>
      <c r="AX286" s="274">
        <v>88</v>
      </c>
      <c r="AY286" s="274">
        <f t="shared" si="253"/>
        <v>13</v>
      </c>
      <c r="AZ286" s="274"/>
      <c r="BA286" s="274"/>
      <c r="BB286" s="274"/>
      <c r="BC286" s="274"/>
      <c r="BD286" s="274"/>
      <c r="BE286" s="274"/>
      <c r="BF286" s="274"/>
      <c r="BG286" s="274"/>
      <c r="BH286" s="274">
        <v>74</v>
      </c>
      <c r="BI286" s="274">
        <v>85</v>
      </c>
      <c r="BJ286" s="274">
        <f t="shared" si="254"/>
        <v>11</v>
      </c>
      <c r="BK286" s="274"/>
      <c r="BL286" s="274"/>
      <c r="BM286" s="274"/>
      <c r="BN286" s="274">
        <v>79</v>
      </c>
      <c r="BO286" s="274">
        <v>91</v>
      </c>
      <c r="BP286" s="274">
        <f t="shared" si="255"/>
        <v>12</v>
      </c>
      <c r="BQ286" s="286">
        <v>0.96</v>
      </c>
      <c r="BR286" s="282">
        <v>4.16</v>
      </c>
      <c r="BS286" s="282">
        <v>0.47</v>
      </c>
      <c r="BT286" s="282" t="s">
        <v>52</v>
      </c>
      <c r="BU286" s="282" t="s">
        <v>52</v>
      </c>
      <c r="BV286" s="335">
        <v>539.30999999999995</v>
      </c>
      <c r="BW286" s="336">
        <v>5.67</v>
      </c>
      <c r="BX286" s="335">
        <v>6.57</v>
      </c>
      <c r="BY286" s="332">
        <v>0.14000000000000001</v>
      </c>
      <c r="BZ286" s="335">
        <v>50.39</v>
      </c>
      <c r="CA286" s="335">
        <v>10.7</v>
      </c>
      <c r="CB286" s="334">
        <v>909</v>
      </c>
      <c r="CC286" s="334">
        <v>210</v>
      </c>
      <c r="CD286" s="334">
        <v>4.33</v>
      </c>
      <c r="CE286" s="257"/>
    </row>
    <row r="287" spans="1:83" ht="58.5">
      <c r="A287" s="259">
        <v>2023</v>
      </c>
      <c r="B287" s="273" t="s">
        <v>4465</v>
      </c>
      <c r="C287" s="273" t="s">
        <v>5097</v>
      </c>
      <c r="D287" s="273" t="s">
        <v>5280</v>
      </c>
      <c r="E287" s="273" t="s">
        <v>5281</v>
      </c>
      <c r="F287" s="273" t="s">
        <v>5282</v>
      </c>
      <c r="G287" s="269" t="s">
        <v>5283</v>
      </c>
      <c r="H287" s="272" t="s">
        <v>4469</v>
      </c>
      <c r="I287" s="269"/>
      <c r="J287" s="269" t="s">
        <v>5284</v>
      </c>
      <c r="K287" s="259" t="s">
        <v>4464</v>
      </c>
      <c r="L287" s="269" t="s">
        <v>4508</v>
      </c>
      <c r="M287" s="295" t="s">
        <v>4630</v>
      </c>
      <c r="N287" s="296">
        <v>66</v>
      </c>
      <c r="O287" s="296" t="s">
        <v>5264</v>
      </c>
      <c r="P287" s="272"/>
      <c r="Q287" s="290" t="s">
        <v>5285</v>
      </c>
      <c r="R287" s="296" t="s">
        <v>2</v>
      </c>
      <c r="S287" s="290" t="s">
        <v>5286</v>
      </c>
      <c r="T287" s="296" t="s">
        <v>2</v>
      </c>
      <c r="U287" s="260" t="s">
        <v>4703</v>
      </c>
      <c r="V287" s="274"/>
      <c r="W287" s="274">
        <v>4</v>
      </c>
      <c r="X287" s="274"/>
      <c r="Y287" s="274">
        <v>49</v>
      </c>
      <c r="Z287" s="274">
        <v>62</v>
      </c>
      <c r="AA287" s="274">
        <f t="shared" si="249"/>
        <v>13</v>
      </c>
      <c r="AB287" s="274"/>
      <c r="AC287" s="274">
        <v>14</v>
      </c>
      <c r="AD287" s="274"/>
      <c r="AE287" s="274">
        <v>70</v>
      </c>
      <c r="AF287" s="274">
        <v>80</v>
      </c>
      <c r="AG287" s="274">
        <f t="shared" si="250"/>
        <v>10</v>
      </c>
      <c r="AH287" s="274"/>
      <c r="AI287" s="274">
        <v>63</v>
      </c>
      <c r="AJ287" s="274"/>
      <c r="AK287" s="274">
        <v>77</v>
      </c>
      <c r="AL287" s="274">
        <v>88</v>
      </c>
      <c r="AM287" s="274">
        <f t="shared" si="251"/>
        <v>11</v>
      </c>
      <c r="AN287" s="274"/>
      <c r="AO287" s="274">
        <v>24</v>
      </c>
      <c r="AP287" s="274"/>
      <c r="AQ287" s="274">
        <v>55</v>
      </c>
      <c r="AR287" s="274">
        <v>84</v>
      </c>
      <c r="AS287" s="274">
        <f t="shared" si="252"/>
        <v>29</v>
      </c>
      <c r="AT287" s="274"/>
      <c r="AU287" s="274">
        <v>95</v>
      </c>
      <c r="AV287" s="274"/>
      <c r="AW287" s="274">
        <v>97</v>
      </c>
      <c r="AX287" s="274">
        <v>93</v>
      </c>
      <c r="AY287" s="274">
        <f t="shared" si="253"/>
        <v>-4</v>
      </c>
      <c r="AZ287" s="274"/>
      <c r="BA287" s="274"/>
      <c r="BB287" s="274"/>
      <c r="BC287" s="274"/>
      <c r="BD287" s="274"/>
      <c r="BE287" s="274"/>
      <c r="BF287" s="274">
        <v>91</v>
      </c>
      <c r="BG287" s="274"/>
      <c r="BH287" s="274">
        <v>93</v>
      </c>
      <c r="BI287" s="274">
        <v>95</v>
      </c>
      <c r="BJ287" s="274">
        <f t="shared" si="254"/>
        <v>2</v>
      </c>
      <c r="BK287" s="274"/>
      <c r="BL287" s="274">
        <v>86</v>
      </c>
      <c r="BM287" s="274"/>
      <c r="BN287" s="274">
        <v>89</v>
      </c>
      <c r="BO287" s="274">
        <v>100</v>
      </c>
      <c r="BP287" s="274">
        <f t="shared" si="255"/>
        <v>11</v>
      </c>
      <c r="BQ287" s="286">
        <v>0.95</v>
      </c>
      <c r="BR287" s="282">
        <v>4.28</v>
      </c>
      <c r="BS287" s="282">
        <v>0.49</v>
      </c>
      <c r="BT287" s="282" t="s">
        <v>52</v>
      </c>
      <c r="BU287" s="282" t="s">
        <v>52</v>
      </c>
      <c r="BV287" s="335">
        <v>63.47</v>
      </c>
      <c r="BW287" s="336">
        <v>0.90080000000000005</v>
      </c>
      <c r="BX287" s="335">
        <v>0.96</v>
      </c>
      <c r="BY287" s="332">
        <v>0.1</v>
      </c>
      <c r="BZ287" s="335">
        <v>9.57</v>
      </c>
      <c r="CA287" s="335">
        <v>6.63</v>
      </c>
      <c r="CB287" s="334">
        <v>692</v>
      </c>
      <c r="CC287" s="334">
        <v>834</v>
      </c>
      <c r="CD287" s="334">
        <v>0.82899999999999996</v>
      </c>
      <c r="CE287" s="257"/>
    </row>
    <row r="288" spans="1:83" ht="73.150000000000006">
      <c r="A288" s="259">
        <v>2023</v>
      </c>
      <c r="B288" s="273" t="s">
        <v>4498</v>
      </c>
      <c r="C288" s="273" t="s">
        <v>4631</v>
      </c>
      <c r="D288" s="273" t="s">
        <v>4686</v>
      </c>
      <c r="E288" s="273" t="s">
        <v>4686</v>
      </c>
      <c r="F288" s="273" t="s">
        <v>4687</v>
      </c>
      <c r="G288" s="269" t="s">
        <v>12087</v>
      </c>
      <c r="H288" s="261" t="s">
        <v>693</v>
      </c>
      <c r="I288" s="269"/>
      <c r="J288" s="269"/>
      <c r="K288" s="259" t="s">
        <v>4464</v>
      </c>
      <c r="L288" s="269" t="s">
        <v>4508</v>
      </c>
      <c r="M288" s="269" t="s">
        <v>300</v>
      </c>
      <c r="N288" s="296">
        <v>22</v>
      </c>
      <c r="O288" s="296" t="s">
        <v>5287</v>
      </c>
      <c r="P288" s="272"/>
      <c r="Q288" s="290" t="s">
        <v>5209</v>
      </c>
      <c r="R288" s="296" t="s">
        <v>2</v>
      </c>
      <c r="S288" s="290" t="s">
        <v>5153</v>
      </c>
      <c r="T288" s="296" t="s">
        <v>2</v>
      </c>
      <c r="U288" s="260" t="s">
        <v>454</v>
      </c>
      <c r="V288" s="274"/>
      <c r="W288" s="274"/>
      <c r="X288" s="274"/>
      <c r="Y288" s="274">
        <v>34</v>
      </c>
      <c r="Z288" s="274">
        <v>52</v>
      </c>
      <c r="AA288" s="274">
        <f t="shared" si="249"/>
        <v>18</v>
      </c>
      <c r="AB288" s="274"/>
      <c r="AC288" s="274"/>
      <c r="AD288" s="274"/>
      <c r="AE288" s="274">
        <v>60</v>
      </c>
      <c r="AF288" s="274">
        <v>69</v>
      </c>
      <c r="AG288" s="274">
        <f t="shared" si="250"/>
        <v>9</v>
      </c>
      <c r="AH288" s="274"/>
      <c r="AI288" s="274"/>
      <c r="AJ288" s="274"/>
      <c r="AK288" s="274">
        <v>66</v>
      </c>
      <c r="AL288" s="274">
        <v>66</v>
      </c>
      <c r="AM288" s="274">
        <f t="shared" si="251"/>
        <v>0</v>
      </c>
      <c r="AN288" s="274"/>
      <c r="AO288" s="274"/>
      <c r="AP288" s="274"/>
      <c r="AQ288" s="274">
        <v>49</v>
      </c>
      <c r="AR288" s="274">
        <v>66</v>
      </c>
      <c r="AS288" s="274">
        <f t="shared" si="252"/>
        <v>17</v>
      </c>
      <c r="AT288" s="274"/>
      <c r="AU288" s="274"/>
      <c r="AV288" s="274"/>
      <c r="AW288" s="274">
        <v>70</v>
      </c>
      <c r="AX288" s="274">
        <v>77</v>
      </c>
      <c r="AY288" s="274">
        <f t="shared" si="253"/>
        <v>7</v>
      </c>
      <c r="AZ288" s="274"/>
      <c r="BA288" s="274"/>
      <c r="BB288" s="274"/>
      <c r="BC288" s="274"/>
      <c r="BD288" s="274"/>
      <c r="BE288" s="274"/>
      <c r="BF288" s="274"/>
      <c r="BG288" s="274"/>
      <c r="BH288" s="274">
        <v>70</v>
      </c>
      <c r="BI288" s="274">
        <v>82</v>
      </c>
      <c r="BJ288" s="274">
        <f t="shared" si="254"/>
        <v>12</v>
      </c>
      <c r="BK288" s="274"/>
      <c r="BL288" s="274"/>
      <c r="BM288" s="274"/>
      <c r="BN288" s="274">
        <v>74</v>
      </c>
      <c r="BO288" s="274">
        <v>89</v>
      </c>
      <c r="BP288" s="274">
        <f t="shared" si="255"/>
        <v>15</v>
      </c>
      <c r="BQ288" s="286">
        <v>0.95</v>
      </c>
      <c r="BR288" s="282">
        <v>4.43</v>
      </c>
      <c r="BS288" s="282">
        <v>0.52</v>
      </c>
      <c r="BT288" s="282" t="s">
        <v>52</v>
      </c>
      <c r="BU288" s="282" t="s">
        <v>52</v>
      </c>
      <c r="BV288" s="335">
        <v>236.6</v>
      </c>
      <c r="BW288" s="336">
        <v>11.26</v>
      </c>
      <c r="BX288" s="335">
        <v>10.75</v>
      </c>
      <c r="BY288" s="332">
        <v>-0.04</v>
      </c>
      <c r="BZ288" s="335">
        <v>36.44</v>
      </c>
      <c r="CA288" s="335">
        <v>6.49</v>
      </c>
      <c r="CB288" s="334">
        <v>381</v>
      </c>
      <c r="CC288" s="334">
        <v>160</v>
      </c>
      <c r="CD288" s="334">
        <v>2.38</v>
      </c>
      <c r="CE288" s="257"/>
    </row>
    <row r="289" spans="1:83" ht="73.150000000000006">
      <c r="A289" s="259">
        <v>2023</v>
      </c>
      <c r="B289" s="273" t="s">
        <v>4498</v>
      </c>
      <c r="C289" s="273" t="s">
        <v>4631</v>
      </c>
      <c r="D289" s="273" t="s">
        <v>4686</v>
      </c>
      <c r="E289" s="273" t="s">
        <v>4686</v>
      </c>
      <c r="F289" s="273" t="s">
        <v>4687</v>
      </c>
      <c r="G289" s="269" t="s">
        <v>12087</v>
      </c>
      <c r="H289" s="272" t="s">
        <v>688</v>
      </c>
      <c r="I289" s="269"/>
      <c r="J289" s="269"/>
      <c r="K289" s="259" t="s">
        <v>4464</v>
      </c>
      <c r="L289" s="269" t="s">
        <v>4508</v>
      </c>
      <c r="M289" s="269" t="s">
        <v>300</v>
      </c>
      <c r="N289" s="296">
        <v>52</v>
      </c>
      <c r="O289" s="296" t="s">
        <v>4496</v>
      </c>
      <c r="P289" s="272"/>
      <c r="Q289" s="290" t="s">
        <v>5208</v>
      </c>
      <c r="R289" s="296" t="s">
        <v>2</v>
      </c>
      <c r="S289" s="290" t="s">
        <v>5155</v>
      </c>
      <c r="T289" s="296" t="s">
        <v>2</v>
      </c>
      <c r="U289" s="260" t="s">
        <v>454</v>
      </c>
      <c r="V289" s="274"/>
      <c r="W289" s="274"/>
      <c r="X289" s="274"/>
      <c r="Y289" s="274">
        <v>50</v>
      </c>
      <c r="Z289" s="274">
        <v>60</v>
      </c>
      <c r="AA289" s="274">
        <f t="shared" si="249"/>
        <v>10</v>
      </c>
      <c r="AB289" s="274"/>
      <c r="AC289" s="274"/>
      <c r="AD289" s="274"/>
      <c r="AE289" s="274">
        <v>73</v>
      </c>
      <c r="AF289" s="274">
        <v>75</v>
      </c>
      <c r="AG289" s="274">
        <f t="shared" si="250"/>
        <v>2</v>
      </c>
      <c r="AH289" s="274"/>
      <c r="AI289" s="274"/>
      <c r="AJ289" s="274"/>
      <c r="AK289" s="274">
        <v>85</v>
      </c>
      <c r="AL289" s="274">
        <v>89</v>
      </c>
      <c r="AM289" s="274">
        <f t="shared" si="251"/>
        <v>4</v>
      </c>
      <c r="AN289" s="274"/>
      <c r="AO289" s="274"/>
      <c r="AP289" s="274"/>
      <c r="AQ289" s="274">
        <v>66</v>
      </c>
      <c r="AR289" s="274">
        <v>78</v>
      </c>
      <c r="AS289" s="274">
        <f t="shared" si="252"/>
        <v>12</v>
      </c>
      <c r="AT289" s="274"/>
      <c r="AU289" s="274"/>
      <c r="AV289" s="274"/>
      <c r="AW289" s="274">
        <v>85</v>
      </c>
      <c r="AX289" s="274">
        <v>85</v>
      </c>
      <c r="AY289" s="274">
        <f t="shared" si="253"/>
        <v>0</v>
      </c>
      <c r="AZ289" s="274"/>
      <c r="BA289" s="274"/>
      <c r="BB289" s="274"/>
      <c r="BC289" s="274"/>
      <c r="BD289" s="274"/>
      <c r="BE289" s="274"/>
      <c r="BF289" s="274"/>
      <c r="BG289" s="274"/>
      <c r="BH289" s="274">
        <v>83</v>
      </c>
      <c r="BI289" s="274">
        <v>89</v>
      </c>
      <c r="BJ289" s="274">
        <f t="shared" si="254"/>
        <v>6</v>
      </c>
      <c r="BK289" s="274"/>
      <c r="BL289" s="274"/>
      <c r="BM289" s="274"/>
      <c r="BN289" s="274">
        <v>90</v>
      </c>
      <c r="BO289" s="274">
        <v>100</v>
      </c>
      <c r="BP289" s="274">
        <f t="shared" si="255"/>
        <v>10</v>
      </c>
      <c r="BQ289" s="286">
        <v>0.96</v>
      </c>
      <c r="BR289" s="282">
        <v>4.95</v>
      </c>
      <c r="BS289" s="282">
        <v>0.48</v>
      </c>
      <c r="BT289" s="282" t="s">
        <v>52</v>
      </c>
      <c r="BU289" s="282" t="s">
        <v>52</v>
      </c>
      <c r="BV289" s="335">
        <v>242.55</v>
      </c>
      <c r="BW289" s="336">
        <v>3.94</v>
      </c>
      <c r="BX289" s="335">
        <v>4.68</v>
      </c>
      <c r="BY289" s="332">
        <v>0.16</v>
      </c>
      <c r="BZ289" s="335">
        <v>33.44</v>
      </c>
      <c r="CA289" s="335">
        <v>7.25</v>
      </c>
      <c r="CB289" s="334">
        <v>153.05000000000001</v>
      </c>
      <c r="CC289" s="334">
        <v>118</v>
      </c>
      <c r="CD289" s="334">
        <v>1.29</v>
      </c>
      <c r="CE289" s="257"/>
    </row>
    <row r="290" spans="1:83" ht="58.5">
      <c r="A290" s="259">
        <v>2023</v>
      </c>
      <c r="B290" s="273" t="s">
        <v>4467</v>
      </c>
      <c r="C290" s="273" t="s">
        <v>4468</v>
      </c>
      <c r="D290" s="273" t="s">
        <v>4982</v>
      </c>
      <c r="E290" s="273" t="s">
        <v>4982</v>
      </c>
      <c r="F290" s="273" t="s">
        <v>4983</v>
      </c>
      <c r="G290" s="269" t="s">
        <v>5288</v>
      </c>
      <c r="H290" s="272" t="s">
        <v>681</v>
      </c>
      <c r="I290" s="269"/>
      <c r="J290" s="269"/>
      <c r="K290" s="259" t="s">
        <v>4464</v>
      </c>
      <c r="L290" s="269" t="s">
        <v>4508</v>
      </c>
      <c r="M290" s="259" t="s">
        <v>300</v>
      </c>
      <c r="N290" s="296">
        <v>68</v>
      </c>
      <c r="O290" s="296" t="s">
        <v>4466</v>
      </c>
      <c r="P290" s="272"/>
      <c r="Q290" s="290" t="s">
        <v>5289</v>
      </c>
      <c r="R290" s="296" t="s">
        <v>2</v>
      </c>
      <c r="S290" s="290" t="s">
        <v>5290</v>
      </c>
      <c r="T290" s="296" t="s">
        <v>2</v>
      </c>
      <c r="U290" s="260" t="s">
        <v>4703</v>
      </c>
      <c r="V290" s="274"/>
      <c r="W290" s="274"/>
      <c r="X290" s="274"/>
      <c r="Y290" s="274">
        <v>41</v>
      </c>
      <c r="Z290" s="274">
        <v>74</v>
      </c>
      <c r="AA290" s="274">
        <f t="shared" si="249"/>
        <v>33</v>
      </c>
      <c r="AB290" s="274"/>
      <c r="AC290" s="274"/>
      <c r="AD290" s="274"/>
      <c r="AE290" s="274">
        <v>53</v>
      </c>
      <c r="AF290" s="274">
        <v>85</v>
      </c>
      <c r="AG290" s="274">
        <f t="shared" si="250"/>
        <v>32</v>
      </c>
      <c r="AH290" s="274"/>
      <c r="AI290" s="274"/>
      <c r="AJ290" s="274"/>
      <c r="AK290" s="274">
        <v>81</v>
      </c>
      <c r="AL290" s="274">
        <v>90</v>
      </c>
      <c r="AM290" s="274">
        <f t="shared" si="251"/>
        <v>9</v>
      </c>
      <c r="AN290" s="274"/>
      <c r="AO290" s="274"/>
      <c r="AP290" s="274"/>
      <c r="AQ290" s="274">
        <v>66</v>
      </c>
      <c r="AR290" s="274">
        <v>79</v>
      </c>
      <c r="AS290" s="274">
        <f t="shared" si="252"/>
        <v>13</v>
      </c>
      <c r="AT290" s="274"/>
      <c r="AU290" s="274"/>
      <c r="AV290" s="274"/>
      <c r="AW290" s="274">
        <v>88</v>
      </c>
      <c r="AX290" s="274">
        <v>92</v>
      </c>
      <c r="AY290" s="274">
        <f t="shared" si="253"/>
        <v>4</v>
      </c>
      <c r="AZ290" s="274"/>
      <c r="BA290" s="274"/>
      <c r="BB290" s="274"/>
      <c r="BC290" s="274"/>
      <c r="BD290" s="274"/>
      <c r="BE290" s="274"/>
      <c r="BF290" s="274"/>
      <c r="BG290" s="274"/>
      <c r="BH290" s="274">
        <v>84</v>
      </c>
      <c r="BI290" s="274">
        <v>86</v>
      </c>
      <c r="BJ290" s="274">
        <f t="shared" si="254"/>
        <v>2</v>
      </c>
      <c r="BK290" s="274"/>
      <c r="BL290" s="274"/>
      <c r="BM290" s="274"/>
      <c r="BN290" s="274">
        <v>95</v>
      </c>
      <c r="BO290" s="274">
        <v>97</v>
      </c>
      <c r="BP290" s="274">
        <f t="shared" si="255"/>
        <v>2</v>
      </c>
      <c r="BQ290" s="286">
        <v>0.96</v>
      </c>
      <c r="BR290" s="282">
        <v>4.7</v>
      </c>
      <c r="BS290" s="282">
        <v>0.54</v>
      </c>
      <c r="BT290" s="282" t="s">
        <v>52</v>
      </c>
      <c r="BU290" s="282" t="s">
        <v>52</v>
      </c>
      <c r="BV290" s="335">
        <v>319.93</v>
      </c>
      <c r="BW290" s="336">
        <v>3.63</v>
      </c>
      <c r="BX290" s="335">
        <v>4.7</v>
      </c>
      <c r="BY290" s="332">
        <v>0.23</v>
      </c>
      <c r="BZ290" s="335">
        <v>36.83</v>
      </c>
      <c r="CA290" s="335">
        <v>8.69</v>
      </c>
      <c r="CB290" s="334">
        <v>382.75</v>
      </c>
      <c r="CC290" s="334">
        <v>71</v>
      </c>
      <c r="CD290" s="334">
        <v>5.39</v>
      </c>
      <c r="CE290" s="257"/>
    </row>
    <row r="291" spans="1:83" ht="73.150000000000006">
      <c r="A291" s="259">
        <v>2023</v>
      </c>
      <c r="B291" s="273" t="s">
        <v>4597</v>
      </c>
      <c r="C291" s="273" t="s">
        <v>4737</v>
      </c>
      <c r="D291" s="273" t="s">
        <v>4738</v>
      </c>
      <c r="E291" s="273" t="s">
        <v>4739</v>
      </c>
      <c r="F291" s="273" t="s">
        <v>4740</v>
      </c>
      <c r="G291" s="269" t="s">
        <v>12075</v>
      </c>
      <c r="H291" s="272" t="s">
        <v>4469</v>
      </c>
      <c r="I291" s="269"/>
      <c r="J291" s="269"/>
      <c r="K291" s="259" t="s">
        <v>4464</v>
      </c>
      <c r="L291" s="269" t="s">
        <v>4508</v>
      </c>
      <c r="M291" s="269" t="s">
        <v>4931</v>
      </c>
      <c r="N291" s="296">
        <v>172</v>
      </c>
      <c r="O291" s="296" t="s">
        <v>5064</v>
      </c>
      <c r="P291" s="272"/>
      <c r="Q291" s="290" t="s">
        <v>5291</v>
      </c>
      <c r="R291" s="296" t="s">
        <v>2</v>
      </c>
      <c r="S291" s="290" t="s">
        <v>5292</v>
      </c>
      <c r="T291" s="296" t="s">
        <v>2</v>
      </c>
      <c r="U291" s="260" t="s">
        <v>4736</v>
      </c>
      <c r="V291" s="274"/>
      <c r="W291" s="274"/>
      <c r="X291" s="274"/>
      <c r="Y291" s="274">
        <v>79</v>
      </c>
      <c r="Z291" s="274">
        <v>89</v>
      </c>
      <c r="AA291" s="274">
        <f t="shared" si="249"/>
        <v>10</v>
      </c>
      <c r="AB291" s="274"/>
      <c r="AC291" s="274"/>
      <c r="AD291" s="274"/>
      <c r="AE291" s="274">
        <v>85</v>
      </c>
      <c r="AF291" s="274">
        <v>97</v>
      </c>
      <c r="AG291" s="274">
        <f t="shared" si="250"/>
        <v>12</v>
      </c>
      <c r="AH291" s="274"/>
      <c r="AI291" s="274"/>
      <c r="AJ291" s="274"/>
      <c r="AK291" s="274">
        <v>86</v>
      </c>
      <c r="AL291" s="274">
        <v>88</v>
      </c>
      <c r="AM291" s="274">
        <f t="shared" si="251"/>
        <v>2</v>
      </c>
      <c r="AN291" s="274"/>
      <c r="AO291" s="274"/>
      <c r="AP291" s="274"/>
      <c r="AQ291" s="274">
        <v>77</v>
      </c>
      <c r="AR291" s="274">
        <v>85</v>
      </c>
      <c r="AS291" s="274">
        <f t="shared" si="252"/>
        <v>8</v>
      </c>
      <c r="AT291" s="274"/>
      <c r="AU291" s="274"/>
      <c r="AV291" s="274"/>
      <c r="AW291" s="274">
        <v>86</v>
      </c>
      <c r="AX291" s="274">
        <v>88</v>
      </c>
      <c r="AY291" s="274">
        <f t="shared" si="253"/>
        <v>2</v>
      </c>
      <c r="AZ291" s="274"/>
      <c r="BA291" s="274"/>
      <c r="BB291" s="274"/>
      <c r="BC291" s="274"/>
      <c r="BD291" s="274"/>
      <c r="BE291" s="274"/>
      <c r="BF291" s="274"/>
      <c r="BG291" s="274"/>
      <c r="BH291" s="274">
        <v>79</v>
      </c>
      <c r="BI291" s="274">
        <v>85</v>
      </c>
      <c r="BJ291" s="274">
        <f t="shared" si="254"/>
        <v>6</v>
      </c>
      <c r="BK291" s="274"/>
      <c r="BL291" s="274"/>
      <c r="BM291" s="274"/>
      <c r="BN291" s="274">
        <v>96</v>
      </c>
      <c r="BO291" s="274">
        <v>100</v>
      </c>
      <c r="BP291" s="274">
        <f t="shared" si="255"/>
        <v>4</v>
      </c>
      <c r="BQ291" s="286">
        <v>0.95</v>
      </c>
      <c r="BR291" s="282">
        <v>3.7</v>
      </c>
      <c r="BS291" s="282">
        <v>0.56000000000000005</v>
      </c>
      <c r="BT291" s="282" t="s">
        <v>52</v>
      </c>
      <c r="BU291" s="282" t="s">
        <v>52</v>
      </c>
      <c r="BV291" s="335">
        <v>83.88</v>
      </c>
      <c r="BW291" s="336">
        <v>0.42099999999999999</v>
      </c>
      <c r="BX291" s="335">
        <v>0.49</v>
      </c>
      <c r="BY291" s="332">
        <v>0.16</v>
      </c>
      <c r="BZ291" s="335">
        <v>11.53</v>
      </c>
      <c r="CA291" s="335">
        <v>7.28</v>
      </c>
      <c r="CB291" s="334">
        <v>139.06</v>
      </c>
      <c r="CC291" s="334">
        <v>445</v>
      </c>
      <c r="CD291" s="334">
        <v>0.312</v>
      </c>
      <c r="CE291" s="257"/>
    </row>
    <row r="292" spans="1:83" ht="43.9">
      <c r="A292" s="259">
        <v>2023</v>
      </c>
      <c r="B292" s="273" t="s">
        <v>4465</v>
      </c>
      <c r="C292" s="273" t="s">
        <v>5097</v>
      </c>
      <c r="D292" s="273" t="s">
        <v>4738</v>
      </c>
      <c r="E292" s="273" t="s">
        <v>4739</v>
      </c>
      <c r="F292" s="273" t="s">
        <v>5293</v>
      </c>
      <c r="G292" s="269" t="s">
        <v>4623</v>
      </c>
      <c r="H292" s="272" t="s">
        <v>676</v>
      </c>
      <c r="I292" s="269"/>
      <c r="J292" s="269"/>
      <c r="K292" s="259" t="s">
        <v>4464</v>
      </c>
      <c r="L292" s="269" t="s">
        <v>4508</v>
      </c>
      <c r="M292" s="269" t="s">
        <v>4931</v>
      </c>
      <c r="N292" s="296">
        <v>84</v>
      </c>
      <c r="O292" s="296" t="s">
        <v>451</v>
      </c>
      <c r="P292" s="272"/>
      <c r="Q292" s="290" t="s">
        <v>5294</v>
      </c>
      <c r="R292" s="305" t="s">
        <v>2</v>
      </c>
      <c r="S292" s="290" t="s">
        <v>5295</v>
      </c>
      <c r="T292" s="305" t="s">
        <v>2</v>
      </c>
      <c r="U292" s="260" t="s">
        <v>4736</v>
      </c>
      <c r="V292" s="274"/>
      <c r="W292" s="274"/>
      <c r="X292" s="274"/>
      <c r="Y292" s="274">
        <v>47</v>
      </c>
      <c r="Z292" s="274">
        <v>60</v>
      </c>
      <c r="AA292" s="274">
        <f t="shared" si="249"/>
        <v>13</v>
      </c>
      <c r="AB292" s="274"/>
      <c r="AC292" s="274"/>
      <c r="AD292" s="274"/>
      <c r="AE292" s="274">
        <v>54</v>
      </c>
      <c r="AF292" s="274">
        <v>72</v>
      </c>
      <c r="AG292" s="274">
        <f t="shared" si="250"/>
        <v>18</v>
      </c>
      <c r="AH292" s="274"/>
      <c r="AI292" s="274"/>
      <c r="AJ292" s="274"/>
      <c r="AK292" s="274">
        <v>72</v>
      </c>
      <c r="AL292" s="274">
        <v>70</v>
      </c>
      <c r="AM292" s="274">
        <f t="shared" si="251"/>
        <v>-2</v>
      </c>
      <c r="AN292" s="274"/>
      <c r="AO292" s="274"/>
      <c r="AP292" s="274"/>
      <c r="AQ292" s="274">
        <v>55</v>
      </c>
      <c r="AR292" s="274">
        <v>59</v>
      </c>
      <c r="AS292" s="274">
        <f t="shared" si="252"/>
        <v>4</v>
      </c>
      <c r="AT292" s="274"/>
      <c r="AU292" s="274"/>
      <c r="AV292" s="274"/>
      <c r="AW292" s="274">
        <v>76</v>
      </c>
      <c r="AX292" s="274">
        <v>74</v>
      </c>
      <c r="AY292" s="274">
        <f t="shared" si="253"/>
        <v>-2</v>
      </c>
      <c r="AZ292" s="274"/>
      <c r="BA292" s="274"/>
      <c r="BB292" s="274"/>
      <c r="BC292" s="274"/>
      <c r="BD292" s="274"/>
      <c r="BE292" s="274"/>
      <c r="BF292" s="274"/>
      <c r="BG292" s="274"/>
      <c r="BH292" s="274">
        <v>76</v>
      </c>
      <c r="BI292" s="274">
        <v>81</v>
      </c>
      <c r="BJ292" s="274">
        <f t="shared" si="254"/>
        <v>5</v>
      </c>
      <c r="BK292" s="274"/>
      <c r="BL292" s="274"/>
      <c r="BM292" s="274"/>
      <c r="BN292" s="274">
        <v>84</v>
      </c>
      <c r="BO292" s="274">
        <v>92</v>
      </c>
      <c r="BP292" s="274">
        <f t="shared" si="255"/>
        <v>8</v>
      </c>
      <c r="BQ292" s="286">
        <v>0.95</v>
      </c>
      <c r="BR292" s="282">
        <v>3.88</v>
      </c>
      <c r="BS292" s="282">
        <v>0.54</v>
      </c>
      <c r="BT292" s="282" t="s">
        <v>52</v>
      </c>
      <c r="BU292" s="282" t="s">
        <v>52</v>
      </c>
      <c r="BV292" s="335">
        <v>271.62</v>
      </c>
      <c r="BW292" s="336">
        <v>3.19</v>
      </c>
      <c r="BX292" s="335">
        <v>3.23</v>
      </c>
      <c r="BY292" s="332">
        <v>0</v>
      </c>
      <c r="BZ292" s="335">
        <v>25.47</v>
      </c>
      <c r="CA292" s="335">
        <v>10.66</v>
      </c>
      <c r="CB292" s="334">
        <v>389.47</v>
      </c>
      <c r="CC292" s="334">
        <v>282</v>
      </c>
      <c r="CD292" s="334">
        <v>1.381</v>
      </c>
      <c r="CE292" s="257"/>
    </row>
    <row r="293" spans="1:83" ht="58.5">
      <c r="A293" s="259">
        <v>2023</v>
      </c>
      <c r="B293" s="273" t="s">
        <v>4597</v>
      </c>
      <c r="C293" s="273" t="s">
        <v>4641</v>
      </c>
      <c r="D293" s="273" t="s">
        <v>1187</v>
      </c>
      <c r="E293" s="273" t="s">
        <v>5296</v>
      </c>
      <c r="F293" s="273" t="s">
        <v>5297</v>
      </c>
      <c r="G293" s="269" t="s">
        <v>5298</v>
      </c>
      <c r="H293" s="272" t="s">
        <v>4469</v>
      </c>
      <c r="I293" s="269"/>
      <c r="J293" s="269" t="s">
        <v>739</v>
      </c>
      <c r="K293" s="259" t="s">
        <v>4464</v>
      </c>
      <c r="L293" s="269" t="s">
        <v>4508</v>
      </c>
      <c r="M293" s="283" t="s">
        <v>4630</v>
      </c>
      <c r="N293" s="296">
        <v>60</v>
      </c>
      <c r="O293" s="296" t="s">
        <v>5299</v>
      </c>
      <c r="P293" s="272"/>
      <c r="Q293" s="290" t="s">
        <v>5300</v>
      </c>
      <c r="R293" s="296" t="s">
        <v>8</v>
      </c>
      <c r="S293" s="290" t="s">
        <v>5301</v>
      </c>
      <c r="T293" s="296" t="s">
        <v>2</v>
      </c>
      <c r="U293" s="260" t="s">
        <v>454</v>
      </c>
      <c r="V293" s="274"/>
      <c r="W293" s="274"/>
      <c r="X293" s="274"/>
      <c r="Y293" s="274">
        <v>27</v>
      </c>
      <c r="Z293" s="274">
        <v>54</v>
      </c>
      <c r="AA293" s="274">
        <f t="shared" si="249"/>
        <v>27</v>
      </c>
      <c r="AB293" s="274"/>
      <c r="AC293" s="274"/>
      <c r="AD293" s="274"/>
      <c r="AE293" s="274">
        <v>33</v>
      </c>
      <c r="AF293" s="274">
        <v>65</v>
      </c>
      <c r="AG293" s="274">
        <f t="shared" si="250"/>
        <v>32</v>
      </c>
      <c r="AH293" s="274"/>
      <c r="AI293" s="274"/>
      <c r="AJ293" s="274"/>
      <c r="AK293" s="274">
        <v>61</v>
      </c>
      <c r="AL293" s="274">
        <v>79</v>
      </c>
      <c r="AM293" s="274">
        <f t="shared" si="251"/>
        <v>18</v>
      </c>
      <c r="AN293" s="274"/>
      <c r="AO293" s="274"/>
      <c r="AP293" s="274"/>
      <c r="AQ293" s="274">
        <v>29</v>
      </c>
      <c r="AR293" s="274">
        <v>55</v>
      </c>
      <c r="AS293" s="274">
        <f t="shared" si="252"/>
        <v>26</v>
      </c>
      <c r="AT293" s="274"/>
      <c r="AU293" s="274"/>
      <c r="AV293" s="274"/>
      <c r="AW293" s="274">
        <v>93</v>
      </c>
      <c r="AX293" s="274">
        <v>96</v>
      </c>
      <c r="AY293" s="274">
        <f t="shared" si="253"/>
        <v>3</v>
      </c>
      <c r="AZ293" s="274"/>
      <c r="BA293" s="274"/>
      <c r="BB293" s="274"/>
      <c r="BC293" s="274"/>
      <c r="BD293" s="274"/>
      <c r="BE293" s="274"/>
      <c r="BF293" s="274"/>
      <c r="BG293" s="274"/>
      <c r="BH293" s="274">
        <v>90</v>
      </c>
      <c r="BI293" s="274">
        <v>93</v>
      </c>
      <c r="BJ293" s="274">
        <f t="shared" si="254"/>
        <v>3</v>
      </c>
      <c r="BK293" s="274"/>
      <c r="BL293" s="274"/>
      <c r="BM293" s="274"/>
      <c r="BN293" s="274">
        <v>61</v>
      </c>
      <c r="BO293" s="274">
        <v>79</v>
      </c>
      <c r="BP293" s="274">
        <f t="shared" si="255"/>
        <v>18</v>
      </c>
      <c r="BQ293" s="286">
        <v>0.96</v>
      </c>
      <c r="BR293" s="282">
        <v>4.43</v>
      </c>
      <c r="BS293" s="282">
        <v>0.48</v>
      </c>
      <c r="BT293" s="282" t="s">
        <v>52</v>
      </c>
      <c r="BU293" s="282" t="s">
        <v>52</v>
      </c>
      <c r="BV293" s="335">
        <v>71.58</v>
      </c>
      <c r="BW293" s="336">
        <v>0.84199999999999997</v>
      </c>
      <c r="BX293" s="335">
        <v>1.1599999999999999</v>
      </c>
      <c r="BY293" s="332">
        <v>0.3</v>
      </c>
      <c r="BZ293" s="335">
        <v>16.29</v>
      </c>
      <c r="CA293" s="335">
        <v>4.3899999999999997</v>
      </c>
      <c r="CB293" s="334">
        <v>40.04</v>
      </c>
      <c r="CC293" s="334">
        <v>48</v>
      </c>
      <c r="CD293" s="334">
        <v>0.83399999999999996</v>
      </c>
      <c r="CE293" s="257"/>
    </row>
    <row r="294" spans="1:83" ht="73.150000000000006">
      <c r="A294" s="259">
        <v>2023</v>
      </c>
      <c r="B294" s="260" t="s">
        <v>4465</v>
      </c>
      <c r="C294" s="260" t="s">
        <v>4488</v>
      </c>
      <c r="D294" s="260" t="s">
        <v>4689</v>
      </c>
      <c r="E294" s="260" t="s">
        <v>4689</v>
      </c>
      <c r="F294" s="260" t="s">
        <v>5302</v>
      </c>
      <c r="G294" s="269" t="s">
        <v>12035</v>
      </c>
      <c r="H294" s="272" t="s">
        <v>4469</v>
      </c>
      <c r="I294" s="269"/>
      <c r="J294" s="269" t="s">
        <v>739</v>
      </c>
      <c r="K294" s="269" t="s">
        <v>4649</v>
      </c>
      <c r="L294" s="269" t="s">
        <v>4649</v>
      </c>
      <c r="M294" s="269" t="s">
        <v>4931</v>
      </c>
      <c r="N294" s="269"/>
      <c r="O294" s="272"/>
      <c r="P294" s="272"/>
      <c r="Q294" s="257" t="s">
        <v>52</v>
      </c>
      <c r="R294" s="301"/>
      <c r="S294" s="290" t="s">
        <v>5303</v>
      </c>
      <c r="T294" s="301" t="s">
        <v>2</v>
      </c>
      <c r="U294" s="260" t="s">
        <v>454</v>
      </c>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c r="AU294" s="274"/>
      <c r="AV294" s="274"/>
      <c r="AW294" s="274"/>
      <c r="AX294" s="274"/>
      <c r="AY294" s="274"/>
      <c r="AZ294" s="274"/>
      <c r="BA294" s="274"/>
      <c r="BB294" s="274"/>
      <c r="BC294" s="274"/>
      <c r="BD294" s="274"/>
      <c r="BE294" s="274"/>
      <c r="BF294" s="274"/>
      <c r="BG294" s="274"/>
      <c r="BH294" s="274"/>
      <c r="BI294" s="274"/>
      <c r="BJ294" s="274"/>
      <c r="BK294" s="274"/>
      <c r="BL294" s="274"/>
      <c r="BM294" s="274"/>
      <c r="BN294" s="274"/>
      <c r="BO294" s="274"/>
      <c r="BP294" s="274"/>
      <c r="BQ294" s="286">
        <v>0.92</v>
      </c>
      <c r="BR294" s="282">
        <v>4.29</v>
      </c>
      <c r="BS294" s="282">
        <v>0.62</v>
      </c>
      <c r="BT294" s="282" t="s">
        <v>52</v>
      </c>
      <c r="BU294" s="282" t="s">
        <v>52</v>
      </c>
      <c r="BV294" s="335"/>
      <c r="BW294" s="335"/>
      <c r="BX294" s="335"/>
      <c r="BY294" s="335"/>
      <c r="BZ294" s="335"/>
      <c r="CA294" s="335"/>
      <c r="CB294" s="257"/>
      <c r="CC294" s="257"/>
      <c r="CD294" s="257"/>
      <c r="CE294" s="257" t="s">
        <v>4461</v>
      </c>
    </row>
    <row r="295" spans="1:83" ht="58.5">
      <c r="A295" s="259">
        <v>2023</v>
      </c>
      <c r="B295" s="260" t="s">
        <v>303</v>
      </c>
      <c r="C295" s="260" t="s">
        <v>4497</v>
      </c>
      <c r="D295" s="260" t="s">
        <v>5185</v>
      </c>
      <c r="E295" s="260" t="s">
        <v>5185</v>
      </c>
      <c r="F295" s="260" t="s">
        <v>5304</v>
      </c>
      <c r="G295" s="269" t="s">
        <v>5305</v>
      </c>
      <c r="H295" s="272" t="s">
        <v>676</v>
      </c>
      <c r="I295" s="269"/>
      <c r="J295" s="269" t="s">
        <v>739</v>
      </c>
      <c r="K295" s="269" t="s">
        <v>5306</v>
      </c>
      <c r="L295" s="269" t="s">
        <v>5306</v>
      </c>
      <c r="M295" s="269" t="s">
        <v>300</v>
      </c>
      <c r="N295" s="269"/>
      <c r="O295" s="272"/>
      <c r="P295" s="272"/>
      <c r="Q295" s="269" t="s">
        <v>52</v>
      </c>
      <c r="R295" s="272"/>
      <c r="S295" s="284" t="s">
        <v>5307</v>
      </c>
      <c r="T295" s="260"/>
      <c r="U295" s="260" t="s">
        <v>4703</v>
      </c>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74"/>
      <c r="AV295" s="274"/>
      <c r="AW295" s="274"/>
      <c r="AX295" s="274"/>
      <c r="AY295" s="274"/>
      <c r="AZ295" s="274"/>
      <c r="BA295" s="274"/>
      <c r="BB295" s="274"/>
      <c r="BC295" s="274"/>
      <c r="BD295" s="274"/>
      <c r="BE295" s="274"/>
      <c r="BF295" s="274"/>
      <c r="BG295" s="274"/>
      <c r="BH295" s="274"/>
      <c r="BI295" s="274"/>
      <c r="BJ295" s="274"/>
      <c r="BK295" s="274"/>
      <c r="BL295" s="274"/>
      <c r="BM295" s="274"/>
      <c r="BN295" s="274"/>
      <c r="BO295" s="274"/>
      <c r="BP295" s="274"/>
      <c r="BQ295" s="286">
        <v>0.93</v>
      </c>
      <c r="BR295" s="282">
        <v>2.29</v>
      </c>
      <c r="BS295" s="282">
        <v>0.72</v>
      </c>
      <c r="BT295" s="282" t="s">
        <v>52</v>
      </c>
      <c r="BU295" s="282" t="s">
        <v>52</v>
      </c>
      <c r="BV295" s="335"/>
      <c r="BW295" s="335"/>
      <c r="BX295" s="335"/>
      <c r="BY295" s="335"/>
      <c r="BZ295" s="335"/>
      <c r="CA295" s="335"/>
      <c r="CB295" s="257"/>
      <c r="CC295" s="257"/>
      <c r="CD295" s="257"/>
      <c r="CE295" s="257" t="s">
        <v>4461</v>
      </c>
    </row>
    <row r="296" spans="1:83" ht="43.9">
      <c r="A296" s="259">
        <v>2023</v>
      </c>
      <c r="B296" s="260" t="s">
        <v>4498</v>
      </c>
      <c r="C296" s="260" t="s">
        <v>4659</v>
      </c>
      <c r="D296" s="260" t="s">
        <v>5185</v>
      </c>
      <c r="E296" s="260" t="s">
        <v>5185</v>
      </c>
      <c r="F296" s="260" t="s">
        <v>5308</v>
      </c>
      <c r="G296" s="269" t="s">
        <v>5309</v>
      </c>
      <c r="H296" s="261" t="s">
        <v>676</v>
      </c>
      <c r="I296" s="269"/>
      <c r="J296" s="269"/>
      <c r="K296" s="269" t="s">
        <v>4649</v>
      </c>
      <c r="L296" s="269" t="s">
        <v>4649</v>
      </c>
      <c r="M296" s="269" t="s">
        <v>300</v>
      </c>
      <c r="N296" s="269"/>
      <c r="O296" s="272"/>
      <c r="P296" s="272"/>
      <c r="Q296" s="269" t="s">
        <v>52</v>
      </c>
      <c r="R296" s="272"/>
      <c r="S296" s="284" t="s">
        <v>5310</v>
      </c>
      <c r="T296" s="260"/>
      <c r="U296" s="260" t="s">
        <v>4703</v>
      </c>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74"/>
      <c r="AV296" s="274"/>
      <c r="AW296" s="274"/>
      <c r="AX296" s="274"/>
      <c r="AY296" s="274"/>
      <c r="AZ296" s="274"/>
      <c r="BA296" s="274"/>
      <c r="BB296" s="274"/>
      <c r="BC296" s="274"/>
      <c r="BD296" s="274"/>
      <c r="BE296" s="274"/>
      <c r="BF296" s="274"/>
      <c r="BG296" s="274"/>
      <c r="BH296" s="274"/>
      <c r="BI296" s="274"/>
      <c r="BJ296" s="274"/>
      <c r="BK296" s="274"/>
      <c r="BL296" s="274"/>
      <c r="BM296" s="274"/>
      <c r="BN296" s="274"/>
      <c r="BO296" s="274"/>
      <c r="BP296" s="274"/>
      <c r="BQ296" s="286">
        <v>0.94</v>
      </c>
      <c r="BR296" s="282">
        <v>12.47</v>
      </c>
      <c r="BS296" s="282">
        <v>2.13</v>
      </c>
      <c r="BT296" s="282" t="s">
        <v>52</v>
      </c>
      <c r="BU296" s="282" t="s">
        <v>52</v>
      </c>
      <c r="BV296" s="335"/>
      <c r="BW296" s="335"/>
      <c r="BX296" s="335"/>
      <c r="BY296" s="335"/>
      <c r="BZ296" s="335"/>
      <c r="CA296" s="335"/>
      <c r="CB296" s="257"/>
      <c r="CC296" s="257"/>
      <c r="CD296" s="257"/>
      <c r="CE296" s="257" t="s">
        <v>4461</v>
      </c>
    </row>
    <row r="297" spans="1:83" ht="43.9">
      <c r="A297" s="259">
        <v>2023</v>
      </c>
      <c r="B297" s="260" t="s">
        <v>4498</v>
      </c>
      <c r="C297" s="260" t="s">
        <v>5311</v>
      </c>
      <c r="D297" s="260" t="s">
        <v>5185</v>
      </c>
      <c r="E297" s="260" t="s">
        <v>5185</v>
      </c>
      <c r="F297" s="260" t="s">
        <v>5312</v>
      </c>
      <c r="G297" s="269" t="s">
        <v>5309</v>
      </c>
      <c r="H297" s="261" t="s">
        <v>676</v>
      </c>
      <c r="I297" s="269"/>
      <c r="J297" s="269"/>
      <c r="K297" s="269" t="s">
        <v>4649</v>
      </c>
      <c r="L297" s="269" t="s">
        <v>4649</v>
      </c>
      <c r="M297" s="269" t="s">
        <v>300</v>
      </c>
      <c r="N297" s="269"/>
      <c r="O297" s="272"/>
      <c r="P297" s="272"/>
      <c r="Q297" s="269" t="s">
        <v>52</v>
      </c>
      <c r="R297" s="272"/>
      <c r="S297" s="284" t="s">
        <v>5310</v>
      </c>
      <c r="T297" s="260"/>
      <c r="U297" s="260" t="s">
        <v>4703</v>
      </c>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c r="AU297" s="274"/>
      <c r="AV297" s="274"/>
      <c r="AW297" s="274"/>
      <c r="AX297" s="274"/>
      <c r="AY297" s="274"/>
      <c r="AZ297" s="274"/>
      <c r="BA297" s="274"/>
      <c r="BB297" s="274"/>
      <c r="BC297" s="274"/>
      <c r="BD297" s="274"/>
      <c r="BE297" s="274"/>
      <c r="BF297" s="274"/>
      <c r="BG297" s="274"/>
      <c r="BH297" s="274"/>
      <c r="BI297" s="274"/>
      <c r="BJ297" s="274"/>
      <c r="BK297" s="274"/>
      <c r="BL297" s="274"/>
      <c r="BM297" s="274"/>
      <c r="BN297" s="274"/>
      <c r="BO297" s="274"/>
      <c r="BP297" s="274"/>
      <c r="BQ297" s="286">
        <v>0.9</v>
      </c>
      <c r="BR297" s="282">
        <v>0.91</v>
      </c>
      <c r="BS297" s="282">
        <v>1.17</v>
      </c>
      <c r="BT297" s="282" t="s">
        <v>52</v>
      </c>
      <c r="BU297" s="282" t="s">
        <v>52</v>
      </c>
      <c r="BV297" s="335"/>
      <c r="BW297" s="335"/>
      <c r="BX297" s="335"/>
      <c r="BY297" s="335"/>
      <c r="BZ297" s="335"/>
      <c r="CA297" s="335"/>
      <c r="CB297" s="257"/>
      <c r="CC297" s="257"/>
      <c r="CD297" s="257"/>
      <c r="CE297" s="257" t="s">
        <v>4461</v>
      </c>
    </row>
    <row r="298" spans="1:83" ht="58.5">
      <c r="A298" s="259">
        <v>2024</v>
      </c>
      <c r="B298" s="273" t="s">
        <v>4467</v>
      </c>
      <c r="C298" s="273" t="s">
        <v>4468</v>
      </c>
      <c r="D298" s="273" t="s">
        <v>4917</v>
      </c>
      <c r="E298" s="273" t="s">
        <v>4917</v>
      </c>
      <c r="F298" s="273" t="s">
        <v>5313</v>
      </c>
      <c r="G298" s="269" t="s">
        <v>5314</v>
      </c>
      <c r="H298" s="261" t="s">
        <v>693</v>
      </c>
      <c r="I298" s="269"/>
      <c r="J298" s="337">
        <v>45292</v>
      </c>
      <c r="K298" s="259" t="s">
        <v>4464</v>
      </c>
      <c r="L298" s="269" t="s">
        <v>4508</v>
      </c>
      <c r="M298" s="295" t="s">
        <v>4630</v>
      </c>
      <c r="N298" s="296">
        <v>56</v>
      </c>
      <c r="O298" s="296" t="s">
        <v>5287</v>
      </c>
      <c r="P298" s="272"/>
      <c r="Q298" s="290" t="s">
        <v>5315</v>
      </c>
      <c r="R298" s="297" t="s">
        <v>8</v>
      </c>
      <c r="S298" s="284" t="s">
        <v>5316</v>
      </c>
      <c r="T298" s="297" t="s">
        <v>2</v>
      </c>
      <c r="U298" s="260" t="s">
        <v>4703</v>
      </c>
      <c r="V298" s="274"/>
      <c r="W298" s="274"/>
      <c r="X298" s="274"/>
      <c r="Y298" s="274">
        <v>88</v>
      </c>
      <c r="Z298" s="274">
        <v>90</v>
      </c>
      <c r="AA298" s="274">
        <f t="shared" ref="AA298:AA299" si="256">Z298-Y298</f>
        <v>2</v>
      </c>
      <c r="AB298" s="274"/>
      <c r="AC298" s="274"/>
      <c r="AD298" s="274"/>
      <c r="AE298" s="274">
        <v>94</v>
      </c>
      <c r="AF298" s="274">
        <v>93</v>
      </c>
      <c r="AG298" s="274">
        <f t="shared" ref="AG298:AG299" si="257">AF298-AE298</f>
        <v>-1</v>
      </c>
      <c r="AH298" s="274"/>
      <c r="AI298" s="274"/>
      <c r="AJ298" s="274"/>
      <c r="AK298" s="274">
        <v>90</v>
      </c>
      <c r="AL298" s="274">
        <v>92</v>
      </c>
      <c r="AM298" s="274">
        <f t="shared" ref="AM298:AM299" si="258">AL298-AK298</f>
        <v>2</v>
      </c>
      <c r="AN298" s="274"/>
      <c r="AO298" s="274"/>
      <c r="AP298" s="274"/>
      <c r="AQ298" s="274">
        <v>79</v>
      </c>
      <c r="AR298" s="274">
        <v>82</v>
      </c>
      <c r="AS298" s="274">
        <f t="shared" ref="AS298:AS299" si="259">AR298-AQ298</f>
        <v>3</v>
      </c>
      <c r="AT298" s="274"/>
      <c r="AU298" s="274"/>
      <c r="AV298" s="274"/>
      <c r="AW298" s="274">
        <v>93</v>
      </c>
      <c r="AX298" s="274">
        <v>98</v>
      </c>
      <c r="AY298" s="274">
        <f t="shared" ref="AY298:AY299" si="260">AX298-AW298</f>
        <v>5</v>
      </c>
      <c r="AZ298" s="274"/>
      <c r="BA298" s="274"/>
      <c r="BB298" s="274"/>
      <c r="BC298" s="274"/>
      <c r="BD298" s="274"/>
      <c r="BE298" s="274"/>
      <c r="BF298" s="274"/>
      <c r="BG298" s="274"/>
      <c r="BH298" s="274">
        <v>94</v>
      </c>
      <c r="BI298" s="274">
        <v>96</v>
      </c>
      <c r="BJ298" s="274">
        <f t="shared" ref="BJ298:BJ299" si="261">BI298-BH298</f>
        <v>2</v>
      </c>
      <c r="BK298" s="274"/>
      <c r="BL298" s="274"/>
      <c r="BM298" s="274"/>
      <c r="BN298" s="274"/>
      <c r="BO298" s="274"/>
      <c r="BP298" s="274"/>
      <c r="BQ298" s="286">
        <v>0.95</v>
      </c>
      <c r="BR298" s="282">
        <v>4.6399999999999997</v>
      </c>
      <c r="BS298" s="282">
        <v>0.49</v>
      </c>
      <c r="BT298" s="282" t="s">
        <v>52</v>
      </c>
      <c r="BU298" s="282" t="s">
        <v>52</v>
      </c>
      <c r="BV298" s="338">
        <v>374</v>
      </c>
      <c r="BW298" s="336">
        <v>6.99</v>
      </c>
      <c r="BX298" s="338">
        <v>6.67</v>
      </c>
      <c r="BY298" s="332">
        <v>-0.04</v>
      </c>
      <c r="BZ298" s="338">
        <v>30.97</v>
      </c>
      <c r="CA298" s="338">
        <v>12.07</v>
      </c>
      <c r="CB298" s="334">
        <v>560.75</v>
      </c>
      <c r="CC298" s="334">
        <v>222</v>
      </c>
      <c r="CD298" s="334">
        <v>2.52</v>
      </c>
      <c r="CE298" s="257"/>
    </row>
    <row r="299" spans="1:83" ht="58.5">
      <c r="A299" s="259">
        <v>2024</v>
      </c>
      <c r="B299" s="273" t="s">
        <v>4467</v>
      </c>
      <c r="C299" s="273" t="s">
        <v>4468</v>
      </c>
      <c r="D299" s="273" t="s">
        <v>4917</v>
      </c>
      <c r="E299" s="273" t="s">
        <v>4917</v>
      </c>
      <c r="F299" s="273" t="s">
        <v>5313</v>
      </c>
      <c r="G299" s="269" t="s">
        <v>5314</v>
      </c>
      <c r="H299" s="272" t="s">
        <v>688</v>
      </c>
      <c r="I299" s="269"/>
      <c r="J299" s="337">
        <v>45292</v>
      </c>
      <c r="K299" s="259" t="s">
        <v>4464</v>
      </c>
      <c r="L299" s="269" t="s">
        <v>4508</v>
      </c>
      <c r="M299" s="295" t="s">
        <v>4630</v>
      </c>
      <c r="N299" s="296">
        <v>112</v>
      </c>
      <c r="O299" s="296" t="s">
        <v>4496</v>
      </c>
      <c r="P299" s="272"/>
      <c r="Q299" s="290" t="s">
        <v>5317</v>
      </c>
      <c r="R299" s="296" t="s">
        <v>8</v>
      </c>
      <c r="S299" s="290" t="s">
        <v>5318</v>
      </c>
      <c r="T299" s="296" t="s">
        <v>2</v>
      </c>
      <c r="U299" s="260" t="s">
        <v>4703</v>
      </c>
      <c r="V299" s="274"/>
      <c r="W299" s="274"/>
      <c r="X299" s="274"/>
      <c r="Y299" s="274">
        <v>84</v>
      </c>
      <c r="Z299" s="274">
        <v>93</v>
      </c>
      <c r="AA299" s="274">
        <f t="shared" si="256"/>
        <v>9</v>
      </c>
      <c r="AB299" s="274"/>
      <c r="AC299" s="274"/>
      <c r="AD299" s="274"/>
      <c r="AE299" s="274">
        <v>97</v>
      </c>
      <c r="AF299" s="274">
        <v>96</v>
      </c>
      <c r="AG299" s="274">
        <f t="shared" si="257"/>
        <v>-1</v>
      </c>
      <c r="AH299" s="274"/>
      <c r="AI299" s="274"/>
      <c r="AJ299" s="274"/>
      <c r="AK299" s="274">
        <v>91</v>
      </c>
      <c r="AL299" s="274">
        <v>97</v>
      </c>
      <c r="AM299" s="274">
        <f t="shared" si="258"/>
        <v>6</v>
      </c>
      <c r="AN299" s="274"/>
      <c r="AO299" s="274"/>
      <c r="AP299" s="274"/>
      <c r="AQ299" s="274">
        <v>69</v>
      </c>
      <c r="AR299" s="274">
        <v>84</v>
      </c>
      <c r="AS299" s="274">
        <f t="shared" si="259"/>
        <v>15</v>
      </c>
      <c r="AT299" s="274"/>
      <c r="AU299" s="274"/>
      <c r="AV299" s="274"/>
      <c r="AW299" s="274">
        <v>98</v>
      </c>
      <c r="AX299" s="274">
        <v>96</v>
      </c>
      <c r="AY299" s="274">
        <f t="shared" si="260"/>
        <v>-2</v>
      </c>
      <c r="AZ299" s="274"/>
      <c r="BA299" s="274"/>
      <c r="BB299" s="274"/>
      <c r="BC299" s="274"/>
      <c r="BD299" s="274"/>
      <c r="BE299" s="274"/>
      <c r="BF299" s="274"/>
      <c r="BG299" s="274"/>
      <c r="BH299" s="274">
        <v>95</v>
      </c>
      <c r="BI299" s="274">
        <v>94</v>
      </c>
      <c r="BJ299" s="274">
        <f t="shared" si="261"/>
        <v>-1</v>
      </c>
      <c r="BK299" s="274"/>
      <c r="BL299" s="274"/>
      <c r="BM299" s="274"/>
      <c r="BN299" s="274"/>
      <c r="BO299" s="274"/>
      <c r="BP299" s="274"/>
      <c r="BQ299" s="286">
        <v>0.96</v>
      </c>
      <c r="BR299" s="282">
        <v>4.4800000000000004</v>
      </c>
      <c r="BS299" s="282">
        <v>0.46</v>
      </c>
      <c r="BT299" s="282" t="s">
        <v>52</v>
      </c>
      <c r="BU299" s="282" t="s">
        <v>52</v>
      </c>
      <c r="BV299" s="335">
        <v>551</v>
      </c>
      <c r="BW299" s="336">
        <v>4.88</v>
      </c>
      <c r="BX299" s="335">
        <v>4.93</v>
      </c>
      <c r="BY299" s="332">
        <v>0</v>
      </c>
      <c r="BZ299" s="335">
        <v>40.97</v>
      </c>
      <c r="CA299" s="335">
        <v>13.45</v>
      </c>
      <c r="CB299" s="334">
        <v>456.4</v>
      </c>
      <c r="CC299" s="334">
        <v>229</v>
      </c>
      <c r="CD299" s="334">
        <v>1.9930000000000001</v>
      </c>
      <c r="CE299" s="257"/>
    </row>
    <row r="300" spans="1:83" ht="58.5">
      <c r="A300" s="259">
        <v>2024</v>
      </c>
      <c r="B300" s="260" t="s">
        <v>4467</v>
      </c>
      <c r="C300" s="260" t="s">
        <v>4468</v>
      </c>
      <c r="D300" s="260" t="s">
        <v>4917</v>
      </c>
      <c r="E300" s="260" t="s">
        <v>4917</v>
      </c>
      <c r="F300" s="260" t="s">
        <v>5319</v>
      </c>
      <c r="G300" s="269" t="s">
        <v>12059</v>
      </c>
      <c r="H300" s="272" t="s">
        <v>5320</v>
      </c>
      <c r="I300" s="269"/>
      <c r="J300" s="269"/>
      <c r="K300" s="269" t="s">
        <v>4464</v>
      </c>
      <c r="L300" s="269" t="s">
        <v>5306</v>
      </c>
      <c r="M300" s="269" t="s">
        <v>300</v>
      </c>
      <c r="N300" s="296"/>
      <c r="O300" s="339"/>
      <c r="P300" s="272"/>
      <c r="Q300" s="272" t="s">
        <v>52</v>
      </c>
      <c r="R300" s="296"/>
      <c r="S300" s="290" t="s">
        <v>5321</v>
      </c>
      <c r="T300" s="296" t="s">
        <v>2</v>
      </c>
      <c r="U300" s="260" t="s">
        <v>4703</v>
      </c>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c r="AU300" s="274"/>
      <c r="AV300" s="274"/>
      <c r="AW300" s="274"/>
      <c r="AX300" s="274"/>
      <c r="AY300" s="274"/>
      <c r="AZ300" s="274"/>
      <c r="BA300" s="274"/>
      <c r="BB300" s="274"/>
      <c r="BC300" s="274"/>
      <c r="BD300" s="274"/>
      <c r="BE300" s="274"/>
      <c r="BF300" s="274"/>
      <c r="BG300" s="274"/>
      <c r="BH300" s="274"/>
      <c r="BI300" s="274"/>
      <c r="BJ300" s="274"/>
      <c r="BK300" s="274"/>
      <c r="BL300" s="274"/>
      <c r="BM300" s="274"/>
      <c r="BN300" s="274"/>
      <c r="BO300" s="274"/>
      <c r="BP300" s="274"/>
      <c r="BQ300" s="286"/>
      <c r="BR300" s="282"/>
      <c r="BS300" s="282"/>
      <c r="BT300" s="282" t="s">
        <v>52</v>
      </c>
      <c r="BU300" s="282" t="s">
        <v>52</v>
      </c>
      <c r="BV300" s="335"/>
      <c r="BW300" s="335"/>
      <c r="BX300" s="335"/>
      <c r="BY300" s="335"/>
      <c r="BZ300" s="335"/>
      <c r="CA300" s="335"/>
      <c r="CB300" s="340"/>
      <c r="CC300" s="340"/>
      <c r="CD300" s="340"/>
      <c r="CE300" s="257" t="s">
        <v>4461</v>
      </c>
    </row>
    <row r="301" spans="1:83" ht="58.5">
      <c r="A301" s="259">
        <v>2024</v>
      </c>
      <c r="B301" s="260" t="s">
        <v>4498</v>
      </c>
      <c r="C301" s="260" t="s">
        <v>4631</v>
      </c>
      <c r="D301" s="260" t="s">
        <v>5159</v>
      </c>
      <c r="E301" s="260" t="s">
        <v>5160</v>
      </c>
      <c r="F301" s="260" t="s">
        <v>5161</v>
      </c>
      <c r="G301" s="269" t="s">
        <v>5322</v>
      </c>
      <c r="H301" s="272" t="s">
        <v>4469</v>
      </c>
      <c r="I301" s="269"/>
      <c r="J301" s="269"/>
      <c r="K301" s="269" t="s">
        <v>4649</v>
      </c>
      <c r="L301" s="269" t="s">
        <v>4649</v>
      </c>
      <c r="M301" s="269" t="s">
        <v>300</v>
      </c>
      <c r="N301" s="296">
        <v>42</v>
      </c>
      <c r="O301" s="296" t="s">
        <v>4496</v>
      </c>
      <c r="P301" s="272"/>
      <c r="Q301" s="272" t="s">
        <v>52</v>
      </c>
      <c r="R301" s="296"/>
      <c r="S301" s="290" t="s">
        <v>5323</v>
      </c>
      <c r="T301" s="296" t="s">
        <v>2</v>
      </c>
      <c r="U301" s="260" t="s">
        <v>454</v>
      </c>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c r="AU301" s="274"/>
      <c r="AV301" s="274"/>
      <c r="AW301" s="274"/>
      <c r="AX301" s="274"/>
      <c r="AY301" s="274"/>
      <c r="AZ301" s="274"/>
      <c r="BA301" s="274"/>
      <c r="BB301" s="274"/>
      <c r="BC301" s="274"/>
      <c r="BD301" s="274"/>
      <c r="BE301" s="274"/>
      <c r="BF301" s="274"/>
      <c r="BG301" s="274"/>
      <c r="BH301" s="274"/>
      <c r="BI301" s="274"/>
      <c r="BJ301" s="274"/>
      <c r="BK301" s="274"/>
      <c r="BL301" s="274"/>
      <c r="BM301" s="274"/>
      <c r="BN301" s="274"/>
      <c r="BO301" s="274"/>
      <c r="BP301" s="274"/>
      <c r="BQ301" s="286">
        <v>0.96</v>
      </c>
      <c r="BR301" s="282">
        <v>0.48</v>
      </c>
      <c r="BS301" s="282">
        <v>3.92</v>
      </c>
      <c r="BT301" s="282" t="s">
        <v>52</v>
      </c>
      <c r="BU301" s="282" t="s">
        <v>52</v>
      </c>
      <c r="BV301" s="335">
        <v>41</v>
      </c>
      <c r="BW301" s="336">
        <v>0.84699999999999998</v>
      </c>
      <c r="BX301" s="335">
        <v>0.95</v>
      </c>
      <c r="BY301" s="332">
        <v>0.15</v>
      </c>
      <c r="BZ301" s="335">
        <v>8.2100000000000009</v>
      </c>
      <c r="CA301" s="335">
        <v>4.96</v>
      </c>
      <c r="CB301" s="321"/>
      <c r="CC301" s="321"/>
      <c r="CD301" s="321"/>
      <c r="CE301" s="257" t="s">
        <v>4461</v>
      </c>
    </row>
    <row r="302" spans="1:83" ht="43.9">
      <c r="A302" s="259">
        <v>2024</v>
      </c>
      <c r="B302" s="273" t="s">
        <v>4467</v>
      </c>
      <c r="C302" s="273" t="s">
        <v>4512</v>
      </c>
      <c r="D302" s="273" t="s">
        <v>4698</v>
      </c>
      <c r="E302" s="273" t="s">
        <v>4698</v>
      </c>
      <c r="F302" s="273" t="s">
        <v>4699</v>
      </c>
      <c r="G302" s="269" t="s">
        <v>12055</v>
      </c>
      <c r="H302" s="261" t="s">
        <v>693</v>
      </c>
      <c r="I302" s="269"/>
      <c r="J302" s="337">
        <v>45292</v>
      </c>
      <c r="K302" s="259" t="s">
        <v>4464</v>
      </c>
      <c r="L302" s="269" t="s">
        <v>4508</v>
      </c>
      <c r="M302" s="313" t="s">
        <v>300</v>
      </c>
      <c r="N302" s="296">
        <v>18</v>
      </c>
      <c r="O302" s="296" t="s">
        <v>5324</v>
      </c>
      <c r="P302" s="272"/>
      <c r="Q302" s="290" t="s">
        <v>5325</v>
      </c>
      <c r="R302" s="296" t="s">
        <v>8</v>
      </c>
      <c r="S302" s="290" t="s">
        <v>5326</v>
      </c>
      <c r="T302" s="296" t="s">
        <v>2</v>
      </c>
      <c r="U302" s="260" t="s">
        <v>454</v>
      </c>
      <c r="V302" s="274"/>
      <c r="W302" s="274"/>
      <c r="X302" s="274"/>
      <c r="Y302" s="274">
        <v>45</v>
      </c>
      <c r="Z302" s="274">
        <v>45</v>
      </c>
      <c r="AA302" s="274">
        <f t="shared" ref="AA302:AA303" si="262">Z302-Y302</f>
        <v>0</v>
      </c>
      <c r="AB302" s="274"/>
      <c r="AC302" s="274"/>
      <c r="AD302" s="274"/>
      <c r="AE302" s="274">
        <v>50</v>
      </c>
      <c r="AF302" s="274">
        <v>51</v>
      </c>
      <c r="AG302" s="274">
        <f t="shared" ref="AG302:AG303" si="263">AF302-AE302</f>
        <v>1</v>
      </c>
      <c r="AH302" s="274"/>
      <c r="AI302" s="274"/>
      <c r="AJ302" s="274"/>
      <c r="AK302" s="274">
        <v>54</v>
      </c>
      <c r="AL302" s="274">
        <v>77</v>
      </c>
      <c r="AM302" s="274">
        <f t="shared" ref="AM302:AM303" si="264">AL302-AK302</f>
        <v>23</v>
      </c>
      <c r="AN302" s="274"/>
      <c r="AO302" s="274"/>
      <c r="AP302" s="274"/>
      <c r="AQ302" s="274">
        <v>53</v>
      </c>
      <c r="AR302" s="274">
        <v>68</v>
      </c>
      <c r="AS302" s="274">
        <f t="shared" ref="AS302:AS303" si="265">AR302-AQ302</f>
        <v>15</v>
      </c>
      <c r="AT302" s="274"/>
      <c r="AU302" s="274"/>
      <c r="AV302" s="274"/>
      <c r="AW302" s="274">
        <v>61</v>
      </c>
      <c r="AX302" s="274">
        <v>80</v>
      </c>
      <c r="AY302" s="274">
        <f t="shared" ref="AY302:AY303" si="266">AX302-AW302</f>
        <v>19</v>
      </c>
      <c r="AZ302" s="274"/>
      <c r="BA302" s="274"/>
      <c r="BB302" s="274"/>
      <c r="BC302" s="274"/>
      <c r="BD302" s="274"/>
      <c r="BE302" s="274"/>
      <c r="BF302" s="274"/>
      <c r="BG302" s="274"/>
      <c r="BH302" s="274">
        <v>62</v>
      </c>
      <c r="BI302" s="274">
        <v>80</v>
      </c>
      <c r="BJ302" s="274">
        <f t="shared" ref="BJ302:BJ303" si="267">BI302-BH302</f>
        <v>18</v>
      </c>
      <c r="BK302" s="274"/>
      <c r="BL302" s="274"/>
      <c r="BM302" s="274"/>
      <c r="BN302" s="274">
        <v>78</v>
      </c>
      <c r="BO302" s="274">
        <v>86</v>
      </c>
      <c r="BP302" s="274">
        <f t="shared" ref="BP302:BP303" si="268">BO302-BN302</f>
        <v>8</v>
      </c>
      <c r="BQ302" s="286">
        <v>0.96</v>
      </c>
      <c r="BR302" s="282">
        <v>4.91</v>
      </c>
      <c r="BS302" s="282">
        <v>0.45</v>
      </c>
      <c r="BT302" s="282" t="s">
        <v>52</v>
      </c>
      <c r="BU302" s="282" t="s">
        <v>52</v>
      </c>
      <c r="BV302" s="335">
        <v>173</v>
      </c>
      <c r="BW302" s="336">
        <v>9.0299999999999994</v>
      </c>
      <c r="BX302" s="335">
        <v>9.6199999999999992</v>
      </c>
      <c r="BY302" s="332">
        <v>0.06</v>
      </c>
      <c r="BZ302" s="335">
        <v>35.71</v>
      </c>
      <c r="CA302" s="335">
        <v>4.84</v>
      </c>
      <c r="CB302" s="334">
        <v>257.93</v>
      </c>
      <c r="CC302" s="334">
        <v>58</v>
      </c>
      <c r="CD302" s="334">
        <v>4.47</v>
      </c>
      <c r="CE302" s="257"/>
    </row>
    <row r="303" spans="1:83" ht="58.5">
      <c r="A303" s="259">
        <v>2024</v>
      </c>
      <c r="B303" s="273" t="s">
        <v>4467</v>
      </c>
      <c r="C303" s="273" t="s">
        <v>4512</v>
      </c>
      <c r="D303" s="273" t="s">
        <v>4698</v>
      </c>
      <c r="E303" s="273" t="s">
        <v>4698</v>
      </c>
      <c r="F303" s="273" t="s">
        <v>4699</v>
      </c>
      <c r="G303" s="269" t="s">
        <v>12055</v>
      </c>
      <c r="H303" s="272" t="s">
        <v>688</v>
      </c>
      <c r="I303" s="269"/>
      <c r="J303" s="337">
        <v>45292</v>
      </c>
      <c r="K303" s="259" t="s">
        <v>4464</v>
      </c>
      <c r="L303" s="269" t="s">
        <v>4508</v>
      </c>
      <c r="M303" s="313" t="s">
        <v>300</v>
      </c>
      <c r="N303" s="296">
        <v>44</v>
      </c>
      <c r="O303" s="296" t="s">
        <v>5327</v>
      </c>
      <c r="P303" s="272"/>
      <c r="Q303" s="290" t="s">
        <v>5328</v>
      </c>
      <c r="R303" s="296" t="s">
        <v>8</v>
      </c>
      <c r="S303" s="290" t="s">
        <v>5329</v>
      </c>
      <c r="T303" s="296" t="s">
        <v>2</v>
      </c>
      <c r="U303" s="260" t="s">
        <v>454</v>
      </c>
      <c r="V303" s="274"/>
      <c r="W303" s="274"/>
      <c r="X303" s="274"/>
      <c r="Y303" s="274">
        <v>50</v>
      </c>
      <c r="Z303" s="274">
        <v>55</v>
      </c>
      <c r="AA303" s="274">
        <f t="shared" si="262"/>
        <v>5</v>
      </c>
      <c r="AB303" s="274"/>
      <c r="AC303" s="274"/>
      <c r="AD303" s="274"/>
      <c r="AE303" s="274">
        <v>52</v>
      </c>
      <c r="AF303" s="274">
        <v>63</v>
      </c>
      <c r="AG303" s="274">
        <f t="shared" si="263"/>
        <v>11</v>
      </c>
      <c r="AH303" s="274"/>
      <c r="AI303" s="274"/>
      <c r="AJ303" s="274"/>
      <c r="AK303" s="274">
        <v>55</v>
      </c>
      <c r="AL303" s="274">
        <v>62</v>
      </c>
      <c r="AM303" s="274">
        <f t="shared" si="264"/>
        <v>7</v>
      </c>
      <c r="AN303" s="274"/>
      <c r="AO303" s="274"/>
      <c r="AP303" s="274"/>
      <c r="AQ303" s="274">
        <v>49</v>
      </c>
      <c r="AR303" s="274">
        <v>73</v>
      </c>
      <c r="AS303" s="274">
        <f t="shared" si="265"/>
        <v>24</v>
      </c>
      <c r="AT303" s="274"/>
      <c r="AU303" s="274"/>
      <c r="AV303" s="274"/>
      <c r="AW303" s="274">
        <v>58</v>
      </c>
      <c r="AX303" s="274">
        <v>80</v>
      </c>
      <c r="AY303" s="274">
        <f t="shared" si="266"/>
        <v>22</v>
      </c>
      <c r="AZ303" s="274"/>
      <c r="BA303" s="274"/>
      <c r="BB303" s="274"/>
      <c r="BC303" s="274"/>
      <c r="BD303" s="274"/>
      <c r="BE303" s="274"/>
      <c r="BF303" s="274"/>
      <c r="BG303" s="274"/>
      <c r="BH303" s="274">
        <v>60</v>
      </c>
      <c r="BI303" s="274">
        <v>81</v>
      </c>
      <c r="BJ303" s="274">
        <f t="shared" si="267"/>
        <v>21</v>
      </c>
      <c r="BK303" s="274"/>
      <c r="BL303" s="274"/>
      <c r="BM303" s="274"/>
      <c r="BN303" s="274">
        <v>70</v>
      </c>
      <c r="BO303" s="274">
        <v>91</v>
      </c>
      <c r="BP303" s="274">
        <f t="shared" si="268"/>
        <v>21</v>
      </c>
      <c r="BQ303" s="286">
        <v>0.96</v>
      </c>
      <c r="BR303" s="282">
        <v>4.84</v>
      </c>
      <c r="BS303" s="282">
        <v>0.44</v>
      </c>
      <c r="BT303" s="282" t="s">
        <v>52</v>
      </c>
      <c r="BU303" s="282" t="s">
        <v>52</v>
      </c>
      <c r="BV303" s="335">
        <v>131</v>
      </c>
      <c r="BW303" s="336">
        <v>2.4</v>
      </c>
      <c r="BX303" s="335">
        <v>2.89</v>
      </c>
      <c r="BY303" s="332">
        <v>0.17</v>
      </c>
      <c r="BZ303" s="335">
        <v>27.96</v>
      </c>
      <c r="CA303" s="335">
        <v>4.6900000000000004</v>
      </c>
      <c r="CB303" s="324">
        <v>221.29</v>
      </c>
      <c r="CC303" s="334">
        <v>122</v>
      </c>
      <c r="CD303" s="334">
        <v>1.81</v>
      </c>
      <c r="CE303" s="257"/>
    </row>
    <row r="304" spans="1:83" ht="58.5">
      <c r="A304" s="259">
        <v>2024</v>
      </c>
      <c r="B304" s="260" t="s">
        <v>4798</v>
      </c>
      <c r="C304" s="260" t="s">
        <v>5212</v>
      </c>
      <c r="D304" s="260" t="s">
        <v>4689</v>
      </c>
      <c r="E304" s="260" t="s">
        <v>4689</v>
      </c>
      <c r="F304" s="260" t="s">
        <v>447</v>
      </c>
      <c r="G304" s="269" t="s">
        <v>12064</v>
      </c>
      <c r="H304" s="272" t="s">
        <v>676</v>
      </c>
      <c r="I304" s="269"/>
      <c r="J304" s="269"/>
      <c r="K304" s="269" t="s">
        <v>5330</v>
      </c>
      <c r="L304" s="269" t="s">
        <v>5330</v>
      </c>
      <c r="M304" s="296" t="s">
        <v>300</v>
      </c>
      <c r="N304" s="296"/>
      <c r="O304" s="296"/>
      <c r="P304" s="272"/>
      <c r="Q304" s="272"/>
      <c r="R304" s="296"/>
      <c r="S304" s="290" t="s">
        <v>5331</v>
      </c>
      <c r="T304" s="296" t="s">
        <v>2</v>
      </c>
      <c r="U304" s="260" t="s">
        <v>454</v>
      </c>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c r="AU304" s="274"/>
      <c r="AV304" s="274"/>
      <c r="AW304" s="274"/>
      <c r="AX304" s="274"/>
      <c r="AY304" s="274"/>
      <c r="AZ304" s="274"/>
      <c r="BA304" s="274"/>
      <c r="BB304" s="274"/>
      <c r="BC304" s="274"/>
      <c r="BD304" s="274"/>
      <c r="BE304" s="274"/>
      <c r="BF304" s="274"/>
      <c r="BG304" s="274"/>
      <c r="BH304" s="274"/>
      <c r="BI304" s="274"/>
      <c r="BJ304" s="274"/>
      <c r="BK304" s="274"/>
      <c r="BL304" s="274"/>
      <c r="BM304" s="274"/>
      <c r="BN304" s="274"/>
      <c r="BO304" s="274"/>
      <c r="BP304" s="274"/>
      <c r="BQ304" s="286">
        <v>0.95</v>
      </c>
      <c r="BR304" s="282">
        <v>4.5599999999999996</v>
      </c>
      <c r="BS304" s="282">
        <v>0.44</v>
      </c>
      <c r="BT304" s="304">
        <v>0.9</v>
      </c>
      <c r="BU304" s="282">
        <v>2.39</v>
      </c>
      <c r="BV304" s="335"/>
      <c r="BW304" s="335"/>
      <c r="BX304" s="335"/>
      <c r="BY304" s="335"/>
      <c r="BZ304" s="335"/>
      <c r="CA304" s="335"/>
      <c r="CB304" s="340"/>
      <c r="CC304" s="340"/>
      <c r="CD304" s="340"/>
      <c r="CE304" s="257" t="s">
        <v>4461</v>
      </c>
    </row>
    <row r="305" spans="1:83" ht="43.9">
      <c r="A305" s="259">
        <v>2024</v>
      </c>
      <c r="B305" s="260" t="s">
        <v>4798</v>
      </c>
      <c r="C305" s="260" t="s">
        <v>5212</v>
      </c>
      <c r="D305" s="260" t="s">
        <v>4689</v>
      </c>
      <c r="E305" s="260" t="s">
        <v>4689</v>
      </c>
      <c r="F305" s="260" t="s">
        <v>447</v>
      </c>
      <c r="G305" s="269" t="s">
        <v>12064</v>
      </c>
      <c r="H305" s="272" t="s">
        <v>676</v>
      </c>
      <c r="I305" s="269"/>
      <c r="J305" s="269"/>
      <c r="K305" s="269" t="s">
        <v>5330</v>
      </c>
      <c r="L305" s="269" t="s">
        <v>5330</v>
      </c>
      <c r="M305" s="296" t="s">
        <v>300</v>
      </c>
      <c r="N305" s="296"/>
      <c r="O305" s="296"/>
      <c r="P305" s="272"/>
      <c r="Q305" s="272"/>
      <c r="R305" s="296" t="s">
        <v>5</v>
      </c>
      <c r="S305" s="290" t="s">
        <v>5332</v>
      </c>
      <c r="T305" s="296" t="s">
        <v>2</v>
      </c>
      <c r="U305" s="260" t="s">
        <v>454</v>
      </c>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c r="AU305" s="274"/>
      <c r="AV305" s="274"/>
      <c r="AW305" s="274"/>
      <c r="AX305" s="274"/>
      <c r="AY305" s="274"/>
      <c r="AZ305" s="274"/>
      <c r="BA305" s="274"/>
      <c r="BB305" s="274"/>
      <c r="BC305" s="274"/>
      <c r="BD305" s="274"/>
      <c r="BE305" s="274"/>
      <c r="BF305" s="274"/>
      <c r="BG305" s="274"/>
      <c r="BH305" s="274"/>
      <c r="BI305" s="274"/>
      <c r="BJ305" s="274"/>
      <c r="BK305" s="274"/>
      <c r="BL305" s="274"/>
      <c r="BM305" s="274"/>
      <c r="BN305" s="274"/>
      <c r="BO305" s="274"/>
      <c r="BP305" s="274"/>
      <c r="BQ305" s="286">
        <v>0.93</v>
      </c>
      <c r="BR305" s="282">
        <v>3.99</v>
      </c>
      <c r="BS305" s="282">
        <v>0.43</v>
      </c>
      <c r="BT305" s="304">
        <v>0.86</v>
      </c>
      <c r="BU305" s="282">
        <v>1.99</v>
      </c>
      <c r="BV305" s="335"/>
      <c r="BW305" s="335"/>
      <c r="BX305" s="335"/>
      <c r="BY305" s="335"/>
      <c r="BZ305" s="335"/>
      <c r="CA305" s="335"/>
      <c r="CB305" s="340"/>
      <c r="CC305" s="340"/>
      <c r="CD305" s="340"/>
      <c r="CE305" s="257" t="s">
        <v>4461</v>
      </c>
    </row>
    <row r="306" spans="1:83" ht="73.150000000000006">
      <c r="A306" s="259">
        <v>2024</v>
      </c>
      <c r="B306" s="273" t="s">
        <v>4798</v>
      </c>
      <c r="C306" s="273" t="s">
        <v>5212</v>
      </c>
      <c r="D306" s="273" t="s">
        <v>4689</v>
      </c>
      <c r="E306" s="273" t="s">
        <v>4689</v>
      </c>
      <c r="F306" s="273" t="s">
        <v>447</v>
      </c>
      <c r="G306" s="269" t="s">
        <v>12064</v>
      </c>
      <c r="H306" s="272" t="s">
        <v>5018</v>
      </c>
      <c r="I306" s="269"/>
      <c r="J306" s="269" t="s">
        <v>5333</v>
      </c>
      <c r="K306" s="259" t="s">
        <v>4464</v>
      </c>
      <c r="L306" s="269" t="s">
        <v>4508</v>
      </c>
      <c r="M306" s="313" t="s">
        <v>300</v>
      </c>
      <c r="N306" s="313">
        <v>146</v>
      </c>
      <c r="O306" s="313" t="s">
        <v>4989</v>
      </c>
      <c r="P306" s="272"/>
      <c r="Q306" s="290" t="s">
        <v>5334</v>
      </c>
      <c r="R306" s="296" t="s">
        <v>8</v>
      </c>
      <c r="S306" s="290" t="s">
        <v>5335</v>
      </c>
      <c r="T306" s="296" t="s">
        <v>2</v>
      </c>
      <c r="U306" s="260" t="s">
        <v>454</v>
      </c>
      <c r="V306" s="274"/>
      <c r="W306" s="274"/>
      <c r="X306" s="274"/>
      <c r="Y306" s="274">
        <v>56</v>
      </c>
      <c r="Z306" s="274">
        <v>68</v>
      </c>
      <c r="AA306" s="274">
        <f t="shared" ref="AA306:AA311" si="269">Z306-Y306</f>
        <v>12</v>
      </c>
      <c r="AB306" s="274"/>
      <c r="AC306" s="274"/>
      <c r="AD306" s="274"/>
      <c r="AE306" s="274">
        <v>77</v>
      </c>
      <c r="AF306" s="274">
        <v>86</v>
      </c>
      <c r="AG306" s="274">
        <f t="shared" ref="AG306:AG311" si="270">AF306-AE306</f>
        <v>9</v>
      </c>
      <c r="AH306" s="274"/>
      <c r="AI306" s="274"/>
      <c r="AJ306" s="274"/>
      <c r="AK306" s="274">
        <v>90</v>
      </c>
      <c r="AL306" s="274">
        <v>92</v>
      </c>
      <c r="AM306" s="274">
        <f t="shared" ref="AM306:AM311" si="271">AL306-AK306</f>
        <v>2</v>
      </c>
      <c r="AN306" s="274"/>
      <c r="AO306" s="274"/>
      <c r="AP306" s="274"/>
      <c r="AQ306" s="274">
        <v>44</v>
      </c>
      <c r="AR306" s="274">
        <v>64</v>
      </c>
      <c r="AS306" s="274">
        <f t="shared" ref="AS306:AS311" si="272">AR306-AQ306</f>
        <v>20</v>
      </c>
      <c r="AT306" s="274"/>
      <c r="AU306" s="274"/>
      <c r="AV306" s="274"/>
      <c r="AW306" s="274">
        <v>78</v>
      </c>
      <c r="AX306" s="274">
        <v>90</v>
      </c>
      <c r="AY306" s="274">
        <f t="shared" ref="AY306:AY311" si="273">AX306-AW306</f>
        <v>12</v>
      </c>
      <c r="AZ306" s="274"/>
      <c r="BA306" s="274"/>
      <c r="BB306" s="274"/>
      <c r="BC306" s="274"/>
      <c r="BD306" s="274"/>
      <c r="BE306" s="274"/>
      <c r="BF306" s="274"/>
      <c r="BG306" s="274"/>
      <c r="BH306" s="274"/>
      <c r="BI306" s="274"/>
      <c r="BJ306" s="274"/>
      <c r="BK306" s="274"/>
      <c r="BL306" s="274"/>
      <c r="BM306" s="274"/>
      <c r="BN306" s="274">
        <v>98</v>
      </c>
      <c r="BO306" s="274">
        <v>98</v>
      </c>
      <c r="BP306" s="274">
        <f t="shared" ref="BP306:BP311" si="274">BO306-BN306</f>
        <v>0</v>
      </c>
      <c r="BQ306" s="286"/>
      <c r="BR306" s="282"/>
      <c r="BS306" s="282"/>
      <c r="BT306" s="282"/>
      <c r="BU306" s="282"/>
      <c r="BV306" s="336">
        <v>470</v>
      </c>
      <c r="BW306" s="336">
        <v>2.89</v>
      </c>
      <c r="BX306" s="336">
        <v>3.22</v>
      </c>
      <c r="BY306" s="332">
        <v>0.1</v>
      </c>
      <c r="BZ306" s="336">
        <v>28.53</v>
      </c>
      <c r="CA306" s="336">
        <v>16.48</v>
      </c>
      <c r="CB306" s="341">
        <v>516.70000000000005</v>
      </c>
      <c r="CC306" s="341">
        <v>196</v>
      </c>
      <c r="CD306" s="341">
        <v>1.89</v>
      </c>
      <c r="CE306" s="257"/>
    </row>
    <row r="307" spans="1:83" ht="73.150000000000006">
      <c r="A307" s="259">
        <v>2024</v>
      </c>
      <c r="B307" s="260" t="s">
        <v>4798</v>
      </c>
      <c r="C307" s="260" t="s">
        <v>5212</v>
      </c>
      <c r="D307" s="260" t="s">
        <v>4689</v>
      </c>
      <c r="E307" s="260" t="s">
        <v>4689</v>
      </c>
      <c r="F307" s="260" t="s">
        <v>447</v>
      </c>
      <c r="G307" s="269" t="s">
        <v>12064</v>
      </c>
      <c r="H307" s="272" t="s">
        <v>676</v>
      </c>
      <c r="I307" s="269"/>
      <c r="J307" s="269"/>
      <c r="K307" s="269" t="s">
        <v>5336</v>
      </c>
      <c r="L307" s="269" t="s">
        <v>3085</v>
      </c>
      <c r="M307" s="296" t="s">
        <v>5337</v>
      </c>
      <c r="N307" s="296">
        <v>448</v>
      </c>
      <c r="O307" s="296" t="s">
        <v>451</v>
      </c>
      <c r="P307" s="272"/>
      <c r="Q307" s="290" t="s">
        <v>5334</v>
      </c>
      <c r="R307" s="296" t="s">
        <v>8</v>
      </c>
      <c r="S307" s="290" t="s">
        <v>5331</v>
      </c>
      <c r="T307" s="296" t="s">
        <v>2</v>
      </c>
      <c r="U307" s="260" t="s">
        <v>454</v>
      </c>
      <c r="V307" s="274"/>
      <c r="W307" s="274"/>
      <c r="X307" s="274"/>
      <c r="Y307" s="274">
        <v>22</v>
      </c>
      <c r="Z307" s="274">
        <v>27</v>
      </c>
      <c r="AA307" s="274">
        <f t="shared" si="269"/>
        <v>5</v>
      </c>
      <c r="AB307" s="274"/>
      <c r="AC307" s="274"/>
      <c r="AD307" s="274"/>
      <c r="AE307" s="274">
        <v>53</v>
      </c>
      <c r="AF307" s="274">
        <v>78</v>
      </c>
      <c r="AG307" s="274">
        <f t="shared" si="270"/>
        <v>25</v>
      </c>
      <c r="AH307" s="274"/>
      <c r="AI307" s="274"/>
      <c r="AJ307" s="274"/>
      <c r="AK307" s="274">
        <v>81</v>
      </c>
      <c r="AL307" s="274">
        <v>88</v>
      </c>
      <c r="AM307" s="274">
        <f t="shared" si="271"/>
        <v>7</v>
      </c>
      <c r="AN307" s="274"/>
      <c r="AO307" s="274"/>
      <c r="AP307" s="274"/>
      <c r="AQ307" s="274">
        <v>51</v>
      </c>
      <c r="AR307" s="274">
        <v>73</v>
      </c>
      <c r="AS307" s="274">
        <f t="shared" si="272"/>
        <v>22</v>
      </c>
      <c r="AT307" s="274"/>
      <c r="AU307" s="274"/>
      <c r="AV307" s="274"/>
      <c r="AW307" s="274">
        <v>77</v>
      </c>
      <c r="AX307" s="274">
        <v>90</v>
      </c>
      <c r="AY307" s="274">
        <f t="shared" si="273"/>
        <v>13</v>
      </c>
      <c r="AZ307" s="274"/>
      <c r="BA307" s="274"/>
      <c r="BB307" s="274"/>
      <c r="BC307" s="274"/>
      <c r="BD307" s="274"/>
      <c r="BE307" s="274"/>
      <c r="BF307" s="274"/>
      <c r="BG307" s="274"/>
      <c r="BH307" s="274" t="s">
        <v>52</v>
      </c>
      <c r="BI307" s="274" t="s">
        <v>52</v>
      </c>
      <c r="BJ307" s="274" t="s">
        <v>52</v>
      </c>
      <c r="BK307" s="274"/>
      <c r="BL307" s="274"/>
      <c r="BM307" s="274"/>
      <c r="BN307" s="274">
        <v>99</v>
      </c>
      <c r="BO307" s="274">
        <v>100</v>
      </c>
      <c r="BP307" s="274">
        <f t="shared" si="274"/>
        <v>1</v>
      </c>
      <c r="BQ307" s="342">
        <v>0.94</v>
      </c>
      <c r="BR307" s="343">
        <v>4.66</v>
      </c>
      <c r="BS307" s="343">
        <v>0.42</v>
      </c>
      <c r="BT307" s="344">
        <v>0.88</v>
      </c>
      <c r="BU307" s="343">
        <v>2.06</v>
      </c>
      <c r="BV307" s="335">
        <v>1516</v>
      </c>
      <c r="BW307" s="335">
        <v>3</v>
      </c>
      <c r="BX307" s="335">
        <v>3.21</v>
      </c>
      <c r="BY307" s="300">
        <v>0.12</v>
      </c>
      <c r="BZ307" s="335">
        <v>34.58</v>
      </c>
      <c r="CA307" s="335">
        <v>43.87</v>
      </c>
      <c r="CB307" s="334">
        <v>3768</v>
      </c>
      <c r="CC307" s="334">
        <v>1260</v>
      </c>
      <c r="CD307" s="334">
        <v>2.99</v>
      </c>
      <c r="CE307" s="257" t="s">
        <v>4461</v>
      </c>
    </row>
    <row r="308" spans="1:83" ht="73.150000000000006">
      <c r="A308" s="259">
        <v>2024</v>
      </c>
      <c r="B308" s="273" t="s">
        <v>4465</v>
      </c>
      <c r="C308" s="273" t="s">
        <v>5097</v>
      </c>
      <c r="D308" s="273" t="s">
        <v>5280</v>
      </c>
      <c r="E308" s="273" t="s">
        <v>5281</v>
      </c>
      <c r="F308" s="273" t="s">
        <v>5338</v>
      </c>
      <c r="G308" s="269" t="s">
        <v>4575</v>
      </c>
      <c r="H308" s="272" t="s">
        <v>4469</v>
      </c>
      <c r="I308" s="269"/>
      <c r="J308" s="269" t="s">
        <v>5339</v>
      </c>
      <c r="K308" s="259" t="s">
        <v>4464</v>
      </c>
      <c r="L308" s="269" t="s">
        <v>4508</v>
      </c>
      <c r="M308" s="269" t="s">
        <v>300</v>
      </c>
      <c r="N308" s="296">
        <v>9</v>
      </c>
      <c r="O308" s="296" t="s">
        <v>5264</v>
      </c>
      <c r="P308" s="272"/>
      <c r="Q308" s="290" t="s">
        <v>5340</v>
      </c>
      <c r="R308" s="296" t="s">
        <v>2</v>
      </c>
      <c r="S308" s="290" t="s">
        <v>5341</v>
      </c>
      <c r="T308" s="296" t="s">
        <v>2</v>
      </c>
      <c r="U308" s="260" t="s">
        <v>4703</v>
      </c>
      <c r="V308" s="274"/>
      <c r="W308" s="274"/>
      <c r="X308" s="274"/>
      <c r="Y308" s="274">
        <v>74</v>
      </c>
      <c r="Z308" s="274">
        <v>88</v>
      </c>
      <c r="AA308" s="274">
        <f t="shared" si="269"/>
        <v>14</v>
      </c>
      <c r="AB308" s="274"/>
      <c r="AC308" s="274"/>
      <c r="AD308" s="274"/>
      <c r="AE308" s="274">
        <v>88</v>
      </c>
      <c r="AF308" s="274">
        <v>96</v>
      </c>
      <c r="AG308" s="274">
        <f t="shared" si="270"/>
        <v>8</v>
      </c>
      <c r="AH308" s="274"/>
      <c r="AI308" s="274"/>
      <c r="AJ308" s="274"/>
      <c r="AK308" s="274">
        <v>87</v>
      </c>
      <c r="AL308" s="274">
        <v>88</v>
      </c>
      <c r="AM308" s="274">
        <f t="shared" si="271"/>
        <v>1</v>
      </c>
      <c r="AN308" s="274"/>
      <c r="AO308" s="274"/>
      <c r="AP308" s="274"/>
      <c r="AQ308" s="274">
        <v>74</v>
      </c>
      <c r="AR308" s="274">
        <v>83</v>
      </c>
      <c r="AS308" s="274">
        <f t="shared" si="272"/>
        <v>9</v>
      </c>
      <c r="AT308" s="274"/>
      <c r="AU308" s="274"/>
      <c r="AV308" s="274"/>
      <c r="AW308" s="274">
        <v>86</v>
      </c>
      <c r="AX308" s="274">
        <v>90</v>
      </c>
      <c r="AY308" s="274">
        <f t="shared" si="273"/>
        <v>4</v>
      </c>
      <c r="AZ308" s="274"/>
      <c r="BA308" s="274"/>
      <c r="BB308" s="274"/>
      <c r="BC308" s="274"/>
      <c r="BD308" s="274"/>
      <c r="BE308" s="274"/>
      <c r="BF308" s="274"/>
      <c r="BG308" s="274"/>
      <c r="BH308" s="274">
        <v>84</v>
      </c>
      <c r="BI308" s="274">
        <v>89</v>
      </c>
      <c r="BJ308" s="274">
        <f t="shared" ref="BJ308:BJ311" si="275">BI308-BH308</f>
        <v>5</v>
      </c>
      <c r="BK308" s="274"/>
      <c r="BL308" s="274"/>
      <c r="BM308" s="274"/>
      <c r="BN308" s="274">
        <v>99</v>
      </c>
      <c r="BO308" s="274">
        <v>99</v>
      </c>
      <c r="BP308" s="274">
        <f t="shared" si="274"/>
        <v>0</v>
      </c>
      <c r="BQ308" s="286">
        <v>0.95</v>
      </c>
      <c r="BR308" s="282">
        <v>3.78</v>
      </c>
      <c r="BS308" s="282">
        <v>0.48</v>
      </c>
      <c r="BT308" s="282" t="s">
        <v>52</v>
      </c>
      <c r="BU308" s="282" t="s">
        <v>52</v>
      </c>
      <c r="BV308" s="335">
        <v>15</v>
      </c>
      <c r="BW308" s="335">
        <v>1.78</v>
      </c>
      <c r="BX308" s="335">
        <v>1.75</v>
      </c>
      <c r="BY308" s="300">
        <v>0.01</v>
      </c>
      <c r="BZ308" s="335">
        <v>4.5</v>
      </c>
      <c r="CA308" s="335">
        <v>3.42</v>
      </c>
      <c r="CB308" s="341">
        <v>126.91</v>
      </c>
      <c r="CC308" s="341">
        <v>224</v>
      </c>
      <c r="CD308" s="341">
        <v>0.56599999999999995</v>
      </c>
      <c r="CE308" s="257"/>
    </row>
    <row r="309" spans="1:83" ht="58.5">
      <c r="A309" s="259">
        <v>2024</v>
      </c>
      <c r="B309" s="273" t="s">
        <v>4498</v>
      </c>
      <c r="C309" s="273" t="s">
        <v>5261</v>
      </c>
      <c r="D309" s="273" t="s">
        <v>5262</v>
      </c>
      <c r="E309" s="273" t="s">
        <v>5263</v>
      </c>
      <c r="F309" s="273" t="s">
        <v>1243</v>
      </c>
      <c r="G309" s="269" t="s">
        <v>12041</v>
      </c>
      <c r="H309" s="272" t="s">
        <v>4469</v>
      </c>
      <c r="I309" s="269"/>
      <c r="J309" s="269"/>
      <c r="K309" s="259" t="s">
        <v>4464</v>
      </c>
      <c r="L309" s="269" t="s">
        <v>4508</v>
      </c>
      <c r="M309" s="269" t="s">
        <v>300</v>
      </c>
      <c r="N309" s="296">
        <v>36</v>
      </c>
      <c r="O309" s="296" t="s">
        <v>5342</v>
      </c>
      <c r="P309" s="272"/>
      <c r="Q309" s="290" t="s">
        <v>5343</v>
      </c>
      <c r="R309" s="296" t="s">
        <v>5</v>
      </c>
      <c r="S309" s="284" t="s">
        <v>5344</v>
      </c>
      <c r="T309" s="296" t="s">
        <v>5</v>
      </c>
      <c r="U309" s="260" t="s">
        <v>454</v>
      </c>
      <c r="V309" s="274"/>
      <c r="W309" s="274"/>
      <c r="X309" s="274"/>
      <c r="Y309" s="274">
        <v>84</v>
      </c>
      <c r="Z309" s="274">
        <v>94</v>
      </c>
      <c r="AA309" s="274">
        <f t="shared" si="269"/>
        <v>10</v>
      </c>
      <c r="AB309" s="274"/>
      <c r="AC309" s="274"/>
      <c r="AD309" s="274"/>
      <c r="AE309" s="274">
        <v>90</v>
      </c>
      <c r="AF309" s="274">
        <v>97</v>
      </c>
      <c r="AG309" s="274">
        <f t="shared" si="270"/>
        <v>7</v>
      </c>
      <c r="AH309" s="274"/>
      <c r="AI309" s="274"/>
      <c r="AJ309" s="274"/>
      <c r="AK309" s="274">
        <v>92</v>
      </c>
      <c r="AL309" s="274">
        <v>98</v>
      </c>
      <c r="AM309" s="274">
        <f t="shared" si="271"/>
        <v>6</v>
      </c>
      <c r="AN309" s="274"/>
      <c r="AO309" s="274"/>
      <c r="AP309" s="274"/>
      <c r="AQ309" s="274">
        <v>77</v>
      </c>
      <c r="AR309" s="274">
        <v>83</v>
      </c>
      <c r="AS309" s="274">
        <f t="shared" si="272"/>
        <v>6</v>
      </c>
      <c r="AT309" s="274"/>
      <c r="AU309" s="274"/>
      <c r="AV309" s="274"/>
      <c r="AW309" s="274">
        <v>92</v>
      </c>
      <c r="AX309" s="274">
        <v>93</v>
      </c>
      <c r="AY309" s="274">
        <f t="shared" si="273"/>
        <v>1</v>
      </c>
      <c r="AZ309" s="274"/>
      <c r="BA309" s="274"/>
      <c r="BB309" s="274"/>
      <c r="BC309" s="274"/>
      <c r="BD309" s="274"/>
      <c r="BE309" s="274"/>
      <c r="BF309" s="274"/>
      <c r="BG309" s="274"/>
      <c r="BH309" s="274">
        <v>87</v>
      </c>
      <c r="BI309" s="274">
        <v>89</v>
      </c>
      <c r="BJ309" s="274">
        <f t="shared" si="275"/>
        <v>2</v>
      </c>
      <c r="BK309" s="274"/>
      <c r="BL309" s="274"/>
      <c r="BM309" s="274"/>
      <c r="BN309" s="274">
        <v>99</v>
      </c>
      <c r="BO309" s="274">
        <v>100</v>
      </c>
      <c r="BP309" s="274">
        <f t="shared" si="274"/>
        <v>1</v>
      </c>
      <c r="BQ309" s="286">
        <v>0.95</v>
      </c>
      <c r="BR309" s="282">
        <v>4.6100000000000003</v>
      </c>
      <c r="BS309" s="282">
        <v>0.49</v>
      </c>
      <c r="BT309" s="282" t="s">
        <v>52</v>
      </c>
      <c r="BU309" s="282" t="s">
        <v>52</v>
      </c>
      <c r="BV309" s="335">
        <v>42</v>
      </c>
      <c r="BW309" s="335">
        <v>0.91400000000000003</v>
      </c>
      <c r="BX309" s="335">
        <v>1.17</v>
      </c>
      <c r="BY309" s="300">
        <v>0.24</v>
      </c>
      <c r="BZ309" s="335">
        <v>10.23</v>
      </c>
      <c r="CA309" s="335">
        <v>4.13</v>
      </c>
      <c r="CB309" s="341">
        <v>78.25</v>
      </c>
      <c r="CC309" s="341">
        <v>143</v>
      </c>
      <c r="CD309" s="341">
        <v>0.54700000000000004</v>
      </c>
      <c r="CE309" s="257"/>
    </row>
    <row r="310" spans="1:83" ht="58.5">
      <c r="A310" s="259">
        <v>2024</v>
      </c>
      <c r="B310" s="273" t="s">
        <v>605</v>
      </c>
      <c r="C310" s="273" t="s">
        <v>4471</v>
      </c>
      <c r="D310" s="273" t="s">
        <v>4472</v>
      </c>
      <c r="E310" s="273" t="s">
        <v>4472</v>
      </c>
      <c r="F310" s="273" t="s">
        <v>5345</v>
      </c>
      <c r="G310" s="269" t="s">
        <v>5322</v>
      </c>
      <c r="H310" s="272" t="s">
        <v>719</v>
      </c>
      <c r="I310" s="269"/>
      <c r="J310" s="269" t="s">
        <v>5346</v>
      </c>
      <c r="K310" s="259" t="s">
        <v>4464</v>
      </c>
      <c r="L310" s="269" t="s">
        <v>4508</v>
      </c>
      <c r="M310" s="313" t="s">
        <v>300</v>
      </c>
      <c r="N310" s="296">
        <v>241</v>
      </c>
      <c r="O310" s="296" t="s">
        <v>5347</v>
      </c>
      <c r="P310" s="272"/>
      <c r="Q310" s="290" t="s">
        <v>5348</v>
      </c>
      <c r="R310" s="296" t="s">
        <v>2</v>
      </c>
      <c r="S310" s="290" t="s">
        <v>5349</v>
      </c>
      <c r="T310" s="296" t="s">
        <v>2</v>
      </c>
      <c r="U310" s="260" t="s">
        <v>454</v>
      </c>
      <c r="V310" s="274"/>
      <c r="W310" s="274"/>
      <c r="X310" s="274"/>
      <c r="Y310" s="274">
        <v>66</v>
      </c>
      <c r="Z310" s="274">
        <v>73</v>
      </c>
      <c r="AA310" s="274">
        <f t="shared" si="269"/>
        <v>7</v>
      </c>
      <c r="AB310" s="274"/>
      <c r="AC310" s="274"/>
      <c r="AD310" s="274"/>
      <c r="AE310" s="274">
        <v>77</v>
      </c>
      <c r="AF310" s="274">
        <v>92</v>
      </c>
      <c r="AG310" s="274">
        <f t="shared" si="270"/>
        <v>15</v>
      </c>
      <c r="AH310" s="274"/>
      <c r="AI310" s="274"/>
      <c r="AJ310" s="274"/>
      <c r="AK310" s="274">
        <v>86</v>
      </c>
      <c r="AL310" s="274">
        <v>91</v>
      </c>
      <c r="AM310" s="274">
        <f t="shared" si="271"/>
        <v>5</v>
      </c>
      <c r="AN310" s="274"/>
      <c r="AO310" s="274"/>
      <c r="AP310" s="274"/>
      <c r="AQ310" s="274">
        <v>74</v>
      </c>
      <c r="AR310" s="274">
        <v>87</v>
      </c>
      <c r="AS310" s="274">
        <f t="shared" si="272"/>
        <v>13</v>
      </c>
      <c r="AT310" s="274"/>
      <c r="AU310" s="274"/>
      <c r="AV310" s="274"/>
      <c r="AW310" s="274">
        <v>78</v>
      </c>
      <c r="AX310" s="274">
        <v>89</v>
      </c>
      <c r="AY310" s="274">
        <f t="shared" si="273"/>
        <v>11</v>
      </c>
      <c r="AZ310" s="274"/>
      <c r="BA310" s="274"/>
      <c r="BB310" s="274"/>
      <c r="BC310" s="274"/>
      <c r="BD310" s="274"/>
      <c r="BE310" s="274"/>
      <c r="BF310" s="274"/>
      <c r="BG310" s="274"/>
      <c r="BH310" s="274">
        <v>80</v>
      </c>
      <c r="BI310" s="274">
        <v>87</v>
      </c>
      <c r="BJ310" s="274">
        <f t="shared" si="275"/>
        <v>7</v>
      </c>
      <c r="BK310" s="274"/>
      <c r="BL310" s="274"/>
      <c r="BM310" s="274"/>
      <c r="BN310" s="274">
        <v>88</v>
      </c>
      <c r="BO310" s="274">
        <v>97</v>
      </c>
      <c r="BP310" s="274">
        <f t="shared" si="274"/>
        <v>9</v>
      </c>
      <c r="BQ310" s="286">
        <v>0.97</v>
      </c>
      <c r="BR310" s="282">
        <v>4.4400000000000004</v>
      </c>
      <c r="BS310" s="282">
        <v>0.36</v>
      </c>
      <c r="BT310" s="282" t="s">
        <v>52</v>
      </c>
      <c r="BU310" s="282" t="s">
        <v>52</v>
      </c>
      <c r="BV310" s="335">
        <v>842</v>
      </c>
      <c r="BW310" s="335">
        <v>3.11</v>
      </c>
      <c r="BX310" s="335">
        <v>3.49</v>
      </c>
      <c r="BY310" s="300">
        <v>0.11</v>
      </c>
      <c r="BZ310" s="335">
        <v>46.75</v>
      </c>
      <c r="CA310" s="335">
        <v>18</v>
      </c>
      <c r="CB310" s="341">
        <v>909.3</v>
      </c>
      <c r="CC310" s="341">
        <v>321</v>
      </c>
      <c r="CD310" s="341">
        <v>2.83</v>
      </c>
      <c r="CE310" s="257"/>
    </row>
    <row r="311" spans="1:83" ht="58.5">
      <c r="A311" s="259">
        <v>2024</v>
      </c>
      <c r="B311" s="273" t="s">
        <v>605</v>
      </c>
      <c r="C311" s="273" t="s">
        <v>4471</v>
      </c>
      <c r="D311" s="273" t="s">
        <v>4472</v>
      </c>
      <c r="E311" s="273" t="s">
        <v>4472</v>
      </c>
      <c r="F311" s="273" t="s">
        <v>5345</v>
      </c>
      <c r="G311" s="269" t="s">
        <v>5322</v>
      </c>
      <c r="H311" s="272" t="s">
        <v>688</v>
      </c>
      <c r="I311" s="269"/>
      <c r="J311" s="269" t="s">
        <v>5346</v>
      </c>
      <c r="K311" s="259" t="s">
        <v>4464</v>
      </c>
      <c r="L311" s="269" t="s">
        <v>4508</v>
      </c>
      <c r="M311" s="313" t="s">
        <v>300</v>
      </c>
      <c r="N311" s="296">
        <v>392</v>
      </c>
      <c r="O311" s="296" t="s">
        <v>5350</v>
      </c>
      <c r="P311" s="272"/>
      <c r="Q311" s="290" t="s">
        <v>5351</v>
      </c>
      <c r="R311" s="296" t="s">
        <v>2</v>
      </c>
      <c r="S311" s="290" t="s">
        <v>5349</v>
      </c>
      <c r="T311" s="296" t="s">
        <v>2</v>
      </c>
      <c r="U311" s="260" t="s">
        <v>454</v>
      </c>
      <c r="V311" s="274"/>
      <c r="W311" s="274"/>
      <c r="X311" s="274"/>
      <c r="Y311" s="274">
        <v>60</v>
      </c>
      <c r="Z311" s="274">
        <v>76</v>
      </c>
      <c r="AA311" s="274">
        <f t="shared" si="269"/>
        <v>16</v>
      </c>
      <c r="AB311" s="274"/>
      <c r="AC311" s="274"/>
      <c r="AD311" s="274"/>
      <c r="AE311" s="274">
        <v>82</v>
      </c>
      <c r="AF311" s="274">
        <v>92</v>
      </c>
      <c r="AG311" s="274">
        <f t="shared" si="270"/>
        <v>10</v>
      </c>
      <c r="AH311" s="274"/>
      <c r="AI311" s="274"/>
      <c r="AJ311" s="274"/>
      <c r="AK311" s="274">
        <v>82</v>
      </c>
      <c r="AL311" s="274">
        <v>82</v>
      </c>
      <c r="AM311" s="274">
        <f t="shared" si="271"/>
        <v>0</v>
      </c>
      <c r="AN311" s="274"/>
      <c r="AO311" s="274"/>
      <c r="AP311" s="274"/>
      <c r="AQ311" s="274">
        <v>65</v>
      </c>
      <c r="AR311" s="274">
        <v>77</v>
      </c>
      <c r="AS311" s="274">
        <f t="shared" si="272"/>
        <v>12</v>
      </c>
      <c r="AT311" s="274"/>
      <c r="AU311" s="274"/>
      <c r="AV311" s="274"/>
      <c r="AW311" s="274">
        <v>78</v>
      </c>
      <c r="AX311" s="274">
        <v>84</v>
      </c>
      <c r="AY311" s="274">
        <f t="shared" si="273"/>
        <v>6</v>
      </c>
      <c r="AZ311" s="274"/>
      <c r="BA311" s="274"/>
      <c r="BB311" s="274"/>
      <c r="BC311" s="274"/>
      <c r="BD311" s="274"/>
      <c r="BE311" s="274"/>
      <c r="BF311" s="274"/>
      <c r="BG311" s="274"/>
      <c r="BH311" s="274">
        <v>72</v>
      </c>
      <c r="BI311" s="274">
        <v>75</v>
      </c>
      <c r="BJ311" s="274">
        <f t="shared" si="275"/>
        <v>3</v>
      </c>
      <c r="BK311" s="274"/>
      <c r="BL311" s="274"/>
      <c r="BM311" s="274"/>
      <c r="BN311" s="274">
        <v>88</v>
      </c>
      <c r="BO311" s="274">
        <v>94</v>
      </c>
      <c r="BP311" s="274">
        <f t="shared" si="274"/>
        <v>6</v>
      </c>
      <c r="BQ311" s="286">
        <v>0.96</v>
      </c>
      <c r="BR311" s="282">
        <v>4.93</v>
      </c>
      <c r="BS311" s="282">
        <v>0.43</v>
      </c>
      <c r="BT311" s="282" t="s">
        <v>52</v>
      </c>
      <c r="BU311" s="282" t="s">
        <v>52</v>
      </c>
      <c r="BV311" s="335">
        <v>1429</v>
      </c>
      <c r="BW311" s="335">
        <v>3.26</v>
      </c>
      <c r="BX311" s="335">
        <v>3.64</v>
      </c>
      <c r="BY311" s="300">
        <v>0.09</v>
      </c>
      <c r="BZ311" s="335">
        <v>54.26</v>
      </c>
      <c r="CA311" s="335">
        <v>26.33</v>
      </c>
      <c r="CB311" s="341">
        <v>399.82</v>
      </c>
      <c r="CC311" s="341">
        <v>124</v>
      </c>
      <c r="CD311" s="341">
        <v>3.22</v>
      </c>
      <c r="CE311" s="257"/>
    </row>
    <row r="312" spans="1:83" ht="58.5">
      <c r="A312" s="259">
        <v>2024</v>
      </c>
      <c r="B312" s="260" t="s">
        <v>4462</v>
      </c>
      <c r="C312" s="260" t="s">
        <v>5352</v>
      </c>
      <c r="D312" s="260" t="s">
        <v>5353</v>
      </c>
      <c r="E312" s="260" t="s">
        <v>5353</v>
      </c>
      <c r="F312" s="260" t="s">
        <v>5354</v>
      </c>
      <c r="G312" s="269" t="s">
        <v>12105</v>
      </c>
      <c r="H312" s="272" t="s">
        <v>4469</v>
      </c>
      <c r="I312" s="269"/>
      <c r="J312" s="269" t="s">
        <v>3208</v>
      </c>
      <c r="K312" s="259" t="s">
        <v>4464</v>
      </c>
      <c r="L312" s="269" t="s">
        <v>4749</v>
      </c>
      <c r="M312" s="259" t="s">
        <v>300</v>
      </c>
      <c r="N312" s="296"/>
      <c r="O312" s="296"/>
      <c r="P312" s="272"/>
      <c r="Q312" s="272" t="s">
        <v>52</v>
      </c>
      <c r="R312" s="296"/>
      <c r="S312" s="290" t="s">
        <v>5355</v>
      </c>
      <c r="T312" s="296" t="s">
        <v>2</v>
      </c>
      <c r="U312" s="260" t="s">
        <v>454</v>
      </c>
      <c r="V312" s="274">
        <v>32</v>
      </c>
      <c r="W312" s="274">
        <v>5</v>
      </c>
      <c r="X312" s="274">
        <f>V312-W312</f>
        <v>27</v>
      </c>
      <c r="Y312" s="274"/>
      <c r="Z312" s="274"/>
      <c r="AA312" s="274"/>
      <c r="AB312" s="274">
        <v>34</v>
      </c>
      <c r="AC312" s="274">
        <v>7</v>
      </c>
      <c r="AD312" s="274">
        <f>AB312-AC312</f>
        <v>27</v>
      </c>
      <c r="AE312" s="274"/>
      <c r="AF312" s="274"/>
      <c r="AG312" s="274"/>
      <c r="AH312" s="274">
        <v>47</v>
      </c>
      <c r="AI312" s="274">
        <v>23</v>
      </c>
      <c r="AJ312" s="274">
        <f>AH312-AI312</f>
        <v>24</v>
      </c>
      <c r="AK312" s="274"/>
      <c r="AL312" s="274"/>
      <c r="AM312" s="274"/>
      <c r="AN312" s="274">
        <v>47</v>
      </c>
      <c r="AO312" s="274">
        <v>17</v>
      </c>
      <c r="AP312" s="274">
        <f>AN312-AO312</f>
        <v>30</v>
      </c>
      <c r="AQ312" s="274"/>
      <c r="AR312" s="274"/>
      <c r="AS312" s="274"/>
      <c r="AT312" s="274">
        <v>55</v>
      </c>
      <c r="AU312" s="274">
        <v>27</v>
      </c>
      <c r="AV312" s="274">
        <f>AT312-AU312</f>
        <v>28</v>
      </c>
      <c r="AW312" s="274"/>
      <c r="AX312" s="274"/>
      <c r="AY312" s="274"/>
      <c r="AZ312" s="274"/>
      <c r="BA312" s="274"/>
      <c r="BB312" s="274"/>
      <c r="BC312" s="274"/>
      <c r="BD312" s="274"/>
      <c r="BE312" s="274">
        <v>49</v>
      </c>
      <c r="BF312" s="274">
        <v>24</v>
      </c>
      <c r="BG312" s="274">
        <f>BE312-BF312</f>
        <v>25</v>
      </c>
      <c r="BH312" s="274"/>
      <c r="BI312" s="274"/>
      <c r="BJ312" s="274"/>
      <c r="BK312" s="274">
        <v>62</v>
      </c>
      <c r="BL312" s="274">
        <v>40</v>
      </c>
      <c r="BM312" s="274">
        <f>BK312-BL312</f>
        <v>22</v>
      </c>
      <c r="BN312" s="274"/>
      <c r="BO312" s="274"/>
      <c r="BP312" s="274"/>
      <c r="BQ312" s="286">
        <v>0.95</v>
      </c>
      <c r="BR312" s="282">
        <v>4.93</v>
      </c>
      <c r="BS312" s="282">
        <v>0.53</v>
      </c>
      <c r="BT312" s="282" t="s">
        <v>52</v>
      </c>
      <c r="BU312" s="282" t="s">
        <v>52</v>
      </c>
      <c r="BV312" s="335"/>
      <c r="BW312" s="335"/>
      <c r="BX312" s="335"/>
      <c r="BY312" s="335"/>
      <c r="BZ312" s="335"/>
      <c r="CA312" s="335"/>
      <c r="CB312" s="257"/>
      <c r="CC312" s="257"/>
      <c r="CD312" s="257"/>
      <c r="CE312" s="257" t="s">
        <v>4461</v>
      </c>
    </row>
    <row r="313" spans="1:83" ht="58.5">
      <c r="A313" s="259">
        <v>2024</v>
      </c>
      <c r="B313" s="260" t="s">
        <v>4462</v>
      </c>
      <c r="C313" s="260" t="s">
        <v>5352</v>
      </c>
      <c r="D313" s="260" t="s">
        <v>5353</v>
      </c>
      <c r="E313" s="260" t="s">
        <v>5353</v>
      </c>
      <c r="F313" s="260" t="s">
        <v>5354</v>
      </c>
      <c r="G313" s="269" t="s">
        <v>12099</v>
      </c>
      <c r="H313" s="272" t="s">
        <v>4469</v>
      </c>
      <c r="I313" s="269"/>
      <c r="J313" s="269" t="s">
        <v>3208</v>
      </c>
      <c r="K313" s="259" t="s">
        <v>4464</v>
      </c>
      <c r="L313" s="269" t="s">
        <v>5306</v>
      </c>
      <c r="M313" s="259" t="s">
        <v>300</v>
      </c>
      <c r="N313" s="296"/>
      <c r="O313" s="296"/>
      <c r="P313" s="272"/>
      <c r="Q313" s="272" t="s">
        <v>52</v>
      </c>
      <c r="R313" s="296"/>
      <c r="S313" s="290" t="s">
        <v>5356</v>
      </c>
      <c r="T313" s="296" t="s">
        <v>2</v>
      </c>
      <c r="U313" s="260" t="s">
        <v>454</v>
      </c>
      <c r="V313" s="274"/>
      <c r="W313" s="274">
        <v>4</v>
      </c>
      <c r="X313" s="274"/>
      <c r="Y313" s="274"/>
      <c r="Z313" s="274"/>
      <c r="AA313" s="274"/>
      <c r="AB313" s="274"/>
      <c r="AC313" s="274">
        <v>4</v>
      </c>
      <c r="AD313" s="274"/>
      <c r="AE313" s="274"/>
      <c r="AF313" s="274"/>
      <c r="AG313" s="274"/>
      <c r="AH313" s="274"/>
      <c r="AI313" s="274"/>
      <c r="AJ313" s="274"/>
      <c r="AK313" s="274"/>
      <c r="AL313" s="274"/>
      <c r="AM313" s="274"/>
      <c r="AN313" s="274"/>
      <c r="AO313" s="274"/>
      <c r="AP313" s="274"/>
      <c r="AQ313" s="274"/>
      <c r="AR313" s="274"/>
      <c r="AS313" s="274"/>
      <c r="AT313" s="274"/>
      <c r="AU313" s="274"/>
      <c r="AV313" s="274"/>
      <c r="AW313" s="274"/>
      <c r="AX313" s="274"/>
      <c r="AY313" s="274"/>
      <c r="AZ313" s="274"/>
      <c r="BA313" s="274"/>
      <c r="BB313" s="274"/>
      <c r="BC313" s="274"/>
      <c r="BD313" s="274"/>
      <c r="BE313" s="274"/>
      <c r="BF313" s="274"/>
      <c r="BG313" s="274"/>
      <c r="BH313" s="274"/>
      <c r="BI313" s="274"/>
      <c r="BJ313" s="274"/>
      <c r="BK313" s="274"/>
      <c r="BL313" s="274">
        <v>22</v>
      </c>
      <c r="BM313" s="274"/>
      <c r="BN313" s="274"/>
      <c r="BO313" s="274"/>
      <c r="BP313" s="274"/>
      <c r="BQ313" s="286">
        <v>0.93</v>
      </c>
      <c r="BR313" s="282">
        <v>2.86</v>
      </c>
      <c r="BS313" s="282">
        <v>0.56000000000000005</v>
      </c>
      <c r="BT313" s="282" t="s">
        <v>52</v>
      </c>
      <c r="BU313" s="345" t="s">
        <v>52</v>
      </c>
      <c r="BV313" s="335"/>
      <c r="BW313" s="335"/>
      <c r="BX313" s="335"/>
      <c r="BY313" s="335"/>
      <c r="BZ313" s="335"/>
      <c r="CA313" s="335"/>
      <c r="CB313" s="257"/>
      <c r="CC313" s="257"/>
      <c r="CD313" s="257"/>
      <c r="CE313" s="257" t="s">
        <v>4461</v>
      </c>
    </row>
    <row r="314" spans="1:83" ht="73.150000000000006">
      <c r="A314" s="259">
        <v>2024</v>
      </c>
      <c r="B314" s="273" t="s">
        <v>4498</v>
      </c>
      <c r="C314" s="273" t="s">
        <v>4595</v>
      </c>
      <c r="D314" s="273" t="s">
        <v>4517</v>
      </c>
      <c r="E314" s="273" t="s">
        <v>4517</v>
      </c>
      <c r="F314" s="273" t="s">
        <v>287</v>
      </c>
      <c r="G314" s="269" t="s">
        <v>12056</v>
      </c>
      <c r="H314" s="272" t="s">
        <v>4469</v>
      </c>
      <c r="I314" s="269"/>
      <c r="J314" s="269" t="s">
        <v>5357</v>
      </c>
      <c r="K314" s="259" t="s">
        <v>4464</v>
      </c>
      <c r="L314" s="269" t="s">
        <v>4508</v>
      </c>
      <c r="M314" s="295" t="s">
        <v>4630</v>
      </c>
      <c r="N314" s="296">
        <v>229</v>
      </c>
      <c r="O314" s="296" t="s">
        <v>5358</v>
      </c>
      <c r="P314" s="272"/>
      <c r="Q314" s="293" t="s">
        <v>5359</v>
      </c>
      <c r="R314" s="296" t="s">
        <v>5</v>
      </c>
      <c r="S314" s="290" t="s">
        <v>5360</v>
      </c>
      <c r="T314" s="296" t="s">
        <v>5</v>
      </c>
      <c r="U314" s="260" t="s">
        <v>5361</v>
      </c>
      <c r="V314" s="274"/>
      <c r="W314" s="274"/>
      <c r="X314" s="274"/>
      <c r="Y314" s="274">
        <v>45</v>
      </c>
      <c r="Z314" s="274">
        <v>72</v>
      </c>
      <c r="AA314" s="274">
        <f t="shared" ref="AA314:AA319" si="276">Z314-Y314</f>
        <v>27</v>
      </c>
      <c r="AB314" s="274"/>
      <c r="AC314" s="274"/>
      <c r="AD314" s="274"/>
      <c r="AE314" s="274">
        <v>73</v>
      </c>
      <c r="AF314" s="274">
        <v>87</v>
      </c>
      <c r="AG314" s="274">
        <f t="shared" ref="AG314:AG319" si="277">AF314-AE314</f>
        <v>14</v>
      </c>
      <c r="AH314" s="274"/>
      <c r="AI314" s="274"/>
      <c r="AJ314" s="274"/>
      <c r="AK314" s="274">
        <v>82</v>
      </c>
      <c r="AL314" s="274">
        <v>94</v>
      </c>
      <c r="AM314" s="274">
        <f t="shared" ref="AM314:AM319" si="278">AL314-AK314</f>
        <v>12</v>
      </c>
      <c r="AN314" s="274"/>
      <c r="AO314" s="274"/>
      <c r="AP314" s="274"/>
      <c r="AQ314" s="274">
        <v>70</v>
      </c>
      <c r="AR314" s="274">
        <v>81</v>
      </c>
      <c r="AS314" s="274">
        <f t="shared" ref="AS314:AS319" si="279">AR314-AQ314</f>
        <v>11</v>
      </c>
      <c r="AT314" s="274"/>
      <c r="AU314" s="274"/>
      <c r="AV314" s="274"/>
      <c r="AW314" s="274">
        <v>90</v>
      </c>
      <c r="AX314" s="274">
        <v>89</v>
      </c>
      <c r="AY314" s="274">
        <f t="shared" ref="AY314:AY319" si="280">AX314-AW314</f>
        <v>-1</v>
      </c>
      <c r="AZ314" s="274"/>
      <c r="BA314" s="274"/>
      <c r="BB314" s="274"/>
      <c r="BC314" s="274"/>
      <c r="BD314" s="274"/>
      <c r="BE314" s="274">
        <v>86</v>
      </c>
      <c r="BF314" s="274">
        <v>86</v>
      </c>
      <c r="BG314" s="274">
        <f t="shared" ref="BG314:BG319" si="281">BF314-BE314</f>
        <v>0</v>
      </c>
      <c r="BH314" s="274"/>
      <c r="BI314" s="274"/>
      <c r="BJ314" s="274"/>
      <c r="BK314" s="274"/>
      <c r="BL314" s="274"/>
      <c r="BM314" s="274"/>
      <c r="BN314" s="274">
        <v>93</v>
      </c>
      <c r="BO314" s="274">
        <v>97</v>
      </c>
      <c r="BP314" s="274">
        <f t="shared" ref="BP314:BP319" si="282">BO314-BN314</f>
        <v>4</v>
      </c>
      <c r="BQ314" s="286">
        <v>0.95</v>
      </c>
      <c r="BR314" s="282">
        <v>3.97</v>
      </c>
      <c r="BS314" s="282">
        <v>0.45</v>
      </c>
      <c r="BT314" s="282" t="s">
        <v>52</v>
      </c>
      <c r="BU314" s="345" t="s">
        <v>52</v>
      </c>
      <c r="BV314" s="335">
        <v>157.02000000000001</v>
      </c>
      <c r="BW314" s="335"/>
      <c r="BX314" s="335">
        <v>0.68</v>
      </c>
      <c r="BY314" s="335"/>
      <c r="BZ314" s="335">
        <v>17.46</v>
      </c>
      <c r="CA314" s="335">
        <v>8.99</v>
      </c>
      <c r="CB314" s="257"/>
      <c r="CC314" s="257"/>
      <c r="CD314" s="257"/>
      <c r="CE314" s="257"/>
    </row>
    <row r="315" spans="1:83" ht="73.150000000000006">
      <c r="A315" s="259">
        <v>2024</v>
      </c>
      <c r="B315" s="273" t="s">
        <v>4498</v>
      </c>
      <c r="C315" s="273" t="s">
        <v>4595</v>
      </c>
      <c r="D315" s="273" t="s">
        <v>4517</v>
      </c>
      <c r="E315" s="273" t="s">
        <v>4517</v>
      </c>
      <c r="F315" s="273" t="s">
        <v>287</v>
      </c>
      <c r="G315" s="269" t="s">
        <v>12056</v>
      </c>
      <c r="H315" s="272" t="s">
        <v>719</v>
      </c>
      <c r="I315" s="269"/>
      <c r="J315" s="269" t="s">
        <v>5357</v>
      </c>
      <c r="K315" s="259" t="s">
        <v>4464</v>
      </c>
      <c r="L315" s="269" t="s">
        <v>4508</v>
      </c>
      <c r="M315" s="295" t="s">
        <v>4630</v>
      </c>
      <c r="N315" s="296">
        <v>86</v>
      </c>
      <c r="O315" s="296" t="s">
        <v>5362</v>
      </c>
      <c r="P315" s="272"/>
      <c r="Q315" s="333" t="s">
        <v>5363</v>
      </c>
      <c r="R315" s="296" t="s">
        <v>5</v>
      </c>
      <c r="S315" s="290" t="s">
        <v>5364</v>
      </c>
      <c r="T315" s="296" t="s">
        <v>5</v>
      </c>
      <c r="U315" s="260" t="s">
        <v>5361</v>
      </c>
      <c r="V315" s="274"/>
      <c r="W315" s="274"/>
      <c r="X315" s="274"/>
      <c r="Y315" s="274">
        <v>44</v>
      </c>
      <c r="Z315" s="274">
        <v>70</v>
      </c>
      <c r="AA315" s="274">
        <f t="shared" si="276"/>
        <v>26</v>
      </c>
      <c r="AB315" s="274"/>
      <c r="AC315" s="274"/>
      <c r="AD315" s="274"/>
      <c r="AE315" s="274">
        <v>75</v>
      </c>
      <c r="AF315" s="274">
        <v>90</v>
      </c>
      <c r="AG315" s="274">
        <f t="shared" si="277"/>
        <v>15</v>
      </c>
      <c r="AH315" s="274"/>
      <c r="AI315" s="274"/>
      <c r="AJ315" s="274"/>
      <c r="AK315" s="274">
        <v>88</v>
      </c>
      <c r="AL315" s="274">
        <v>90</v>
      </c>
      <c r="AM315" s="274">
        <f t="shared" si="278"/>
        <v>2</v>
      </c>
      <c r="AN315" s="274"/>
      <c r="AO315" s="274"/>
      <c r="AP315" s="274"/>
      <c r="AQ315" s="274">
        <v>55</v>
      </c>
      <c r="AR315" s="274">
        <v>64</v>
      </c>
      <c r="AS315" s="274">
        <f t="shared" si="279"/>
        <v>9</v>
      </c>
      <c r="AT315" s="274"/>
      <c r="AU315" s="274"/>
      <c r="AV315" s="274"/>
      <c r="AW315" s="274">
        <v>83</v>
      </c>
      <c r="AX315" s="274">
        <v>89</v>
      </c>
      <c r="AY315" s="274">
        <f t="shared" si="280"/>
        <v>6</v>
      </c>
      <c r="AZ315" s="274"/>
      <c r="BA315" s="274"/>
      <c r="BB315" s="274"/>
      <c r="BC315" s="274"/>
      <c r="BD315" s="274"/>
      <c r="BE315" s="274">
        <v>89</v>
      </c>
      <c r="BF315" s="274">
        <v>83</v>
      </c>
      <c r="BG315" s="274">
        <f t="shared" si="281"/>
        <v>-6</v>
      </c>
      <c r="BH315" s="274"/>
      <c r="BI315" s="274"/>
      <c r="BJ315" s="274"/>
      <c r="BK315" s="274"/>
      <c r="BL315" s="274"/>
      <c r="BM315" s="274"/>
      <c r="BN315" s="274">
        <v>96</v>
      </c>
      <c r="BO315" s="274">
        <v>100</v>
      </c>
      <c r="BP315" s="274">
        <f t="shared" si="282"/>
        <v>4</v>
      </c>
      <c r="BQ315" s="286">
        <v>0.96</v>
      </c>
      <c r="BR315" s="282">
        <v>4.72</v>
      </c>
      <c r="BS315" s="282">
        <v>0.45</v>
      </c>
      <c r="BT315" s="282" t="s">
        <v>52</v>
      </c>
      <c r="BU315" s="345" t="s">
        <v>52</v>
      </c>
      <c r="BV315" s="335">
        <v>369.15</v>
      </c>
      <c r="BW315" s="335"/>
      <c r="BX315" s="335">
        <v>4.3</v>
      </c>
      <c r="BY315" s="335"/>
      <c r="BZ315" s="335">
        <v>37.94</v>
      </c>
      <c r="CA315" s="335">
        <v>9.73</v>
      </c>
      <c r="CB315" s="257"/>
      <c r="CC315" s="257"/>
      <c r="CD315" s="257"/>
      <c r="CE315" s="257"/>
    </row>
    <row r="316" spans="1:83" ht="73.150000000000006">
      <c r="A316" s="259">
        <v>2024</v>
      </c>
      <c r="B316" s="273" t="s">
        <v>4498</v>
      </c>
      <c r="C316" s="273" t="s">
        <v>4595</v>
      </c>
      <c r="D316" s="273" t="s">
        <v>4517</v>
      </c>
      <c r="E316" s="273" t="s">
        <v>4517</v>
      </c>
      <c r="F316" s="273" t="s">
        <v>287</v>
      </c>
      <c r="G316" s="269" t="s">
        <v>12056</v>
      </c>
      <c r="H316" s="272" t="s">
        <v>684</v>
      </c>
      <c r="I316" s="269"/>
      <c r="J316" s="269" t="s">
        <v>5357</v>
      </c>
      <c r="K316" s="259" t="s">
        <v>4464</v>
      </c>
      <c r="L316" s="269" t="s">
        <v>4508</v>
      </c>
      <c r="M316" s="295" t="s">
        <v>4630</v>
      </c>
      <c r="N316" s="296">
        <v>162</v>
      </c>
      <c r="O316" s="296" t="s">
        <v>5365</v>
      </c>
      <c r="P316" s="272"/>
      <c r="Q316" s="293" t="s">
        <v>5366</v>
      </c>
      <c r="R316" s="296" t="s">
        <v>5</v>
      </c>
      <c r="S316" s="290" t="s">
        <v>5367</v>
      </c>
      <c r="T316" s="296" t="s">
        <v>5</v>
      </c>
      <c r="U316" s="260" t="s">
        <v>5361</v>
      </c>
      <c r="V316" s="274"/>
      <c r="W316" s="274"/>
      <c r="X316" s="274"/>
      <c r="Y316" s="274">
        <v>48</v>
      </c>
      <c r="Z316" s="274">
        <v>72</v>
      </c>
      <c r="AA316" s="274">
        <f t="shared" si="276"/>
        <v>24</v>
      </c>
      <c r="AB316" s="274"/>
      <c r="AC316" s="274"/>
      <c r="AD316" s="274"/>
      <c r="AE316" s="274">
        <v>75</v>
      </c>
      <c r="AF316" s="274">
        <v>88</v>
      </c>
      <c r="AG316" s="274">
        <f t="shared" si="277"/>
        <v>13</v>
      </c>
      <c r="AH316" s="274"/>
      <c r="AI316" s="274"/>
      <c r="AJ316" s="274"/>
      <c r="AK316" s="274">
        <v>90</v>
      </c>
      <c r="AL316" s="274">
        <v>91</v>
      </c>
      <c r="AM316" s="274">
        <f t="shared" si="278"/>
        <v>1</v>
      </c>
      <c r="AN316" s="274"/>
      <c r="AO316" s="274"/>
      <c r="AP316" s="274"/>
      <c r="AQ316" s="274">
        <v>76</v>
      </c>
      <c r="AR316" s="274">
        <v>76</v>
      </c>
      <c r="AS316" s="274">
        <f t="shared" si="279"/>
        <v>0</v>
      </c>
      <c r="AT316" s="274"/>
      <c r="AU316" s="274"/>
      <c r="AV316" s="274"/>
      <c r="AW316" s="274">
        <v>91</v>
      </c>
      <c r="AX316" s="274">
        <v>89</v>
      </c>
      <c r="AY316" s="274">
        <f t="shared" si="280"/>
        <v>-2</v>
      </c>
      <c r="AZ316" s="274"/>
      <c r="BA316" s="274"/>
      <c r="BB316" s="274"/>
      <c r="BC316" s="274"/>
      <c r="BD316" s="274"/>
      <c r="BE316" s="274">
        <v>83</v>
      </c>
      <c r="BF316" s="274">
        <v>84</v>
      </c>
      <c r="BG316" s="274">
        <f t="shared" si="281"/>
        <v>1</v>
      </c>
      <c r="BH316" s="274"/>
      <c r="BI316" s="274"/>
      <c r="BJ316" s="274"/>
      <c r="BK316" s="274"/>
      <c r="BL316" s="274"/>
      <c r="BM316" s="274"/>
      <c r="BN316" s="274">
        <v>95</v>
      </c>
      <c r="BO316" s="274">
        <v>97</v>
      </c>
      <c r="BP316" s="274">
        <f t="shared" si="282"/>
        <v>2</v>
      </c>
      <c r="BQ316" s="286">
        <v>0.94</v>
      </c>
      <c r="BR316" s="282">
        <v>4.7</v>
      </c>
      <c r="BS316" s="282">
        <v>0.53</v>
      </c>
      <c r="BT316" s="282" t="s">
        <v>52</v>
      </c>
      <c r="BU316" s="345" t="s">
        <v>52</v>
      </c>
      <c r="BV316" s="335">
        <v>334.24</v>
      </c>
      <c r="BW316" s="335"/>
      <c r="BX316" s="335">
        <v>2.0699999999999998</v>
      </c>
      <c r="BY316" s="335"/>
      <c r="BZ316" s="335">
        <v>30.92</v>
      </c>
      <c r="CA316" s="335">
        <v>10.81</v>
      </c>
      <c r="CB316" s="257"/>
      <c r="CC316" s="257"/>
      <c r="CD316" s="257"/>
      <c r="CE316" s="257"/>
    </row>
    <row r="317" spans="1:83" ht="58.5">
      <c r="A317" s="259">
        <v>2024</v>
      </c>
      <c r="B317" s="273" t="s">
        <v>4498</v>
      </c>
      <c r="C317" s="273" t="s">
        <v>4516</v>
      </c>
      <c r="D317" s="273" t="s">
        <v>4517</v>
      </c>
      <c r="E317" s="273" t="s">
        <v>4517</v>
      </c>
      <c r="F317" s="273" t="s">
        <v>4518</v>
      </c>
      <c r="G317" s="269" t="s">
        <v>12057</v>
      </c>
      <c r="H317" s="272" t="s">
        <v>4469</v>
      </c>
      <c r="I317" s="269"/>
      <c r="J317" s="269" t="s">
        <v>5357</v>
      </c>
      <c r="K317" s="259" t="s">
        <v>4464</v>
      </c>
      <c r="L317" s="269" t="s">
        <v>4508</v>
      </c>
      <c r="M317" s="295" t="s">
        <v>4630</v>
      </c>
      <c r="N317" s="296">
        <v>162</v>
      </c>
      <c r="O317" s="296" t="s">
        <v>5064</v>
      </c>
      <c r="P317" s="272"/>
      <c r="Q317" s="290" t="s">
        <v>5368</v>
      </c>
      <c r="R317" s="296" t="s">
        <v>5</v>
      </c>
      <c r="S317" s="290" t="s">
        <v>5369</v>
      </c>
      <c r="T317" s="296" t="s">
        <v>5</v>
      </c>
      <c r="U317" s="260" t="s">
        <v>454</v>
      </c>
      <c r="V317" s="274"/>
      <c r="W317" s="274"/>
      <c r="X317" s="274"/>
      <c r="Y317" s="274">
        <v>63</v>
      </c>
      <c r="Z317" s="274">
        <v>83</v>
      </c>
      <c r="AA317" s="274">
        <f t="shared" si="276"/>
        <v>20</v>
      </c>
      <c r="AB317" s="274"/>
      <c r="AC317" s="274"/>
      <c r="AD317" s="274"/>
      <c r="AE317" s="274">
        <v>71</v>
      </c>
      <c r="AF317" s="274">
        <v>88</v>
      </c>
      <c r="AG317" s="274">
        <f t="shared" si="277"/>
        <v>17</v>
      </c>
      <c r="AH317" s="274"/>
      <c r="AI317" s="274"/>
      <c r="AJ317" s="274"/>
      <c r="AK317" s="274">
        <v>89</v>
      </c>
      <c r="AL317" s="274">
        <v>96</v>
      </c>
      <c r="AM317" s="274">
        <f t="shared" si="278"/>
        <v>7</v>
      </c>
      <c r="AN317" s="274"/>
      <c r="AO317" s="274"/>
      <c r="AP317" s="274"/>
      <c r="AQ317" s="274">
        <v>82</v>
      </c>
      <c r="AR317" s="274">
        <v>88</v>
      </c>
      <c r="AS317" s="274">
        <f t="shared" si="279"/>
        <v>6</v>
      </c>
      <c r="AT317" s="274"/>
      <c r="AU317" s="274"/>
      <c r="AV317" s="274"/>
      <c r="AW317" s="274">
        <v>95</v>
      </c>
      <c r="AX317" s="274">
        <v>96</v>
      </c>
      <c r="AY317" s="274">
        <f t="shared" si="280"/>
        <v>1</v>
      </c>
      <c r="AZ317" s="274"/>
      <c r="BA317" s="274"/>
      <c r="BB317" s="274"/>
      <c r="BC317" s="274"/>
      <c r="BD317" s="274"/>
      <c r="BE317" s="274">
        <v>90</v>
      </c>
      <c r="BF317" s="274">
        <v>91</v>
      </c>
      <c r="BG317" s="274">
        <f t="shared" si="281"/>
        <v>1</v>
      </c>
      <c r="BH317" s="274"/>
      <c r="BI317" s="274"/>
      <c r="BJ317" s="274"/>
      <c r="BK317" s="274"/>
      <c r="BL317" s="274"/>
      <c r="BM317" s="274"/>
      <c r="BN317" s="274">
        <v>96</v>
      </c>
      <c r="BO317" s="274">
        <v>100</v>
      </c>
      <c r="BP317" s="274">
        <f t="shared" si="282"/>
        <v>4</v>
      </c>
      <c r="BQ317" s="286">
        <v>0.94</v>
      </c>
      <c r="BR317" s="282">
        <v>4</v>
      </c>
      <c r="BS317" s="282">
        <v>0.54</v>
      </c>
      <c r="BT317" s="282" t="s">
        <v>52</v>
      </c>
      <c r="BU317" s="345" t="s">
        <v>52</v>
      </c>
      <c r="BV317" s="335">
        <v>88.05</v>
      </c>
      <c r="BW317" s="335"/>
      <c r="BX317" s="335">
        <v>0.54</v>
      </c>
      <c r="BY317" s="335"/>
      <c r="BZ317" s="335">
        <v>13.2</v>
      </c>
      <c r="CA317" s="335">
        <v>6.67</v>
      </c>
      <c r="CB317" s="257"/>
      <c r="CC317" s="257"/>
      <c r="CD317" s="257"/>
      <c r="CE317" s="257"/>
    </row>
    <row r="318" spans="1:83" ht="58.5">
      <c r="A318" s="259">
        <v>2024</v>
      </c>
      <c r="B318" s="273" t="s">
        <v>4498</v>
      </c>
      <c r="C318" s="273" t="s">
        <v>2661</v>
      </c>
      <c r="D318" s="273" t="s">
        <v>5370</v>
      </c>
      <c r="E318" s="273" t="s">
        <v>5370</v>
      </c>
      <c r="F318" s="273" t="s">
        <v>5371</v>
      </c>
      <c r="G318" s="269" t="s">
        <v>12061</v>
      </c>
      <c r="H318" s="261" t="s">
        <v>693</v>
      </c>
      <c r="I318" s="269"/>
      <c r="J318" s="337">
        <v>45352</v>
      </c>
      <c r="K318" s="259" t="s">
        <v>4464</v>
      </c>
      <c r="L318" s="269" t="s">
        <v>4508</v>
      </c>
      <c r="M318" s="295" t="s">
        <v>4630</v>
      </c>
      <c r="N318" s="313">
        <v>50</v>
      </c>
      <c r="O318" s="313" t="s">
        <v>707</v>
      </c>
      <c r="P318" s="272"/>
      <c r="Q318" s="290" t="s">
        <v>5372</v>
      </c>
      <c r="R318" s="296" t="s">
        <v>2</v>
      </c>
      <c r="S318" s="290" t="s">
        <v>5373</v>
      </c>
      <c r="T318" s="296" t="s">
        <v>2</v>
      </c>
      <c r="U318" s="260" t="s">
        <v>454</v>
      </c>
      <c r="V318" s="274"/>
      <c r="W318" s="274"/>
      <c r="X318" s="274"/>
      <c r="Y318" s="274">
        <v>26</v>
      </c>
      <c r="Z318" s="274">
        <v>47</v>
      </c>
      <c r="AA318" s="274">
        <f t="shared" si="276"/>
        <v>21</v>
      </c>
      <c r="AB318" s="274"/>
      <c r="AC318" s="274"/>
      <c r="AD318" s="274"/>
      <c r="AE318" s="274">
        <v>36</v>
      </c>
      <c r="AF318" s="274">
        <v>55</v>
      </c>
      <c r="AG318" s="274">
        <f t="shared" si="277"/>
        <v>19</v>
      </c>
      <c r="AH318" s="274"/>
      <c r="AI318" s="274"/>
      <c r="AJ318" s="274"/>
      <c r="AK318" s="274">
        <v>53</v>
      </c>
      <c r="AL318" s="274">
        <v>68</v>
      </c>
      <c r="AM318" s="274">
        <f t="shared" si="278"/>
        <v>15</v>
      </c>
      <c r="AN318" s="274"/>
      <c r="AO318" s="274"/>
      <c r="AP318" s="274"/>
      <c r="AQ318" s="274">
        <v>48</v>
      </c>
      <c r="AR318" s="274">
        <v>65</v>
      </c>
      <c r="AS318" s="274">
        <f t="shared" si="279"/>
        <v>17</v>
      </c>
      <c r="AT318" s="274"/>
      <c r="AU318" s="274"/>
      <c r="AV318" s="274"/>
      <c r="AW318" s="274">
        <v>94</v>
      </c>
      <c r="AX318" s="274">
        <v>94</v>
      </c>
      <c r="AY318" s="274">
        <f t="shared" si="280"/>
        <v>0</v>
      </c>
      <c r="AZ318" s="274"/>
      <c r="BA318" s="274"/>
      <c r="BB318" s="274"/>
      <c r="BC318" s="274"/>
      <c r="BD318" s="274"/>
      <c r="BE318" s="274">
        <v>83</v>
      </c>
      <c r="BF318" s="274">
        <v>85</v>
      </c>
      <c r="BG318" s="274">
        <f t="shared" si="281"/>
        <v>2</v>
      </c>
      <c r="BH318" s="274"/>
      <c r="BI318" s="274"/>
      <c r="BJ318" s="274"/>
      <c r="BK318" s="274"/>
      <c r="BL318" s="274"/>
      <c r="BM318" s="274"/>
      <c r="BN318" s="274">
        <v>63</v>
      </c>
      <c r="BO318" s="274">
        <v>76</v>
      </c>
      <c r="BP318" s="274">
        <f t="shared" si="282"/>
        <v>13</v>
      </c>
      <c r="BQ318" s="286">
        <v>0.96</v>
      </c>
      <c r="BR318" s="282">
        <v>4.82</v>
      </c>
      <c r="BS318" s="282">
        <v>0.48</v>
      </c>
      <c r="BT318" s="282" t="s">
        <v>52</v>
      </c>
      <c r="BU318" s="345" t="s">
        <v>52</v>
      </c>
      <c r="BV318" s="335">
        <v>468.8</v>
      </c>
      <c r="BW318" s="335">
        <v>8.39</v>
      </c>
      <c r="BX318" s="335">
        <v>9.4</v>
      </c>
      <c r="BY318" s="300">
        <v>0.12</v>
      </c>
      <c r="BZ318" s="335">
        <v>46.6</v>
      </c>
      <c r="CA318" s="335">
        <v>10.1</v>
      </c>
      <c r="CB318" s="257"/>
      <c r="CC318" s="257"/>
      <c r="CD318" s="257"/>
      <c r="CE318" s="257"/>
    </row>
    <row r="319" spans="1:83" ht="58.5">
      <c r="A319" s="259">
        <v>2024</v>
      </c>
      <c r="B319" s="273" t="s">
        <v>4498</v>
      </c>
      <c r="C319" s="273" t="s">
        <v>4631</v>
      </c>
      <c r="D319" s="273" t="s">
        <v>5159</v>
      </c>
      <c r="E319" s="273" t="s">
        <v>5160</v>
      </c>
      <c r="F319" s="273" t="s">
        <v>5161</v>
      </c>
      <c r="G319" s="269" t="s">
        <v>4878</v>
      </c>
      <c r="H319" s="272" t="s">
        <v>4469</v>
      </c>
      <c r="I319" s="269"/>
      <c r="J319" s="269" t="s">
        <v>5374</v>
      </c>
      <c r="K319" s="259" t="s">
        <v>4464</v>
      </c>
      <c r="L319" s="269" t="s">
        <v>4508</v>
      </c>
      <c r="M319" s="313" t="s">
        <v>300</v>
      </c>
      <c r="N319" s="313">
        <v>55</v>
      </c>
      <c r="O319" s="313" t="s">
        <v>4757</v>
      </c>
      <c r="P319" s="272"/>
      <c r="Q319" s="290" t="s">
        <v>5162</v>
      </c>
      <c r="R319" s="296" t="s">
        <v>5</v>
      </c>
      <c r="S319" s="290" t="s">
        <v>5323</v>
      </c>
      <c r="T319" s="296" t="s">
        <v>5</v>
      </c>
      <c r="U319" s="260" t="s">
        <v>5375</v>
      </c>
      <c r="V319" s="274"/>
      <c r="W319" s="274"/>
      <c r="X319" s="274"/>
      <c r="Y319" s="274">
        <v>33</v>
      </c>
      <c r="Z319" s="274">
        <v>45</v>
      </c>
      <c r="AA319" s="274">
        <f t="shared" si="276"/>
        <v>12</v>
      </c>
      <c r="AB319" s="274"/>
      <c r="AC319" s="274"/>
      <c r="AD319" s="274"/>
      <c r="AE319" s="274">
        <v>37</v>
      </c>
      <c r="AF319" s="274">
        <v>59</v>
      </c>
      <c r="AG319" s="274">
        <f t="shared" si="277"/>
        <v>22</v>
      </c>
      <c r="AH319" s="274"/>
      <c r="AI319" s="274"/>
      <c r="AJ319" s="274"/>
      <c r="AK319" s="274">
        <v>55</v>
      </c>
      <c r="AL319" s="274">
        <v>70</v>
      </c>
      <c r="AM319" s="274">
        <f t="shared" si="278"/>
        <v>15</v>
      </c>
      <c r="AN319" s="274"/>
      <c r="AO319" s="274"/>
      <c r="AP319" s="274"/>
      <c r="AQ319" s="274">
        <v>65</v>
      </c>
      <c r="AR319" s="274">
        <v>85</v>
      </c>
      <c r="AS319" s="274">
        <f t="shared" si="279"/>
        <v>20</v>
      </c>
      <c r="AT319" s="274"/>
      <c r="AU319" s="274"/>
      <c r="AV319" s="274"/>
      <c r="AW319" s="274">
        <v>73</v>
      </c>
      <c r="AX319" s="274">
        <v>88</v>
      </c>
      <c r="AY319" s="274">
        <f t="shared" si="280"/>
        <v>15</v>
      </c>
      <c r="AZ319" s="274"/>
      <c r="BA319" s="274"/>
      <c r="BB319" s="274"/>
      <c r="BC319" s="274"/>
      <c r="BD319" s="274"/>
      <c r="BE319" s="274">
        <v>68</v>
      </c>
      <c r="BF319" s="274">
        <v>76</v>
      </c>
      <c r="BG319" s="274">
        <f t="shared" si="281"/>
        <v>8</v>
      </c>
      <c r="BH319" s="274"/>
      <c r="BI319" s="274"/>
      <c r="BJ319" s="274"/>
      <c r="BK319" s="274"/>
      <c r="BL319" s="274"/>
      <c r="BM319" s="274"/>
      <c r="BN319" s="274">
        <v>78</v>
      </c>
      <c r="BO319" s="274">
        <v>91</v>
      </c>
      <c r="BP319" s="274">
        <f t="shared" si="282"/>
        <v>13</v>
      </c>
      <c r="BQ319" s="286">
        <v>0.95</v>
      </c>
      <c r="BR319" s="282">
        <v>4.0599999999999996</v>
      </c>
      <c r="BS319" s="282">
        <v>0.45</v>
      </c>
      <c r="BT319" s="282" t="s">
        <v>52</v>
      </c>
      <c r="BU319" s="345" t="s">
        <v>52</v>
      </c>
      <c r="BV319" s="335">
        <v>41.1</v>
      </c>
      <c r="BW319" s="335">
        <v>0.65</v>
      </c>
      <c r="BX319" s="335">
        <v>0.8</v>
      </c>
      <c r="BY319" s="300">
        <v>0.23</v>
      </c>
      <c r="BZ319" s="335">
        <v>7.8</v>
      </c>
      <c r="CA319" s="335">
        <v>5.3</v>
      </c>
      <c r="CB319" s="257"/>
      <c r="CC319" s="257"/>
      <c r="CD319" s="257"/>
      <c r="CE319" s="257"/>
    </row>
    <row r="320" spans="1:83" ht="14.65">
      <c r="A320" s="259">
        <v>2024</v>
      </c>
      <c r="B320" s="260" t="s">
        <v>4498</v>
      </c>
      <c r="C320" s="260" t="s">
        <v>4614</v>
      </c>
      <c r="D320" s="260" t="s">
        <v>5226</v>
      </c>
      <c r="E320" s="260" t="s">
        <v>5226</v>
      </c>
      <c r="F320" s="260" t="s">
        <v>5227</v>
      </c>
      <c r="G320" s="269" t="s">
        <v>5266</v>
      </c>
      <c r="H320" s="261" t="s">
        <v>693</v>
      </c>
      <c r="I320" s="269"/>
      <c r="J320" s="269"/>
      <c r="K320" s="269" t="s">
        <v>4649</v>
      </c>
      <c r="L320" s="269" t="s">
        <v>4649</v>
      </c>
      <c r="M320" s="313" t="s">
        <v>300</v>
      </c>
      <c r="N320" s="313">
        <v>24</v>
      </c>
      <c r="O320" s="313" t="s">
        <v>694</v>
      </c>
      <c r="P320" s="272"/>
      <c r="Q320" s="272" t="s">
        <v>52</v>
      </c>
      <c r="R320" s="296"/>
      <c r="S320" s="272"/>
      <c r="T320" s="296"/>
      <c r="U320" s="260" t="s">
        <v>454</v>
      </c>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74"/>
      <c r="AR320" s="274"/>
      <c r="AS320" s="274"/>
      <c r="AT320" s="274"/>
      <c r="AU320" s="274"/>
      <c r="AV320" s="274"/>
      <c r="AW320" s="274"/>
      <c r="AX320" s="274"/>
      <c r="AY320" s="274"/>
      <c r="AZ320" s="274"/>
      <c r="BA320" s="274"/>
      <c r="BB320" s="274"/>
      <c r="BC320" s="274"/>
      <c r="BD320" s="274"/>
      <c r="BE320" s="274"/>
      <c r="BF320" s="274"/>
      <c r="BG320" s="274"/>
      <c r="BH320" s="274"/>
      <c r="BI320" s="274"/>
      <c r="BJ320" s="274"/>
      <c r="BK320" s="274"/>
      <c r="BL320" s="274"/>
      <c r="BM320" s="274"/>
      <c r="BN320" s="274"/>
      <c r="BO320" s="274"/>
      <c r="BP320" s="274"/>
      <c r="BQ320" s="286">
        <v>0.95</v>
      </c>
      <c r="BR320" s="282">
        <v>4.9000000000000004</v>
      </c>
      <c r="BS320" s="282">
        <v>0.47</v>
      </c>
      <c r="BT320" s="282" t="s">
        <v>52</v>
      </c>
      <c r="BU320" s="345" t="s">
        <v>52</v>
      </c>
      <c r="BV320" s="335">
        <v>338.2</v>
      </c>
      <c r="BW320" s="335">
        <v>12.92</v>
      </c>
      <c r="BX320" s="335">
        <v>14.1</v>
      </c>
      <c r="BY320" s="300">
        <v>0.09</v>
      </c>
      <c r="BZ320" s="335">
        <v>39.6</v>
      </c>
      <c r="CA320" s="335">
        <v>8.5</v>
      </c>
      <c r="CB320" s="257"/>
      <c r="CC320" s="257"/>
      <c r="CD320" s="257"/>
      <c r="CE320" s="257" t="s">
        <v>4461</v>
      </c>
    </row>
    <row r="321" spans="1:83" ht="14.65">
      <c r="A321" s="269">
        <v>2024</v>
      </c>
      <c r="B321" s="260" t="s">
        <v>4498</v>
      </c>
      <c r="C321" s="260" t="s">
        <v>4614</v>
      </c>
      <c r="D321" s="260" t="s">
        <v>5226</v>
      </c>
      <c r="E321" s="260" t="s">
        <v>5226</v>
      </c>
      <c r="F321" s="260" t="s">
        <v>5227</v>
      </c>
      <c r="G321" s="269" t="s">
        <v>5266</v>
      </c>
      <c r="H321" s="272" t="s">
        <v>719</v>
      </c>
      <c r="I321" s="269"/>
      <c r="J321" s="269"/>
      <c r="K321" s="269" t="s">
        <v>4649</v>
      </c>
      <c r="L321" s="269" t="s">
        <v>4649</v>
      </c>
      <c r="M321" s="313" t="s">
        <v>300</v>
      </c>
      <c r="N321" s="313">
        <v>50</v>
      </c>
      <c r="O321" s="313" t="s">
        <v>5376</v>
      </c>
      <c r="P321" s="272"/>
      <c r="Q321" s="272" t="s">
        <v>52</v>
      </c>
      <c r="R321" s="296"/>
      <c r="S321" s="272"/>
      <c r="T321" s="296"/>
      <c r="U321" s="260" t="s">
        <v>454</v>
      </c>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74"/>
      <c r="AR321" s="274"/>
      <c r="AS321" s="274"/>
      <c r="AT321" s="274"/>
      <c r="AU321" s="274"/>
      <c r="AV321" s="274"/>
      <c r="AW321" s="274"/>
      <c r="AX321" s="274"/>
      <c r="AY321" s="274"/>
      <c r="AZ321" s="274"/>
      <c r="BA321" s="274"/>
      <c r="BB321" s="274"/>
      <c r="BC321" s="274"/>
      <c r="BD321" s="274"/>
      <c r="BE321" s="274"/>
      <c r="BF321" s="274"/>
      <c r="BG321" s="274"/>
      <c r="BH321" s="274"/>
      <c r="BI321" s="274"/>
      <c r="BJ321" s="274"/>
      <c r="BK321" s="274"/>
      <c r="BL321" s="274"/>
      <c r="BM321" s="274"/>
      <c r="BN321" s="274"/>
      <c r="BO321" s="274"/>
      <c r="BP321" s="274"/>
      <c r="BQ321" s="286">
        <v>0.96</v>
      </c>
      <c r="BR321" s="282">
        <v>4.5999999999999996</v>
      </c>
      <c r="BS321" s="282">
        <v>0.39</v>
      </c>
      <c r="BT321" s="282" t="s">
        <v>52</v>
      </c>
      <c r="BU321" s="345" t="s">
        <v>52</v>
      </c>
      <c r="BV321" s="335">
        <v>114.1</v>
      </c>
      <c r="BW321" s="335">
        <v>4.12</v>
      </c>
      <c r="BX321" s="335">
        <v>5.7</v>
      </c>
      <c r="BY321" s="300">
        <v>0.38</v>
      </c>
      <c r="BZ321" s="335">
        <v>27.5</v>
      </c>
      <c r="CA321" s="335">
        <v>4.0999999999999996</v>
      </c>
      <c r="CB321" s="257"/>
      <c r="CC321" s="257"/>
      <c r="CD321" s="257"/>
      <c r="CE321" s="257" t="s">
        <v>4461</v>
      </c>
    </row>
    <row r="322" spans="1:83" ht="73.150000000000006">
      <c r="A322" s="269">
        <v>2024</v>
      </c>
      <c r="B322" s="273" t="s">
        <v>4498</v>
      </c>
      <c r="C322" s="273" t="s">
        <v>4614</v>
      </c>
      <c r="D322" s="273" t="s">
        <v>5377</v>
      </c>
      <c r="E322" s="273" t="s">
        <v>5377</v>
      </c>
      <c r="F322" s="273" t="s">
        <v>5378</v>
      </c>
      <c r="G322" s="269" t="s">
        <v>12092</v>
      </c>
      <c r="H322" s="272" t="s">
        <v>676</v>
      </c>
      <c r="I322" s="269"/>
      <c r="J322" s="337">
        <v>45352</v>
      </c>
      <c r="K322" s="259" t="s">
        <v>4464</v>
      </c>
      <c r="L322" s="269" t="s">
        <v>4508</v>
      </c>
      <c r="M322" s="313" t="s">
        <v>300</v>
      </c>
      <c r="N322" s="313">
        <v>204</v>
      </c>
      <c r="O322" s="313" t="s">
        <v>4760</v>
      </c>
      <c r="P322" s="272"/>
      <c r="Q322" s="290" t="s">
        <v>5379</v>
      </c>
      <c r="R322" s="296" t="s">
        <v>2</v>
      </c>
      <c r="S322" s="290" t="s">
        <v>5380</v>
      </c>
      <c r="T322" s="296" t="s">
        <v>2</v>
      </c>
      <c r="U322" s="260" t="s">
        <v>454</v>
      </c>
      <c r="V322" s="274"/>
      <c r="W322" s="274"/>
      <c r="X322" s="274"/>
      <c r="Y322" s="274">
        <v>65</v>
      </c>
      <c r="Z322" s="274">
        <v>72</v>
      </c>
      <c r="AA322" s="274">
        <f>Z322-Y322</f>
        <v>7</v>
      </c>
      <c r="AB322" s="274"/>
      <c r="AC322" s="274"/>
      <c r="AD322" s="274"/>
      <c r="AE322" s="274">
        <v>82</v>
      </c>
      <c r="AF322" s="274">
        <v>85</v>
      </c>
      <c r="AG322" s="274">
        <f>AF322-AE322</f>
        <v>3</v>
      </c>
      <c r="AH322" s="274"/>
      <c r="AI322" s="274"/>
      <c r="AJ322" s="274"/>
      <c r="AK322" s="274">
        <v>55</v>
      </c>
      <c r="AL322" s="274">
        <v>70</v>
      </c>
      <c r="AM322" s="274">
        <f>AL322-AK322</f>
        <v>15</v>
      </c>
      <c r="AN322" s="274"/>
      <c r="AO322" s="274"/>
      <c r="AP322" s="274"/>
      <c r="AQ322" s="274">
        <v>65</v>
      </c>
      <c r="AR322" s="274">
        <v>77</v>
      </c>
      <c r="AS322" s="274">
        <f>AR322-AQ322</f>
        <v>12</v>
      </c>
      <c r="AT322" s="274"/>
      <c r="AU322" s="274"/>
      <c r="AV322" s="274"/>
      <c r="AW322" s="274">
        <v>82</v>
      </c>
      <c r="AX322" s="274">
        <v>88</v>
      </c>
      <c r="AY322" s="274">
        <f>AX322-AW322</f>
        <v>6</v>
      </c>
      <c r="AZ322" s="274"/>
      <c r="BA322" s="274"/>
      <c r="BB322" s="274"/>
      <c r="BC322" s="274"/>
      <c r="BD322" s="274"/>
      <c r="BE322" s="274">
        <v>78</v>
      </c>
      <c r="BF322" s="274">
        <v>84</v>
      </c>
      <c r="BG322" s="274">
        <f>BF322-BE322</f>
        <v>6</v>
      </c>
      <c r="BH322" s="274"/>
      <c r="BI322" s="274"/>
      <c r="BJ322" s="274"/>
      <c r="BK322" s="274"/>
      <c r="BL322" s="274"/>
      <c r="BM322" s="274"/>
      <c r="BN322" s="274">
        <v>95</v>
      </c>
      <c r="BO322" s="274">
        <v>95</v>
      </c>
      <c r="BP322" s="274">
        <f>BO322-BN322</f>
        <v>0</v>
      </c>
      <c r="BQ322" s="286">
        <v>0.95</v>
      </c>
      <c r="BR322" s="282">
        <v>3.86</v>
      </c>
      <c r="BS322" s="282">
        <v>0.54</v>
      </c>
      <c r="BT322" s="282" t="s">
        <v>52</v>
      </c>
      <c r="BU322" s="345" t="s">
        <v>52</v>
      </c>
      <c r="BV322" s="335">
        <v>222.3</v>
      </c>
      <c r="BW322" s="335">
        <v>0.77</v>
      </c>
      <c r="BX322" s="335">
        <v>1.1000000000000001</v>
      </c>
      <c r="BY322" s="300">
        <v>0.43</v>
      </c>
      <c r="BZ322" s="335">
        <v>15.9</v>
      </c>
      <c r="CA322" s="335">
        <v>14</v>
      </c>
      <c r="CB322" s="257"/>
      <c r="CC322" s="257"/>
      <c r="CD322" s="257"/>
      <c r="CE322" s="257"/>
    </row>
    <row r="323" spans="1:83" ht="43.9">
      <c r="A323" s="259">
        <v>2024</v>
      </c>
      <c r="B323" s="260" t="s">
        <v>4498</v>
      </c>
      <c r="C323" s="260" t="s">
        <v>5381</v>
      </c>
      <c r="D323" s="260" t="s">
        <v>5262</v>
      </c>
      <c r="E323" s="260" t="s">
        <v>5263</v>
      </c>
      <c r="F323" s="260" t="s">
        <v>5382</v>
      </c>
      <c r="G323" s="269" t="s">
        <v>12050</v>
      </c>
      <c r="H323" s="272" t="s">
        <v>4469</v>
      </c>
      <c r="I323" s="269"/>
      <c r="J323" s="269"/>
      <c r="K323" s="269" t="s">
        <v>4649</v>
      </c>
      <c r="L323" s="269" t="s">
        <v>4649</v>
      </c>
      <c r="M323" s="313" t="s">
        <v>300</v>
      </c>
      <c r="N323" s="313">
        <v>28</v>
      </c>
      <c r="O323" s="313" t="s">
        <v>4757</v>
      </c>
      <c r="P323" s="272"/>
      <c r="Q323" s="272" t="s">
        <v>52</v>
      </c>
      <c r="R323" s="296"/>
      <c r="S323" s="290" t="s">
        <v>5383</v>
      </c>
      <c r="T323" s="305" t="s">
        <v>5</v>
      </c>
      <c r="U323" s="260" t="s">
        <v>454</v>
      </c>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74"/>
      <c r="AR323" s="274"/>
      <c r="AS323" s="274"/>
      <c r="AT323" s="274"/>
      <c r="AU323" s="274"/>
      <c r="AV323" s="274"/>
      <c r="AW323" s="274"/>
      <c r="AX323" s="274"/>
      <c r="AY323" s="274"/>
      <c r="AZ323" s="274"/>
      <c r="BA323" s="274"/>
      <c r="BB323" s="274"/>
      <c r="BC323" s="274"/>
      <c r="BD323" s="274"/>
      <c r="BE323" s="274"/>
      <c r="BF323" s="274"/>
      <c r="BG323" s="274"/>
      <c r="BH323" s="274"/>
      <c r="BI323" s="274"/>
      <c r="BJ323" s="274"/>
      <c r="BK323" s="274"/>
      <c r="BL323" s="274"/>
      <c r="BM323" s="274"/>
      <c r="BN323" s="274"/>
      <c r="BO323" s="274"/>
      <c r="BP323" s="274"/>
      <c r="BQ323" s="286">
        <v>0.96</v>
      </c>
      <c r="BR323" s="282">
        <v>4.9000000000000004</v>
      </c>
      <c r="BS323" s="282">
        <v>0.47</v>
      </c>
      <c r="BT323" s="282" t="s">
        <v>52</v>
      </c>
      <c r="BU323" s="345" t="s">
        <v>52</v>
      </c>
      <c r="BV323" s="335">
        <v>31.1</v>
      </c>
      <c r="BW323" s="335">
        <v>0.89</v>
      </c>
      <c r="BX323" s="335">
        <v>0.99</v>
      </c>
      <c r="BY323" s="300">
        <v>0.11</v>
      </c>
      <c r="BZ323" s="335">
        <v>8.9</v>
      </c>
      <c r="CA323" s="335">
        <v>3.5</v>
      </c>
      <c r="CB323" s="257"/>
      <c r="CC323" s="257"/>
      <c r="CD323" s="257"/>
      <c r="CE323" s="257" t="s">
        <v>4461</v>
      </c>
    </row>
    <row r="324" spans="1:83" ht="43.9">
      <c r="A324" s="269">
        <v>2024</v>
      </c>
      <c r="B324" s="273" t="s">
        <v>4498</v>
      </c>
      <c r="C324" s="273" t="s">
        <v>4595</v>
      </c>
      <c r="D324" s="273" t="s">
        <v>5384</v>
      </c>
      <c r="E324" s="273" t="s">
        <v>5263</v>
      </c>
      <c r="F324" s="273" t="s">
        <v>5385</v>
      </c>
      <c r="G324" s="269" t="s">
        <v>12056</v>
      </c>
      <c r="H324" s="272" t="s">
        <v>719</v>
      </c>
      <c r="I324" s="269"/>
      <c r="J324" s="269" t="s">
        <v>5386</v>
      </c>
      <c r="K324" s="269" t="s">
        <v>4464</v>
      </c>
      <c r="L324" s="269" t="s">
        <v>4508</v>
      </c>
      <c r="M324" s="313" t="s">
        <v>300</v>
      </c>
      <c r="N324" s="313">
        <v>8</v>
      </c>
      <c r="O324" s="313" t="s">
        <v>720</v>
      </c>
      <c r="P324" s="272"/>
      <c r="Q324" s="290" t="s">
        <v>5387</v>
      </c>
      <c r="R324" s="296" t="s">
        <v>5</v>
      </c>
      <c r="S324" s="290" t="s">
        <v>5388</v>
      </c>
      <c r="T324" s="296" t="s">
        <v>5</v>
      </c>
      <c r="U324" s="260" t="s">
        <v>454</v>
      </c>
      <c r="V324" s="274"/>
      <c r="W324" s="274"/>
      <c r="X324" s="274"/>
      <c r="Y324" s="274">
        <v>42</v>
      </c>
      <c r="Z324" s="274">
        <v>71</v>
      </c>
      <c r="AA324" s="274">
        <f t="shared" ref="AA324:AA330" si="283">Z324-Y324</f>
        <v>29</v>
      </c>
      <c r="AB324" s="274"/>
      <c r="AC324" s="274"/>
      <c r="AD324" s="274"/>
      <c r="AE324" s="274">
        <v>54</v>
      </c>
      <c r="AF324" s="274">
        <v>83</v>
      </c>
      <c r="AG324" s="274">
        <f t="shared" ref="AG324:AG330" si="284">AF324-AE324</f>
        <v>29</v>
      </c>
      <c r="AH324" s="274"/>
      <c r="AI324" s="274"/>
      <c r="AJ324" s="274"/>
      <c r="AK324" s="274">
        <v>78</v>
      </c>
      <c r="AL324" s="274">
        <v>85</v>
      </c>
      <c r="AM324" s="274">
        <f t="shared" ref="AM324:AM330" si="285">AL324-AK324</f>
        <v>7</v>
      </c>
      <c r="AN324" s="274"/>
      <c r="AO324" s="274"/>
      <c r="AP324" s="274"/>
      <c r="AQ324" s="274">
        <v>69</v>
      </c>
      <c r="AR324" s="274">
        <v>78</v>
      </c>
      <c r="AS324" s="274">
        <f t="shared" ref="AS324:AS330" si="286">AR324-AQ324</f>
        <v>9</v>
      </c>
      <c r="AT324" s="274"/>
      <c r="AU324" s="274"/>
      <c r="AV324" s="274"/>
      <c r="AW324" s="274">
        <v>78</v>
      </c>
      <c r="AX324" s="274">
        <v>83</v>
      </c>
      <c r="AY324" s="274">
        <f t="shared" ref="AY324:AY330" si="287">AX324-AW324</f>
        <v>5</v>
      </c>
      <c r="AZ324" s="274"/>
      <c r="BA324" s="274"/>
      <c r="BB324" s="274"/>
      <c r="BC324" s="274"/>
      <c r="BD324" s="274"/>
      <c r="BE324" s="274">
        <v>82</v>
      </c>
      <c r="BF324" s="274">
        <v>78</v>
      </c>
      <c r="BG324" s="274">
        <f t="shared" ref="BG324:BG330" si="288">BF324-BE324</f>
        <v>-4</v>
      </c>
      <c r="BH324" s="274"/>
      <c r="BI324" s="274"/>
      <c r="BJ324" s="274"/>
      <c r="BK324" s="274"/>
      <c r="BL324" s="274"/>
      <c r="BM324" s="274"/>
      <c r="BN324" s="274">
        <v>97</v>
      </c>
      <c r="BO324" s="274">
        <v>99</v>
      </c>
      <c r="BP324" s="274">
        <f t="shared" ref="BP324:BP330" si="289">BO324-BN324</f>
        <v>2</v>
      </c>
      <c r="BQ324" s="286">
        <v>0.95</v>
      </c>
      <c r="BR324" s="282">
        <v>4.4800000000000004</v>
      </c>
      <c r="BS324" s="282">
        <v>0.51</v>
      </c>
      <c r="BT324" s="282" t="s">
        <v>52</v>
      </c>
      <c r="BU324" s="345" t="s">
        <v>52</v>
      </c>
      <c r="BV324" s="335">
        <v>40.799999999999997</v>
      </c>
      <c r="BW324" s="335">
        <v>2.57</v>
      </c>
      <c r="BX324" s="335">
        <v>5.0999999999999996</v>
      </c>
      <c r="BY324" s="300">
        <v>0.98</v>
      </c>
      <c r="BZ324" s="335">
        <v>17.399999999999999</v>
      </c>
      <c r="CA324" s="335">
        <v>2.2999999999999998</v>
      </c>
      <c r="CB324" s="257"/>
      <c r="CC324" s="257"/>
      <c r="CD324" s="257"/>
      <c r="CE324" s="257"/>
    </row>
    <row r="325" spans="1:83" ht="58.5">
      <c r="A325" s="269">
        <v>2024</v>
      </c>
      <c r="B325" s="273" t="s">
        <v>4498</v>
      </c>
      <c r="C325" s="273" t="s">
        <v>4595</v>
      </c>
      <c r="D325" s="273" t="s">
        <v>5384</v>
      </c>
      <c r="E325" s="273" t="s">
        <v>5263</v>
      </c>
      <c r="F325" s="273" t="s">
        <v>5385</v>
      </c>
      <c r="G325" s="269" t="s">
        <v>12056</v>
      </c>
      <c r="H325" s="272" t="s">
        <v>688</v>
      </c>
      <c r="I325" s="269"/>
      <c r="J325" s="269" t="s">
        <v>5386</v>
      </c>
      <c r="K325" s="269" t="s">
        <v>4464</v>
      </c>
      <c r="L325" s="269" t="s">
        <v>4508</v>
      </c>
      <c r="M325" s="313" t="s">
        <v>300</v>
      </c>
      <c r="N325" s="313">
        <v>34</v>
      </c>
      <c r="O325" s="313" t="s">
        <v>691</v>
      </c>
      <c r="P325" s="272"/>
      <c r="Q325" s="290" t="s">
        <v>5387</v>
      </c>
      <c r="R325" s="296" t="s">
        <v>5</v>
      </c>
      <c r="S325" s="290" t="s">
        <v>5389</v>
      </c>
      <c r="T325" s="296" t="s">
        <v>5</v>
      </c>
      <c r="U325" s="260" t="s">
        <v>454</v>
      </c>
      <c r="V325" s="274"/>
      <c r="W325" s="274"/>
      <c r="X325" s="274"/>
      <c r="Y325" s="274">
        <v>54</v>
      </c>
      <c r="Z325" s="274">
        <v>75</v>
      </c>
      <c r="AA325" s="274">
        <f t="shared" si="283"/>
        <v>21</v>
      </c>
      <c r="AB325" s="274"/>
      <c r="AC325" s="274"/>
      <c r="AD325" s="274"/>
      <c r="AE325" s="274">
        <v>64</v>
      </c>
      <c r="AF325" s="274">
        <v>89</v>
      </c>
      <c r="AG325" s="274">
        <f t="shared" si="284"/>
        <v>25</v>
      </c>
      <c r="AH325" s="274"/>
      <c r="AI325" s="274"/>
      <c r="AJ325" s="274"/>
      <c r="AK325" s="274">
        <v>85</v>
      </c>
      <c r="AL325" s="274">
        <v>96</v>
      </c>
      <c r="AM325" s="274">
        <f t="shared" si="285"/>
        <v>11</v>
      </c>
      <c r="AN325" s="274"/>
      <c r="AO325" s="274"/>
      <c r="AP325" s="274"/>
      <c r="AQ325" s="274">
        <v>65</v>
      </c>
      <c r="AR325" s="274">
        <v>90</v>
      </c>
      <c r="AS325" s="274">
        <f t="shared" si="286"/>
        <v>25</v>
      </c>
      <c r="AT325" s="274"/>
      <c r="AU325" s="274"/>
      <c r="AV325" s="274"/>
      <c r="AW325" s="274">
        <v>78</v>
      </c>
      <c r="AX325" s="274">
        <v>81</v>
      </c>
      <c r="AY325" s="274">
        <f t="shared" si="287"/>
        <v>3</v>
      </c>
      <c r="AZ325" s="274"/>
      <c r="BA325" s="274"/>
      <c r="BB325" s="274"/>
      <c r="BC325" s="274"/>
      <c r="BD325" s="274"/>
      <c r="BE325" s="274">
        <v>74</v>
      </c>
      <c r="BF325" s="274">
        <v>83</v>
      </c>
      <c r="BG325" s="274">
        <f t="shared" si="288"/>
        <v>9</v>
      </c>
      <c r="BH325" s="274"/>
      <c r="BI325" s="274"/>
      <c r="BJ325" s="274"/>
      <c r="BK325" s="274"/>
      <c r="BL325" s="274"/>
      <c r="BM325" s="274"/>
      <c r="BN325" s="274">
        <v>91</v>
      </c>
      <c r="BO325" s="274">
        <v>99</v>
      </c>
      <c r="BP325" s="274">
        <f t="shared" si="289"/>
        <v>8</v>
      </c>
      <c r="BQ325" s="286">
        <v>0.95</v>
      </c>
      <c r="BR325" s="282">
        <v>3.77</v>
      </c>
      <c r="BS325" s="282">
        <v>0.51</v>
      </c>
      <c r="BT325" s="282" t="s">
        <v>52</v>
      </c>
      <c r="BU325" s="345" t="s">
        <v>52</v>
      </c>
      <c r="BV325" s="335">
        <v>138.30000000000001</v>
      </c>
      <c r="BW325" s="335">
        <v>3.45</v>
      </c>
      <c r="BX325" s="335">
        <v>4.0999999999999996</v>
      </c>
      <c r="BY325" s="300">
        <v>0.19</v>
      </c>
      <c r="BZ325" s="335">
        <v>24.7</v>
      </c>
      <c r="CA325" s="335">
        <v>5.6</v>
      </c>
      <c r="CB325" s="257"/>
      <c r="CC325" s="257"/>
      <c r="CD325" s="257"/>
      <c r="CE325" s="257"/>
    </row>
    <row r="326" spans="1:83" ht="58.5">
      <c r="A326" s="269">
        <v>2024</v>
      </c>
      <c r="B326" s="273" t="s">
        <v>4498</v>
      </c>
      <c r="C326" s="273" t="s">
        <v>5250</v>
      </c>
      <c r="D326" s="273" t="s">
        <v>5390</v>
      </c>
      <c r="E326" s="273" t="s">
        <v>5390</v>
      </c>
      <c r="F326" s="273" t="s">
        <v>5391</v>
      </c>
      <c r="G326" s="269" t="s">
        <v>5392</v>
      </c>
      <c r="H326" s="272" t="s">
        <v>676</v>
      </c>
      <c r="I326" s="269"/>
      <c r="J326" s="269" t="s">
        <v>5393</v>
      </c>
      <c r="K326" s="269" t="s">
        <v>4464</v>
      </c>
      <c r="L326" s="269" t="s">
        <v>4508</v>
      </c>
      <c r="M326" s="313" t="s">
        <v>300</v>
      </c>
      <c r="N326" s="313">
        <v>62</v>
      </c>
      <c r="O326" s="313" t="s">
        <v>4989</v>
      </c>
      <c r="P326" s="272"/>
      <c r="Q326" s="333" t="s">
        <v>5394</v>
      </c>
      <c r="R326" s="296" t="s">
        <v>5</v>
      </c>
      <c r="S326" s="290" t="s">
        <v>5395</v>
      </c>
      <c r="T326" s="305" t="s">
        <v>5</v>
      </c>
      <c r="U326" s="260" t="s">
        <v>454</v>
      </c>
      <c r="V326" s="274"/>
      <c r="W326" s="274"/>
      <c r="X326" s="274"/>
      <c r="Y326" s="274">
        <v>81</v>
      </c>
      <c r="Z326" s="274">
        <v>90</v>
      </c>
      <c r="AA326" s="274">
        <f t="shared" si="283"/>
        <v>9</v>
      </c>
      <c r="AB326" s="274"/>
      <c r="AC326" s="274"/>
      <c r="AD326" s="274"/>
      <c r="AE326" s="274">
        <v>85</v>
      </c>
      <c r="AF326" s="274">
        <v>92</v>
      </c>
      <c r="AG326" s="274">
        <f t="shared" si="284"/>
        <v>7</v>
      </c>
      <c r="AH326" s="274"/>
      <c r="AI326" s="274"/>
      <c r="AJ326" s="274"/>
      <c r="AK326" s="274">
        <v>91</v>
      </c>
      <c r="AL326" s="274">
        <v>94</v>
      </c>
      <c r="AM326" s="274">
        <f t="shared" si="285"/>
        <v>3</v>
      </c>
      <c r="AN326" s="274"/>
      <c r="AO326" s="274"/>
      <c r="AP326" s="274"/>
      <c r="AQ326" s="274">
        <v>81</v>
      </c>
      <c r="AR326" s="274">
        <v>86</v>
      </c>
      <c r="AS326" s="274">
        <f t="shared" si="286"/>
        <v>5</v>
      </c>
      <c r="AT326" s="274"/>
      <c r="AU326" s="274"/>
      <c r="AV326" s="274"/>
      <c r="AW326" s="274">
        <v>85</v>
      </c>
      <c r="AX326" s="274">
        <v>95</v>
      </c>
      <c r="AY326" s="274">
        <f t="shared" si="287"/>
        <v>10</v>
      </c>
      <c r="AZ326" s="274"/>
      <c r="BA326" s="274"/>
      <c r="BB326" s="274"/>
      <c r="BC326" s="274"/>
      <c r="BD326" s="274"/>
      <c r="BE326" s="274">
        <v>91</v>
      </c>
      <c r="BF326" s="274">
        <v>93</v>
      </c>
      <c r="BG326" s="274">
        <f t="shared" si="288"/>
        <v>2</v>
      </c>
      <c r="BH326" s="274"/>
      <c r="BI326" s="274"/>
      <c r="BJ326" s="274"/>
      <c r="BK326" s="274"/>
      <c r="BL326" s="274"/>
      <c r="BM326" s="274"/>
      <c r="BN326" s="274">
        <v>96</v>
      </c>
      <c r="BO326" s="274">
        <v>97</v>
      </c>
      <c r="BP326" s="274">
        <f t="shared" si="289"/>
        <v>1</v>
      </c>
      <c r="BQ326" s="286">
        <v>0.95</v>
      </c>
      <c r="BR326" s="282">
        <v>4.24</v>
      </c>
      <c r="BS326" s="282">
        <v>0.51</v>
      </c>
      <c r="BT326" s="282" t="s">
        <v>52</v>
      </c>
      <c r="BU326" s="345" t="s">
        <v>52</v>
      </c>
      <c r="BV326" s="335">
        <v>177.9</v>
      </c>
      <c r="BW326" s="335">
        <v>1.86</v>
      </c>
      <c r="BX326" s="335">
        <v>2.9</v>
      </c>
      <c r="BY326" s="300">
        <v>0.56000000000000005</v>
      </c>
      <c r="BZ326" s="335">
        <v>25.5</v>
      </c>
      <c r="CA326" s="335">
        <v>7</v>
      </c>
      <c r="CB326" s="257"/>
      <c r="CC326" s="257"/>
      <c r="CD326" s="257"/>
      <c r="CE326" s="257"/>
    </row>
    <row r="327" spans="1:83" ht="58.5">
      <c r="A327" s="269">
        <v>2024</v>
      </c>
      <c r="B327" s="273" t="s">
        <v>4467</v>
      </c>
      <c r="C327" s="273" t="s">
        <v>4468</v>
      </c>
      <c r="D327" s="273" t="s">
        <v>5130</v>
      </c>
      <c r="E327" s="273" t="s">
        <v>5130</v>
      </c>
      <c r="F327" s="273" t="s">
        <v>5131</v>
      </c>
      <c r="G327" s="269" t="s">
        <v>12050</v>
      </c>
      <c r="H327" s="272" t="s">
        <v>4469</v>
      </c>
      <c r="I327" s="269"/>
      <c r="J327" s="269" t="s">
        <v>411</v>
      </c>
      <c r="K327" s="269" t="s">
        <v>4464</v>
      </c>
      <c r="L327" s="269" t="s">
        <v>4508</v>
      </c>
      <c r="M327" s="295" t="s">
        <v>4630</v>
      </c>
      <c r="N327" s="313">
        <v>29</v>
      </c>
      <c r="O327" s="313" t="s">
        <v>4757</v>
      </c>
      <c r="P327" s="272"/>
      <c r="Q327" s="290" t="s">
        <v>5396</v>
      </c>
      <c r="R327" s="296" t="s">
        <v>2</v>
      </c>
      <c r="S327" s="290" t="s">
        <v>5397</v>
      </c>
      <c r="T327" s="296" t="s">
        <v>2</v>
      </c>
      <c r="U327" s="260" t="s">
        <v>4703</v>
      </c>
      <c r="V327" s="274"/>
      <c r="W327" s="274"/>
      <c r="X327" s="274"/>
      <c r="Y327" s="274">
        <v>39</v>
      </c>
      <c r="Z327" s="274">
        <v>50</v>
      </c>
      <c r="AA327" s="274">
        <f t="shared" si="283"/>
        <v>11</v>
      </c>
      <c r="AB327" s="274"/>
      <c r="AC327" s="274"/>
      <c r="AD327" s="274"/>
      <c r="AE327" s="274">
        <v>48</v>
      </c>
      <c r="AF327" s="274">
        <v>61</v>
      </c>
      <c r="AG327" s="274">
        <f t="shared" si="284"/>
        <v>13</v>
      </c>
      <c r="AH327" s="274"/>
      <c r="AI327" s="274"/>
      <c r="AJ327" s="274"/>
      <c r="AK327" s="274">
        <v>63</v>
      </c>
      <c r="AL327" s="274">
        <v>68</v>
      </c>
      <c r="AM327" s="274">
        <f t="shared" si="285"/>
        <v>5</v>
      </c>
      <c r="AN327" s="274"/>
      <c r="AO327" s="274"/>
      <c r="AP327" s="274"/>
      <c r="AQ327" s="274">
        <v>40</v>
      </c>
      <c r="AR327" s="274">
        <v>54</v>
      </c>
      <c r="AS327" s="274">
        <f t="shared" si="286"/>
        <v>14</v>
      </c>
      <c r="AT327" s="274"/>
      <c r="AU327" s="274"/>
      <c r="AV327" s="274"/>
      <c r="AW327" s="274">
        <v>92</v>
      </c>
      <c r="AX327" s="274">
        <v>96</v>
      </c>
      <c r="AY327" s="274">
        <f t="shared" si="287"/>
        <v>4</v>
      </c>
      <c r="AZ327" s="274"/>
      <c r="BA327" s="274"/>
      <c r="BB327" s="274"/>
      <c r="BC327" s="274"/>
      <c r="BD327" s="274"/>
      <c r="BE327" s="274">
        <v>88</v>
      </c>
      <c r="BF327" s="274">
        <v>92</v>
      </c>
      <c r="BG327" s="274">
        <f t="shared" si="288"/>
        <v>4</v>
      </c>
      <c r="BH327" s="274"/>
      <c r="BI327" s="274"/>
      <c r="BJ327" s="274"/>
      <c r="BK327" s="274"/>
      <c r="BL327" s="274"/>
      <c r="BM327" s="274"/>
      <c r="BN327" s="274">
        <v>75</v>
      </c>
      <c r="BO327" s="274">
        <v>78</v>
      </c>
      <c r="BP327" s="274">
        <f t="shared" si="289"/>
        <v>3</v>
      </c>
      <c r="BQ327" s="286">
        <v>0.95</v>
      </c>
      <c r="BR327" s="282">
        <v>3.36</v>
      </c>
      <c r="BS327" s="282">
        <v>0.54</v>
      </c>
      <c r="BT327" s="282" t="s">
        <v>52</v>
      </c>
      <c r="BU327" s="345" t="s">
        <v>52</v>
      </c>
      <c r="BV327" s="335">
        <v>26.1</v>
      </c>
      <c r="BW327" s="335">
        <v>0.7</v>
      </c>
      <c r="BX327" s="335">
        <v>0.9</v>
      </c>
      <c r="BY327" s="300">
        <v>0.28999999999999998</v>
      </c>
      <c r="BZ327" s="335">
        <v>6.4</v>
      </c>
      <c r="CA327" s="335">
        <v>4.0999999999999996</v>
      </c>
      <c r="CB327" s="257"/>
      <c r="CC327" s="257"/>
      <c r="CD327" s="257"/>
      <c r="CE327" s="257"/>
    </row>
    <row r="328" spans="1:83" ht="58.5">
      <c r="A328" s="269">
        <v>2024</v>
      </c>
      <c r="B328" s="273" t="s">
        <v>4498</v>
      </c>
      <c r="C328" s="273" t="s">
        <v>4631</v>
      </c>
      <c r="D328" s="273" t="s">
        <v>4686</v>
      </c>
      <c r="E328" s="273" t="s">
        <v>4686</v>
      </c>
      <c r="F328" s="273" t="s">
        <v>4687</v>
      </c>
      <c r="G328" s="272" t="s">
        <v>4536</v>
      </c>
      <c r="H328" s="272" t="s">
        <v>688</v>
      </c>
      <c r="I328" s="269"/>
      <c r="J328" s="269"/>
      <c r="K328" s="269" t="s">
        <v>4464</v>
      </c>
      <c r="L328" s="269" t="s">
        <v>4508</v>
      </c>
      <c r="M328" s="313" t="s">
        <v>300</v>
      </c>
      <c r="N328" s="269"/>
      <c r="O328" s="272"/>
      <c r="P328" s="272"/>
      <c r="Q328" s="290" t="s">
        <v>5398</v>
      </c>
      <c r="R328" s="296" t="s">
        <v>8</v>
      </c>
      <c r="S328" s="290" t="s">
        <v>5155</v>
      </c>
      <c r="T328" s="305" t="s">
        <v>2</v>
      </c>
      <c r="U328" s="260" t="s">
        <v>454</v>
      </c>
      <c r="V328" s="274"/>
      <c r="W328" s="274"/>
      <c r="X328" s="274"/>
      <c r="Y328" s="274">
        <v>48</v>
      </c>
      <c r="Z328" s="274">
        <v>58</v>
      </c>
      <c r="AA328" s="274">
        <f t="shared" si="283"/>
        <v>10</v>
      </c>
      <c r="AB328" s="274"/>
      <c r="AC328" s="274"/>
      <c r="AD328" s="274"/>
      <c r="AE328" s="274">
        <v>61</v>
      </c>
      <c r="AF328" s="274">
        <v>70</v>
      </c>
      <c r="AG328" s="274">
        <f t="shared" si="284"/>
        <v>9</v>
      </c>
      <c r="AH328" s="274"/>
      <c r="AI328" s="274"/>
      <c r="AJ328" s="274"/>
      <c r="AK328" s="274">
        <v>66</v>
      </c>
      <c r="AL328" s="274">
        <v>82</v>
      </c>
      <c r="AM328" s="274">
        <f t="shared" si="285"/>
        <v>16</v>
      </c>
      <c r="AN328" s="274"/>
      <c r="AO328" s="274"/>
      <c r="AP328" s="274"/>
      <c r="AQ328" s="274">
        <v>61</v>
      </c>
      <c r="AR328" s="274">
        <v>75</v>
      </c>
      <c r="AS328" s="274">
        <f t="shared" si="286"/>
        <v>14</v>
      </c>
      <c r="AT328" s="274"/>
      <c r="AU328" s="274"/>
      <c r="AV328" s="274"/>
      <c r="AW328" s="274">
        <v>75</v>
      </c>
      <c r="AX328" s="274">
        <v>83</v>
      </c>
      <c r="AY328" s="274">
        <f t="shared" si="287"/>
        <v>8</v>
      </c>
      <c r="AZ328" s="274"/>
      <c r="BA328" s="274"/>
      <c r="BB328" s="274"/>
      <c r="BC328" s="274"/>
      <c r="BD328" s="274"/>
      <c r="BE328" s="274">
        <v>74</v>
      </c>
      <c r="BF328" s="274">
        <v>79</v>
      </c>
      <c r="BG328" s="274">
        <f t="shared" si="288"/>
        <v>5</v>
      </c>
      <c r="BH328" s="274"/>
      <c r="BI328" s="274"/>
      <c r="BJ328" s="274"/>
      <c r="BK328" s="274"/>
      <c r="BL328" s="274"/>
      <c r="BM328" s="274"/>
      <c r="BN328" s="274">
        <v>87</v>
      </c>
      <c r="BO328" s="274">
        <v>87</v>
      </c>
      <c r="BP328" s="274">
        <f t="shared" si="289"/>
        <v>0</v>
      </c>
      <c r="BQ328" s="286">
        <v>0.95</v>
      </c>
      <c r="BR328" s="282">
        <v>5.0999999999999996</v>
      </c>
      <c r="BS328" s="282">
        <v>0.5</v>
      </c>
      <c r="BT328" s="282" t="s">
        <v>52</v>
      </c>
      <c r="BU328" s="345" t="s">
        <v>52</v>
      </c>
      <c r="BV328" s="335">
        <v>135.28</v>
      </c>
      <c r="BW328" s="335"/>
      <c r="BX328" s="335">
        <v>4.5</v>
      </c>
      <c r="BY328" s="335"/>
      <c r="BZ328" s="335">
        <v>27.71</v>
      </c>
      <c r="CA328" s="335">
        <v>4.88</v>
      </c>
      <c r="CB328" s="257"/>
      <c r="CC328" s="257"/>
      <c r="CD328" s="257"/>
      <c r="CE328" s="257"/>
    </row>
    <row r="329" spans="1:83" ht="43.9">
      <c r="A329" s="269">
        <v>2024</v>
      </c>
      <c r="B329" s="273" t="s">
        <v>4498</v>
      </c>
      <c r="C329" s="273" t="s">
        <v>4631</v>
      </c>
      <c r="D329" s="273" t="s">
        <v>4686</v>
      </c>
      <c r="E329" s="273" t="s">
        <v>4686</v>
      </c>
      <c r="F329" s="273" t="s">
        <v>4687</v>
      </c>
      <c r="G329" s="272" t="s">
        <v>4536</v>
      </c>
      <c r="H329" s="261" t="s">
        <v>693</v>
      </c>
      <c r="I329" s="269"/>
      <c r="J329" s="269"/>
      <c r="K329" s="269" t="s">
        <v>4464</v>
      </c>
      <c r="L329" s="269" t="s">
        <v>4508</v>
      </c>
      <c r="M329" s="313" t="s">
        <v>300</v>
      </c>
      <c r="N329" s="269"/>
      <c r="O329" s="272"/>
      <c r="P329" s="272"/>
      <c r="Q329" s="290" t="s">
        <v>5399</v>
      </c>
      <c r="R329" s="296" t="s">
        <v>8</v>
      </c>
      <c r="S329" s="290" t="s">
        <v>5153</v>
      </c>
      <c r="T329" s="296" t="s">
        <v>2</v>
      </c>
      <c r="U329" s="260" t="s">
        <v>454</v>
      </c>
      <c r="V329" s="274"/>
      <c r="W329" s="274"/>
      <c r="X329" s="274"/>
      <c r="Y329" s="274">
        <v>32</v>
      </c>
      <c r="Z329" s="274">
        <v>50</v>
      </c>
      <c r="AA329" s="274">
        <f t="shared" si="283"/>
        <v>18</v>
      </c>
      <c r="AB329" s="274"/>
      <c r="AC329" s="274"/>
      <c r="AD329" s="274"/>
      <c r="AE329" s="274">
        <v>41</v>
      </c>
      <c r="AF329" s="274">
        <v>65</v>
      </c>
      <c r="AG329" s="274">
        <f t="shared" si="284"/>
        <v>24</v>
      </c>
      <c r="AH329" s="274"/>
      <c r="AI329" s="274"/>
      <c r="AJ329" s="274"/>
      <c r="AK329" s="274">
        <v>71</v>
      </c>
      <c r="AL329" s="274">
        <v>80</v>
      </c>
      <c r="AM329" s="274">
        <f t="shared" si="285"/>
        <v>9</v>
      </c>
      <c r="AN329" s="274"/>
      <c r="AO329" s="274"/>
      <c r="AP329" s="274"/>
      <c r="AQ329" s="274">
        <v>60</v>
      </c>
      <c r="AR329" s="274">
        <v>70</v>
      </c>
      <c r="AS329" s="274">
        <f t="shared" si="286"/>
        <v>10</v>
      </c>
      <c r="AT329" s="274"/>
      <c r="AU329" s="274"/>
      <c r="AV329" s="274"/>
      <c r="AW329" s="274">
        <v>75</v>
      </c>
      <c r="AX329" s="274">
        <v>83</v>
      </c>
      <c r="AY329" s="274">
        <f t="shared" si="287"/>
        <v>8</v>
      </c>
      <c r="AZ329" s="274"/>
      <c r="BA329" s="274"/>
      <c r="BB329" s="274"/>
      <c r="BC329" s="274"/>
      <c r="BD329" s="274"/>
      <c r="BE329" s="274">
        <v>72</v>
      </c>
      <c r="BF329" s="274">
        <v>73</v>
      </c>
      <c r="BG329" s="274">
        <f t="shared" si="288"/>
        <v>1</v>
      </c>
      <c r="BH329" s="274"/>
      <c r="BI329" s="274"/>
      <c r="BJ329" s="274"/>
      <c r="BK329" s="274"/>
      <c r="BL329" s="274"/>
      <c r="BM329" s="274"/>
      <c r="BN329" s="274">
        <v>79</v>
      </c>
      <c r="BO329" s="274">
        <v>85</v>
      </c>
      <c r="BP329" s="274">
        <f t="shared" si="289"/>
        <v>6</v>
      </c>
      <c r="BQ329" s="286">
        <v>0.97</v>
      </c>
      <c r="BR329" s="282">
        <v>4.32</v>
      </c>
      <c r="BS329" s="282">
        <v>0.5</v>
      </c>
      <c r="BT329" s="282" t="s">
        <v>52</v>
      </c>
      <c r="BU329" s="345" t="s">
        <v>52</v>
      </c>
      <c r="BV329" s="335">
        <v>95.8</v>
      </c>
      <c r="BW329" s="335"/>
      <c r="BX329" s="335">
        <v>6.83</v>
      </c>
      <c r="BY329" s="335"/>
      <c r="BZ329" s="335">
        <v>24</v>
      </c>
      <c r="CA329" s="335">
        <v>3.99</v>
      </c>
      <c r="CB329" s="257"/>
      <c r="CC329" s="257"/>
      <c r="CD329" s="257"/>
      <c r="CE329" s="257"/>
    </row>
    <row r="330" spans="1:83" ht="58.5">
      <c r="A330" s="269">
        <v>2024</v>
      </c>
      <c r="B330" s="273" t="s">
        <v>4498</v>
      </c>
      <c r="C330" s="273" t="s">
        <v>4595</v>
      </c>
      <c r="D330" s="273" t="s">
        <v>5384</v>
      </c>
      <c r="E330" s="273" t="s">
        <v>5263</v>
      </c>
      <c r="F330" s="273" t="s">
        <v>5400</v>
      </c>
      <c r="G330" s="269" t="s">
        <v>12056</v>
      </c>
      <c r="H330" s="261" t="s">
        <v>693</v>
      </c>
      <c r="I330" s="269"/>
      <c r="J330" s="269"/>
      <c r="K330" s="269" t="s">
        <v>4464</v>
      </c>
      <c r="L330" s="269" t="s">
        <v>4508</v>
      </c>
      <c r="M330" s="313" t="s">
        <v>300</v>
      </c>
      <c r="N330" s="269"/>
      <c r="O330" s="272"/>
      <c r="P330" s="272"/>
      <c r="Q330" s="290" t="s">
        <v>5401</v>
      </c>
      <c r="R330" s="296" t="s">
        <v>5</v>
      </c>
      <c r="S330" s="290" t="s">
        <v>5402</v>
      </c>
      <c r="T330" s="305" t="s">
        <v>2</v>
      </c>
      <c r="U330" s="260" t="s">
        <v>454</v>
      </c>
      <c r="V330" s="274"/>
      <c r="W330" s="274"/>
      <c r="X330" s="274"/>
      <c r="Y330" s="274">
        <v>20</v>
      </c>
      <c r="Z330" s="274">
        <v>67</v>
      </c>
      <c r="AA330" s="274">
        <f t="shared" si="283"/>
        <v>47</v>
      </c>
      <c r="AB330" s="274"/>
      <c r="AC330" s="274"/>
      <c r="AD330" s="274"/>
      <c r="AE330" s="274">
        <v>38</v>
      </c>
      <c r="AF330" s="274">
        <v>73</v>
      </c>
      <c r="AG330" s="274">
        <f t="shared" si="284"/>
        <v>35</v>
      </c>
      <c r="AH330" s="274"/>
      <c r="AI330" s="274"/>
      <c r="AJ330" s="274"/>
      <c r="AK330" s="274">
        <v>71</v>
      </c>
      <c r="AL330" s="274">
        <v>82</v>
      </c>
      <c r="AM330" s="274">
        <f t="shared" si="285"/>
        <v>11</v>
      </c>
      <c r="AN330" s="274"/>
      <c r="AO330" s="274"/>
      <c r="AP330" s="274"/>
      <c r="AQ330" s="274">
        <v>70</v>
      </c>
      <c r="AR330" s="274">
        <v>88</v>
      </c>
      <c r="AS330" s="274">
        <f t="shared" si="286"/>
        <v>18</v>
      </c>
      <c r="AT330" s="274"/>
      <c r="AU330" s="274"/>
      <c r="AV330" s="274"/>
      <c r="AW330" s="274">
        <v>72</v>
      </c>
      <c r="AX330" s="274">
        <v>83</v>
      </c>
      <c r="AY330" s="274">
        <f t="shared" si="287"/>
        <v>11</v>
      </c>
      <c r="AZ330" s="274"/>
      <c r="BA330" s="274"/>
      <c r="BB330" s="274"/>
      <c r="BC330" s="274"/>
      <c r="BD330" s="274"/>
      <c r="BE330" s="274">
        <v>64</v>
      </c>
      <c r="BF330" s="274">
        <v>81</v>
      </c>
      <c r="BG330" s="274">
        <f t="shared" si="288"/>
        <v>17</v>
      </c>
      <c r="BH330" s="274"/>
      <c r="BI330" s="274"/>
      <c r="BJ330" s="274"/>
      <c r="BK330" s="274"/>
      <c r="BL330" s="274"/>
      <c r="BM330" s="274"/>
      <c r="BN330" s="274">
        <v>85</v>
      </c>
      <c r="BO330" s="274">
        <v>95</v>
      </c>
      <c r="BP330" s="274">
        <f t="shared" si="289"/>
        <v>10</v>
      </c>
      <c r="BQ330" s="286">
        <v>0.96</v>
      </c>
      <c r="BR330" s="282">
        <v>4.13</v>
      </c>
      <c r="BS330" s="282">
        <v>0.45</v>
      </c>
      <c r="BT330" s="282" t="s">
        <v>52</v>
      </c>
      <c r="BU330" s="345" t="s">
        <v>52</v>
      </c>
      <c r="BV330" s="335">
        <v>188</v>
      </c>
      <c r="BW330" s="335"/>
      <c r="BX330" s="335">
        <v>6.27</v>
      </c>
      <c r="BY330" s="335"/>
      <c r="BZ330" s="335">
        <v>33.909999999999997</v>
      </c>
      <c r="CA330" s="335">
        <v>5.54</v>
      </c>
      <c r="CB330" s="257"/>
      <c r="CC330" s="257"/>
      <c r="CD330" s="257"/>
      <c r="CE330" s="257" t="s">
        <v>4461</v>
      </c>
    </row>
    <row r="331" spans="1:83" ht="58.5">
      <c r="A331" s="269">
        <v>2024</v>
      </c>
      <c r="B331" s="260" t="s">
        <v>4467</v>
      </c>
      <c r="C331" s="260" t="s">
        <v>5270</v>
      </c>
      <c r="D331" s="260" t="s">
        <v>4711</v>
      </c>
      <c r="E331" s="260" t="s">
        <v>4711</v>
      </c>
      <c r="F331" s="260" t="s">
        <v>5271</v>
      </c>
      <c r="G331" s="269" t="s">
        <v>5272</v>
      </c>
      <c r="H331" s="272" t="s">
        <v>684</v>
      </c>
      <c r="I331" s="269"/>
      <c r="J331" s="269"/>
      <c r="K331" s="269" t="s">
        <v>4649</v>
      </c>
      <c r="L331" s="269" t="s">
        <v>4649</v>
      </c>
      <c r="M331" s="259" t="s">
        <v>300</v>
      </c>
      <c r="N331" s="269"/>
      <c r="O331" s="272"/>
      <c r="P331" s="272"/>
      <c r="Q331" s="272" t="s">
        <v>52</v>
      </c>
      <c r="R331" s="296"/>
      <c r="S331" s="290" t="s">
        <v>5274</v>
      </c>
      <c r="T331" s="296" t="s">
        <v>2</v>
      </c>
      <c r="U331" s="260" t="s">
        <v>4703</v>
      </c>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74"/>
      <c r="AR331" s="274"/>
      <c r="AS331" s="274"/>
      <c r="AT331" s="274"/>
      <c r="AU331" s="274"/>
      <c r="AV331" s="274"/>
      <c r="AW331" s="274"/>
      <c r="AX331" s="274"/>
      <c r="AY331" s="274"/>
      <c r="AZ331" s="274"/>
      <c r="BA331" s="274"/>
      <c r="BB331" s="274"/>
      <c r="BC331" s="274"/>
      <c r="BD331" s="274"/>
      <c r="BE331" s="274"/>
      <c r="BF331" s="274"/>
      <c r="BG331" s="274"/>
      <c r="BH331" s="274"/>
      <c r="BI331" s="274"/>
      <c r="BJ331" s="274"/>
      <c r="BK331" s="274"/>
      <c r="BL331" s="274"/>
      <c r="BM331" s="274"/>
      <c r="BN331" s="274"/>
      <c r="BO331" s="274"/>
      <c r="BP331" s="274"/>
      <c r="BQ331" s="286">
        <v>0.95</v>
      </c>
      <c r="BR331" s="282">
        <v>4.24</v>
      </c>
      <c r="BS331" s="282">
        <v>0.46</v>
      </c>
      <c r="BT331" s="282" t="s">
        <v>52</v>
      </c>
      <c r="BU331" s="345" t="s">
        <v>52</v>
      </c>
      <c r="BV331" s="335">
        <v>201.61</v>
      </c>
      <c r="BW331" s="335"/>
      <c r="BX331" s="335">
        <v>2.52</v>
      </c>
      <c r="BY331" s="335"/>
      <c r="BZ331" s="335">
        <v>21.55</v>
      </c>
      <c r="CA331" s="335">
        <v>9.35</v>
      </c>
      <c r="CB331" s="257"/>
      <c r="CC331" s="257"/>
      <c r="CD331" s="257"/>
      <c r="CE331" s="257" t="s">
        <v>4461</v>
      </c>
    </row>
    <row r="332" spans="1:83" ht="58.5">
      <c r="A332" s="269">
        <v>2024</v>
      </c>
      <c r="B332" s="273" t="s">
        <v>4668</v>
      </c>
      <c r="C332" s="273" t="s">
        <v>5403</v>
      </c>
      <c r="D332" s="273" t="s">
        <v>5404</v>
      </c>
      <c r="E332" s="273" t="s">
        <v>5405</v>
      </c>
      <c r="F332" s="273" t="s">
        <v>5406</v>
      </c>
      <c r="G332" s="269" t="s">
        <v>12045</v>
      </c>
      <c r="H332" s="261" t="s">
        <v>693</v>
      </c>
      <c r="I332" s="269"/>
      <c r="J332" s="269" t="s">
        <v>5393</v>
      </c>
      <c r="K332" s="269" t="s">
        <v>4464</v>
      </c>
      <c r="L332" s="269" t="s">
        <v>4508</v>
      </c>
      <c r="M332" s="295" t="s">
        <v>4630</v>
      </c>
      <c r="N332" s="269"/>
      <c r="O332" s="272"/>
      <c r="P332" s="272"/>
      <c r="Q332" s="290" t="s">
        <v>5407</v>
      </c>
      <c r="R332" s="296" t="s">
        <v>2</v>
      </c>
      <c r="S332" s="290" t="s">
        <v>5408</v>
      </c>
      <c r="T332" s="296" t="s">
        <v>2</v>
      </c>
      <c r="U332" s="260" t="s">
        <v>4703</v>
      </c>
      <c r="V332" s="274"/>
      <c r="W332" s="274"/>
      <c r="X332" s="274"/>
      <c r="Y332" s="274">
        <v>54</v>
      </c>
      <c r="Z332" s="274">
        <v>76</v>
      </c>
      <c r="AA332" s="274">
        <f t="shared" ref="AA332:AA336" si="290">Z332-Y332</f>
        <v>22</v>
      </c>
      <c r="AB332" s="274"/>
      <c r="AC332" s="274"/>
      <c r="AD332" s="274"/>
      <c r="AE332" s="274">
        <v>67</v>
      </c>
      <c r="AF332" s="274">
        <v>81</v>
      </c>
      <c r="AG332" s="274">
        <f t="shared" ref="AG332:AG336" si="291">AF332-AE332</f>
        <v>14</v>
      </c>
      <c r="AH332" s="274"/>
      <c r="AI332" s="274"/>
      <c r="AJ332" s="274"/>
      <c r="AK332" s="274">
        <v>75</v>
      </c>
      <c r="AL332" s="274">
        <v>82</v>
      </c>
      <c r="AM332" s="274">
        <f t="shared" ref="AM332:AM336" si="292">AL332-AK332</f>
        <v>7</v>
      </c>
      <c r="AN332" s="274"/>
      <c r="AO332" s="274"/>
      <c r="AP332" s="274"/>
      <c r="AQ332" s="274">
        <v>60</v>
      </c>
      <c r="AR332" s="274">
        <v>68</v>
      </c>
      <c r="AS332" s="274">
        <f t="shared" ref="AS332:AS336" si="293">AR332-AQ332</f>
        <v>8</v>
      </c>
      <c r="AT332" s="274"/>
      <c r="AU332" s="274"/>
      <c r="AV332" s="274"/>
      <c r="AW332" s="274">
        <v>92</v>
      </c>
      <c r="AX332" s="274">
        <v>97</v>
      </c>
      <c r="AY332" s="274">
        <f t="shared" ref="AY332:AY336" si="294">AX332-AW332</f>
        <v>5</v>
      </c>
      <c r="AZ332" s="274"/>
      <c r="BA332" s="274"/>
      <c r="BB332" s="274"/>
      <c r="BC332" s="274"/>
      <c r="BD332" s="274"/>
      <c r="BE332" s="274">
        <v>87</v>
      </c>
      <c r="BF332" s="274">
        <v>92</v>
      </c>
      <c r="BG332" s="274">
        <f t="shared" ref="BG332:BG336" si="295">BF332-BE332</f>
        <v>5</v>
      </c>
      <c r="BH332" s="274"/>
      <c r="BI332" s="274"/>
      <c r="BJ332" s="274"/>
      <c r="BK332" s="274"/>
      <c r="BL332" s="274"/>
      <c r="BM332" s="274"/>
      <c r="BN332" s="274">
        <v>85</v>
      </c>
      <c r="BO332" s="274">
        <v>92</v>
      </c>
      <c r="BP332" s="274">
        <f t="shared" ref="BP332:BP336" si="296">BO332-BN332</f>
        <v>7</v>
      </c>
      <c r="BQ332" s="286">
        <v>0.96</v>
      </c>
      <c r="BR332" s="282">
        <v>4.1100000000000003</v>
      </c>
      <c r="BS332" s="282">
        <v>0.52</v>
      </c>
      <c r="BT332" s="282" t="s">
        <v>52</v>
      </c>
      <c r="BU332" s="345" t="s">
        <v>52</v>
      </c>
      <c r="BV332" s="335">
        <v>84.26</v>
      </c>
      <c r="BW332" s="335"/>
      <c r="BX332" s="335">
        <v>8.41</v>
      </c>
      <c r="BY332" s="335"/>
      <c r="BZ332" s="335">
        <v>20.8</v>
      </c>
      <c r="CA332" s="335">
        <v>4.05</v>
      </c>
      <c r="CB332" s="257"/>
      <c r="CC332" s="257"/>
      <c r="CD332" s="257"/>
      <c r="CE332" s="257"/>
    </row>
    <row r="333" spans="1:83" ht="58.5">
      <c r="A333" s="269">
        <v>2024</v>
      </c>
      <c r="B333" s="273" t="s">
        <v>4668</v>
      </c>
      <c r="C333" s="273" t="s">
        <v>5403</v>
      </c>
      <c r="D333" s="273" t="s">
        <v>5404</v>
      </c>
      <c r="E333" s="273" t="s">
        <v>5405</v>
      </c>
      <c r="F333" s="273" t="s">
        <v>5406</v>
      </c>
      <c r="G333" s="269" t="s">
        <v>12045</v>
      </c>
      <c r="H333" s="272" t="s">
        <v>688</v>
      </c>
      <c r="I333" s="269"/>
      <c r="J333" s="269" t="s">
        <v>5393</v>
      </c>
      <c r="K333" s="269" t="s">
        <v>4464</v>
      </c>
      <c r="L333" s="269" t="s">
        <v>4508</v>
      </c>
      <c r="M333" s="295" t="s">
        <v>4630</v>
      </c>
      <c r="N333" s="269"/>
      <c r="O333" s="272"/>
      <c r="P333" s="272"/>
      <c r="Q333" s="290" t="s">
        <v>5409</v>
      </c>
      <c r="R333" s="296" t="s">
        <v>2</v>
      </c>
      <c r="S333" s="290" t="s">
        <v>5408</v>
      </c>
      <c r="T333" s="296" t="s">
        <v>2</v>
      </c>
      <c r="U333" s="260" t="s">
        <v>4703</v>
      </c>
      <c r="V333" s="274"/>
      <c r="W333" s="274"/>
      <c r="X333" s="274"/>
      <c r="Y333" s="274">
        <v>66</v>
      </c>
      <c r="Z333" s="274">
        <v>71</v>
      </c>
      <c r="AA333" s="274">
        <f t="shared" si="290"/>
        <v>5</v>
      </c>
      <c r="AB333" s="274"/>
      <c r="AC333" s="274"/>
      <c r="AD333" s="274"/>
      <c r="AE333" s="274">
        <v>74</v>
      </c>
      <c r="AF333" s="274">
        <v>79</v>
      </c>
      <c r="AG333" s="274">
        <f t="shared" si="291"/>
        <v>5</v>
      </c>
      <c r="AH333" s="274"/>
      <c r="AI333" s="274"/>
      <c r="AJ333" s="274"/>
      <c r="AK333" s="274">
        <v>85</v>
      </c>
      <c r="AL333" s="274">
        <v>83</v>
      </c>
      <c r="AM333" s="274">
        <f t="shared" si="292"/>
        <v>-2</v>
      </c>
      <c r="AN333" s="274"/>
      <c r="AO333" s="274"/>
      <c r="AP333" s="274"/>
      <c r="AQ333" s="274">
        <v>56</v>
      </c>
      <c r="AR333" s="274">
        <v>71</v>
      </c>
      <c r="AS333" s="274">
        <f t="shared" si="293"/>
        <v>15</v>
      </c>
      <c r="AT333" s="274"/>
      <c r="AU333" s="274"/>
      <c r="AV333" s="274"/>
      <c r="AW333" s="274">
        <v>90</v>
      </c>
      <c r="AX333" s="274">
        <v>92</v>
      </c>
      <c r="AY333" s="274">
        <f t="shared" si="294"/>
        <v>2</v>
      </c>
      <c r="AZ333" s="274"/>
      <c r="BA333" s="274"/>
      <c r="BB333" s="274"/>
      <c r="BC333" s="274"/>
      <c r="BD333" s="274"/>
      <c r="BE333" s="274">
        <v>89</v>
      </c>
      <c r="BF333" s="274">
        <v>88</v>
      </c>
      <c r="BG333" s="274">
        <f t="shared" si="295"/>
        <v>-1</v>
      </c>
      <c r="BH333" s="274"/>
      <c r="BI333" s="274"/>
      <c r="BJ333" s="274"/>
      <c r="BK333" s="274"/>
      <c r="BL333" s="274"/>
      <c r="BM333" s="274"/>
      <c r="BN333" s="274">
        <v>91</v>
      </c>
      <c r="BO333" s="274">
        <v>94</v>
      </c>
      <c r="BP333" s="274">
        <f t="shared" si="296"/>
        <v>3</v>
      </c>
      <c r="BQ333" s="286">
        <v>0.96</v>
      </c>
      <c r="BR333" s="282">
        <v>4.3899999999999997</v>
      </c>
      <c r="BS333" s="282">
        <v>0.52</v>
      </c>
      <c r="BT333" s="282" t="s">
        <v>52</v>
      </c>
      <c r="BU333" s="345" t="s">
        <v>52</v>
      </c>
      <c r="BV333" s="335">
        <v>126.9</v>
      </c>
      <c r="BW333" s="335"/>
      <c r="BX333" s="335">
        <v>5.29</v>
      </c>
      <c r="BY333" s="335"/>
      <c r="BZ333" s="335">
        <v>27.95</v>
      </c>
      <c r="CA333" s="335">
        <v>4.54</v>
      </c>
      <c r="CB333" s="257"/>
      <c r="CC333" s="257"/>
      <c r="CD333" s="257"/>
      <c r="CE333" s="257"/>
    </row>
    <row r="334" spans="1:83" ht="58.5">
      <c r="A334" s="269">
        <v>2024</v>
      </c>
      <c r="B334" s="273" t="s">
        <v>4498</v>
      </c>
      <c r="C334" s="273" t="s">
        <v>4595</v>
      </c>
      <c r="D334" s="273" t="s">
        <v>4517</v>
      </c>
      <c r="E334" s="273" t="s">
        <v>4517</v>
      </c>
      <c r="F334" s="273" t="s">
        <v>5410</v>
      </c>
      <c r="G334" s="269" t="s">
        <v>5411</v>
      </c>
      <c r="H334" s="272" t="s">
        <v>719</v>
      </c>
      <c r="I334" s="269"/>
      <c r="J334" s="269" t="s">
        <v>5412</v>
      </c>
      <c r="K334" s="269" t="s">
        <v>4464</v>
      </c>
      <c r="L334" s="269" t="s">
        <v>4508</v>
      </c>
      <c r="M334" s="272" t="s">
        <v>4630</v>
      </c>
      <c r="N334" s="269"/>
      <c r="O334" s="272"/>
      <c r="P334" s="272"/>
      <c r="Q334" s="290" t="s">
        <v>5413</v>
      </c>
      <c r="R334" s="296" t="s">
        <v>5</v>
      </c>
      <c r="S334" s="290" t="s">
        <v>5414</v>
      </c>
      <c r="T334" s="296" t="s">
        <v>2</v>
      </c>
      <c r="U334" s="260" t="s">
        <v>454</v>
      </c>
      <c r="V334" s="274"/>
      <c r="W334" s="274"/>
      <c r="X334" s="274"/>
      <c r="Y334" s="274">
        <v>32</v>
      </c>
      <c r="Z334" s="274">
        <v>59</v>
      </c>
      <c r="AA334" s="274">
        <f t="shared" si="290"/>
        <v>27</v>
      </c>
      <c r="AB334" s="274"/>
      <c r="AC334" s="274"/>
      <c r="AD334" s="274"/>
      <c r="AE334" s="274">
        <v>61</v>
      </c>
      <c r="AF334" s="274">
        <v>77</v>
      </c>
      <c r="AG334" s="274">
        <f t="shared" si="291"/>
        <v>16</v>
      </c>
      <c r="AH334" s="274"/>
      <c r="AI334" s="274"/>
      <c r="AJ334" s="274"/>
      <c r="AK334" s="274">
        <v>86</v>
      </c>
      <c r="AL334" s="274">
        <v>87</v>
      </c>
      <c r="AM334" s="274">
        <f t="shared" si="292"/>
        <v>1</v>
      </c>
      <c r="AN334" s="274"/>
      <c r="AO334" s="274"/>
      <c r="AP334" s="274"/>
      <c r="AQ334" s="274">
        <v>75</v>
      </c>
      <c r="AR334" s="274">
        <v>77</v>
      </c>
      <c r="AS334" s="274">
        <f t="shared" si="293"/>
        <v>2</v>
      </c>
      <c r="AT334" s="274"/>
      <c r="AU334" s="274"/>
      <c r="AV334" s="274"/>
      <c r="AW334" s="274">
        <v>80</v>
      </c>
      <c r="AX334" s="274">
        <v>82</v>
      </c>
      <c r="AY334" s="274">
        <f t="shared" si="294"/>
        <v>2</v>
      </c>
      <c r="AZ334" s="274"/>
      <c r="BA334" s="274"/>
      <c r="BB334" s="274"/>
      <c r="BC334" s="274"/>
      <c r="BD334" s="274"/>
      <c r="BE334" s="274">
        <v>79</v>
      </c>
      <c r="BF334" s="274">
        <v>87</v>
      </c>
      <c r="BG334" s="274">
        <f t="shared" si="295"/>
        <v>8</v>
      </c>
      <c r="BH334" s="274"/>
      <c r="BI334" s="274"/>
      <c r="BJ334" s="274"/>
      <c r="BK334" s="274"/>
      <c r="BL334" s="274"/>
      <c r="BM334" s="274"/>
      <c r="BN334" s="274">
        <v>92</v>
      </c>
      <c r="BO334" s="274">
        <v>93</v>
      </c>
      <c r="BP334" s="274">
        <f t="shared" si="296"/>
        <v>1</v>
      </c>
      <c r="BQ334" s="286">
        <v>0.95</v>
      </c>
      <c r="BR334" s="282">
        <v>5.09</v>
      </c>
      <c r="BS334" s="282">
        <v>0.43</v>
      </c>
      <c r="BT334" s="282" t="s">
        <v>52</v>
      </c>
      <c r="BU334" s="345" t="s">
        <v>52</v>
      </c>
      <c r="BV334" s="335">
        <v>499.18</v>
      </c>
      <c r="BW334" s="335"/>
      <c r="BX334" s="335">
        <v>3.42</v>
      </c>
      <c r="BY334" s="335"/>
      <c r="BZ334" s="335">
        <v>36.14</v>
      </c>
      <c r="CA334" s="335">
        <v>13.81</v>
      </c>
      <c r="CB334" s="257"/>
      <c r="CC334" s="257"/>
      <c r="CD334" s="257"/>
      <c r="CE334" s="257"/>
    </row>
    <row r="335" spans="1:83" ht="58.5">
      <c r="A335" s="269">
        <v>2024</v>
      </c>
      <c r="B335" s="273" t="s">
        <v>4498</v>
      </c>
      <c r="C335" s="273" t="s">
        <v>4595</v>
      </c>
      <c r="D335" s="273" t="s">
        <v>5384</v>
      </c>
      <c r="E335" s="273" t="s">
        <v>5263</v>
      </c>
      <c r="F335" s="273" t="s">
        <v>5415</v>
      </c>
      <c r="G335" s="269" t="s">
        <v>5416</v>
      </c>
      <c r="H335" s="272" t="s">
        <v>4469</v>
      </c>
      <c r="I335" s="269"/>
      <c r="J335" s="337">
        <v>45383</v>
      </c>
      <c r="K335" s="269" t="s">
        <v>4464</v>
      </c>
      <c r="L335" s="269" t="s">
        <v>4508</v>
      </c>
      <c r="M335" s="313" t="s">
        <v>300</v>
      </c>
      <c r="N335" s="269"/>
      <c r="O335" s="272"/>
      <c r="P335" s="272"/>
      <c r="Q335" s="290" t="s">
        <v>5417</v>
      </c>
      <c r="R335" s="296" t="s">
        <v>5</v>
      </c>
      <c r="S335" s="290" t="s">
        <v>5418</v>
      </c>
      <c r="T335" s="296" t="s">
        <v>2</v>
      </c>
      <c r="U335" s="260" t="s">
        <v>454</v>
      </c>
      <c r="V335" s="274"/>
      <c r="W335" s="274"/>
      <c r="X335" s="274"/>
      <c r="Y335" s="274">
        <v>62</v>
      </c>
      <c r="Z335" s="274">
        <v>82</v>
      </c>
      <c r="AA335" s="274">
        <f t="shared" si="290"/>
        <v>20</v>
      </c>
      <c r="AB335" s="274"/>
      <c r="AC335" s="274"/>
      <c r="AD335" s="274"/>
      <c r="AE335" s="274">
        <v>79</v>
      </c>
      <c r="AF335" s="274">
        <v>89</v>
      </c>
      <c r="AG335" s="274">
        <f t="shared" si="291"/>
        <v>10</v>
      </c>
      <c r="AH335" s="274"/>
      <c r="AI335" s="274"/>
      <c r="AJ335" s="274"/>
      <c r="AK335" s="274">
        <v>77</v>
      </c>
      <c r="AL335" s="274">
        <v>87</v>
      </c>
      <c r="AM335" s="274">
        <f t="shared" si="292"/>
        <v>10</v>
      </c>
      <c r="AN335" s="274"/>
      <c r="AO335" s="274"/>
      <c r="AP335" s="274"/>
      <c r="AQ335" s="274">
        <v>72</v>
      </c>
      <c r="AR335" s="274">
        <v>88</v>
      </c>
      <c r="AS335" s="274">
        <f t="shared" si="293"/>
        <v>16</v>
      </c>
      <c r="AT335" s="274"/>
      <c r="AU335" s="274"/>
      <c r="AV335" s="274"/>
      <c r="AW335" s="274">
        <v>77</v>
      </c>
      <c r="AX335" s="274">
        <v>80</v>
      </c>
      <c r="AY335" s="274">
        <f t="shared" si="294"/>
        <v>3</v>
      </c>
      <c r="AZ335" s="274"/>
      <c r="BA335" s="274"/>
      <c r="BB335" s="274"/>
      <c r="BC335" s="274"/>
      <c r="BD335" s="274"/>
      <c r="BE335" s="274">
        <v>76</v>
      </c>
      <c r="BF335" s="274">
        <v>80</v>
      </c>
      <c r="BG335" s="274">
        <f t="shared" si="295"/>
        <v>4</v>
      </c>
      <c r="BH335" s="274"/>
      <c r="BI335" s="274"/>
      <c r="BJ335" s="274"/>
      <c r="BK335" s="274"/>
      <c r="BL335" s="274"/>
      <c r="BM335" s="274"/>
      <c r="BN335" s="274">
        <v>90</v>
      </c>
      <c r="BO335" s="274">
        <v>96</v>
      </c>
      <c r="BP335" s="274">
        <f t="shared" si="296"/>
        <v>6</v>
      </c>
      <c r="BQ335" s="286">
        <v>0.96</v>
      </c>
      <c r="BR335" s="282">
        <v>4.6399999999999997</v>
      </c>
      <c r="BS335" s="282">
        <v>0.41</v>
      </c>
      <c r="BT335" s="282" t="s">
        <v>52</v>
      </c>
      <c r="BU335" s="345" t="s">
        <v>52</v>
      </c>
      <c r="BV335" s="335"/>
      <c r="BW335" s="335"/>
      <c r="BX335" s="335"/>
      <c r="BY335" s="335"/>
      <c r="BZ335" s="335"/>
      <c r="CA335" s="335"/>
      <c r="CB335" s="257"/>
      <c r="CC335" s="257"/>
      <c r="CD335" s="257"/>
      <c r="CE335" s="257"/>
    </row>
    <row r="336" spans="1:83" ht="58.5">
      <c r="A336" s="269">
        <v>2024</v>
      </c>
      <c r="B336" s="273" t="s">
        <v>4498</v>
      </c>
      <c r="C336" s="273" t="s">
        <v>4595</v>
      </c>
      <c r="D336" s="273" t="s">
        <v>5384</v>
      </c>
      <c r="E336" s="273" t="s">
        <v>5263</v>
      </c>
      <c r="F336" s="273" t="s">
        <v>5415</v>
      </c>
      <c r="G336" s="269" t="s">
        <v>5416</v>
      </c>
      <c r="H336" s="272" t="s">
        <v>719</v>
      </c>
      <c r="I336" s="269"/>
      <c r="J336" s="269" t="s">
        <v>5412</v>
      </c>
      <c r="K336" s="269" t="s">
        <v>4464</v>
      </c>
      <c r="L336" s="269" t="s">
        <v>4508</v>
      </c>
      <c r="M336" s="313" t="s">
        <v>300</v>
      </c>
      <c r="N336" s="269"/>
      <c r="O336" s="272"/>
      <c r="P336" s="272"/>
      <c r="Q336" s="290" t="s">
        <v>5419</v>
      </c>
      <c r="R336" s="296" t="s">
        <v>5</v>
      </c>
      <c r="S336" s="290" t="s">
        <v>5420</v>
      </c>
      <c r="T336" s="296" t="s">
        <v>2</v>
      </c>
      <c r="U336" s="260" t="s">
        <v>454</v>
      </c>
      <c r="V336" s="274"/>
      <c r="W336" s="274"/>
      <c r="X336" s="274"/>
      <c r="Y336" s="274">
        <v>45</v>
      </c>
      <c r="Z336" s="274">
        <v>69</v>
      </c>
      <c r="AA336" s="274">
        <f t="shared" si="290"/>
        <v>24</v>
      </c>
      <c r="AB336" s="274"/>
      <c r="AC336" s="274"/>
      <c r="AD336" s="274"/>
      <c r="AE336" s="274">
        <v>74</v>
      </c>
      <c r="AF336" s="274">
        <v>84</v>
      </c>
      <c r="AG336" s="274">
        <f t="shared" si="291"/>
        <v>10</v>
      </c>
      <c r="AH336" s="274"/>
      <c r="AI336" s="274"/>
      <c r="AJ336" s="274"/>
      <c r="AK336" s="274">
        <v>75</v>
      </c>
      <c r="AL336" s="274">
        <v>90</v>
      </c>
      <c r="AM336" s="274">
        <f t="shared" si="292"/>
        <v>15</v>
      </c>
      <c r="AN336" s="274"/>
      <c r="AO336" s="274"/>
      <c r="AP336" s="274"/>
      <c r="AQ336" s="274">
        <v>67</v>
      </c>
      <c r="AR336" s="274">
        <v>81</v>
      </c>
      <c r="AS336" s="274">
        <f t="shared" si="293"/>
        <v>14</v>
      </c>
      <c r="AT336" s="274"/>
      <c r="AU336" s="274"/>
      <c r="AV336" s="274"/>
      <c r="AW336" s="274">
        <v>71</v>
      </c>
      <c r="AX336" s="274">
        <v>83</v>
      </c>
      <c r="AY336" s="274">
        <f t="shared" si="294"/>
        <v>12</v>
      </c>
      <c r="AZ336" s="274"/>
      <c r="BA336" s="274"/>
      <c r="BB336" s="274"/>
      <c r="BC336" s="274"/>
      <c r="BD336" s="274"/>
      <c r="BE336" s="274">
        <v>77</v>
      </c>
      <c r="BF336" s="274">
        <v>79</v>
      </c>
      <c r="BG336" s="274">
        <f t="shared" si="295"/>
        <v>2</v>
      </c>
      <c r="BH336" s="274"/>
      <c r="BI336" s="274"/>
      <c r="BJ336" s="274"/>
      <c r="BK336" s="274"/>
      <c r="BL336" s="274"/>
      <c r="BM336" s="274"/>
      <c r="BN336" s="274">
        <v>95</v>
      </c>
      <c r="BO336" s="274">
        <v>98</v>
      </c>
      <c r="BP336" s="274">
        <f t="shared" si="296"/>
        <v>3</v>
      </c>
      <c r="BQ336" s="286">
        <v>0.95</v>
      </c>
      <c r="BR336" s="282">
        <v>4.37</v>
      </c>
      <c r="BS336" s="282">
        <v>0.47</v>
      </c>
      <c r="BT336" s="282" t="s">
        <v>52</v>
      </c>
      <c r="BU336" s="345" t="s">
        <v>52</v>
      </c>
      <c r="BV336" s="335">
        <v>35.090000000000003</v>
      </c>
      <c r="BW336" s="335"/>
      <c r="BX336" s="335">
        <v>3.49</v>
      </c>
      <c r="BY336" s="335"/>
      <c r="BZ336" s="335">
        <v>13.18</v>
      </c>
      <c r="CA336" s="335">
        <v>2.66</v>
      </c>
      <c r="CB336" s="257"/>
      <c r="CC336" s="257"/>
      <c r="CD336" s="257"/>
      <c r="CE336" s="257"/>
    </row>
    <row r="337" spans="1:83" ht="58.5">
      <c r="A337" s="269">
        <v>2024</v>
      </c>
      <c r="B337" s="260" t="s">
        <v>4459</v>
      </c>
      <c r="C337" s="260" t="s">
        <v>4650</v>
      </c>
      <c r="D337" s="260" t="s">
        <v>5421</v>
      </c>
      <c r="E337" s="260" t="s">
        <v>4680</v>
      </c>
      <c r="F337" s="260" t="s">
        <v>5422</v>
      </c>
      <c r="G337" s="269" t="s">
        <v>12058</v>
      </c>
      <c r="H337" s="261" t="s">
        <v>719</v>
      </c>
      <c r="I337" s="269"/>
      <c r="J337" s="269"/>
      <c r="K337" s="269" t="s">
        <v>4649</v>
      </c>
      <c r="L337" s="269" t="s">
        <v>4649</v>
      </c>
      <c r="M337" s="269" t="s">
        <v>300</v>
      </c>
      <c r="N337" s="269"/>
      <c r="O337" s="272"/>
      <c r="P337" s="272"/>
      <c r="Q337" s="272" t="s">
        <v>52</v>
      </c>
      <c r="R337" s="296"/>
      <c r="S337" s="290" t="s">
        <v>5423</v>
      </c>
      <c r="T337" s="296" t="s">
        <v>2</v>
      </c>
      <c r="U337" s="260" t="s">
        <v>4736</v>
      </c>
      <c r="V337" s="274"/>
      <c r="W337" s="274"/>
      <c r="X337" s="274"/>
      <c r="Y337" s="274"/>
      <c r="Z337" s="274"/>
      <c r="AA337" s="274"/>
      <c r="AB337" s="274"/>
      <c r="AC337" s="274"/>
      <c r="AD337" s="274"/>
      <c r="AE337" s="274"/>
      <c r="AF337" s="274"/>
      <c r="AG337" s="274"/>
      <c r="AH337" s="274"/>
      <c r="AI337" s="274"/>
      <c r="AJ337" s="274"/>
      <c r="AK337" s="274"/>
      <c r="AL337" s="274"/>
      <c r="AM337" s="274"/>
      <c r="AN337" s="274"/>
      <c r="AO337" s="274"/>
      <c r="AP337" s="274"/>
      <c r="AQ337" s="274"/>
      <c r="AR337" s="274"/>
      <c r="AS337" s="274"/>
      <c r="AT337" s="274"/>
      <c r="AU337" s="274"/>
      <c r="AV337" s="274"/>
      <c r="AW337" s="274"/>
      <c r="AX337" s="274"/>
      <c r="AY337" s="274"/>
      <c r="AZ337" s="274"/>
      <c r="BA337" s="274"/>
      <c r="BB337" s="274"/>
      <c r="BC337" s="274"/>
      <c r="BD337" s="274"/>
      <c r="BE337" s="274"/>
      <c r="BF337" s="274"/>
      <c r="BG337" s="274"/>
      <c r="BH337" s="274"/>
      <c r="BI337" s="274"/>
      <c r="BJ337" s="274"/>
      <c r="BK337" s="274"/>
      <c r="BL337" s="274"/>
      <c r="BM337" s="274"/>
      <c r="BN337" s="274"/>
      <c r="BO337" s="274"/>
      <c r="BP337" s="274"/>
      <c r="BQ337" s="286">
        <v>0.96</v>
      </c>
      <c r="BR337" s="282">
        <v>4.25</v>
      </c>
      <c r="BS337" s="282">
        <v>0.46</v>
      </c>
      <c r="BT337" s="282" t="s">
        <v>52</v>
      </c>
      <c r="BU337" s="345" t="s">
        <v>52</v>
      </c>
      <c r="BV337" s="335">
        <v>988.58</v>
      </c>
      <c r="BW337" s="335"/>
      <c r="BX337" s="335">
        <v>3.86</v>
      </c>
      <c r="BY337" s="335"/>
      <c r="BZ337" s="335">
        <v>41.31</v>
      </c>
      <c r="CA337" s="335">
        <v>23.93</v>
      </c>
      <c r="CB337" s="257"/>
      <c r="CC337" s="257"/>
      <c r="CD337" s="257"/>
      <c r="CE337" s="257" t="s">
        <v>4461</v>
      </c>
    </row>
    <row r="338" spans="1:83" ht="73.150000000000006">
      <c r="A338" s="269">
        <v>2024</v>
      </c>
      <c r="B338" s="273" t="s">
        <v>4478</v>
      </c>
      <c r="C338" s="273" t="s">
        <v>4479</v>
      </c>
      <c r="D338" s="273" t="s">
        <v>4480</v>
      </c>
      <c r="E338" s="273" t="s">
        <v>4480</v>
      </c>
      <c r="F338" s="273" t="s">
        <v>4481</v>
      </c>
      <c r="G338" s="269" t="s">
        <v>4801</v>
      </c>
      <c r="H338" s="272" t="s">
        <v>5424</v>
      </c>
      <c r="I338" s="269"/>
      <c r="J338" s="337">
        <v>45383</v>
      </c>
      <c r="K338" s="269" t="s">
        <v>4464</v>
      </c>
      <c r="L338" s="269" t="s">
        <v>4508</v>
      </c>
      <c r="M338" s="269" t="s">
        <v>300</v>
      </c>
      <c r="N338" s="269"/>
      <c r="O338" s="272"/>
      <c r="P338" s="272"/>
      <c r="Q338" s="290" t="s">
        <v>5425</v>
      </c>
      <c r="R338" s="296" t="s">
        <v>2</v>
      </c>
      <c r="S338" s="284" t="s">
        <v>5426</v>
      </c>
      <c r="T338" s="296" t="s">
        <v>2</v>
      </c>
      <c r="U338" s="260" t="s">
        <v>5427</v>
      </c>
      <c r="V338" s="274"/>
      <c r="W338" s="274"/>
      <c r="X338" s="274"/>
      <c r="Y338" s="274">
        <v>69</v>
      </c>
      <c r="Z338" s="274">
        <v>77</v>
      </c>
      <c r="AA338" s="274">
        <f>Z338-Y338</f>
        <v>8</v>
      </c>
      <c r="AB338" s="274"/>
      <c r="AC338" s="274"/>
      <c r="AD338" s="274"/>
      <c r="AE338" s="274">
        <v>88</v>
      </c>
      <c r="AF338" s="274">
        <v>88</v>
      </c>
      <c r="AG338" s="274">
        <f>AF338-AE338</f>
        <v>0</v>
      </c>
      <c r="AH338" s="274"/>
      <c r="AI338" s="274"/>
      <c r="AJ338" s="274"/>
      <c r="AK338" s="274">
        <v>88</v>
      </c>
      <c r="AL338" s="274">
        <v>94</v>
      </c>
      <c r="AM338" s="274">
        <f>AL338-AK338</f>
        <v>6</v>
      </c>
      <c r="AN338" s="274"/>
      <c r="AO338" s="274"/>
      <c r="AP338" s="274"/>
      <c r="AQ338" s="274">
        <v>65</v>
      </c>
      <c r="AR338" s="274">
        <v>80</v>
      </c>
      <c r="AS338" s="274">
        <f>AR338-AQ338</f>
        <v>15</v>
      </c>
      <c r="AT338" s="274"/>
      <c r="AU338" s="274"/>
      <c r="AV338" s="274"/>
      <c r="AW338" s="274">
        <v>62</v>
      </c>
      <c r="AX338" s="274">
        <v>78</v>
      </c>
      <c r="AY338" s="274">
        <f>AX338-AW338</f>
        <v>16</v>
      </c>
      <c r="AZ338" s="274"/>
      <c r="BA338" s="274"/>
      <c r="BB338" s="274"/>
      <c r="BC338" s="274"/>
      <c r="BD338" s="274"/>
      <c r="BE338" s="274">
        <v>91</v>
      </c>
      <c r="BF338" s="274">
        <v>92</v>
      </c>
      <c r="BG338" s="274">
        <f>BF338-BE338</f>
        <v>1</v>
      </c>
      <c r="BH338" s="274"/>
      <c r="BI338" s="274"/>
      <c r="BJ338" s="274"/>
      <c r="BK338" s="274"/>
      <c r="BL338" s="274"/>
      <c r="BM338" s="274"/>
      <c r="BN338" s="274">
        <v>98</v>
      </c>
      <c r="BO338" s="274">
        <v>99</v>
      </c>
      <c r="BP338" s="274">
        <f>BO338-BN338</f>
        <v>1</v>
      </c>
      <c r="BQ338" s="286">
        <v>0.95</v>
      </c>
      <c r="BR338" s="282">
        <v>4.8099999999999996</v>
      </c>
      <c r="BS338" s="282">
        <v>0.57999999999999996</v>
      </c>
      <c r="BT338" s="304">
        <v>0.86</v>
      </c>
      <c r="BU338" s="282">
        <v>1.66</v>
      </c>
      <c r="BV338" s="335">
        <v>784.43</v>
      </c>
      <c r="BW338" s="335"/>
      <c r="BX338" s="335">
        <v>8.16</v>
      </c>
      <c r="BY338" s="335"/>
      <c r="BZ338" s="335">
        <v>46.42</v>
      </c>
      <c r="CA338" s="335">
        <v>16.899999999999999</v>
      </c>
      <c r="CB338" s="257"/>
      <c r="CC338" s="257"/>
      <c r="CD338" s="257"/>
      <c r="CE338" s="257"/>
    </row>
    <row r="339" spans="1:83" ht="58.5">
      <c r="A339" s="269">
        <v>2024</v>
      </c>
      <c r="B339" s="260" t="s">
        <v>4498</v>
      </c>
      <c r="C339" s="260" t="s">
        <v>4614</v>
      </c>
      <c r="D339" s="260" t="s">
        <v>5226</v>
      </c>
      <c r="E339" s="260" t="s">
        <v>5226</v>
      </c>
      <c r="F339" s="260" t="s">
        <v>5227</v>
      </c>
      <c r="G339" s="269" t="s">
        <v>5266</v>
      </c>
      <c r="H339" s="261" t="s">
        <v>719</v>
      </c>
      <c r="I339" s="269"/>
      <c r="J339" s="269"/>
      <c r="K339" s="269" t="s">
        <v>4649</v>
      </c>
      <c r="L339" s="269" t="s">
        <v>4649</v>
      </c>
      <c r="M339" s="313" t="s">
        <v>300</v>
      </c>
      <c r="N339" s="296">
        <v>188</v>
      </c>
      <c r="O339" s="296" t="s">
        <v>5428</v>
      </c>
      <c r="P339" s="272"/>
      <c r="Q339" s="290" t="s">
        <v>5269</v>
      </c>
      <c r="R339" s="296" t="s">
        <v>2</v>
      </c>
      <c r="S339" s="290" t="s">
        <v>5429</v>
      </c>
      <c r="T339" s="296" t="s">
        <v>2</v>
      </c>
      <c r="U339" s="260" t="s">
        <v>4703</v>
      </c>
      <c r="V339" s="274"/>
      <c r="W339" s="274"/>
      <c r="X339" s="274"/>
      <c r="Y339" s="274"/>
      <c r="Z339" s="274"/>
      <c r="AA339" s="274"/>
      <c r="AB339" s="274"/>
      <c r="AC339" s="274"/>
      <c r="AD339" s="274"/>
      <c r="AE339" s="274"/>
      <c r="AF339" s="274"/>
      <c r="AG339" s="274"/>
      <c r="AH339" s="274"/>
      <c r="AI339" s="274"/>
      <c r="AJ339" s="274"/>
      <c r="AK339" s="274"/>
      <c r="AL339" s="274"/>
      <c r="AM339" s="274"/>
      <c r="AN339" s="274"/>
      <c r="AO339" s="274"/>
      <c r="AP339" s="274"/>
      <c r="AQ339" s="274"/>
      <c r="AR339" s="274"/>
      <c r="AS339" s="274"/>
      <c r="AT339" s="274"/>
      <c r="AU339" s="274"/>
      <c r="AV339" s="274"/>
      <c r="AW339" s="274"/>
      <c r="AX339" s="274"/>
      <c r="AY339" s="274"/>
      <c r="AZ339" s="274"/>
      <c r="BA339" s="274"/>
      <c r="BB339" s="274"/>
      <c r="BC339" s="274"/>
      <c r="BD339" s="274"/>
      <c r="BE339" s="274"/>
      <c r="BF339" s="274"/>
      <c r="BG339" s="274"/>
      <c r="BH339" s="274"/>
      <c r="BI339" s="274"/>
      <c r="BJ339" s="274"/>
      <c r="BK339" s="274"/>
      <c r="BL339" s="274"/>
      <c r="BM339" s="274"/>
      <c r="BN339" s="274"/>
      <c r="BO339" s="274"/>
      <c r="BP339" s="274"/>
      <c r="BQ339" s="286">
        <v>0.95</v>
      </c>
      <c r="BR339" s="282">
        <v>4.4400000000000004</v>
      </c>
      <c r="BS339" s="282">
        <v>0.49</v>
      </c>
      <c r="BT339" s="282" t="s">
        <v>52</v>
      </c>
      <c r="BU339" s="345" t="s">
        <v>52</v>
      </c>
      <c r="BV339" s="335">
        <v>904</v>
      </c>
      <c r="BW339" s="335">
        <v>4.4400000000000004</v>
      </c>
      <c r="BX339" s="335">
        <v>4.66</v>
      </c>
      <c r="BY339" s="332">
        <v>7.0000000000000007E-2</v>
      </c>
      <c r="BZ339" s="335">
        <v>58.92</v>
      </c>
      <c r="CA339" s="335">
        <v>15.14</v>
      </c>
      <c r="CB339" s="257"/>
      <c r="CC339" s="257"/>
      <c r="CD339" s="257"/>
      <c r="CE339" s="257" t="s">
        <v>4461</v>
      </c>
    </row>
    <row r="340" spans="1:83" ht="43.9">
      <c r="A340" s="269">
        <v>2024</v>
      </c>
      <c r="B340" s="260" t="s">
        <v>4498</v>
      </c>
      <c r="C340" s="260" t="s">
        <v>4614</v>
      </c>
      <c r="D340" s="260" t="s">
        <v>5226</v>
      </c>
      <c r="E340" s="260" t="s">
        <v>5226</v>
      </c>
      <c r="F340" s="260" t="s">
        <v>5430</v>
      </c>
      <c r="G340" s="269" t="s">
        <v>5266</v>
      </c>
      <c r="H340" s="261" t="s">
        <v>693</v>
      </c>
      <c r="I340" s="269"/>
      <c r="J340" s="269"/>
      <c r="K340" s="269" t="s">
        <v>4649</v>
      </c>
      <c r="L340" s="269" t="s">
        <v>4649</v>
      </c>
      <c r="M340" s="313" t="s">
        <v>300</v>
      </c>
      <c r="N340" s="296">
        <v>28</v>
      </c>
      <c r="O340" s="296" t="s">
        <v>694</v>
      </c>
      <c r="P340" s="272"/>
      <c r="Q340" s="290" t="s">
        <v>5431</v>
      </c>
      <c r="R340" s="296" t="s">
        <v>2</v>
      </c>
      <c r="S340" s="290" t="s">
        <v>5432</v>
      </c>
      <c r="T340" s="296" t="s">
        <v>2</v>
      </c>
      <c r="U340" s="260" t="s">
        <v>4703</v>
      </c>
      <c r="V340" s="274"/>
      <c r="W340" s="274"/>
      <c r="X340" s="274"/>
      <c r="Y340" s="274"/>
      <c r="Z340" s="274"/>
      <c r="AA340" s="274"/>
      <c r="AB340" s="274"/>
      <c r="AC340" s="274"/>
      <c r="AD340" s="274"/>
      <c r="AE340" s="274"/>
      <c r="AF340" s="274"/>
      <c r="AG340" s="274"/>
      <c r="AH340" s="274"/>
      <c r="AI340" s="274"/>
      <c r="AJ340" s="274"/>
      <c r="AK340" s="274"/>
      <c r="AL340" s="274"/>
      <c r="AM340" s="274"/>
      <c r="AN340" s="274"/>
      <c r="AO340" s="274"/>
      <c r="AP340" s="274"/>
      <c r="AQ340" s="274"/>
      <c r="AR340" s="274"/>
      <c r="AS340" s="274"/>
      <c r="AT340" s="274"/>
      <c r="AU340" s="274"/>
      <c r="AV340" s="274"/>
      <c r="AW340" s="274"/>
      <c r="AX340" s="274"/>
      <c r="AY340" s="274"/>
      <c r="AZ340" s="274"/>
      <c r="BA340" s="274"/>
      <c r="BB340" s="274"/>
      <c r="BC340" s="274"/>
      <c r="BD340" s="274"/>
      <c r="BE340" s="274"/>
      <c r="BF340" s="274"/>
      <c r="BG340" s="274"/>
      <c r="BH340" s="274"/>
      <c r="BI340" s="274"/>
      <c r="BJ340" s="274"/>
      <c r="BK340" s="274"/>
      <c r="BL340" s="274"/>
      <c r="BM340" s="274"/>
      <c r="BN340" s="274"/>
      <c r="BO340" s="274"/>
      <c r="BP340" s="274"/>
      <c r="BQ340" s="286">
        <v>0.95</v>
      </c>
      <c r="BR340" s="282">
        <v>4.13</v>
      </c>
      <c r="BS340" s="282">
        <v>0.5</v>
      </c>
      <c r="BT340" s="282" t="s">
        <v>52</v>
      </c>
      <c r="BU340" s="345" t="s">
        <v>52</v>
      </c>
      <c r="BV340" s="335">
        <v>314</v>
      </c>
      <c r="BW340" s="335">
        <v>10.67</v>
      </c>
      <c r="BX340" s="335">
        <v>11.11</v>
      </c>
      <c r="BY340" s="332">
        <v>0.04</v>
      </c>
      <c r="BZ340" s="335">
        <v>38.200000000000003</v>
      </c>
      <c r="CA340" s="335">
        <v>8.1999999999999993</v>
      </c>
      <c r="CB340" s="257"/>
      <c r="CC340" s="257"/>
      <c r="CD340" s="257"/>
      <c r="CE340" s="257" t="s">
        <v>4461</v>
      </c>
    </row>
    <row r="341" spans="1:83" ht="43.9">
      <c r="A341" s="269">
        <v>2024</v>
      </c>
      <c r="B341" s="260" t="s">
        <v>5433</v>
      </c>
      <c r="C341" s="260" t="s">
        <v>5434</v>
      </c>
      <c r="D341" s="260" t="s">
        <v>5435</v>
      </c>
      <c r="E341" s="260" t="s">
        <v>5435</v>
      </c>
      <c r="F341" s="260" t="s">
        <v>5435</v>
      </c>
      <c r="G341" s="269" t="s">
        <v>12059</v>
      </c>
      <c r="H341" s="272" t="s">
        <v>676</v>
      </c>
      <c r="I341" s="269"/>
      <c r="J341" s="269"/>
      <c r="K341" s="269" t="s">
        <v>4649</v>
      </c>
      <c r="L341" s="269" t="s">
        <v>4649</v>
      </c>
      <c r="M341" s="259" t="s">
        <v>300</v>
      </c>
      <c r="N341" s="296">
        <v>104</v>
      </c>
      <c r="O341" s="296" t="s">
        <v>5219</v>
      </c>
      <c r="P341" s="272"/>
      <c r="Q341" s="272"/>
      <c r="R341" s="324"/>
      <c r="S341" s="290" t="s">
        <v>5436</v>
      </c>
      <c r="T341" s="296" t="s">
        <v>2</v>
      </c>
      <c r="U341" s="260" t="s">
        <v>5437</v>
      </c>
      <c r="V341" s="274"/>
      <c r="W341" s="274"/>
      <c r="X341" s="274"/>
      <c r="Y341" s="274"/>
      <c r="Z341" s="274"/>
      <c r="AA341" s="274"/>
      <c r="AB341" s="274"/>
      <c r="AC341" s="274"/>
      <c r="AD341" s="274"/>
      <c r="AE341" s="274"/>
      <c r="AF341" s="274"/>
      <c r="AG341" s="274"/>
      <c r="AH341" s="274"/>
      <c r="AI341" s="274"/>
      <c r="AJ341" s="274"/>
      <c r="AK341" s="274">
        <v>80</v>
      </c>
      <c r="AL341" s="274">
        <v>92</v>
      </c>
      <c r="AM341" s="274">
        <f t="shared" ref="AM341:AM344" si="297">AL341-AK341</f>
        <v>12</v>
      </c>
      <c r="AN341" s="274"/>
      <c r="AO341" s="274"/>
      <c r="AP341" s="274"/>
      <c r="AQ341" s="274">
        <v>43</v>
      </c>
      <c r="AR341" s="274">
        <v>81</v>
      </c>
      <c r="AS341" s="274">
        <f t="shared" ref="AS341:AS344" si="298">AR341-AQ341</f>
        <v>38</v>
      </c>
      <c r="AT341" s="274"/>
      <c r="AU341" s="274"/>
      <c r="AV341" s="274"/>
      <c r="AW341" s="274">
        <v>87</v>
      </c>
      <c r="AX341" s="274">
        <v>91</v>
      </c>
      <c r="AY341" s="274">
        <f t="shared" ref="AY341:AY344" si="299">AX341-AW341</f>
        <v>4</v>
      </c>
      <c r="AZ341" s="274"/>
      <c r="BA341" s="274"/>
      <c r="BB341" s="274"/>
      <c r="BC341" s="274"/>
      <c r="BD341" s="274"/>
      <c r="BE341" s="274">
        <v>86</v>
      </c>
      <c r="BF341" s="274">
        <v>88</v>
      </c>
      <c r="BG341" s="274">
        <f>BF341-BE341</f>
        <v>2</v>
      </c>
      <c r="BH341" s="274"/>
      <c r="BI341" s="274"/>
      <c r="BJ341" s="274"/>
      <c r="BK341" s="274"/>
      <c r="BL341" s="274"/>
      <c r="BM341" s="274"/>
      <c r="BN341" s="274">
        <v>91</v>
      </c>
      <c r="BO341" s="274">
        <v>96</v>
      </c>
      <c r="BP341" s="274">
        <f t="shared" ref="BP341:BP344" si="300">BO341-BN341</f>
        <v>5</v>
      </c>
      <c r="BQ341" s="286">
        <v>0.95</v>
      </c>
      <c r="BR341" s="282">
        <v>4.82</v>
      </c>
      <c r="BS341" s="282">
        <v>0.48</v>
      </c>
      <c r="BT341" s="282" t="s">
        <v>52</v>
      </c>
      <c r="BU341" s="345" t="s">
        <v>52</v>
      </c>
      <c r="BV341" s="335">
        <v>166.98</v>
      </c>
      <c r="BW341" s="335">
        <v>1.51</v>
      </c>
      <c r="BX341" s="335">
        <v>1.61</v>
      </c>
      <c r="BY341" s="300">
        <v>0.06</v>
      </c>
      <c r="BZ341" s="335">
        <v>22.59</v>
      </c>
      <c r="CA341" s="335">
        <v>7.39</v>
      </c>
      <c r="CB341" s="257"/>
      <c r="CC341" s="257"/>
      <c r="CD341" s="257"/>
      <c r="CE341" s="257" t="s">
        <v>4461</v>
      </c>
    </row>
    <row r="342" spans="1:83" ht="58.5">
      <c r="A342" s="269">
        <v>2024</v>
      </c>
      <c r="B342" s="273" t="s">
        <v>4467</v>
      </c>
      <c r="C342" s="273" t="s">
        <v>4468</v>
      </c>
      <c r="D342" s="273" t="s">
        <v>5130</v>
      </c>
      <c r="E342" s="273" t="s">
        <v>5130</v>
      </c>
      <c r="F342" s="273" t="s">
        <v>5438</v>
      </c>
      <c r="G342" s="269" t="s">
        <v>12060</v>
      </c>
      <c r="H342" s="272" t="s">
        <v>719</v>
      </c>
      <c r="I342" s="269"/>
      <c r="J342" s="269"/>
      <c r="K342" s="269" t="s">
        <v>4464</v>
      </c>
      <c r="L342" s="269" t="s">
        <v>4508</v>
      </c>
      <c r="M342" s="295" t="s">
        <v>4630</v>
      </c>
      <c r="N342" s="296">
        <v>18</v>
      </c>
      <c r="O342" s="296" t="s">
        <v>720</v>
      </c>
      <c r="P342" s="272"/>
      <c r="Q342" s="290" t="s">
        <v>5439</v>
      </c>
      <c r="R342" s="296" t="s">
        <v>8</v>
      </c>
      <c r="S342" s="290" t="s">
        <v>5440</v>
      </c>
      <c r="T342" s="296" t="s">
        <v>2</v>
      </c>
      <c r="U342" s="260" t="s">
        <v>4703</v>
      </c>
      <c r="V342" s="274"/>
      <c r="W342" s="274"/>
      <c r="X342" s="274"/>
      <c r="Y342" s="274">
        <v>38</v>
      </c>
      <c r="Z342" s="274">
        <v>46</v>
      </c>
      <c r="AA342" s="274">
        <f t="shared" ref="AA342:AA344" si="301">Z342-Y342</f>
        <v>8</v>
      </c>
      <c r="AB342" s="274"/>
      <c r="AC342" s="274"/>
      <c r="AD342" s="274"/>
      <c r="AE342" s="274">
        <v>52</v>
      </c>
      <c r="AF342" s="274">
        <v>68</v>
      </c>
      <c r="AG342" s="274">
        <f t="shared" ref="AG342:AG344" si="302">AF342-AE342</f>
        <v>16</v>
      </c>
      <c r="AH342" s="274"/>
      <c r="AI342" s="274"/>
      <c r="AJ342" s="274"/>
      <c r="AK342" s="274">
        <v>64</v>
      </c>
      <c r="AL342" s="274">
        <v>71</v>
      </c>
      <c r="AM342" s="274">
        <f t="shared" si="297"/>
        <v>7</v>
      </c>
      <c r="AN342" s="274"/>
      <c r="AO342" s="274"/>
      <c r="AP342" s="274"/>
      <c r="AQ342" s="274">
        <v>37</v>
      </c>
      <c r="AR342" s="274">
        <v>50</v>
      </c>
      <c r="AS342" s="274">
        <f t="shared" si="298"/>
        <v>13</v>
      </c>
      <c r="AT342" s="274"/>
      <c r="AU342" s="274"/>
      <c r="AV342" s="274"/>
      <c r="AW342" s="274">
        <v>92</v>
      </c>
      <c r="AX342" s="274">
        <v>93</v>
      </c>
      <c r="AY342" s="274">
        <f t="shared" si="299"/>
        <v>1</v>
      </c>
      <c r="AZ342" s="274"/>
      <c r="BA342" s="274"/>
      <c r="BB342" s="274"/>
      <c r="BC342" s="274"/>
      <c r="BD342" s="274"/>
      <c r="BE342" s="274"/>
      <c r="BF342" s="274"/>
      <c r="BG342" s="274"/>
      <c r="BH342" s="274">
        <v>86</v>
      </c>
      <c r="BI342" s="274">
        <v>91</v>
      </c>
      <c r="BJ342" s="274">
        <f t="shared" ref="BJ342:BJ344" si="303">BI342-BH342</f>
        <v>5</v>
      </c>
      <c r="BK342" s="274"/>
      <c r="BL342" s="274"/>
      <c r="BM342" s="274"/>
      <c r="BN342" s="274">
        <v>81</v>
      </c>
      <c r="BO342" s="274">
        <v>84</v>
      </c>
      <c r="BP342" s="274">
        <f t="shared" si="300"/>
        <v>3</v>
      </c>
      <c r="BQ342" s="286">
        <v>0.96</v>
      </c>
      <c r="BR342" s="282">
        <v>4.8899999999999997</v>
      </c>
      <c r="BS342" s="282">
        <v>0.4</v>
      </c>
      <c r="BT342" s="282" t="s">
        <v>52</v>
      </c>
      <c r="BU342" s="345" t="s">
        <v>52</v>
      </c>
      <c r="BV342" s="335">
        <v>50.61</v>
      </c>
      <c r="BW342" s="335">
        <v>2.48</v>
      </c>
      <c r="BX342" s="335">
        <v>2.83</v>
      </c>
      <c r="BY342" s="300">
        <v>0.13</v>
      </c>
      <c r="BZ342" s="335">
        <v>14.95</v>
      </c>
      <c r="CA342" s="335">
        <v>3.39</v>
      </c>
      <c r="CB342" s="257"/>
      <c r="CC342" s="257"/>
      <c r="CD342" s="257"/>
      <c r="CE342" s="257"/>
    </row>
    <row r="343" spans="1:83" ht="58.5">
      <c r="A343" s="269">
        <v>2024</v>
      </c>
      <c r="B343" s="273" t="s">
        <v>4467</v>
      </c>
      <c r="C343" s="273" t="s">
        <v>4468</v>
      </c>
      <c r="D343" s="273" t="s">
        <v>5130</v>
      </c>
      <c r="E343" s="273" t="s">
        <v>5130</v>
      </c>
      <c r="F343" s="273" t="s">
        <v>5438</v>
      </c>
      <c r="G343" s="269" t="s">
        <v>12060</v>
      </c>
      <c r="H343" s="272" t="s">
        <v>4861</v>
      </c>
      <c r="I343" s="269"/>
      <c r="J343" s="269"/>
      <c r="K343" s="269" t="s">
        <v>4464</v>
      </c>
      <c r="L343" s="269" t="s">
        <v>4508</v>
      </c>
      <c r="M343" s="295" t="s">
        <v>4630</v>
      </c>
      <c r="N343" s="296">
        <v>12</v>
      </c>
      <c r="O343" s="296" t="s">
        <v>691</v>
      </c>
      <c r="P343" s="272"/>
      <c r="Q343" s="290" t="s">
        <v>5441</v>
      </c>
      <c r="R343" s="296" t="s">
        <v>8</v>
      </c>
      <c r="S343" s="290" t="s">
        <v>5442</v>
      </c>
      <c r="T343" s="296" t="s">
        <v>2</v>
      </c>
      <c r="U343" s="260" t="s">
        <v>4703</v>
      </c>
      <c r="V343" s="274"/>
      <c r="W343" s="274"/>
      <c r="X343" s="274"/>
      <c r="Y343" s="274">
        <v>50</v>
      </c>
      <c r="Z343" s="274">
        <v>58</v>
      </c>
      <c r="AA343" s="274">
        <f t="shared" si="301"/>
        <v>8</v>
      </c>
      <c r="AB343" s="274"/>
      <c r="AC343" s="274"/>
      <c r="AD343" s="274"/>
      <c r="AE343" s="274">
        <v>64</v>
      </c>
      <c r="AF343" s="274">
        <v>74</v>
      </c>
      <c r="AG343" s="274">
        <f t="shared" si="302"/>
        <v>10</v>
      </c>
      <c r="AH343" s="274"/>
      <c r="AI343" s="274"/>
      <c r="AJ343" s="274"/>
      <c r="AK343" s="274">
        <v>65</v>
      </c>
      <c r="AL343" s="274">
        <v>85</v>
      </c>
      <c r="AM343" s="274">
        <f t="shared" si="297"/>
        <v>20</v>
      </c>
      <c r="AN343" s="274"/>
      <c r="AO343" s="274"/>
      <c r="AP343" s="274"/>
      <c r="AQ343" s="274">
        <v>44</v>
      </c>
      <c r="AR343" s="274">
        <v>63</v>
      </c>
      <c r="AS343" s="274">
        <f t="shared" si="298"/>
        <v>19</v>
      </c>
      <c r="AT343" s="274"/>
      <c r="AU343" s="274"/>
      <c r="AV343" s="274"/>
      <c r="AW343" s="274">
        <v>90</v>
      </c>
      <c r="AX343" s="274">
        <v>91</v>
      </c>
      <c r="AY343" s="274">
        <f t="shared" si="299"/>
        <v>1</v>
      </c>
      <c r="AZ343" s="274"/>
      <c r="BA343" s="274"/>
      <c r="BB343" s="274"/>
      <c r="BC343" s="274"/>
      <c r="BD343" s="274"/>
      <c r="BE343" s="274"/>
      <c r="BF343" s="274"/>
      <c r="BG343" s="274"/>
      <c r="BH343" s="274">
        <v>89</v>
      </c>
      <c r="BI343" s="274">
        <v>93</v>
      </c>
      <c r="BJ343" s="274">
        <f t="shared" si="303"/>
        <v>4</v>
      </c>
      <c r="BK343" s="274"/>
      <c r="BL343" s="274"/>
      <c r="BM343" s="274"/>
      <c r="BN343" s="274">
        <v>81</v>
      </c>
      <c r="BO343" s="274">
        <v>92</v>
      </c>
      <c r="BP343" s="274">
        <f t="shared" si="300"/>
        <v>11</v>
      </c>
      <c r="BQ343" s="286">
        <v>0.96</v>
      </c>
      <c r="BR343" s="282">
        <v>4.54</v>
      </c>
      <c r="BS343" s="282">
        <v>0.44</v>
      </c>
      <c r="BT343" s="282" t="s">
        <v>52</v>
      </c>
      <c r="BU343" s="345" t="s">
        <v>52</v>
      </c>
      <c r="BV343" s="335">
        <v>87.27</v>
      </c>
      <c r="BW343" s="335">
        <v>6.82</v>
      </c>
      <c r="BX343" s="335">
        <v>7.31</v>
      </c>
      <c r="BY343" s="300">
        <v>7.0000000000000007E-2</v>
      </c>
      <c r="BZ343" s="335">
        <v>24.8</v>
      </c>
      <c r="CA343" s="335">
        <v>3.52</v>
      </c>
      <c r="CB343" s="257"/>
      <c r="CC343" s="257"/>
      <c r="CD343" s="257"/>
      <c r="CE343" s="257"/>
    </row>
    <row r="344" spans="1:83" ht="58.5">
      <c r="A344" s="269">
        <v>2024</v>
      </c>
      <c r="B344" s="273" t="s">
        <v>4467</v>
      </c>
      <c r="C344" s="273" t="s">
        <v>4468</v>
      </c>
      <c r="D344" s="273" t="s">
        <v>5130</v>
      </c>
      <c r="E344" s="273" t="s">
        <v>5130</v>
      </c>
      <c r="F344" s="273" t="s">
        <v>5438</v>
      </c>
      <c r="G344" s="269" t="s">
        <v>12060</v>
      </c>
      <c r="H344" s="272" t="s">
        <v>693</v>
      </c>
      <c r="I344" s="269"/>
      <c r="J344" s="269"/>
      <c r="K344" s="269" t="s">
        <v>4464</v>
      </c>
      <c r="L344" s="269" t="s">
        <v>4508</v>
      </c>
      <c r="M344" s="295" t="s">
        <v>4630</v>
      </c>
      <c r="N344" s="296">
        <v>9</v>
      </c>
      <c r="O344" s="296" t="s">
        <v>4756</v>
      </c>
      <c r="P344" s="272"/>
      <c r="Q344" s="290" t="s">
        <v>5443</v>
      </c>
      <c r="R344" s="296" t="s">
        <v>8</v>
      </c>
      <c r="S344" s="290" t="s">
        <v>5444</v>
      </c>
      <c r="T344" s="296" t="s">
        <v>2</v>
      </c>
      <c r="U344" s="260" t="s">
        <v>4703</v>
      </c>
      <c r="V344" s="274"/>
      <c r="W344" s="274"/>
      <c r="X344" s="274"/>
      <c r="Y344" s="274">
        <v>55</v>
      </c>
      <c r="Z344" s="274">
        <v>65</v>
      </c>
      <c r="AA344" s="274">
        <f t="shared" si="301"/>
        <v>10</v>
      </c>
      <c r="AB344" s="274"/>
      <c r="AC344" s="274"/>
      <c r="AD344" s="274"/>
      <c r="AE344" s="274">
        <v>63</v>
      </c>
      <c r="AF344" s="274">
        <v>72</v>
      </c>
      <c r="AG344" s="274">
        <f t="shared" si="302"/>
        <v>9</v>
      </c>
      <c r="AH344" s="274"/>
      <c r="AI344" s="274"/>
      <c r="AJ344" s="274"/>
      <c r="AK344" s="274">
        <v>69</v>
      </c>
      <c r="AL344" s="274">
        <v>77</v>
      </c>
      <c r="AM344" s="274">
        <f t="shared" si="297"/>
        <v>8</v>
      </c>
      <c r="AN344" s="274"/>
      <c r="AO344" s="274"/>
      <c r="AP344" s="274"/>
      <c r="AQ344" s="274">
        <v>51</v>
      </c>
      <c r="AR344" s="274">
        <v>64</v>
      </c>
      <c r="AS344" s="274">
        <f t="shared" si="298"/>
        <v>13</v>
      </c>
      <c r="AT344" s="274"/>
      <c r="AU344" s="274"/>
      <c r="AV344" s="274"/>
      <c r="AW344" s="274">
        <v>93</v>
      </c>
      <c r="AX344" s="274">
        <v>92</v>
      </c>
      <c r="AY344" s="274">
        <f t="shared" si="299"/>
        <v>-1</v>
      </c>
      <c r="AZ344" s="274"/>
      <c r="BA344" s="274"/>
      <c r="BB344" s="274"/>
      <c r="BC344" s="274"/>
      <c r="BD344" s="274"/>
      <c r="BE344" s="274"/>
      <c r="BF344" s="274"/>
      <c r="BG344" s="274"/>
      <c r="BH344" s="274">
        <v>93</v>
      </c>
      <c r="BI344" s="274">
        <v>92</v>
      </c>
      <c r="BJ344" s="274">
        <f t="shared" si="303"/>
        <v>-1</v>
      </c>
      <c r="BK344" s="274"/>
      <c r="BL344" s="274"/>
      <c r="BM344" s="274"/>
      <c r="BN344" s="274">
        <v>83</v>
      </c>
      <c r="BO344" s="274">
        <v>83</v>
      </c>
      <c r="BP344" s="274">
        <f t="shared" si="300"/>
        <v>0</v>
      </c>
      <c r="BQ344" s="286">
        <v>0.95</v>
      </c>
      <c r="BR344" s="282">
        <v>4.76</v>
      </c>
      <c r="BS344" s="282">
        <v>0.49</v>
      </c>
      <c r="BT344" s="282" t="s">
        <v>52</v>
      </c>
      <c r="BU344" s="345" t="s">
        <v>52</v>
      </c>
      <c r="BV344" s="335">
        <v>92.92</v>
      </c>
      <c r="BW344" s="335">
        <v>9.1999999999999993</v>
      </c>
      <c r="BX344" s="335">
        <v>10.33</v>
      </c>
      <c r="BY344" s="300">
        <v>0.12</v>
      </c>
      <c r="BZ344" s="335">
        <v>19.03</v>
      </c>
      <c r="CA344" s="335">
        <v>4.88</v>
      </c>
      <c r="CB344" s="257"/>
      <c r="CC344" s="257"/>
      <c r="CD344" s="257"/>
      <c r="CE344" s="257"/>
    </row>
    <row r="345" spans="1:83" ht="58.5">
      <c r="A345" s="269">
        <v>2024</v>
      </c>
      <c r="B345" s="260" t="s">
        <v>4498</v>
      </c>
      <c r="C345" s="260" t="s">
        <v>2661</v>
      </c>
      <c r="D345" s="260" t="s">
        <v>5370</v>
      </c>
      <c r="E345" s="260" t="s">
        <v>5370</v>
      </c>
      <c r="F345" s="260" t="s">
        <v>5371</v>
      </c>
      <c r="G345" s="269" t="s">
        <v>12061</v>
      </c>
      <c r="H345" s="261" t="s">
        <v>693</v>
      </c>
      <c r="I345" s="269"/>
      <c r="J345" s="269"/>
      <c r="K345" s="269" t="s">
        <v>4649</v>
      </c>
      <c r="L345" s="269" t="s">
        <v>4649</v>
      </c>
      <c r="M345" s="313" t="s">
        <v>300</v>
      </c>
      <c r="N345" s="296">
        <v>28</v>
      </c>
      <c r="O345" s="296" t="s">
        <v>694</v>
      </c>
      <c r="P345" s="272"/>
      <c r="Q345" s="272" t="s">
        <v>52</v>
      </c>
      <c r="R345" s="296"/>
      <c r="S345" s="290" t="s">
        <v>5445</v>
      </c>
      <c r="T345" s="305" t="s">
        <v>2</v>
      </c>
      <c r="U345" s="260" t="s">
        <v>454</v>
      </c>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74"/>
      <c r="AR345" s="274"/>
      <c r="AS345" s="274"/>
      <c r="AT345" s="274"/>
      <c r="AU345" s="274"/>
      <c r="AV345" s="274"/>
      <c r="AW345" s="274"/>
      <c r="AX345" s="274"/>
      <c r="AY345" s="274"/>
      <c r="AZ345" s="274"/>
      <c r="BA345" s="274"/>
      <c r="BB345" s="274"/>
      <c r="BC345" s="274"/>
      <c r="BD345" s="274"/>
      <c r="BE345" s="274"/>
      <c r="BF345" s="274"/>
      <c r="BG345" s="274"/>
      <c r="BH345" s="274"/>
      <c r="BI345" s="274"/>
      <c r="BJ345" s="274"/>
      <c r="BK345" s="274"/>
      <c r="BL345" s="274"/>
      <c r="BM345" s="274"/>
      <c r="BN345" s="274"/>
      <c r="BO345" s="274"/>
      <c r="BP345" s="274"/>
      <c r="BQ345" s="286">
        <v>0.96</v>
      </c>
      <c r="BR345" s="282">
        <v>4.67</v>
      </c>
      <c r="BS345" s="282">
        <v>0.45</v>
      </c>
      <c r="BT345" s="282" t="s">
        <v>52</v>
      </c>
      <c r="BU345" s="345" t="s">
        <v>52</v>
      </c>
      <c r="BV345" s="335">
        <v>224.22</v>
      </c>
      <c r="BW345" s="335">
        <v>7.53</v>
      </c>
      <c r="BX345" s="335">
        <v>8.01</v>
      </c>
      <c r="BY345" s="300">
        <v>0.06</v>
      </c>
      <c r="BZ345" s="335">
        <v>29.42</v>
      </c>
      <c r="CA345" s="335">
        <v>7.62</v>
      </c>
      <c r="CB345" s="257"/>
      <c r="CC345" s="257"/>
      <c r="CD345" s="257"/>
      <c r="CE345" s="257" t="s">
        <v>4461</v>
      </c>
    </row>
    <row r="346" spans="1:83" ht="58.5">
      <c r="A346" s="269">
        <v>2024</v>
      </c>
      <c r="B346" s="273" t="s">
        <v>4465</v>
      </c>
      <c r="C346" s="273" t="s">
        <v>4488</v>
      </c>
      <c r="D346" s="273" t="s">
        <v>5446</v>
      </c>
      <c r="E346" s="273" t="s">
        <v>5447</v>
      </c>
      <c r="F346" s="273" t="s">
        <v>5448</v>
      </c>
      <c r="G346" s="269" t="s">
        <v>5449</v>
      </c>
      <c r="H346" s="261" t="s">
        <v>693</v>
      </c>
      <c r="I346" s="269"/>
      <c r="J346" s="269" t="s">
        <v>311</v>
      </c>
      <c r="K346" s="269" t="s">
        <v>4464</v>
      </c>
      <c r="L346" s="269" t="s">
        <v>4508</v>
      </c>
      <c r="M346" s="295" t="s">
        <v>4630</v>
      </c>
      <c r="N346" s="296">
        <v>38</v>
      </c>
      <c r="O346" s="296" t="s">
        <v>694</v>
      </c>
      <c r="P346" s="272"/>
      <c r="Q346" s="290" t="s">
        <v>5450</v>
      </c>
      <c r="R346" s="296" t="s">
        <v>5</v>
      </c>
      <c r="S346" s="290" t="s">
        <v>5451</v>
      </c>
      <c r="T346" s="296" t="s">
        <v>2</v>
      </c>
      <c r="U346" s="260" t="s">
        <v>454</v>
      </c>
      <c r="V346" s="274"/>
      <c r="W346" s="274"/>
      <c r="X346" s="274"/>
      <c r="Y346" s="274">
        <v>62</v>
      </c>
      <c r="Z346" s="274">
        <v>67</v>
      </c>
      <c r="AA346" s="274">
        <f t="shared" ref="AA346:AA359" si="304">Z346-Y346</f>
        <v>5</v>
      </c>
      <c r="AB346" s="274"/>
      <c r="AC346" s="274"/>
      <c r="AD346" s="274"/>
      <c r="AE346" s="274">
        <v>83</v>
      </c>
      <c r="AF346" s="274">
        <v>88</v>
      </c>
      <c r="AG346" s="274">
        <f t="shared" ref="AG346:AG359" si="305">AF346-AE346</f>
        <v>5</v>
      </c>
      <c r="AH346" s="274"/>
      <c r="AI346" s="274"/>
      <c r="AJ346" s="274"/>
      <c r="AK346" s="274">
        <v>84</v>
      </c>
      <c r="AL346" s="274">
        <v>90</v>
      </c>
      <c r="AM346" s="274">
        <f t="shared" ref="AM346:AM359" si="306">AL346-AK346</f>
        <v>6</v>
      </c>
      <c r="AN346" s="274"/>
      <c r="AO346" s="274"/>
      <c r="AP346" s="274"/>
      <c r="AQ346" s="274">
        <v>58</v>
      </c>
      <c r="AR346" s="274">
        <v>62</v>
      </c>
      <c r="AS346" s="274">
        <f t="shared" ref="AS346:AS359" si="307">AR346-AQ346</f>
        <v>4</v>
      </c>
      <c r="AT346" s="274"/>
      <c r="AU346" s="274"/>
      <c r="AV346" s="274"/>
      <c r="AW346" s="274">
        <v>63</v>
      </c>
      <c r="AX346" s="274">
        <v>67</v>
      </c>
      <c r="AY346" s="274">
        <f t="shared" ref="AY346:AY359" si="308">AX346-AW346</f>
        <v>4</v>
      </c>
      <c r="AZ346" s="274"/>
      <c r="BA346" s="274"/>
      <c r="BB346" s="274"/>
      <c r="BC346" s="274"/>
      <c r="BD346" s="274"/>
      <c r="BE346" s="274"/>
      <c r="BF346" s="274"/>
      <c r="BG346" s="274"/>
      <c r="BH346" s="274">
        <v>69</v>
      </c>
      <c r="BI346" s="274">
        <v>80</v>
      </c>
      <c r="BJ346" s="274">
        <f t="shared" ref="BJ346:BJ351" si="309">BI346-BH346</f>
        <v>11</v>
      </c>
      <c r="BK346" s="274"/>
      <c r="BL346" s="274"/>
      <c r="BM346" s="274"/>
      <c r="BN346" s="274">
        <v>93</v>
      </c>
      <c r="BO346" s="274">
        <v>97</v>
      </c>
      <c r="BP346" s="274">
        <f t="shared" ref="BP346:BP359" si="310">BO346-BN346</f>
        <v>4</v>
      </c>
      <c r="BQ346" s="286">
        <v>0.96</v>
      </c>
      <c r="BR346" s="282">
        <v>4.79</v>
      </c>
      <c r="BS346" s="282">
        <v>0.4</v>
      </c>
      <c r="BT346" s="282" t="s">
        <v>52</v>
      </c>
      <c r="BU346" s="345" t="s">
        <v>52</v>
      </c>
      <c r="BV346" s="335">
        <v>504.05</v>
      </c>
      <c r="BW346" s="335">
        <v>6.4</v>
      </c>
      <c r="BX346" s="335">
        <v>7.42</v>
      </c>
      <c r="BY346" s="300">
        <v>0.16</v>
      </c>
      <c r="BZ346" s="335">
        <v>40.57</v>
      </c>
      <c r="CA346" s="335">
        <v>12.42</v>
      </c>
      <c r="CB346" s="257"/>
      <c r="CC346" s="257"/>
      <c r="CD346" s="257"/>
      <c r="CE346" s="257"/>
    </row>
    <row r="347" spans="1:83" ht="87.75">
      <c r="A347" s="269">
        <v>2024</v>
      </c>
      <c r="B347" s="273" t="s">
        <v>4498</v>
      </c>
      <c r="C347" s="273" t="s">
        <v>4631</v>
      </c>
      <c r="D347" s="273" t="s">
        <v>4686</v>
      </c>
      <c r="E347" s="273" t="s">
        <v>4686</v>
      </c>
      <c r="F347" s="273" t="s">
        <v>4687</v>
      </c>
      <c r="G347" s="269" t="s">
        <v>5452</v>
      </c>
      <c r="H347" s="272" t="s">
        <v>688</v>
      </c>
      <c r="I347" s="269"/>
      <c r="J347" s="269"/>
      <c r="K347" s="269" t="s">
        <v>4464</v>
      </c>
      <c r="L347" s="269" t="s">
        <v>4508</v>
      </c>
      <c r="M347" s="313" t="s">
        <v>300</v>
      </c>
      <c r="N347" s="296">
        <v>108</v>
      </c>
      <c r="O347" s="296" t="s">
        <v>674</v>
      </c>
      <c r="P347" s="272"/>
      <c r="Q347" s="290" t="s">
        <v>5453</v>
      </c>
      <c r="R347" s="296" t="s">
        <v>8</v>
      </c>
      <c r="S347" s="290" t="s">
        <v>5454</v>
      </c>
      <c r="T347" s="296" t="s">
        <v>2</v>
      </c>
      <c r="U347" s="260" t="s">
        <v>4736</v>
      </c>
      <c r="V347" s="274"/>
      <c r="W347" s="274"/>
      <c r="X347" s="274"/>
      <c r="Y347" s="274">
        <v>53</v>
      </c>
      <c r="Z347" s="274">
        <v>79</v>
      </c>
      <c r="AA347" s="274">
        <f t="shared" si="304"/>
        <v>26</v>
      </c>
      <c r="AB347" s="274"/>
      <c r="AC347" s="274"/>
      <c r="AD347" s="274"/>
      <c r="AE347" s="274">
        <v>72</v>
      </c>
      <c r="AF347" s="274">
        <v>90</v>
      </c>
      <c r="AG347" s="274">
        <f t="shared" si="305"/>
        <v>18</v>
      </c>
      <c r="AH347" s="274"/>
      <c r="AI347" s="274"/>
      <c r="AJ347" s="274"/>
      <c r="AK347" s="274">
        <v>80</v>
      </c>
      <c r="AL347" s="274">
        <v>92</v>
      </c>
      <c r="AM347" s="274">
        <f t="shared" si="306"/>
        <v>12</v>
      </c>
      <c r="AN347" s="274"/>
      <c r="AO347" s="274"/>
      <c r="AP347" s="274"/>
      <c r="AQ347" s="274">
        <v>43</v>
      </c>
      <c r="AR347" s="274">
        <v>81</v>
      </c>
      <c r="AS347" s="274">
        <f t="shared" si="307"/>
        <v>38</v>
      </c>
      <c r="AT347" s="274"/>
      <c r="AU347" s="274"/>
      <c r="AV347" s="274"/>
      <c r="AW347" s="274">
        <v>87</v>
      </c>
      <c r="AX347" s="274">
        <v>91</v>
      </c>
      <c r="AY347" s="274">
        <f t="shared" si="308"/>
        <v>4</v>
      </c>
      <c r="AZ347" s="274"/>
      <c r="BA347" s="274"/>
      <c r="BB347" s="274"/>
      <c r="BC347" s="274"/>
      <c r="BD347" s="274"/>
      <c r="BE347" s="274"/>
      <c r="BF347" s="274"/>
      <c r="BG347" s="274"/>
      <c r="BH347" s="274">
        <v>86</v>
      </c>
      <c r="BI347" s="274">
        <v>88</v>
      </c>
      <c r="BJ347" s="274">
        <f t="shared" si="309"/>
        <v>2</v>
      </c>
      <c r="BK347" s="274"/>
      <c r="BL347" s="274"/>
      <c r="BM347" s="274"/>
      <c r="BN347" s="274">
        <v>91</v>
      </c>
      <c r="BO347" s="274">
        <v>96</v>
      </c>
      <c r="BP347" s="274">
        <f t="shared" si="310"/>
        <v>5</v>
      </c>
      <c r="BQ347" s="286">
        <v>0.95</v>
      </c>
      <c r="BR347" s="282">
        <v>4.7</v>
      </c>
      <c r="BS347" s="282">
        <v>0.48</v>
      </c>
      <c r="BT347" s="282" t="s">
        <v>52</v>
      </c>
      <c r="BU347" s="345" t="s">
        <v>52</v>
      </c>
      <c r="BV347" s="335">
        <v>272.60000000000002</v>
      </c>
      <c r="BW347" s="335">
        <v>2.2799999999999998</v>
      </c>
      <c r="BX347" s="335">
        <v>2.5</v>
      </c>
      <c r="BY347" s="300">
        <v>0.1</v>
      </c>
      <c r="BZ347" s="335">
        <v>37.799999999999997</v>
      </c>
      <c r="CA347" s="335">
        <v>7.2</v>
      </c>
      <c r="CB347" s="257"/>
      <c r="CC347" s="257"/>
      <c r="CD347" s="257"/>
      <c r="CE347" s="257"/>
    </row>
    <row r="348" spans="1:83" ht="73.150000000000006">
      <c r="A348" s="269">
        <v>2024</v>
      </c>
      <c r="B348" s="273" t="s">
        <v>4766</v>
      </c>
      <c r="C348" s="273" t="s">
        <v>4767</v>
      </c>
      <c r="D348" s="273" t="s">
        <v>5185</v>
      </c>
      <c r="E348" s="273" t="s">
        <v>5185</v>
      </c>
      <c r="F348" s="273" t="s">
        <v>5455</v>
      </c>
      <c r="G348" s="269" t="s">
        <v>4536</v>
      </c>
      <c r="H348" s="261" t="s">
        <v>693</v>
      </c>
      <c r="I348" s="269"/>
      <c r="J348" s="337">
        <v>45444</v>
      </c>
      <c r="K348" s="269" t="s">
        <v>4464</v>
      </c>
      <c r="L348" s="269" t="s">
        <v>4508</v>
      </c>
      <c r="M348" s="269" t="s">
        <v>300</v>
      </c>
      <c r="N348" s="296">
        <v>62</v>
      </c>
      <c r="O348" s="296" t="s">
        <v>4756</v>
      </c>
      <c r="P348" s="272"/>
      <c r="Q348" s="290" t="s">
        <v>5456</v>
      </c>
      <c r="R348" s="296" t="s">
        <v>8</v>
      </c>
      <c r="S348" s="290" t="s">
        <v>5457</v>
      </c>
      <c r="T348" s="305" t="s">
        <v>2</v>
      </c>
      <c r="U348" s="260" t="s">
        <v>454</v>
      </c>
      <c r="V348" s="274"/>
      <c r="W348" s="274"/>
      <c r="X348" s="274"/>
      <c r="Y348" s="274">
        <v>23</v>
      </c>
      <c r="Z348" s="274">
        <v>45</v>
      </c>
      <c r="AA348" s="274">
        <f t="shared" si="304"/>
        <v>22</v>
      </c>
      <c r="AB348" s="274"/>
      <c r="AC348" s="274"/>
      <c r="AD348" s="274"/>
      <c r="AE348" s="274">
        <v>43</v>
      </c>
      <c r="AF348" s="274">
        <v>60</v>
      </c>
      <c r="AG348" s="274">
        <f t="shared" si="305"/>
        <v>17</v>
      </c>
      <c r="AH348" s="274"/>
      <c r="AI348" s="274"/>
      <c r="AJ348" s="274"/>
      <c r="AK348" s="274">
        <v>51</v>
      </c>
      <c r="AL348" s="274">
        <v>73</v>
      </c>
      <c r="AM348" s="274">
        <f t="shared" si="306"/>
        <v>22</v>
      </c>
      <c r="AN348" s="274"/>
      <c r="AO348" s="274"/>
      <c r="AP348" s="274"/>
      <c r="AQ348" s="274">
        <v>49</v>
      </c>
      <c r="AR348" s="274">
        <v>70</v>
      </c>
      <c r="AS348" s="274">
        <f t="shared" si="307"/>
        <v>21</v>
      </c>
      <c r="AT348" s="274"/>
      <c r="AU348" s="274"/>
      <c r="AV348" s="274"/>
      <c r="AW348" s="274">
        <v>61</v>
      </c>
      <c r="AX348" s="274">
        <v>73</v>
      </c>
      <c r="AY348" s="274">
        <f t="shared" si="308"/>
        <v>12</v>
      </c>
      <c r="AZ348" s="274"/>
      <c r="BA348" s="274"/>
      <c r="BB348" s="274"/>
      <c r="BC348" s="274"/>
      <c r="BD348" s="274"/>
      <c r="BE348" s="274"/>
      <c r="BF348" s="274"/>
      <c r="BG348" s="274"/>
      <c r="BH348" s="274">
        <v>60</v>
      </c>
      <c r="BI348" s="274">
        <v>74</v>
      </c>
      <c r="BJ348" s="274">
        <f t="shared" si="309"/>
        <v>14</v>
      </c>
      <c r="BK348" s="274"/>
      <c r="BL348" s="274"/>
      <c r="BM348" s="274"/>
      <c r="BN348" s="274">
        <v>69</v>
      </c>
      <c r="BO348" s="274">
        <v>83</v>
      </c>
      <c r="BP348" s="274">
        <f t="shared" si="310"/>
        <v>14</v>
      </c>
      <c r="BQ348" s="286">
        <v>0.95</v>
      </c>
      <c r="BR348" s="282">
        <v>4.79</v>
      </c>
      <c r="BS348" s="282">
        <v>0.49</v>
      </c>
      <c r="BT348" s="282" t="s">
        <v>52</v>
      </c>
      <c r="BU348" s="345" t="s">
        <v>52</v>
      </c>
      <c r="BV348" s="335">
        <v>255.3</v>
      </c>
      <c r="BW348" s="335">
        <v>3.58</v>
      </c>
      <c r="BX348" s="335">
        <v>4.0999999999999996</v>
      </c>
      <c r="BY348" s="300">
        <v>0.15</v>
      </c>
      <c r="BZ348" s="335">
        <v>23.2</v>
      </c>
      <c r="CA348" s="335">
        <v>11</v>
      </c>
      <c r="CB348" s="257"/>
      <c r="CC348" s="257"/>
      <c r="CD348" s="257"/>
      <c r="CE348" s="257"/>
    </row>
    <row r="349" spans="1:83" ht="58.5">
      <c r="A349" s="269">
        <v>2024</v>
      </c>
      <c r="B349" s="273" t="s">
        <v>4498</v>
      </c>
      <c r="C349" s="273" t="s">
        <v>4614</v>
      </c>
      <c r="D349" s="273" t="s">
        <v>5226</v>
      </c>
      <c r="E349" s="273" t="s">
        <v>5226</v>
      </c>
      <c r="F349" s="273" t="s">
        <v>5227</v>
      </c>
      <c r="G349" s="269" t="s">
        <v>5266</v>
      </c>
      <c r="H349" s="261" t="s">
        <v>719</v>
      </c>
      <c r="I349" s="269"/>
      <c r="J349" s="269"/>
      <c r="K349" s="269" t="s">
        <v>4464</v>
      </c>
      <c r="L349" s="269" t="s">
        <v>4508</v>
      </c>
      <c r="M349" s="313" t="s">
        <v>300</v>
      </c>
      <c r="N349" s="296">
        <v>88</v>
      </c>
      <c r="O349" s="296" t="s">
        <v>5458</v>
      </c>
      <c r="P349" s="272"/>
      <c r="Q349" s="290" t="s">
        <v>5269</v>
      </c>
      <c r="R349" s="296" t="s">
        <v>8</v>
      </c>
      <c r="S349" s="290" t="s">
        <v>5429</v>
      </c>
      <c r="T349" s="305" t="s">
        <v>8</v>
      </c>
      <c r="U349" s="260" t="s">
        <v>4703</v>
      </c>
      <c r="V349" s="274"/>
      <c r="W349" s="274"/>
      <c r="X349" s="274"/>
      <c r="Y349" s="274">
        <v>61</v>
      </c>
      <c r="Z349" s="274">
        <v>71</v>
      </c>
      <c r="AA349" s="274">
        <f t="shared" si="304"/>
        <v>10</v>
      </c>
      <c r="AB349" s="274"/>
      <c r="AC349" s="274"/>
      <c r="AD349" s="274"/>
      <c r="AE349" s="274">
        <v>77</v>
      </c>
      <c r="AF349" s="274">
        <v>83</v>
      </c>
      <c r="AG349" s="274">
        <f t="shared" si="305"/>
        <v>6</v>
      </c>
      <c r="AH349" s="274"/>
      <c r="AI349" s="274"/>
      <c r="AJ349" s="274"/>
      <c r="AK349" s="274">
        <v>77</v>
      </c>
      <c r="AL349" s="274">
        <v>83</v>
      </c>
      <c r="AM349" s="274">
        <f t="shared" si="306"/>
        <v>6</v>
      </c>
      <c r="AN349" s="274"/>
      <c r="AO349" s="274"/>
      <c r="AP349" s="274"/>
      <c r="AQ349" s="274">
        <v>58</v>
      </c>
      <c r="AR349" s="274">
        <v>64</v>
      </c>
      <c r="AS349" s="274">
        <f t="shared" si="307"/>
        <v>6</v>
      </c>
      <c r="AT349" s="274"/>
      <c r="AU349" s="274"/>
      <c r="AV349" s="274"/>
      <c r="AW349" s="274">
        <v>79</v>
      </c>
      <c r="AX349" s="274">
        <v>91</v>
      </c>
      <c r="AY349" s="274">
        <f t="shared" si="308"/>
        <v>12</v>
      </c>
      <c r="AZ349" s="274"/>
      <c r="BA349" s="274"/>
      <c r="BB349" s="274"/>
      <c r="BC349" s="274"/>
      <c r="BD349" s="274"/>
      <c r="BE349" s="274"/>
      <c r="BF349" s="274"/>
      <c r="BG349" s="274"/>
      <c r="BH349" s="274">
        <v>80</v>
      </c>
      <c r="BI349" s="274">
        <v>83</v>
      </c>
      <c r="BJ349" s="274">
        <f t="shared" si="309"/>
        <v>3</v>
      </c>
      <c r="BK349" s="274"/>
      <c r="BL349" s="274"/>
      <c r="BM349" s="274"/>
      <c r="BN349" s="274">
        <v>90</v>
      </c>
      <c r="BO349" s="274">
        <v>94</v>
      </c>
      <c r="BP349" s="274">
        <f t="shared" si="310"/>
        <v>4</v>
      </c>
      <c r="BQ349" s="286">
        <v>0.96</v>
      </c>
      <c r="BR349" s="282">
        <v>4.8</v>
      </c>
      <c r="BS349" s="282">
        <v>0.46</v>
      </c>
      <c r="BT349" s="282" t="s">
        <v>52</v>
      </c>
      <c r="BU349" s="345" t="s">
        <v>52</v>
      </c>
      <c r="BV349" s="335">
        <v>217.7</v>
      </c>
      <c r="BW349" s="335">
        <v>4.45</v>
      </c>
      <c r="BX349" s="335">
        <v>6.8</v>
      </c>
      <c r="BY349" s="300">
        <v>0.53</v>
      </c>
      <c r="BZ349" s="335">
        <v>36.200000000000003</v>
      </c>
      <c r="CA349" s="335">
        <v>6</v>
      </c>
      <c r="CB349" s="257"/>
      <c r="CC349" s="257"/>
      <c r="CD349" s="257"/>
      <c r="CE349" s="257"/>
    </row>
    <row r="350" spans="1:83" ht="43.9">
      <c r="A350" s="269">
        <v>2024</v>
      </c>
      <c r="B350" s="273" t="s">
        <v>4498</v>
      </c>
      <c r="C350" s="273" t="s">
        <v>4614</v>
      </c>
      <c r="D350" s="273" t="s">
        <v>5226</v>
      </c>
      <c r="E350" s="273" t="s">
        <v>5226</v>
      </c>
      <c r="F350" s="273" t="s">
        <v>5430</v>
      </c>
      <c r="G350" s="269" t="s">
        <v>5266</v>
      </c>
      <c r="H350" s="261" t="s">
        <v>693</v>
      </c>
      <c r="I350" s="269"/>
      <c r="J350" s="269" t="s">
        <v>5459</v>
      </c>
      <c r="K350" s="269" t="s">
        <v>4464</v>
      </c>
      <c r="L350" s="269" t="s">
        <v>4508</v>
      </c>
      <c r="M350" s="313" t="s">
        <v>300</v>
      </c>
      <c r="N350" s="296">
        <v>20</v>
      </c>
      <c r="O350" s="296" t="s">
        <v>694</v>
      </c>
      <c r="P350" s="272"/>
      <c r="Q350" s="290" t="s">
        <v>5431</v>
      </c>
      <c r="R350" s="296" t="s">
        <v>8</v>
      </c>
      <c r="S350" s="290" t="s">
        <v>5432</v>
      </c>
      <c r="T350" s="296" t="s">
        <v>8</v>
      </c>
      <c r="U350" s="260" t="s">
        <v>4703</v>
      </c>
      <c r="V350" s="274"/>
      <c r="W350" s="274"/>
      <c r="X350" s="274"/>
      <c r="Y350" s="274">
        <v>78</v>
      </c>
      <c r="Z350" s="274">
        <v>87</v>
      </c>
      <c r="AA350" s="274">
        <f t="shared" si="304"/>
        <v>9</v>
      </c>
      <c r="AB350" s="274"/>
      <c r="AC350" s="274"/>
      <c r="AD350" s="274"/>
      <c r="AE350" s="274">
        <v>85</v>
      </c>
      <c r="AF350" s="274">
        <v>90</v>
      </c>
      <c r="AG350" s="274">
        <f t="shared" si="305"/>
        <v>5</v>
      </c>
      <c r="AH350" s="274"/>
      <c r="AI350" s="274"/>
      <c r="AJ350" s="274"/>
      <c r="AK350" s="274">
        <v>90</v>
      </c>
      <c r="AL350" s="274">
        <v>94</v>
      </c>
      <c r="AM350" s="274">
        <f t="shared" si="306"/>
        <v>4</v>
      </c>
      <c r="AN350" s="274"/>
      <c r="AO350" s="274"/>
      <c r="AP350" s="274"/>
      <c r="AQ350" s="274">
        <v>76</v>
      </c>
      <c r="AR350" s="274">
        <v>79</v>
      </c>
      <c r="AS350" s="274">
        <f t="shared" si="307"/>
        <v>3</v>
      </c>
      <c r="AT350" s="274"/>
      <c r="AU350" s="274"/>
      <c r="AV350" s="274"/>
      <c r="AW350" s="274">
        <v>85</v>
      </c>
      <c r="AX350" s="274">
        <v>90</v>
      </c>
      <c r="AY350" s="274">
        <f t="shared" si="308"/>
        <v>5</v>
      </c>
      <c r="AZ350" s="274"/>
      <c r="BA350" s="274"/>
      <c r="BB350" s="274"/>
      <c r="BC350" s="274"/>
      <c r="BD350" s="274"/>
      <c r="BE350" s="274"/>
      <c r="BF350" s="274"/>
      <c r="BG350" s="274"/>
      <c r="BH350" s="274">
        <v>82</v>
      </c>
      <c r="BI350" s="274">
        <v>86</v>
      </c>
      <c r="BJ350" s="274">
        <f t="shared" si="309"/>
        <v>4</v>
      </c>
      <c r="BK350" s="274"/>
      <c r="BL350" s="274"/>
      <c r="BM350" s="274"/>
      <c r="BN350" s="274">
        <v>95</v>
      </c>
      <c r="BO350" s="274">
        <v>98</v>
      </c>
      <c r="BP350" s="274">
        <f t="shared" si="310"/>
        <v>3</v>
      </c>
      <c r="BQ350" s="286">
        <v>0.96</v>
      </c>
      <c r="BR350" s="282">
        <v>4.9000000000000004</v>
      </c>
      <c r="BS350" s="282">
        <v>0.45</v>
      </c>
      <c r="BT350" s="282" t="s">
        <v>52</v>
      </c>
      <c r="BU350" s="345" t="s">
        <v>52</v>
      </c>
      <c r="BV350" s="335">
        <v>277</v>
      </c>
      <c r="BW350" s="335">
        <v>11.31</v>
      </c>
      <c r="BX350" s="335">
        <v>13.9</v>
      </c>
      <c r="BY350" s="300">
        <v>0.23</v>
      </c>
      <c r="BZ350" s="335">
        <v>36.6</v>
      </c>
      <c r="CA350" s="335">
        <v>7.6</v>
      </c>
      <c r="CB350" s="257"/>
      <c r="CC350" s="257"/>
      <c r="CD350" s="257"/>
      <c r="CE350" s="257"/>
    </row>
    <row r="351" spans="1:83" ht="73.150000000000006">
      <c r="A351" s="269">
        <v>2024</v>
      </c>
      <c r="B351" s="273" t="s">
        <v>605</v>
      </c>
      <c r="C351" s="273" t="s">
        <v>5460</v>
      </c>
      <c r="D351" s="273" t="s">
        <v>5461</v>
      </c>
      <c r="E351" s="273" t="s">
        <v>5462</v>
      </c>
      <c r="F351" s="273" t="s">
        <v>5463</v>
      </c>
      <c r="G351" s="269" t="s">
        <v>5322</v>
      </c>
      <c r="H351" s="272" t="s">
        <v>688</v>
      </c>
      <c r="I351" s="269"/>
      <c r="J351" s="269" t="s">
        <v>5464</v>
      </c>
      <c r="K351" s="269" t="s">
        <v>4464</v>
      </c>
      <c r="L351" s="269" t="s">
        <v>4508</v>
      </c>
      <c r="M351" s="272" t="s">
        <v>300</v>
      </c>
      <c r="N351" s="269">
        <v>82</v>
      </c>
      <c r="O351" s="272" t="s">
        <v>674</v>
      </c>
      <c r="P351" s="272"/>
      <c r="Q351" s="290" t="s">
        <v>5465</v>
      </c>
      <c r="R351" s="296" t="s">
        <v>8</v>
      </c>
      <c r="S351" s="290" t="s">
        <v>5466</v>
      </c>
      <c r="T351" s="296" t="s">
        <v>2</v>
      </c>
      <c r="U351" s="260" t="s">
        <v>454</v>
      </c>
      <c r="V351" s="274"/>
      <c r="W351" s="274"/>
      <c r="X351" s="274"/>
      <c r="Y351" s="274">
        <v>85</v>
      </c>
      <c r="Z351" s="274">
        <v>89</v>
      </c>
      <c r="AA351" s="274">
        <f t="shared" si="304"/>
        <v>4</v>
      </c>
      <c r="AB351" s="274"/>
      <c r="AC351" s="274"/>
      <c r="AD351" s="274"/>
      <c r="AE351" s="274">
        <v>91</v>
      </c>
      <c r="AF351" s="274">
        <v>96</v>
      </c>
      <c r="AG351" s="274">
        <f t="shared" si="305"/>
        <v>5</v>
      </c>
      <c r="AH351" s="274"/>
      <c r="AI351" s="274"/>
      <c r="AJ351" s="274"/>
      <c r="AK351" s="274">
        <v>95</v>
      </c>
      <c r="AL351" s="274">
        <v>98</v>
      </c>
      <c r="AM351" s="274">
        <f t="shared" si="306"/>
        <v>3</v>
      </c>
      <c r="AN351" s="274"/>
      <c r="AO351" s="274"/>
      <c r="AP351" s="274"/>
      <c r="AQ351" s="274">
        <v>85</v>
      </c>
      <c r="AR351" s="274">
        <v>91</v>
      </c>
      <c r="AS351" s="274">
        <f t="shared" si="307"/>
        <v>6</v>
      </c>
      <c r="AT351" s="274"/>
      <c r="AU351" s="274"/>
      <c r="AV351" s="274"/>
      <c r="AW351" s="274">
        <v>92</v>
      </c>
      <c r="AX351" s="274">
        <v>95</v>
      </c>
      <c r="AY351" s="274">
        <f t="shared" si="308"/>
        <v>3</v>
      </c>
      <c r="AZ351" s="274"/>
      <c r="BA351" s="274"/>
      <c r="BB351" s="274"/>
      <c r="BC351" s="274"/>
      <c r="BD351" s="274"/>
      <c r="BE351" s="274"/>
      <c r="BF351" s="274"/>
      <c r="BG351" s="274"/>
      <c r="BH351" s="274">
        <v>87</v>
      </c>
      <c r="BI351" s="274">
        <v>95</v>
      </c>
      <c r="BJ351" s="274">
        <f t="shared" si="309"/>
        <v>8</v>
      </c>
      <c r="BK351" s="274"/>
      <c r="BL351" s="274"/>
      <c r="BM351" s="274"/>
      <c r="BN351" s="274">
        <v>98</v>
      </c>
      <c r="BO351" s="274">
        <v>100</v>
      </c>
      <c r="BP351" s="274">
        <f t="shared" si="310"/>
        <v>2</v>
      </c>
      <c r="BQ351" s="286">
        <v>0.96</v>
      </c>
      <c r="BR351" s="282">
        <v>3.99</v>
      </c>
      <c r="BS351" s="282">
        <v>0.44</v>
      </c>
      <c r="BT351" s="282" t="s">
        <v>52</v>
      </c>
      <c r="BU351" s="345" t="s">
        <v>52</v>
      </c>
      <c r="BV351" s="346">
        <v>341.5</v>
      </c>
      <c r="BW351" s="346">
        <v>3.6</v>
      </c>
      <c r="BX351" s="346">
        <v>4.0999999999999996</v>
      </c>
      <c r="BY351" s="347">
        <v>0.14000000000000001</v>
      </c>
      <c r="BZ351" s="346">
        <v>41.9</v>
      </c>
      <c r="CA351" s="346">
        <v>8.1</v>
      </c>
      <c r="CB351" s="257"/>
      <c r="CC351" s="257"/>
      <c r="CD351" s="257"/>
      <c r="CE351" s="257"/>
    </row>
    <row r="352" spans="1:83" ht="58.5">
      <c r="A352" s="269">
        <v>2024</v>
      </c>
      <c r="B352" s="273" t="s">
        <v>4798</v>
      </c>
      <c r="C352" s="273" t="s">
        <v>5212</v>
      </c>
      <c r="D352" s="273" t="s">
        <v>4689</v>
      </c>
      <c r="E352" s="273" t="s">
        <v>4689</v>
      </c>
      <c r="F352" s="273" t="s">
        <v>5467</v>
      </c>
      <c r="G352" s="269" t="s">
        <v>5468</v>
      </c>
      <c r="H352" s="261" t="s">
        <v>693</v>
      </c>
      <c r="I352" s="269"/>
      <c r="J352" s="337">
        <v>45474</v>
      </c>
      <c r="K352" s="269" t="s">
        <v>4464</v>
      </c>
      <c r="L352" s="269" t="s">
        <v>4508</v>
      </c>
      <c r="M352" s="272" t="s">
        <v>4630</v>
      </c>
      <c r="N352" s="269">
        <v>172</v>
      </c>
      <c r="O352" s="272" t="s">
        <v>694</v>
      </c>
      <c r="P352" s="272"/>
      <c r="Q352" s="290" t="s">
        <v>5469</v>
      </c>
      <c r="R352" s="272" t="s">
        <v>8</v>
      </c>
      <c r="S352" s="290" t="s">
        <v>695</v>
      </c>
      <c r="T352" s="269" t="s">
        <v>2</v>
      </c>
      <c r="U352" s="260" t="s">
        <v>4736</v>
      </c>
      <c r="V352" s="274"/>
      <c r="W352" s="274">
        <v>31</v>
      </c>
      <c r="X352" s="274"/>
      <c r="Y352" s="274">
        <v>59</v>
      </c>
      <c r="Z352" s="274">
        <v>80</v>
      </c>
      <c r="AA352" s="274">
        <f t="shared" si="304"/>
        <v>21</v>
      </c>
      <c r="AB352" s="274"/>
      <c r="AC352" s="274">
        <v>51</v>
      </c>
      <c r="AD352" s="274"/>
      <c r="AE352" s="274">
        <v>77</v>
      </c>
      <c r="AF352" s="274">
        <v>89</v>
      </c>
      <c r="AG352" s="274">
        <f t="shared" si="305"/>
        <v>12</v>
      </c>
      <c r="AH352" s="274"/>
      <c r="AI352" s="274">
        <v>76</v>
      </c>
      <c r="AJ352" s="274"/>
      <c r="AK352" s="274">
        <v>85</v>
      </c>
      <c r="AL352" s="274">
        <v>94</v>
      </c>
      <c r="AM352" s="274">
        <f t="shared" si="306"/>
        <v>9</v>
      </c>
      <c r="AN352" s="274"/>
      <c r="AO352" s="274">
        <v>43</v>
      </c>
      <c r="AP352" s="274"/>
      <c r="AQ352" s="274">
        <v>59</v>
      </c>
      <c r="AR352" s="274">
        <v>84</v>
      </c>
      <c r="AS352" s="274">
        <f t="shared" si="307"/>
        <v>25</v>
      </c>
      <c r="AT352" s="274"/>
      <c r="AU352" s="274">
        <v>62</v>
      </c>
      <c r="AV352" s="274"/>
      <c r="AW352" s="274">
        <v>68</v>
      </c>
      <c r="AX352" s="274">
        <v>70</v>
      </c>
      <c r="AY352" s="274">
        <f t="shared" si="308"/>
        <v>2</v>
      </c>
      <c r="AZ352" s="274"/>
      <c r="BA352" s="274"/>
      <c r="BB352" s="274"/>
      <c r="BC352" s="274"/>
      <c r="BD352" s="274"/>
      <c r="BE352" s="274"/>
      <c r="BF352" s="274"/>
      <c r="BG352" s="274"/>
      <c r="BH352" s="274"/>
      <c r="BI352" s="274"/>
      <c r="BJ352" s="274"/>
      <c r="BK352" s="274"/>
      <c r="BL352" s="274">
        <v>85</v>
      </c>
      <c r="BM352" s="274"/>
      <c r="BN352" s="274">
        <v>95</v>
      </c>
      <c r="BO352" s="274">
        <v>99</v>
      </c>
      <c r="BP352" s="274">
        <f t="shared" si="310"/>
        <v>4</v>
      </c>
      <c r="BQ352" s="286">
        <v>0.94</v>
      </c>
      <c r="BR352" s="282">
        <v>4.3499999999999996</v>
      </c>
      <c r="BS352" s="282">
        <v>0.52</v>
      </c>
      <c r="BT352" s="304">
        <v>0.88</v>
      </c>
      <c r="BU352" s="282">
        <v>2.94</v>
      </c>
      <c r="BV352" s="346">
        <v>1646</v>
      </c>
      <c r="BW352" s="346">
        <v>8.4</v>
      </c>
      <c r="BX352" s="346">
        <v>9.6</v>
      </c>
      <c r="BY352" s="347">
        <v>0.14000000000000001</v>
      </c>
      <c r="BZ352" s="346">
        <v>49.6</v>
      </c>
      <c r="CA352" s="346">
        <v>33.200000000000003</v>
      </c>
      <c r="CB352" s="257"/>
      <c r="CC352" s="257"/>
      <c r="CD352" s="257"/>
      <c r="CE352" s="257"/>
    </row>
    <row r="353" spans="1:83" ht="58.5">
      <c r="A353" s="269">
        <v>2024</v>
      </c>
      <c r="B353" s="273" t="s">
        <v>4798</v>
      </c>
      <c r="C353" s="273" t="s">
        <v>5212</v>
      </c>
      <c r="D353" s="273" t="s">
        <v>4689</v>
      </c>
      <c r="E353" s="273" t="s">
        <v>4689</v>
      </c>
      <c r="F353" s="273" t="s">
        <v>5467</v>
      </c>
      <c r="G353" s="269" t="s">
        <v>5468</v>
      </c>
      <c r="H353" s="272" t="s">
        <v>688</v>
      </c>
      <c r="I353" s="269"/>
      <c r="J353" s="337">
        <v>45474</v>
      </c>
      <c r="K353" s="269" t="s">
        <v>4464</v>
      </c>
      <c r="L353" s="269" t="s">
        <v>4508</v>
      </c>
      <c r="M353" s="272" t="s">
        <v>4630</v>
      </c>
      <c r="N353" s="269">
        <v>260</v>
      </c>
      <c r="O353" s="272" t="s">
        <v>691</v>
      </c>
      <c r="P353" s="272"/>
      <c r="Q353" s="290" t="s">
        <v>5470</v>
      </c>
      <c r="R353" s="272" t="s">
        <v>8</v>
      </c>
      <c r="S353" s="290" t="s">
        <v>692</v>
      </c>
      <c r="T353" s="269" t="s">
        <v>2</v>
      </c>
      <c r="U353" s="260" t="s">
        <v>4736</v>
      </c>
      <c r="V353" s="274"/>
      <c r="W353" s="274">
        <v>20</v>
      </c>
      <c r="X353" s="274"/>
      <c r="Y353" s="274">
        <v>58</v>
      </c>
      <c r="Z353" s="274">
        <v>85</v>
      </c>
      <c r="AA353" s="274">
        <f t="shared" si="304"/>
        <v>27</v>
      </c>
      <c r="AB353" s="274"/>
      <c r="AC353" s="274">
        <v>52</v>
      </c>
      <c r="AD353" s="274"/>
      <c r="AE353" s="274">
        <v>80</v>
      </c>
      <c r="AF353" s="274">
        <v>93</v>
      </c>
      <c r="AG353" s="274">
        <f t="shared" si="305"/>
        <v>13</v>
      </c>
      <c r="AH353" s="274"/>
      <c r="AI353" s="274">
        <v>75</v>
      </c>
      <c r="AJ353" s="274"/>
      <c r="AK353" s="274">
        <v>91</v>
      </c>
      <c r="AL353" s="274">
        <v>99</v>
      </c>
      <c r="AM353" s="274">
        <f t="shared" si="306"/>
        <v>8</v>
      </c>
      <c r="AN353" s="274"/>
      <c r="AO353" s="274">
        <v>33</v>
      </c>
      <c r="AP353" s="274"/>
      <c r="AQ353" s="274">
        <v>60</v>
      </c>
      <c r="AR353" s="274">
        <v>83</v>
      </c>
      <c r="AS353" s="274">
        <f t="shared" si="307"/>
        <v>23</v>
      </c>
      <c r="AT353" s="274"/>
      <c r="AU353" s="274">
        <v>57</v>
      </c>
      <c r="AV353" s="274"/>
      <c r="AW353" s="274">
        <v>62</v>
      </c>
      <c r="AX353" s="274">
        <v>69</v>
      </c>
      <c r="AY353" s="274">
        <f t="shared" si="308"/>
        <v>7</v>
      </c>
      <c r="AZ353" s="274"/>
      <c r="BA353" s="274"/>
      <c r="BB353" s="274"/>
      <c r="BC353" s="274"/>
      <c r="BD353" s="274"/>
      <c r="BE353" s="274"/>
      <c r="BF353" s="274"/>
      <c r="BG353" s="274"/>
      <c r="BH353" s="274"/>
      <c r="BI353" s="274"/>
      <c r="BJ353" s="274"/>
      <c r="BK353" s="274"/>
      <c r="BL353" s="274">
        <v>91</v>
      </c>
      <c r="BM353" s="274"/>
      <c r="BN353" s="274">
        <v>95</v>
      </c>
      <c r="BO353" s="274">
        <v>99</v>
      </c>
      <c r="BP353" s="274">
        <f t="shared" si="310"/>
        <v>4</v>
      </c>
      <c r="BQ353" s="286">
        <v>0.94</v>
      </c>
      <c r="BR353" s="282">
        <v>4</v>
      </c>
      <c r="BS353" s="328">
        <v>0.53</v>
      </c>
      <c r="BT353" s="304">
        <v>0.88</v>
      </c>
      <c r="BU353" s="282">
        <v>3.07</v>
      </c>
      <c r="BV353" s="346">
        <v>1194</v>
      </c>
      <c r="BW353" s="346">
        <v>3.8</v>
      </c>
      <c r="BX353" s="346">
        <v>4.3</v>
      </c>
      <c r="BY353" s="348">
        <v>0.13</v>
      </c>
      <c r="BZ353" s="346">
        <v>44.1</v>
      </c>
      <c r="CA353" s="346">
        <v>27.1</v>
      </c>
      <c r="CB353" s="257"/>
      <c r="CC353" s="257"/>
      <c r="CD353" s="257"/>
      <c r="CE353" s="257"/>
    </row>
    <row r="354" spans="1:83" ht="58.5">
      <c r="A354" s="269">
        <v>2024</v>
      </c>
      <c r="B354" s="273" t="s">
        <v>4498</v>
      </c>
      <c r="C354" s="273" t="s">
        <v>668</v>
      </c>
      <c r="D354" s="273" t="s">
        <v>4689</v>
      </c>
      <c r="E354" s="273" t="s">
        <v>4689</v>
      </c>
      <c r="F354" s="273" t="s">
        <v>4690</v>
      </c>
      <c r="G354" s="259" t="s">
        <v>5228</v>
      </c>
      <c r="H354" s="272" t="s">
        <v>688</v>
      </c>
      <c r="I354" s="269"/>
      <c r="J354" s="337">
        <v>45505</v>
      </c>
      <c r="K354" s="269" t="s">
        <v>4464</v>
      </c>
      <c r="L354" s="269" t="s">
        <v>4508</v>
      </c>
      <c r="M354" s="295" t="s">
        <v>4630</v>
      </c>
      <c r="N354" s="296">
        <v>88</v>
      </c>
      <c r="O354" s="296" t="s">
        <v>691</v>
      </c>
      <c r="P354" s="272"/>
      <c r="Q354" s="284" t="s">
        <v>5471</v>
      </c>
      <c r="R354" s="272" t="s">
        <v>8</v>
      </c>
      <c r="S354" s="290" t="s">
        <v>675</v>
      </c>
      <c r="T354" s="269" t="s">
        <v>2</v>
      </c>
      <c r="U354" s="260" t="s">
        <v>4736</v>
      </c>
      <c r="V354" s="274"/>
      <c r="W354" s="274"/>
      <c r="X354" s="274"/>
      <c r="Y354" s="274">
        <v>67</v>
      </c>
      <c r="Z354" s="274">
        <v>75</v>
      </c>
      <c r="AA354" s="274">
        <f t="shared" si="304"/>
        <v>8</v>
      </c>
      <c r="AB354" s="274"/>
      <c r="AC354" s="274"/>
      <c r="AD354" s="274"/>
      <c r="AE354" s="274">
        <v>79</v>
      </c>
      <c r="AF354" s="274">
        <v>87</v>
      </c>
      <c r="AG354" s="274">
        <f t="shared" si="305"/>
        <v>8</v>
      </c>
      <c r="AH354" s="274"/>
      <c r="AI354" s="274"/>
      <c r="AJ354" s="274"/>
      <c r="AK354" s="274">
        <v>77</v>
      </c>
      <c r="AL354" s="274">
        <v>87</v>
      </c>
      <c r="AM354" s="274">
        <f t="shared" si="306"/>
        <v>10</v>
      </c>
      <c r="AN354" s="274"/>
      <c r="AO354" s="274"/>
      <c r="AP354" s="274"/>
      <c r="AQ354" s="274">
        <v>54</v>
      </c>
      <c r="AR354" s="274">
        <v>65</v>
      </c>
      <c r="AS354" s="274">
        <f t="shared" si="307"/>
        <v>11</v>
      </c>
      <c r="AT354" s="274"/>
      <c r="AU354" s="274"/>
      <c r="AV354" s="274"/>
      <c r="AW354" s="274">
        <v>95</v>
      </c>
      <c r="AX354" s="274">
        <v>94</v>
      </c>
      <c r="AY354" s="274">
        <f t="shared" si="308"/>
        <v>-1</v>
      </c>
      <c r="AZ354" s="274"/>
      <c r="BA354" s="274"/>
      <c r="BB354" s="274"/>
      <c r="BC354" s="274"/>
      <c r="BD354" s="274"/>
      <c r="BE354" s="274"/>
      <c r="BF354" s="274"/>
      <c r="BG354" s="274"/>
      <c r="BH354" s="274">
        <v>95</v>
      </c>
      <c r="BI354" s="274">
        <v>92</v>
      </c>
      <c r="BJ354" s="274">
        <f t="shared" ref="BJ354:BJ359" si="311">BI354-BH354</f>
        <v>-3</v>
      </c>
      <c r="BK354" s="274"/>
      <c r="BL354" s="274"/>
      <c r="BM354" s="274"/>
      <c r="BN354" s="274">
        <v>81</v>
      </c>
      <c r="BO354" s="274">
        <v>89</v>
      </c>
      <c r="BP354" s="274">
        <f t="shared" si="310"/>
        <v>8</v>
      </c>
      <c r="BQ354" s="286">
        <v>0.95</v>
      </c>
      <c r="BR354" s="282">
        <v>4.01</v>
      </c>
      <c r="BS354" s="282">
        <v>0.59</v>
      </c>
      <c r="BT354" s="304">
        <v>0.89</v>
      </c>
      <c r="BU354" s="282">
        <v>2.67</v>
      </c>
      <c r="BV354" s="346">
        <v>485.3</v>
      </c>
      <c r="BW354" s="346">
        <v>4.72</v>
      </c>
      <c r="BX354" s="346">
        <v>5.25</v>
      </c>
      <c r="BY354" s="347">
        <v>0.11</v>
      </c>
      <c r="BZ354" s="346">
        <v>35.700000000000003</v>
      </c>
      <c r="CA354" s="346">
        <v>13.6</v>
      </c>
      <c r="CB354" s="257"/>
      <c r="CC354" s="257"/>
      <c r="CD354" s="257"/>
      <c r="CE354" s="257"/>
    </row>
    <row r="355" spans="1:83" ht="58.5">
      <c r="A355" s="269">
        <v>2024</v>
      </c>
      <c r="B355" s="273" t="s">
        <v>4798</v>
      </c>
      <c r="C355" s="273" t="s">
        <v>5472</v>
      </c>
      <c r="D355" s="273" t="s">
        <v>4689</v>
      </c>
      <c r="E355" s="273" t="s">
        <v>4689</v>
      </c>
      <c r="F355" s="273" t="s">
        <v>5473</v>
      </c>
      <c r="G355" s="269" t="s">
        <v>698</v>
      </c>
      <c r="H355" s="272" t="s">
        <v>688</v>
      </c>
      <c r="I355" s="269"/>
      <c r="J355" s="337">
        <v>45505</v>
      </c>
      <c r="K355" s="269" t="s">
        <v>4464</v>
      </c>
      <c r="L355" s="269" t="s">
        <v>4508</v>
      </c>
      <c r="M355" s="272" t="s">
        <v>4630</v>
      </c>
      <c r="N355" s="296">
        <v>315</v>
      </c>
      <c r="O355" s="296" t="s">
        <v>5474</v>
      </c>
      <c r="P355" s="272"/>
      <c r="Q355" s="284" t="s">
        <v>5475</v>
      </c>
      <c r="R355" s="272" t="s">
        <v>8</v>
      </c>
      <c r="S355" s="290" t="s">
        <v>700</v>
      </c>
      <c r="T355" s="269" t="s">
        <v>2</v>
      </c>
      <c r="U355" s="260" t="s">
        <v>454</v>
      </c>
      <c r="V355" s="274"/>
      <c r="W355" s="274"/>
      <c r="X355" s="274"/>
      <c r="Y355" s="274">
        <v>33</v>
      </c>
      <c r="Z355" s="274">
        <v>48</v>
      </c>
      <c r="AA355" s="274">
        <f t="shared" si="304"/>
        <v>15</v>
      </c>
      <c r="AB355" s="274"/>
      <c r="AC355" s="274"/>
      <c r="AD355" s="274"/>
      <c r="AE355" s="274">
        <v>76</v>
      </c>
      <c r="AF355" s="274">
        <v>80</v>
      </c>
      <c r="AG355" s="274">
        <f t="shared" si="305"/>
        <v>4</v>
      </c>
      <c r="AH355" s="274"/>
      <c r="AI355" s="274"/>
      <c r="AJ355" s="274"/>
      <c r="AK355" s="274">
        <v>79</v>
      </c>
      <c r="AL355" s="274">
        <v>84</v>
      </c>
      <c r="AM355" s="274">
        <f t="shared" si="306"/>
        <v>5</v>
      </c>
      <c r="AN355" s="274"/>
      <c r="AO355" s="274"/>
      <c r="AP355" s="274"/>
      <c r="AQ355" s="274">
        <v>49</v>
      </c>
      <c r="AR355" s="274">
        <v>63</v>
      </c>
      <c r="AS355" s="274">
        <f t="shared" si="307"/>
        <v>14</v>
      </c>
      <c r="AT355" s="274"/>
      <c r="AU355" s="274"/>
      <c r="AV355" s="274"/>
      <c r="AW355" s="274">
        <v>85</v>
      </c>
      <c r="AX355" s="274">
        <v>89</v>
      </c>
      <c r="AY355" s="274">
        <f t="shared" si="308"/>
        <v>4</v>
      </c>
      <c r="AZ355" s="274"/>
      <c r="BA355" s="274"/>
      <c r="BB355" s="274"/>
      <c r="BC355" s="274"/>
      <c r="BD355" s="274"/>
      <c r="BE355" s="274"/>
      <c r="BF355" s="274"/>
      <c r="BG355" s="274"/>
      <c r="BH355" s="274">
        <v>76</v>
      </c>
      <c r="BI355" s="274">
        <v>77</v>
      </c>
      <c r="BJ355" s="274">
        <f t="shared" si="311"/>
        <v>1</v>
      </c>
      <c r="BK355" s="274"/>
      <c r="BL355" s="274"/>
      <c r="BM355" s="274"/>
      <c r="BN355" s="274">
        <v>87</v>
      </c>
      <c r="BO355" s="274">
        <v>89</v>
      </c>
      <c r="BP355" s="274">
        <f t="shared" si="310"/>
        <v>2</v>
      </c>
      <c r="BQ355" s="286">
        <v>0.96</v>
      </c>
      <c r="BR355" s="282">
        <v>5.08</v>
      </c>
      <c r="BS355" s="282">
        <v>0.51</v>
      </c>
      <c r="BT355" s="304">
        <v>0.88</v>
      </c>
      <c r="BU355" s="282">
        <v>2.5</v>
      </c>
      <c r="BV355" s="346">
        <v>1325.4</v>
      </c>
      <c r="BW355" s="346">
        <v>3.3</v>
      </c>
      <c r="BX355" s="346">
        <v>3.85</v>
      </c>
      <c r="BY355" s="347">
        <v>0.17</v>
      </c>
      <c r="BZ355" s="346">
        <v>55.3</v>
      </c>
      <c r="CA355" s="346">
        <v>24</v>
      </c>
      <c r="CB355" s="257"/>
      <c r="CC355" s="257"/>
      <c r="CD355" s="257"/>
      <c r="CE355" s="257"/>
    </row>
    <row r="356" spans="1:83" ht="43.9">
      <c r="A356" s="269">
        <v>2024</v>
      </c>
      <c r="B356" s="273" t="s">
        <v>4498</v>
      </c>
      <c r="C356" s="273" t="s">
        <v>668</v>
      </c>
      <c r="D356" s="273" t="s">
        <v>4689</v>
      </c>
      <c r="E356" s="273" t="s">
        <v>4689</v>
      </c>
      <c r="F356" s="273" t="s">
        <v>5476</v>
      </c>
      <c r="G356" s="269" t="s">
        <v>12091</v>
      </c>
      <c r="H356" s="261" t="s">
        <v>693</v>
      </c>
      <c r="I356" s="269"/>
      <c r="J356" s="337">
        <v>45505</v>
      </c>
      <c r="K356" s="269" t="s">
        <v>4464</v>
      </c>
      <c r="L356" s="269" t="s">
        <v>4508</v>
      </c>
      <c r="M356" s="295" t="s">
        <v>4630</v>
      </c>
      <c r="N356" s="296">
        <v>28</v>
      </c>
      <c r="O356" s="296" t="s">
        <v>694</v>
      </c>
      <c r="P356" s="272"/>
      <c r="Q356" s="290" t="s">
        <v>5477</v>
      </c>
      <c r="R356" s="272" t="s">
        <v>5</v>
      </c>
      <c r="S356" s="290" t="s">
        <v>95</v>
      </c>
      <c r="T356" s="296" t="s">
        <v>2</v>
      </c>
      <c r="U356" s="260" t="s">
        <v>4736</v>
      </c>
      <c r="V356" s="274"/>
      <c r="W356" s="274"/>
      <c r="X356" s="274"/>
      <c r="Y356" s="274">
        <v>62</v>
      </c>
      <c r="Z356" s="274">
        <v>86</v>
      </c>
      <c r="AA356" s="274">
        <f t="shared" si="304"/>
        <v>24</v>
      </c>
      <c r="AB356" s="274"/>
      <c r="AC356" s="274"/>
      <c r="AD356" s="274"/>
      <c r="AE356" s="274">
        <v>83</v>
      </c>
      <c r="AF356" s="274">
        <v>93</v>
      </c>
      <c r="AG356" s="274">
        <f t="shared" si="305"/>
        <v>10</v>
      </c>
      <c r="AH356" s="274"/>
      <c r="AI356" s="274"/>
      <c r="AJ356" s="274"/>
      <c r="AK356" s="274">
        <v>81</v>
      </c>
      <c r="AL356" s="274">
        <v>93</v>
      </c>
      <c r="AM356" s="274">
        <f t="shared" si="306"/>
        <v>12</v>
      </c>
      <c r="AN356" s="274"/>
      <c r="AO356" s="274"/>
      <c r="AP356" s="274"/>
      <c r="AQ356" s="274">
        <v>51</v>
      </c>
      <c r="AR356" s="274">
        <v>80</v>
      </c>
      <c r="AS356" s="274">
        <f t="shared" si="307"/>
        <v>29</v>
      </c>
      <c r="AT356" s="274"/>
      <c r="AU356" s="274"/>
      <c r="AV356" s="274"/>
      <c r="AW356" s="274">
        <v>88</v>
      </c>
      <c r="AX356" s="274">
        <v>95</v>
      </c>
      <c r="AY356" s="274">
        <f t="shared" si="308"/>
        <v>7</v>
      </c>
      <c r="AZ356" s="274"/>
      <c r="BA356" s="274"/>
      <c r="BB356" s="274"/>
      <c r="BC356" s="274"/>
      <c r="BD356" s="274"/>
      <c r="BE356" s="274"/>
      <c r="BF356" s="274"/>
      <c r="BG356" s="274"/>
      <c r="BH356" s="274">
        <v>82</v>
      </c>
      <c r="BI356" s="274">
        <v>90</v>
      </c>
      <c r="BJ356" s="274">
        <f t="shared" si="311"/>
        <v>8</v>
      </c>
      <c r="BK356" s="274"/>
      <c r="BL356" s="274"/>
      <c r="BM356" s="274"/>
      <c r="BN356" s="274">
        <v>89</v>
      </c>
      <c r="BO356" s="274">
        <v>97</v>
      </c>
      <c r="BP356" s="274">
        <f t="shared" si="310"/>
        <v>8</v>
      </c>
      <c r="BQ356" s="286">
        <v>0.96</v>
      </c>
      <c r="BR356" s="282">
        <v>5.47</v>
      </c>
      <c r="BS356" s="282">
        <v>0.47</v>
      </c>
      <c r="BT356" s="304">
        <v>0.89</v>
      </c>
      <c r="BU356" s="282">
        <v>2.38</v>
      </c>
      <c r="BV356" s="346">
        <v>338</v>
      </c>
      <c r="BW356" s="346">
        <v>11.45</v>
      </c>
      <c r="BX356" s="346">
        <v>12.1</v>
      </c>
      <c r="BY356" s="347">
        <v>0.06</v>
      </c>
      <c r="BZ356" s="346">
        <v>37.9</v>
      </c>
      <c r="CA356" s="346">
        <v>8.9</v>
      </c>
      <c r="CB356" s="257"/>
      <c r="CC356" s="257"/>
      <c r="CD356" s="257"/>
      <c r="CE356" s="257"/>
    </row>
    <row r="357" spans="1:83" ht="58.5">
      <c r="A357" s="269">
        <v>2024</v>
      </c>
      <c r="B357" s="273" t="s">
        <v>4498</v>
      </c>
      <c r="C357" s="273" t="s">
        <v>714</v>
      </c>
      <c r="D357" s="273" t="s">
        <v>4689</v>
      </c>
      <c r="E357" s="273" t="s">
        <v>4689</v>
      </c>
      <c r="F357" s="273" t="s">
        <v>5478</v>
      </c>
      <c r="G357" s="269" t="s">
        <v>12091</v>
      </c>
      <c r="H357" s="261" t="s">
        <v>693</v>
      </c>
      <c r="I357" s="269"/>
      <c r="J357" s="269" t="s">
        <v>5479</v>
      </c>
      <c r="K357" s="269" t="s">
        <v>4464</v>
      </c>
      <c r="L357" s="269" t="s">
        <v>4508</v>
      </c>
      <c r="M357" s="295" t="s">
        <v>4630</v>
      </c>
      <c r="N357" s="296">
        <v>62</v>
      </c>
      <c r="O357" s="296" t="s">
        <v>717</v>
      </c>
      <c r="P357" s="272"/>
      <c r="Q357" s="290" t="s">
        <v>5480</v>
      </c>
      <c r="R357" s="296" t="s">
        <v>8</v>
      </c>
      <c r="S357" s="284" t="s">
        <v>718</v>
      </c>
      <c r="T357" s="296" t="s">
        <v>2</v>
      </c>
      <c r="U357" s="260" t="s">
        <v>4736</v>
      </c>
      <c r="V357" s="274"/>
      <c r="W357" s="274"/>
      <c r="X357" s="274"/>
      <c r="Y357" s="274">
        <v>80</v>
      </c>
      <c r="Z357" s="274">
        <v>91</v>
      </c>
      <c r="AA357" s="274">
        <f t="shared" si="304"/>
        <v>11</v>
      </c>
      <c r="AB357" s="274"/>
      <c r="AC357" s="274"/>
      <c r="AD357" s="274"/>
      <c r="AE357" s="274">
        <v>95</v>
      </c>
      <c r="AF357" s="274">
        <v>99</v>
      </c>
      <c r="AG357" s="274">
        <f t="shared" si="305"/>
        <v>4</v>
      </c>
      <c r="AH357" s="274"/>
      <c r="AI357" s="274"/>
      <c r="AJ357" s="274"/>
      <c r="AK357" s="274">
        <v>89</v>
      </c>
      <c r="AL357" s="274">
        <v>96</v>
      </c>
      <c r="AM357" s="274">
        <f t="shared" si="306"/>
        <v>7</v>
      </c>
      <c r="AN357" s="274"/>
      <c r="AO357" s="274"/>
      <c r="AP357" s="274"/>
      <c r="AQ357" s="274">
        <v>74</v>
      </c>
      <c r="AR357" s="274">
        <v>90</v>
      </c>
      <c r="AS357" s="274">
        <f t="shared" si="307"/>
        <v>16</v>
      </c>
      <c r="AT357" s="274"/>
      <c r="AU357" s="274"/>
      <c r="AV357" s="274"/>
      <c r="AW357" s="274">
        <v>91</v>
      </c>
      <c r="AX357" s="274">
        <v>95</v>
      </c>
      <c r="AY357" s="274">
        <f t="shared" si="308"/>
        <v>4</v>
      </c>
      <c r="AZ357" s="274"/>
      <c r="BA357" s="274"/>
      <c r="BB357" s="274"/>
      <c r="BC357" s="274"/>
      <c r="BD357" s="274"/>
      <c r="BE357" s="274"/>
      <c r="BF357" s="274"/>
      <c r="BG357" s="274"/>
      <c r="BH357" s="274">
        <v>88</v>
      </c>
      <c r="BI357" s="274">
        <v>91</v>
      </c>
      <c r="BJ357" s="274">
        <f t="shared" si="311"/>
        <v>3</v>
      </c>
      <c r="BK357" s="274"/>
      <c r="BL357" s="274"/>
      <c r="BM357" s="274"/>
      <c r="BN357" s="274">
        <v>92</v>
      </c>
      <c r="BO357" s="274">
        <v>99</v>
      </c>
      <c r="BP357" s="274">
        <f t="shared" si="310"/>
        <v>7</v>
      </c>
      <c r="BQ357" s="286">
        <v>0.96</v>
      </c>
      <c r="BR357" s="282">
        <v>5.57</v>
      </c>
      <c r="BS357" s="282">
        <v>0.45</v>
      </c>
      <c r="BT357" s="282"/>
      <c r="BU357" s="282"/>
      <c r="BV357" s="346">
        <v>613.5</v>
      </c>
      <c r="BW357" s="346">
        <v>9.35</v>
      </c>
      <c r="BX357" s="346">
        <v>10.45</v>
      </c>
      <c r="BY357" s="347">
        <v>0.12</v>
      </c>
      <c r="BZ357" s="346">
        <v>55.4</v>
      </c>
      <c r="CA357" s="346">
        <v>11.1</v>
      </c>
      <c r="CB357" s="257"/>
      <c r="CC357" s="257"/>
      <c r="CD357" s="257"/>
      <c r="CE357" s="257"/>
    </row>
    <row r="358" spans="1:83" ht="43.9">
      <c r="A358" s="269">
        <v>2024</v>
      </c>
      <c r="B358" s="273" t="s">
        <v>4498</v>
      </c>
      <c r="C358" s="273" t="s">
        <v>714</v>
      </c>
      <c r="D358" s="273" t="s">
        <v>4689</v>
      </c>
      <c r="E358" s="273" t="s">
        <v>4689</v>
      </c>
      <c r="F358" s="273" t="s">
        <v>5478</v>
      </c>
      <c r="G358" s="269" t="s">
        <v>12091</v>
      </c>
      <c r="H358" s="272" t="s">
        <v>719</v>
      </c>
      <c r="I358" s="269"/>
      <c r="J358" s="269" t="s">
        <v>5479</v>
      </c>
      <c r="K358" s="269" t="s">
        <v>4464</v>
      </c>
      <c r="L358" s="269" t="s">
        <v>4508</v>
      </c>
      <c r="M358" s="295" t="s">
        <v>4630</v>
      </c>
      <c r="N358" s="296">
        <v>47</v>
      </c>
      <c r="O358" s="296" t="s">
        <v>720</v>
      </c>
      <c r="P358" s="272"/>
      <c r="Q358" s="290" t="s">
        <v>5481</v>
      </c>
      <c r="R358" s="296" t="s">
        <v>8</v>
      </c>
      <c r="S358" s="284" t="s">
        <v>721</v>
      </c>
      <c r="T358" s="296" t="s">
        <v>2</v>
      </c>
      <c r="U358" s="260" t="s">
        <v>4736</v>
      </c>
      <c r="V358" s="274"/>
      <c r="W358" s="274"/>
      <c r="X358" s="274"/>
      <c r="Y358" s="274">
        <v>77</v>
      </c>
      <c r="Z358" s="274">
        <v>83</v>
      </c>
      <c r="AA358" s="274">
        <f t="shared" si="304"/>
        <v>6</v>
      </c>
      <c r="AB358" s="274"/>
      <c r="AC358" s="274"/>
      <c r="AD358" s="274"/>
      <c r="AE358" s="274">
        <v>90</v>
      </c>
      <c r="AF358" s="274">
        <v>97</v>
      </c>
      <c r="AG358" s="274">
        <f t="shared" si="305"/>
        <v>7</v>
      </c>
      <c r="AH358" s="274"/>
      <c r="AI358" s="274"/>
      <c r="AJ358" s="274"/>
      <c r="AK358" s="274">
        <v>93</v>
      </c>
      <c r="AL358" s="274">
        <v>95</v>
      </c>
      <c r="AM358" s="274">
        <f t="shared" si="306"/>
        <v>2</v>
      </c>
      <c r="AN358" s="274"/>
      <c r="AO358" s="274"/>
      <c r="AP358" s="274"/>
      <c r="AQ358" s="274">
        <v>77</v>
      </c>
      <c r="AR358" s="274">
        <v>88</v>
      </c>
      <c r="AS358" s="274">
        <f t="shared" si="307"/>
        <v>11</v>
      </c>
      <c r="AT358" s="274"/>
      <c r="AU358" s="274"/>
      <c r="AV358" s="274"/>
      <c r="AW358" s="274">
        <v>95</v>
      </c>
      <c r="AX358" s="274">
        <v>97</v>
      </c>
      <c r="AY358" s="274">
        <f t="shared" si="308"/>
        <v>2</v>
      </c>
      <c r="AZ358" s="274"/>
      <c r="BA358" s="274"/>
      <c r="BB358" s="274"/>
      <c r="BC358" s="274"/>
      <c r="BD358" s="274"/>
      <c r="BE358" s="274"/>
      <c r="BF358" s="274"/>
      <c r="BG358" s="274"/>
      <c r="BH358" s="274">
        <v>88</v>
      </c>
      <c r="BI358" s="274">
        <v>94</v>
      </c>
      <c r="BJ358" s="274">
        <f t="shared" si="311"/>
        <v>6</v>
      </c>
      <c r="BK358" s="274"/>
      <c r="BL358" s="274"/>
      <c r="BM358" s="274"/>
      <c r="BN358" s="274">
        <v>96</v>
      </c>
      <c r="BO358" s="274">
        <v>97</v>
      </c>
      <c r="BP358" s="274">
        <f t="shared" si="310"/>
        <v>1</v>
      </c>
      <c r="BQ358" s="286">
        <v>0.96</v>
      </c>
      <c r="BR358" s="282">
        <v>5.36</v>
      </c>
      <c r="BS358" s="282">
        <v>0.47</v>
      </c>
      <c r="BT358" s="282"/>
      <c r="BU358" s="282"/>
      <c r="BV358" s="346">
        <v>262.5</v>
      </c>
      <c r="BW358" s="346">
        <v>3.79</v>
      </c>
      <c r="BX358" s="346">
        <v>5.2</v>
      </c>
      <c r="BY358" s="347">
        <v>0.37</v>
      </c>
      <c r="BZ358" s="346">
        <v>39.200000000000003</v>
      </c>
      <c r="CA358" s="346">
        <v>6.7</v>
      </c>
      <c r="CB358" s="257"/>
      <c r="CC358" s="257"/>
      <c r="CD358" s="257"/>
      <c r="CE358" s="257"/>
    </row>
    <row r="359" spans="1:83" ht="58.5">
      <c r="A359" s="269">
        <v>2024</v>
      </c>
      <c r="B359" s="273" t="s">
        <v>4498</v>
      </c>
      <c r="C359" s="273" t="s">
        <v>714</v>
      </c>
      <c r="D359" s="273" t="s">
        <v>4689</v>
      </c>
      <c r="E359" s="273" t="s">
        <v>4689</v>
      </c>
      <c r="F359" s="273" t="s">
        <v>5478</v>
      </c>
      <c r="G359" s="269" t="s">
        <v>12091</v>
      </c>
      <c r="H359" s="272" t="s">
        <v>688</v>
      </c>
      <c r="I359" s="269"/>
      <c r="J359" s="269" t="s">
        <v>5479</v>
      </c>
      <c r="K359" s="269" t="s">
        <v>4464</v>
      </c>
      <c r="L359" s="269" t="s">
        <v>4508</v>
      </c>
      <c r="M359" s="295" t="s">
        <v>4630</v>
      </c>
      <c r="N359" s="296">
        <v>86</v>
      </c>
      <c r="O359" s="296" t="s">
        <v>691</v>
      </c>
      <c r="P359" s="272"/>
      <c r="Q359" s="284" t="s">
        <v>5482</v>
      </c>
      <c r="R359" s="296" t="s">
        <v>8</v>
      </c>
      <c r="S359" s="290" t="s">
        <v>722</v>
      </c>
      <c r="T359" s="296" t="s">
        <v>2</v>
      </c>
      <c r="U359" s="260" t="s">
        <v>4736</v>
      </c>
      <c r="V359" s="274"/>
      <c r="W359" s="274"/>
      <c r="X359" s="274"/>
      <c r="Y359" s="274">
        <v>85</v>
      </c>
      <c r="Z359" s="274">
        <v>86</v>
      </c>
      <c r="AA359" s="274">
        <f t="shared" si="304"/>
        <v>1</v>
      </c>
      <c r="AB359" s="274"/>
      <c r="AC359" s="274"/>
      <c r="AD359" s="274"/>
      <c r="AE359" s="274">
        <v>97</v>
      </c>
      <c r="AF359" s="274">
        <v>99</v>
      </c>
      <c r="AG359" s="274">
        <f t="shared" si="305"/>
        <v>2</v>
      </c>
      <c r="AH359" s="274"/>
      <c r="AI359" s="274"/>
      <c r="AJ359" s="274"/>
      <c r="AK359" s="274">
        <v>94</v>
      </c>
      <c r="AL359" s="274">
        <v>95</v>
      </c>
      <c r="AM359" s="274">
        <f t="shared" si="306"/>
        <v>1</v>
      </c>
      <c r="AN359" s="274"/>
      <c r="AO359" s="274"/>
      <c r="AP359" s="274"/>
      <c r="AQ359" s="274">
        <v>76</v>
      </c>
      <c r="AR359" s="274">
        <v>89</v>
      </c>
      <c r="AS359" s="274">
        <f t="shared" si="307"/>
        <v>13</v>
      </c>
      <c r="AT359" s="274"/>
      <c r="AU359" s="274"/>
      <c r="AV359" s="274"/>
      <c r="AW359" s="274">
        <v>89</v>
      </c>
      <c r="AX359" s="274">
        <v>95</v>
      </c>
      <c r="AY359" s="274">
        <f t="shared" si="308"/>
        <v>6</v>
      </c>
      <c r="AZ359" s="274"/>
      <c r="BA359" s="274"/>
      <c r="BB359" s="274"/>
      <c r="BC359" s="274"/>
      <c r="BD359" s="274"/>
      <c r="BE359" s="274"/>
      <c r="BF359" s="274"/>
      <c r="BG359" s="274"/>
      <c r="BH359" s="274">
        <v>86</v>
      </c>
      <c r="BI359" s="274">
        <v>88</v>
      </c>
      <c r="BJ359" s="274">
        <f t="shared" si="311"/>
        <v>2</v>
      </c>
      <c r="BK359" s="274"/>
      <c r="BL359" s="274"/>
      <c r="BM359" s="274"/>
      <c r="BN359" s="274">
        <v>99</v>
      </c>
      <c r="BO359" s="274">
        <v>97</v>
      </c>
      <c r="BP359" s="274">
        <f t="shared" si="310"/>
        <v>-2</v>
      </c>
      <c r="BQ359" s="286">
        <v>0.96</v>
      </c>
      <c r="BR359" s="282">
        <v>5.55</v>
      </c>
      <c r="BS359" s="282">
        <v>0.45</v>
      </c>
      <c r="BT359" s="282"/>
      <c r="BU359" s="282"/>
      <c r="BV359" s="346">
        <v>351.5</v>
      </c>
      <c r="BW359" s="346">
        <v>3.36</v>
      </c>
      <c r="BX359" s="346">
        <v>3.97</v>
      </c>
      <c r="BY359" s="347">
        <v>0.18</v>
      </c>
      <c r="BZ359" s="346">
        <v>32.299999999999997</v>
      </c>
      <c r="CA359" s="346">
        <v>10.9</v>
      </c>
      <c r="CB359" s="257"/>
      <c r="CC359" s="257"/>
      <c r="CD359" s="257"/>
      <c r="CE359" s="257"/>
    </row>
    <row r="360" spans="1:83" ht="58.5">
      <c r="A360" s="269">
        <v>2024</v>
      </c>
      <c r="B360" s="260" t="s">
        <v>4498</v>
      </c>
      <c r="C360" s="260" t="s">
        <v>668</v>
      </c>
      <c r="D360" s="260" t="s">
        <v>5483</v>
      </c>
      <c r="E360" s="260" t="s">
        <v>5484</v>
      </c>
      <c r="F360" s="260" t="s">
        <v>5485</v>
      </c>
      <c r="G360" s="269" t="s">
        <v>12068</v>
      </c>
      <c r="H360" s="272" t="s">
        <v>676</v>
      </c>
      <c r="I360" s="269"/>
      <c r="J360" s="269"/>
      <c r="K360" s="269" t="s">
        <v>4464</v>
      </c>
      <c r="L360" s="269" t="s">
        <v>4749</v>
      </c>
      <c r="M360" s="313" t="s">
        <v>300</v>
      </c>
      <c r="N360" s="296">
        <v>46</v>
      </c>
      <c r="O360" s="296" t="s">
        <v>5219</v>
      </c>
      <c r="P360" s="272"/>
      <c r="Q360" s="272" t="s">
        <v>52</v>
      </c>
      <c r="R360" s="296"/>
      <c r="S360" s="290" t="s">
        <v>5486</v>
      </c>
      <c r="T360" s="296" t="s">
        <v>8</v>
      </c>
      <c r="U360" s="260" t="s">
        <v>454</v>
      </c>
      <c r="V360" s="274">
        <v>45</v>
      </c>
      <c r="W360" s="274">
        <v>18</v>
      </c>
      <c r="X360" s="274">
        <f>V360-W360</f>
        <v>27</v>
      </c>
      <c r="Y360" s="274"/>
      <c r="Z360" s="274"/>
      <c r="AA360" s="274"/>
      <c r="AB360" s="274">
        <v>56</v>
      </c>
      <c r="AC360" s="274">
        <v>43</v>
      </c>
      <c r="AD360" s="274">
        <f>AB360-AC360</f>
        <v>13</v>
      </c>
      <c r="AE360" s="274"/>
      <c r="AF360" s="274"/>
      <c r="AG360" s="274"/>
      <c r="AH360" s="274">
        <v>76</v>
      </c>
      <c r="AI360" s="274">
        <v>56</v>
      </c>
      <c r="AJ360" s="274">
        <f>AH360-AI360</f>
        <v>20</v>
      </c>
      <c r="AK360" s="274"/>
      <c r="AL360" s="274"/>
      <c r="AM360" s="274"/>
      <c r="AN360" s="274">
        <v>48</v>
      </c>
      <c r="AO360" s="274">
        <v>15</v>
      </c>
      <c r="AP360" s="274">
        <f>AN360-AO360</f>
        <v>33</v>
      </c>
      <c r="AQ360" s="274"/>
      <c r="AR360" s="274"/>
      <c r="AS360" s="274"/>
      <c r="AT360" s="274">
        <v>76</v>
      </c>
      <c r="AU360" s="274">
        <v>69</v>
      </c>
      <c r="AV360" s="274">
        <f>AT360-AU360</f>
        <v>7</v>
      </c>
      <c r="AW360" s="274"/>
      <c r="AX360" s="274"/>
      <c r="AY360" s="274"/>
      <c r="AZ360" s="274"/>
      <c r="BA360" s="274"/>
      <c r="BB360" s="274"/>
      <c r="BC360" s="274"/>
      <c r="BD360" s="274"/>
      <c r="BE360" s="274">
        <v>71</v>
      </c>
      <c r="BF360" s="274">
        <v>61</v>
      </c>
      <c r="BG360" s="274">
        <f>BE360-BF360</f>
        <v>10</v>
      </c>
      <c r="BH360" s="274"/>
      <c r="BI360" s="274"/>
      <c r="BJ360" s="274"/>
      <c r="BK360" s="274">
        <v>82</v>
      </c>
      <c r="BL360" s="274">
        <v>75</v>
      </c>
      <c r="BM360" s="274">
        <f>BK360-BL360</f>
        <v>7</v>
      </c>
      <c r="BN360" s="274"/>
      <c r="BO360" s="274"/>
      <c r="BP360" s="274"/>
      <c r="BQ360" s="286">
        <v>0.95</v>
      </c>
      <c r="BR360" s="282">
        <v>4.62</v>
      </c>
      <c r="BS360" s="282">
        <v>0.47</v>
      </c>
      <c r="BT360" s="282" t="s">
        <v>52</v>
      </c>
      <c r="BU360" s="282" t="s">
        <v>52</v>
      </c>
      <c r="BV360" s="346">
        <v>191.98</v>
      </c>
      <c r="BW360" s="346">
        <v>2.21</v>
      </c>
      <c r="BX360" s="346">
        <v>2.2999999999999998</v>
      </c>
      <c r="BY360" s="347">
        <v>0.04</v>
      </c>
      <c r="BZ360" s="346">
        <v>28.56</v>
      </c>
      <c r="CA360" s="346">
        <v>6.72</v>
      </c>
      <c r="CB360" s="257"/>
      <c r="CC360" s="257"/>
      <c r="CD360" s="257"/>
      <c r="CE360" s="257" t="s">
        <v>4461</v>
      </c>
    </row>
    <row r="361" spans="1:83" ht="58.5">
      <c r="A361" s="269">
        <v>2024</v>
      </c>
      <c r="B361" s="273" t="s">
        <v>4798</v>
      </c>
      <c r="C361" s="273" t="s">
        <v>5212</v>
      </c>
      <c r="D361" s="273" t="s">
        <v>5487</v>
      </c>
      <c r="E361" s="273" t="s">
        <v>5487</v>
      </c>
      <c r="F361" s="273" t="s">
        <v>710</v>
      </c>
      <c r="G361" s="269" t="s">
        <v>712</v>
      </c>
      <c r="H361" s="272" t="s">
        <v>688</v>
      </c>
      <c r="I361" s="269"/>
      <c r="J361" s="337">
        <v>45505</v>
      </c>
      <c r="K361" s="269" t="s">
        <v>4464</v>
      </c>
      <c r="L361" s="269" t="s">
        <v>4508</v>
      </c>
      <c r="M361" s="272" t="s">
        <v>4630</v>
      </c>
      <c r="N361" s="296">
        <v>88</v>
      </c>
      <c r="O361" s="296" t="s">
        <v>691</v>
      </c>
      <c r="P361" s="272"/>
      <c r="Q361" s="290" t="s">
        <v>5488</v>
      </c>
      <c r="R361" s="296" t="s">
        <v>2</v>
      </c>
      <c r="S361" s="290" t="s">
        <v>713</v>
      </c>
      <c r="T361" s="296" t="s">
        <v>2</v>
      </c>
      <c r="U361" s="260" t="s">
        <v>454</v>
      </c>
      <c r="V361" s="274"/>
      <c r="W361" s="274"/>
      <c r="X361" s="274"/>
      <c r="Y361" s="274">
        <v>11</v>
      </c>
      <c r="Z361" s="274">
        <v>31</v>
      </c>
      <c r="AA361" s="274">
        <f t="shared" ref="AA361:AA376" si="312">Z361-Y361</f>
        <v>20</v>
      </c>
      <c r="AB361" s="274"/>
      <c r="AC361" s="274"/>
      <c r="AD361" s="274"/>
      <c r="AE361" s="274">
        <v>33</v>
      </c>
      <c r="AF361" s="274">
        <v>58</v>
      </c>
      <c r="AG361" s="274">
        <f t="shared" ref="AG361:AG376" si="313">AF361-AE361</f>
        <v>25</v>
      </c>
      <c r="AH361" s="274"/>
      <c r="AI361" s="274"/>
      <c r="AJ361" s="274"/>
      <c r="AK361" s="274">
        <v>62</v>
      </c>
      <c r="AL361" s="274">
        <v>69</v>
      </c>
      <c r="AM361" s="274">
        <f t="shared" ref="AM361:AM376" si="314">AL361-AK361</f>
        <v>7</v>
      </c>
      <c r="AN361" s="274"/>
      <c r="AO361" s="274"/>
      <c r="AP361" s="274"/>
      <c r="AQ361" s="274">
        <v>32</v>
      </c>
      <c r="AR361" s="274">
        <v>43</v>
      </c>
      <c r="AS361" s="274">
        <f t="shared" ref="AS361:AS376" si="315">AR361-AQ361</f>
        <v>11</v>
      </c>
      <c r="AT361" s="274"/>
      <c r="AU361" s="274"/>
      <c r="AV361" s="274"/>
      <c r="AW361" s="274">
        <v>74</v>
      </c>
      <c r="AX361" s="274">
        <v>88</v>
      </c>
      <c r="AY361" s="274">
        <f t="shared" ref="AY361:AY376" si="316">AX361-AW361</f>
        <v>14</v>
      </c>
      <c r="AZ361" s="274"/>
      <c r="BA361" s="274"/>
      <c r="BB361" s="274"/>
      <c r="BC361" s="274"/>
      <c r="BD361" s="274"/>
      <c r="BE361" s="274"/>
      <c r="BF361" s="274"/>
      <c r="BG361" s="274"/>
      <c r="BH361" s="274">
        <v>64</v>
      </c>
      <c r="BI361" s="274">
        <v>77</v>
      </c>
      <c r="BJ361" s="274">
        <f t="shared" ref="BJ361:BJ376" si="317">BI361-BH361</f>
        <v>13</v>
      </c>
      <c r="BK361" s="274"/>
      <c r="BL361" s="274"/>
      <c r="BM361" s="274"/>
      <c r="BN361" s="274">
        <v>84</v>
      </c>
      <c r="BO361" s="274">
        <v>82</v>
      </c>
      <c r="BP361" s="274">
        <f t="shared" ref="BP361:BP376" si="318">BO361-BN361</f>
        <v>-2</v>
      </c>
      <c r="BQ361" s="286">
        <v>0.95</v>
      </c>
      <c r="BR361" s="282">
        <v>5.04</v>
      </c>
      <c r="BS361" s="282">
        <v>0.52</v>
      </c>
      <c r="BT361" s="282" t="s">
        <v>52</v>
      </c>
      <c r="BU361" s="282" t="s">
        <v>52</v>
      </c>
      <c r="BV361" s="346">
        <v>403.7</v>
      </c>
      <c r="BW361" s="346">
        <v>4.3099999999999996</v>
      </c>
      <c r="BX361" s="346">
        <v>4.41</v>
      </c>
      <c r="BY361" s="347">
        <v>0.02</v>
      </c>
      <c r="BZ361" s="346">
        <v>34.4</v>
      </c>
      <c r="CA361" s="346">
        <v>11.7</v>
      </c>
      <c r="CB361" s="257"/>
      <c r="CC361" s="257"/>
      <c r="CD361" s="257"/>
      <c r="CE361" s="257"/>
    </row>
    <row r="362" spans="1:83" ht="43.9">
      <c r="A362" s="269">
        <v>2024</v>
      </c>
      <c r="B362" s="273" t="s">
        <v>4498</v>
      </c>
      <c r="C362" s="273" t="s">
        <v>668</v>
      </c>
      <c r="D362" s="273" t="s">
        <v>4689</v>
      </c>
      <c r="E362" s="273" t="s">
        <v>4689</v>
      </c>
      <c r="F362" s="273" t="s">
        <v>5489</v>
      </c>
      <c r="G362" s="269" t="s">
        <v>12088</v>
      </c>
      <c r="H362" s="272" t="s">
        <v>681</v>
      </c>
      <c r="I362" s="269"/>
      <c r="J362" s="337">
        <v>45505</v>
      </c>
      <c r="K362" s="269" t="s">
        <v>4464</v>
      </c>
      <c r="L362" s="269" t="s">
        <v>4508</v>
      </c>
      <c r="M362" s="295" t="s">
        <v>4630</v>
      </c>
      <c r="N362" s="296">
        <v>64</v>
      </c>
      <c r="O362" s="296" t="s">
        <v>682</v>
      </c>
      <c r="P362" s="272"/>
      <c r="Q362" s="290" t="s">
        <v>5490</v>
      </c>
      <c r="R362" s="296" t="s">
        <v>5</v>
      </c>
      <c r="S362" s="290" t="s">
        <v>705</v>
      </c>
      <c r="T362" s="296" t="s">
        <v>2</v>
      </c>
      <c r="U362" s="260" t="s">
        <v>4736</v>
      </c>
      <c r="V362" s="274"/>
      <c r="W362" s="274"/>
      <c r="X362" s="274"/>
      <c r="Y362" s="274">
        <v>43</v>
      </c>
      <c r="Z362" s="274">
        <v>68</v>
      </c>
      <c r="AA362" s="274">
        <f t="shared" si="312"/>
        <v>25</v>
      </c>
      <c r="AB362" s="274"/>
      <c r="AC362" s="274"/>
      <c r="AD362" s="274"/>
      <c r="AE362" s="274">
        <v>63</v>
      </c>
      <c r="AF362" s="274">
        <v>85</v>
      </c>
      <c r="AG362" s="274">
        <f t="shared" si="313"/>
        <v>22</v>
      </c>
      <c r="AH362" s="274"/>
      <c r="AI362" s="274"/>
      <c r="AJ362" s="274"/>
      <c r="AK362" s="274">
        <v>84</v>
      </c>
      <c r="AL362" s="274">
        <v>91</v>
      </c>
      <c r="AM362" s="274">
        <f t="shared" si="314"/>
        <v>7</v>
      </c>
      <c r="AN362" s="274"/>
      <c r="AO362" s="274"/>
      <c r="AP362" s="274"/>
      <c r="AQ362" s="274">
        <v>40</v>
      </c>
      <c r="AR362" s="274">
        <v>75</v>
      </c>
      <c r="AS362" s="274">
        <f t="shared" si="315"/>
        <v>35</v>
      </c>
      <c r="AT362" s="274"/>
      <c r="AU362" s="274"/>
      <c r="AV362" s="274"/>
      <c r="AW362" s="274">
        <v>94</v>
      </c>
      <c r="AX362" s="274">
        <v>92</v>
      </c>
      <c r="AY362" s="274">
        <f t="shared" si="316"/>
        <v>-2</v>
      </c>
      <c r="AZ362" s="274"/>
      <c r="BA362" s="274"/>
      <c r="BB362" s="274"/>
      <c r="BC362" s="274"/>
      <c r="BD362" s="274"/>
      <c r="BE362" s="274"/>
      <c r="BF362" s="274"/>
      <c r="BG362" s="274"/>
      <c r="BH362" s="274">
        <v>88</v>
      </c>
      <c r="BI362" s="274">
        <v>84</v>
      </c>
      <c r="BJ362" s="274">
        <f t="shared" si="317"/>
        <v>-4</v>
      </c>
      <c r="BK362" s="274"/>
      <c r="BL362" s="274"/>
      <c r="BM362" s="274"/>
      <c r="BN362" s="274">
        <v>92</v>
      </c>
      <c r="BO362" s="274">
        <v>97</v>
      </c>
      <c r="BP362" s="274">
        <f t="shared" si="318"/>
        <v>5</v>
      </c>
      <c r="BQ362" s="286">
        <v>0.96</v>
      </c>
      <c r="BR362" s="282">
        <v>5.04</v>
      </c>
      <c r="BS362" s="282">
        <v>0.49</v>
      </c>
      <c r="BT362" s="282"/>
      <c r="BU362" s="282"/>
      <c r="BV362" s="346">
        <v>441.49</v>
      </c>
      <c r="BW362" s="346">
        <v>5.67</v>
      </c>
      <c r="BX362" s="346">
        <v>6.89</v>
      </c>
      <c r="BY362" s="347">
        <v>0.22</v>
      </c>
      <c r="BZ362" s="346">
        <v>41.22</v>
      </c>
      <c r="CA362" s="346">
        <v>10.71</v>
      </c>
      <c r="CB362" s="257"/>
      <c r="CC362" s="257"/>
      <c r="CD362" s="257"/>
      <c r="CE362" s="257"/>
    </row>
    <row r="363" spans="1:83" ht="87.75">
      <c r="A363" s="269">
        <v>2024</v>
      </c>
      <c r="B363" s="273" t="s">
        <v>4498</v>
      </c>
      <c r="C363" s="273" t="s">
        <v>668</v>
      </c>
      <c r="D363" s="273" t="s">
        <v>4689</v>
      </c>
      <c r="E363" s="273" t="s">
        <v>4689</v>
      </c>
      <c r="F363" s="273" t="s">
        <v>4690</v>
      </c>
      <c r="G363" s="259" t="s">
        <v>5228</v>
      </c>
      <c r="H363" s="261" t="s">
        <v>693</v>
      </c>
      <c r="I363" s="269"/>
      <c r="J363" s="337">
        <v>45505</v>
      </c>
      <c r="K363" s="269" t="s">
        <v>4464</v>
      </c>
      <c r="L363" s="269" t="s">
        <v>4508</v>
      </c>
      <c r="M363" s="295" t="s">
        <v>4630</v>
      </c>
      <c r="N363" s="296">
        <v>72</v>
      </c>
      <c r="O363" s="296" t="s">
        <v>5491</v>
      </c>
      <c r="P363" s="272"/>
      <c r="Q363" s="290" t="s">
        <v>5492</v>
      </c>
      <c r="R363" s="296" t="s">
        <v>8</v>
      </c>
      <c r="S363" s="290" t="s">
        <v>708</v>
      </c>
      <c r="T363" s="296" t="s">
        <v>2</v>
      </c>
      <c r="U363" s="260" t="s">
        <v>4736</v>
      </c>
      <c r="V363" s="274"/>
      <c r="W363" s="274"/>
      <c r="X363" s="274"/>
      <c r="Y363" s="274">
        <v>48</v>
      </c>
      <c r="Z363" s="274">
        <v>64</v>
      </c>
      <c r="AA363" s="274">
        <f t="shared" si="312"/>
        <v>16</v>
      </c>
      <c r="AB363" s="274"/>
      <c r="AC363" s="274"/>
      <c r="AD363" s="274"/>
      <c r="AE363" s="274">
        <v>72</v>
      </c>
      <c r="AF363" s="274">
        <v>81</v>
      </c>
      <c r="AG363" s="274">
        <f t="shared" si="313"/>
        <v>9</v>
      </c>
      <c r="AH363" s="274"/>
      <c r="AI363" s="274"/>
      <c r="AJ363" s="274"/>
      <c r="AK363" s="274">
        <v>65</v>
      </c>
      <c r="AL363" s="274">
        <v>69</v>
      </c>
      <c r="AM363" s="274">
        <f t="shared" si="314"/>
        <v>4</v>
      </c>
      <c r="AN363" s="274"/>
      <c r="AO363" s="274"/>
      <c r="AP363" s="274"/>
      <c r="AQ363" s="274">
        <v>35</v>
      </c>
      <c r="AR363" s="274">
        <v>55</v>
      </c>
      <c r="AS363" s="274">
        <f t="shared" si="315"/>
        <v>20</v>
      </c>
      <c r="AT363" s="274"/>
      <c r="AU363" s="274"/>
      <c r="AV363" s="274"/>
      <c r="AW363" s="274">
        <v>86</v>
      </c>
      <c r="AX363" s="274">
        <v>89</v>
      </c>
      <c r="AY363" s="274">
        <f t="shared" si="316"/>
        <v>3</v>
      </c>
      <c r="AZ363" s="274"/>
      <c r="BA363" s="274"/>
      <c r="BB363" s="274"/>
      <c r="BC363" s="274"/>
      <c r="BD363" s="274"/>
      <c r="BE363" s="274"/>
      <c r="BF363" s="274"/>
      <c r="BG363" s="274"/>
      <c r="BH363" s="274">
        <v>93</v>
      </c>
      <c r="BI363" s="274">
        <v>94</v>
      </c>
      <c r="BJ363" s="274">
        <f t="shared" si="317"/>
        <v>1</v>
      </c>
      <c r="BK363" s="274"/>
      <c r="BL363" s="274"/>
      <c r="BM363" s="274"/>
      <c r="BN363" s="274">
        <v>75</v>
      </c>
      <c r="BO363" s="274">
        <v>80</v>
      </c>
      <c r="BP363" s="274">
        <f t="shared" si="318"/>
        <v>5</v>
      </c>
      <c r="BQ363" s="286">
        <v>0.97</v>
      </c>
      <c r="BR363" s="282">
        <v>5.21</v>
      </c>
      <c r="BS363" s="282">
        <v>0.45</v>
      </c>
      <c r="BT363" s="282"/>
      <c r="BU363" s="282"/>
      <c r="BV363" s="346">
        <v>701.2</v>
      </c>
      <c r="BW363" s="346">
        <v>8.3800000000000008</v>
      </c>
      <c r="BX363" s="346">
        <v>9.6999999999999993</v>
      </c>
      <c r="BY363" s="347">
        <v>0.16</v>
      </c>
      <c r="BZ363" s="346">
        <v>55.8</v>
      </c>
      <c r="CA363" s="346">
        <v>12.6</v>
      </c>
      <c r="CB363" s="257"/>
      <c r="CC363" s="257"/>
      <c r="CD363" s="257"/>
      <c r="CE363" s="257"/>
    </row>
    <row r="364" spans="1:83" ht="73.150000000000006">
      <c r="A364" s="269">
        <v>2024</v>
      </c>
      <c r="B364" s="273" t="s">
        <v>605</v>
      </c>
      <c r="C364" s="273" t="s">
        <v>4473</v>
      </c>
      <c r="D364" s="273" t="s">
        <v>5446</v>
      </c>
      <c r="E364" s="273" t="s">
        <v>5447</v>
      </c>
      <c r="F364" s="273" t="s">
        <v>5493</v>
      </c>
      <c r="G364" s="269" t="s">
        <v>5164</v>
      </c>
      <c r="H364" s="261" t="s">
        <v>693</v>
      </c>
      <c r="I364" s="269"/>
      <c r="J364" s="337">
        <v>45505</v>
      </c>
      <c r="K364" s="269" t="s">
        <v>4464</v>
      </c>
      <c r="L364" s="269" t="s">
        <v>4508</v>
      </c>
      <c r="M364" s="272" t="s">
        <v>4630</v>
      </c>
      <c r="N364" s="296">
        <v>62</v>
      </c>
      <c r="O364" s="296" t="s">
        <v>694</v>
      </c>
      <c r="P364" s="272"/>
      <c r="Q364" s="290" t="s">
        <v>5494</v>
      </c>
      <c r="R364" s="296" t="s">
        <v>2</v>
      </c>
      <c r="S364" s="290" t="s">
        <v>5495</v>
      </c>
      <c r="T364" s="305" t="s">
        <v>8</v>
      </c>
      <c r="U364" s="260" t="s">
        <v>4736</v>
      </c>
      <c r="V364" s="274"/>
      <c r="W364" s="274"/>
      <c r="X364" s="274"/>
      <c r="Y364" s="274">
        <v>25</v>
      </c>
      <c r="Z364" s="274">
        <v>42</v>
      </c>
      <c r="AA364" s="274">
        <f t="shared" si="312"/>
        <v>17</v>
      </c>
      <c r="AB364" s="274"/>
      <c r="AC364" s="274"/>
      <c r="AD364" s="274"/>
      <c r="AE364" s="274">
        <v>36</v>
      </c>
      <c r="AF364" s="274">
        <v>48</v>
      </c>
      <c r="AG364" s="274">
        <f t="shared" si="313"/>
        <v>12</v>
      </c>
      <c r="AH364" s="274"/>
      <c r="AI364" s="274"/>
      <c r="AJ364" s="274"/>
      <c r="AK364" s="274">
        <v>47</v>
      </c>
      <c r="AL364" s="274">
        <v>65</v>
      </c>
      <c r="AM364" s="274">
        <f t="shared" si="314"/>
        <v>18</v>
      </c>
      <c r="AN364" s="274"/>
      <c r="AO364" s="274"/>
      <c r="AP364" s="274"/>
      <c r="AQ364" s="274">
        <v>28</v>
      </c>
      <c r="AR364" s="274">
        <v>53</v>
      </c>
      <c r="AS364" s="274">
        <f t="shared" si="315"/>
        <v>25</v>
      </c>
      <c r="AT364" s="274"/>
      <c r="AU364" s="274"/>
      <c r="AV364" s="274"/>
      <c r="AW364" s="274">
        <v>85</v>
      </c>
      <c r="AX364" s="274">
        <v>93</v>
      </c>
      <c r="AY364" s="274">
        <f t="shared" si="316"/>
        <v>8</v>
      </c>
      <c r="AZ364" s="274"/>
      <c r="BA364" s="274"/>
      <c r="BB364" s="274"/>
      <c r="BC364" s="274"/>
      <c r="BD364" s="274"/>
      <c r="BE364" s="274"/>
      <c r="BF364" s="274"/>
      <c r="BG364" s="274"/>
      <c r="BH364" s="274">
        <v>86</v>
      </c>
      <c r="BI364" s="274">
        <v>92</v>
      </c>
      <c r="BJ364" s="274">
        <f t="shared" si="317"/>
        <v>6</v>
      </c>
      <c r="BK364" s="274"/>
      <c r="BL364" s="274"/>
      <c r="BM364" s="274"/>
      <c r="BN364" s="274">
        <v>64</v>
      </c>
      <c r="BO364" s="274">
        <v>74</v>
      </c>
      <c r="BP364" s="274">
        <f t="shared" si="318"/>
        <v>10</v>
      </c>
      <c r="BQ364" s="286">
        <v>0.96</v>
      </c>
      <c r="BR364" s="282">
        <v>4.46</v>
      </c>
      <c r="BS364" s="282">
        <v>0.5</v>
      </c>
      <c r="BT364" s="282" t="s">
        <v>52</v>
      </c>
      <c r="BU364" s="282" t="s">
        <v>52</v>
      </c>
      <c r="BV364" s="346">
        <v>520.54</v>
      </c>
      <c r="BW364" s="346">
        <v>7.34</v>
      </c>
      <c r="BX364" s="346">
        <v>8.4499999999999993</v>
      </c>
      <c r="BY364" s="347">
        <v>0.15</v>
      </c>
      <c r="BZ364" s="346">
        <v>32.15</v>
      </c>
      <c r="CA364" s="346">
        <v>16.190000000000001</v>
      </c>
      <c r="CB364" s="257"/>
      <c r="CC364" s="257"/>
      <c r="CD364" s="257"/>
      <c r="CE364" s="257"/>
    </row>
    <row r="365" spans="1:83" ht="58.5">
      <c r="A365" s="269">
        <v>2024</v>
      </c>
      <c r="B365" s="273" t="s">
        <v>4483</v>
      </c>
      <c r="C365" s="273" t="s">
        <v>4484</v>
      </c>
      <c r="D365" s="273" t="s">
        <v>5006</v>
      </c>
      <c r="E365" s="273" t="s">
        <v>5006</v>
      </c>
      <c r="F365" s="273" t="s">
        <v>5496</v>
      </c>
      <c r="G365" s="269" t="s">
        <v>12045</v>
      </c>
      <c r="H365" s="261" t="s">
        <v>4469</v>
      </c>
      <c r="I365" s="269"/>
      <c r="J365" s="269" t="s">
        <v>5497</v>
      </c>
      <c r="K365" s="269" t="s">
        <v>4464</v>
      </c>
      <c r="L365" s="269" t="s">
        <v>4508</v>
      </c>
      <c r="M365" s="261" t="s">
        <v>300</v>
      </c>
      <c r="N365" s="296">
        <v>60</v>
      </c>
      <c r="O365" s="296" t="s">
        <v>5498</v>
      </c>
      <c r="P365" s="272"/>
      <c r="Q365" s="290" t="s">
        <v>5499</v>
      </c>
      <c r="R365" s="272" t="s">
        <v>2</v>
      </c>
      <c r="S365" s="284" t="s">
        <v>5500</v>
      </c>
      <c r="T365" s="296" t="s">
        <v>2</v>
      </c>
      <c r="U365" s="260" t="s">
        <v>454</v>
      </c>
      <c r="V365" s="274"/>
      <c r="W365" s="274"/>
      <c r="X365" s="274"/>
      <c r="Y365" s="274">
        <v>32</v>
      </c>
      <c r="Z365" s="274">
        <v>62</v>
      </c>
      <c r="AA365" s="274">
        <f t="shared" si="312"/>
        <v>30</v>
      </c>
      <c r="AB365" s="274"/>
      <c r="AC365" s="274"/>
      <c r="AD365" s="274"/>
      <c r="AE365" s="274">
        <v>48</v>
      </c>
      <c r="AF365" s="274">
        <v>77</v>
      </c>
      <c r="AG365" s="274">
        <f t="shared" si="313"/>
        <v>29</v>
      </c>
      <c r="AH365" s="274"/>
      <c r="AI365" s="274"/>
      <c r="AJ365" s="274"/>
      <c r="AK365" s="274">
        <v>64</v>
      </c>
      <c r="AL365" s="274">
        <v>80</v>
      </c>
      <c r="AM365" s="274">
        <f t="shared" si="314"/>
        <v>16</v>
      </c>
      <c r="AN365" s="274"/>
      <c r="AO365" s="274"/>
      <c r="AP365" s="274"/>
      <c r="AQ365" s="274">
        <v>46</v>
      </c>
      <c r="AR365" s="274">
        <v>58</v>
      </c>
      <c r="AS365" s="274">
        <f t="shared" si="315"/>
        <v>12</v>
      </c>
      <c r="AT365" s="274"/>
      <c r="AU365" s="274"/>
      <c r="AV365" s="274"/>
      <c r="AW365" s="274">
        <v>72</v>
      </c>
      <c r="AX365" s="274">
        <v>81</v>
      </c>
      <c r="AY365" s="274">
        <f t="shared" si="316"/>
        <v>9</v>
      </c>
      <c r="AZ365" s="274"/>
      <c r="BA365" s="274"/>
      <c r="BB365" s="274"/>
      <c r="BC365" s="274"/>
      <c r="BD365" s="274"/>
      <c r="BE365" s="274"/>
      <c r="BF365" s="274"/>
      <c r="BG365" s="274"/>
      <c r="BH365" s="274">
        <v>74</v>
      </c>
      <c r="BI365" s="274">
        <v>79</v>
      </c>
      <c r="BJ365" s="274">
        <f t="shared" si="317"/>
        <v>5</v>
      </c>
      <c r="BK365" s="274"/>
      <c r="BL365" s="274"/>
      <c r="BM365" s="274"/>
      <c r="BN365" s="274">
        <v>87</v>
      </c>
      <c r="BO365" s="274">
        <v>93</v>
      </c>
      <c r="BP365" s="274">
        <f t="shared" si="318"/>
        <v>6</v>
      </c>
      <c r="BQ365" s="286">
        <v>0.95</v>
      </c>
      <c r="BR365" s="282">
        <v>3.85</v>
      </c>
      <c r="BS365" s="282">
        <v>0.52</v>
      </c>
      <c r="BT365" s="282" t="s">
        <v>52</v>
      </c>
      <c r="BU365" s="282" t="s">
        <v>52</v>
      </c>
      <c r="BV365" s="346">
        <v>40.83</v>
      </c>
      <c r="BW365" s="346">
        <v>0.879</v>
      </c>
      <c r="BX365" s="346">
        <v>0.94199999999999995</v>
      </c>
      <c r="BY365" s="347">
        <v>7.0000000000000007E-2</v>
      </c>
      <c r="BZ365" s="346">
        <v>8.9700000000000006</v>
      </c>
      <c r="CA365" s="346">
        <v>4.5</v>
      </c>
      <c r="CB365" s="257"/>
      <c r="CC365" s="257"/>
      <c r="CD365" s="257"/>
      <c r="CE365" s="257"/>
    </row>
    <row r="366" spans="1:83" ht="73.150000000000006">
      <c r="A366" s="269">
        <v>2024</v>
      </c>
      <c r="B366" s="273" t="s">
        <v>4528</v>
      </c>
      <c r="C366" s="273" t="s">
        <v>5501</v>
      </c>
      <c r="D366" s="273" t="s">
        <v>5502</v>
      </c>
      <c r="E366" s="273" t="s">
        <v>5502</v>
      </c>
      <c r="F366" s="273" t="s">
        <v>5503</v>
      </c>
      <c r="G366" s="269" t="s">
        <v>12062</v>
      </c>
      <c r="H366" s="261" t="s">
        <v>693</v>
      </c>
      <c r="I366" s="269"/>
      <c r="J366" s="269" t="s">
        <v>5504</v>
      </c>
      <c r="K366" s="269" t="s">
        <v>4464</v>
      </c>
      <c r="L366" s="269" t="s">
        <v>4508</v>
      </c>
      <c r="M366" s="272" t="s">
        <v>4630</v>
      </c>
      <c r="N366" s="296">
        <v>80</v>
      </c>
      <c r="O366" s="296" t="s">
        <v>707</v>
      </c>
      <c r="P366" s="272"/>
      <c r="Q366" s="284" t="s">
        <v>5505</v>
      </c>
      <c r="R366" s="272" t="s">
        <v>5</v>
      </c>
      <c r="S366" s="290" t="s">
        <v>5506</v>
      </c>
      <c r="T366" s="306" t="s">
        <v>2</v>
      </c>
      <c r="U366" s="260" t="s">
        <v>454</v>
      </c>
      <c r="V366" s="274"/>
      <c r="W366" s="274"/>
      <c r="X366" s="274"/>
      <c r="Y366" s="274">
        <v>66</v>
      </c>
      <c r="Z366" s="274">
        <v>76</v>
      </c>
      <c r="AA366" s="274">
        <f t="shared" si="312"/>
        <v>10</v>
      </c>
      <c r="AB366" s="274"/>
      <c r="AC366" s="274"/>
      <c r="AD366" s="274"/>
      <c r="AE366" s="274">
        <v>78</v>
      </c>
      <c r="AF366" s="274">
        <v>89</v>
      </c>
      <c r="AG366" s="274">
        <f t="shared" si="313"/>
        <v>11</v>
      </c>
      <c r="AH366" s="274"/>
      <c r="AI366" s="274"/>
      <c r="AJ366" s="274"/>
      <c r="AK366" s="274">
        <v>85</v>
      </c>
      <c r="AL366" s="274">
        <v>92</v>
      </c>
      <c r="AM366" s="274">
        <f t="shared" si="314"/>
        <v>7</v>
      </c>
      <c r="AN366" s="274"/>
      <c r="AO366" s="274"/>
      <c r="AP366" s="274"/>
      <c r="AQ366" s="274">
        <v>43</v>
      </c>
      <c r="AR366" s="274">
        <v>60</v>
      </c>
      <c r="AS366" s="274">
        <f t="shared" si="315"/>
        <v>17</v>
      </c>
      <c r="AT366" s="274"/>
      <c r="AU366" s="274"/>
      <c r="AV366" s="274"/>
      <c r="AW366" s="274">
        <v>95</v>
      </c>
      <c r="AX366" s="274">
        <v>93</v>
      </c>
      <c r="AY366" s="274">
        <f t="shared" si="316"/>
        <v>-2</v>
      </c>
      <c r="AZ366" s="274"/>
      <c r="BA366" s="274"/>
      <c r="BB366" s="274"/>
      <c r="BC366" s="274"/>
      <c r="BD366" s="274"/>
      <c r="BE366" s="274"/>
      <c r="BF366" s="274"/>
      <c r="BG366" s="274"/>
      <c r="BH366" s="274">
        <v>96</v>
      </c>
      <c r="BI366" s="274">
        <v>91</v>
      </c>
      <c r="BJ366" s="274">
        <f t="shared" si="317"/>
        <v>-5</v>
      </c>
      <c r="BK366" s="274"/>
      <c r="BL366" s="274"/>
      <c r="BM366" s="274"/>
      <c r="BN366" s="274">
        <v>91</v>
      </c>
      <c r="BO366" s="274">
        <v>96</v>
      </c>
      <c r="BP366" s="274">
        <f t="shared" si="318"/>
        <v>5</v>
      </c>
      <c r="BQ366" s="286">
        <v>0.95</v>
      </c>
      <c r="BR366" s="282">
        <v>4.53</v>
      </c>
      <c r="BS366" s="282">
        <v>0.47</v>
      </c>
      <c r="BT366" s="282" t="s">
        <v>52</v>
      </c>
      <c r="BU366" s="282" t="s">
        <v>52</v>
      </c>
      <c r="BV366" s="299">
        <v>577.1</v>
      </c>
      <c r="BW366" s="299">
        <v>5.8</v>
      </c>
      <c r="BX366" s="299">
        <v>7.2</v>
      </c>
      <c r="BY366" s="300">
        <v>0.19</v>
      </c>
      <c r="BZ366" s="299">
        <v>47.27</v>
      </c>
      <c r="CA366" s="299">
        <v>12.2</v>
      </c>
      <c r="CB366" s="257"/>
      <c r="CC366" s="257"/>
      <c r="CD366" s="257"/>
      <c r="CE366" s="257"/>
    </row>
    <row r="367" spans="1:83" ht="73.150000000000006">
      <c r="A367" s="269">
        <v>2024</v>
      </c>
      <c r="B367" s="273" t="s">
        <v>4528</v>
      </c>
      <c r="C367" s="273" t="s">
        <v>5501</v>
      </c>
      <c r="D367" s="273" t="s">
        <v>5502</v>
      </c>
      <c r="E367" s="273" t="s">
        <v>5502</v>
      </c>
      <c r="F367" s="273" t="s">
        <v>5503</v>
      </c>
      <c r="G367" s="269" t="s">
        <v>12062</v>
      </c>
      <c r="H367" s="272" t="s">
        <v>719</v>
      </c>
      <c r="I367" s="269"/>
      <c r="J367" s="269" t="s">
        <v>5504</v>
      </c>
      <c r="K367" s="269" t="s">
        <v>4464</v>
      </c>
      <c r="L367" s="269" t="s">
        <v>4508</v>
      </c>
      <c r="M367" s="272" t="s">
        <v>4630</v>
      </c>
      <c r="N367" s="296">
        <v>202</v>
      </c>
      <c r="O367" s="296" t="s">
        <v>5428</v>
      </c>
      <c r="P367" s="272"/>
      <c r="Q367" s="290" t="s">
        <v>5507</v>
      </c>
      <c r="R367" s="272" t="s">
        <v>5</v>
      </c>
      <c r="S367" s="284" t="s">
        <v>5508</v>
      </c>
      <c r="T367" s="306" t="s">
        <v>2</v>
      </c>
      <c r="U367" s="260" t="s">
        <v>454</v>
      </c>
      <c r="V367" s="274"/>
      <c r="W367" s="274"/>
      <c r="X367" s="274"/>
      <c r="Y367" s="274">
        <v>72</v>
      </c>
      <c r="Z367" s="274">
        <v>71</v>
      </c>
      <c r="AA367" s="274">
        <f t="shared" si="312"/>
        <v>-1</v>
      </c>
      <c r="AB367" s="274"/>
      <c r="AC367" s="274"/>
      <c r="AD367" s="274"/>
      <c r="AE367" s="274">
        <v>82</v>
      </c>
      <c r="AF367" s="274">
        <v>84</v>
      </c>
      <c r="AG367" s="274">
        <f t="shared" si="313"/>
        <v>2</v>
      </c>
      <c r="AH367" s="274"/>
      <c r="AI367" s="274"/>
      <c r="AJ367" s="274"/>
      <c r="AK367" s="274">
        <v>88</v>
      </c>
      <c r="AL367" s="274">
        <v>97</v>
      </c>
      <c r="AM367" s="274">
        <f t="shared" si="314"/>
        <v>9</v>
      </c>
      <c r="AN367" s="274"/>
      <c r="AO367" s="274"/>
      <c r="AP367" s="274"/>
      <c r="AQ367" s="274">
        <v>48</v>
      </c>
      <c r="AR367" s="274">
        <v>63</v>
      </c>
      <c r="AS367" s="274">
        <f t="shared" si="315"/>
        <v>15</v>
      </c>
      <c r="AT367" s="274"/>
      <c r="AU367" s="274"/>
      <c r="AV367" s="274"/>
      <c r="AW367" s="274">
        <v>93</v>
      </c>
      <c r="AX367" s="274">
        <v>92</v>
      </c>
      <c r="AY367" s="274">
        <f t="shared" si="316"/>
        <v>-1</v>
      </c>
      <c r="AZ367" s="274"/>
      <c r="BA367" s="274"/>
      <c r="BB367" s="274"/>
      <c r="BC367" s="274"/>
      <c r="BD367" s="274"/>
      <c r="BE367" s="274"/>
      <c r="BF367" s="274"/>
      <c r="BG367" s="274"/>
      <c r="BH367" s="274">
        <v>89</v>
      </c>
      <c r="BI367" s="274">
        <v>95</v>
      </c>
      <c r="BJ367" s="274">
        <f t="shared" si="317"/>
        <v>6</v>
      </c>
      <c r="BK367" s="274"/>
      <c r="BL367" s="274"/>
      <c r="BM367" s="274"/>
      <c r="BN367" s="274">
        <v>88</v>
      </c>
      <c r="BO367" s="274">
        <v>97</v>
      </c>
      <c r="BP367" s="274">
        <f t="shared" si="318"/>
        <v>9</v>
      </c>
      <c r="BQ367" s="286">
        <v>0.95</v>
      </c>
      <c r="BR367" s="282">
        <v>4.46</v>
      </c>
      <c r="BS367" s="282">
        <v>0.43</v>
      </c>
      <c r="BT367" s="282" t="s">
        <v>52</v>
      </c>
      <c r="BU367" s="282" t="s">
        <v>52</v>
      </c>
      <c r="BV367" s="299">
        <v>716.7</v>
      </c>
      <c r="BW367" s="299">
        <v>3.2</v>
      </c>
      <c r="BX367" s="299">
        <v>3.6</v>
      </c>
      <c r="BY367" s="300">
        <v>0.09</v>
      </c>
      <c r="BZ367" s="299">
        <v>42.02</v>
      </c>
      <c r="CA367" s="299">
        <v>17.100000000000001</v>
      </c>
      <c r="CB367" s="257"/>
      <c r="CC367" s="257"/>
      <c r="CD367" s="257"/>
      <c r="CE367" s="257"/>
    </row>
    <row r="368" spans="1:83" ht="58.5">
      <c r="A368" s="269">
        <v>2024</v>
      </c>
      <c r="B368" s="273" t="s">
        <v>4459</v>
      </c>
      <c r="C368" s="273" t="s">
        <v>4650</v>
      </c>
      <c r="D368" s="273" t="s">
        <v>4946</v>
      </c>
      <c r="E368" s="273" t="s">
        <v>4947</v>
      </c>
      <c r="F368" s="273" t="s">
        <v>4948</v>
      </c>
      <c r="G368" s="269" t="s">
        <v>12037</v>
      </c>
      <c r="H368" s="272" t="s">
        <v>681</v>
      </c>
      <c r="I368" s="269"/>
      <c r="J368" s="269" t="s">
        <v>5509</v>
      </c>
      <c r="K368" s="269" t="s">
        <v>4464</v>
      </c>
      <c r="L368" s="269" t="s">
        <v>4508</v>
      </c>
      <c r="M368" s="269" t="s">
        <v>300</v>
      </c>
      <c r="N368" s="296">
        <v>94</v>
      </c>
      <c r="O368" s="296" t="s">
        <v>682</v>
      </c>
      <c r="P368" s="272"/>
      <c r="Q368" s="290" t="s">
        <v>5510</v>
      </c>
      <c r="R368" s="272" t="s">
        <v>5</v>
      </c>
      <c r="S368" s="284" t="s">
        <v>5511</v>
      </c>
      <c r="T368" s="269" t="s">
        <v>8</v>
      </c>
      <c r="U368" s="260" t="s">
        <v>4736</v>
      </c>
      <c r="V368" s="274"/>
      <c r="W368" s="274"/>
      <c r="X368" s="274"/>
      <c r="Y368" s="274">
        <v>51</v>
      </c>
      <c r="Z368" s="274">
        <v>71</v>
      </c>
      <c r="AA368" s="274">
        <f t="shared" si="312"/>
        <v>20</v>
      </c>
      <c r="AB368" s="274"/>
      <c r="AC368" s="274"/>
      <c r="AD368" s="274"/>
      <c r="AE368" s="274">
        <v>56</v>
      </c>
      <c r="AF368" s="274">
        <v>75</v>
      </c>
      <c r="AG368" s="274">
        <f t="shared" si="313"/>
        <v>19</v>
      </c>
      <c r="AH368" s="274"/>
      <c r="AI368" s="274"/>
      <c r="AJ368" s="274"/>
      <c r="AK368" s="274">
        <v>91</v>
      </c>
      <c r="AL368" s="274">
        <v>99</v>
      </c>
      <c r="AM368" s="274">
        <f t="shared" si="314"/>
        <v>8</v>
      </c>
      <c r="AN368" s="274"/>
      <c r="AO368" s="274"/>
      <c r="AP368" s="274"/>
      <c r="AQ368" s="274">
        <v>97</v>
      </c>
      <c r="AR368" s="274">
        <v>97</v>
      </c>
      <c r="AS368" s="274">
        <f t="shared" si="315"/>
        <v>0</v>
      </c>
      <c r="AT368" s="274"/>
      <c r="AU368" s="274"/>
      <c r="AV368" s="274"/>
      <c r="AW368" s="274">
        <v>91</v>
      </c>
      <c r="AX368" s="274">
        <v>92</v>
      </c>
      <c r="AY368" s="274">
        <f t="shared" si="316"/>
        <v>1</v>
      </c>
      <c r="AZ368" s="274"/>
      <c r="BA368" s="274"/>
      <c r="BB368" s="274"/>
      <c r="BC368" s="274"/>
      <c r="BD368" s="274"/>
      <c r="BE368" s="274"/>
      <c r="BF368" s="274"/>
      <c r="BG368" s="274"/>
      <c r="BH368" s="274">
        <v>92</v>
      </c>
      <c r="BI368" s="274">
        <v>91</v>
      </c>
      <c r="BJ368" s="274">
        <f t="shared" si="317"/>
        <v>-1</v>
      </c>
      <c r="BK368" s="274"/>
      <c r="BL368" s="274"/>
      <c r="BM368" s="274"/>
      <c r="BN368" s="274">
        <v>99</v>
      </c>
      <c r="BO368" s="274">
        <v>99</v>
      </c>
      <c r="BP368" s="274">
        <f t="shared" si="318"/>
        <v>0</v>
      </c>
      <c r="BQ368" s="286">
        <v>0.95</v>
      </c>
      <c r="BR368" s="282">
        <v>4.0199999999999996</v>
      </c>
      <c r="BS368" s="282">
        <v>0.49</v>
      </c>
      <c r="BT368" s="282" t="s">
        <v>52</v>
      </c>
      <c r="BU368" s="282" t="s">
        <v>52</v>
      </c>
      <c r="BV368" s="331">
        <v>621.32000000000005</v>
      </c>
      <c r="BW368" s="331">
        <v>5.2</v>
      </c>
      <c r="BX368" s="331">
        <v>6.3</v>
      </c>
      <c r="BY368" s="332">
        <v>0.17</v>
      </c>
      <c r="BZ368" s="331">
        <v>41.45</v>
      </c>
      <c r="CA368" s="331">
        <v>14.99</v>
      </c>
      <c r="CB368" s="257"/>
      <c r="CC368" s="257"/>
      <c r="CD368" s="257"/>
      <c r="CE368" s="257"/>
    </row>
    <row r="369" spans="1:83" ht="73.150000000000006">
      <c r="A369" s="259">
        <v>2024</v>
      </c>
      <c r="B369" s="273" t="s">
        <v>4798</v>
      </c>
      <c r="C369" s="273" t="s">
        <v>4799</v>
      </c>
      <c r="D369" s="273" t="s">
        <v>4689</v>
      </c>
      <c r="E369" s="273" t="s">
        <v>4689</v>
      </c>
      <c r="F369" s="273" t="s">
        <v>4800</v>
      </c>
      <c r="G369" s="269" t="s">
        <v>5305</v>
      </c>
      <c r="H369" s="272" t="s">
        <v>676</v>
      </c>
      <c r="I369" s="269"/>
      <c r="J369" s="269" t="s">
        <v>5509</v>
      </c>
      <c r="K369" s="269" t="s">
        <v>4464</v>
      </c>
      <c r="L369" s="269" t="s">
        <v>4508</v>
      </c>
      <c r="M369" s="295" t="s">
        <v>4630</v>
      </c>
      <c r="N369" s="296">
        <v>280</v>
      </c>
      <c r="O369" s="301" t="s">
        <v>5219</v>
      </c>
      <c r="P369" s="272"/>
      <c r="Q369" s="290" t="s">
        <v>5512</v>
      </c>
      <c r="R369" s="272" t="s">
        <v>8</v>
      </c>
      <c r="S369" s="284" t="s">
        <v>5513</v>
      </c>
      <c r="T369" s="269" t="s">
        <v>2</v>
      </c>
      <c r="U369" s="260" t="s">
        <v>454</v>
      </c>
      <c r="V369" s="274"/>
      <c r="W369" s="274"/>
      <c r="X369" s="274"/>
      <c r="Y369" s="274">
        <v>81</v>
      </c>
      <c r="Z369" s="274">
        <v>90</v>
      </c>
      <c r="AA369" s="274">
        <f t="shared" si="312"/>
        <v>9</v>
      </c>
      <c r="AB369" s="274"/>
      <c r="AC369" s="274"/>
      <c r="AD369" s="274"/>
      <c r="AE369" s="274">
        <v>83</v>
      </c>
      <c r="AF369" s="274">
        <v>91</v>
      </c>
      <c r="AG369" s="274">
        <f t="shared" si="313"/>
        <v>8</v>
      </c>
      <c r="AH369" s="274"/>
      <c r="AI369" s="274"/>
      <c r="AJ369" s="274"/>
      <c r="AK369" s="274">
        <v>97</v>
      </c>
      <c r="AL369" s="274">
        <v>97</v>
      </c>
      <c r="AM369" s="274">
        <f t="shared" si="314"/>
        <v>0</v>
      </c>
      <c r="AN369" s="274"/>
      <c r="AO369" s="274"/>
      <c r="AP369" s="274"/>
      <c r="AQ369" s="274">
        <v>81</v>
      </c>
      <c r="AR369" s="274">
        <v>89</v>
      </c>
      <c r="AS369" s="274">
        <f t="shared" si="315"/>
        <v>8</v>
      </c>
      <c r="AT369" s="274"/>
      <c r="AU369" s="274"/>
      <c r="AV369" s="274"/>
      <c r="AW369" s="274">
        <v>97</v>
      </c>
      <c r="AX369" s="274">
        <v>96</v>
      </c>
      <c r="AY369" s="274">
        <f t="shared" si="316"/>
        <v>-1</v>
      </c>
      <c r="AZ369" s="274"/>
      <c r="BA369" s="274"/>
      <c r="BB369" s="274"/>
      <c r="BC369" s="274"/>
      <c r="BD369" s="274"/>
      <c r="BE369" s="274"/>
      <c r="BF369" s="274"/>
      <c r="BG369" s="274"/>
      <c r="BH369" s="274">
        <v>92</v>
      </c>
      <c r="BI369" s="274">
        <v>94</v>
      </c>
      <c r="BJ369" s="274">
        <f t="shared" si="317"/>
        <v>2</v>
      </c>
      <c r="BK369" s="274"/>
      <c r="BL369" s="274"/>
      <c r="BM369" s="274"/>
      <c r="BN369" s="274">
        <v>97</v>
      </c>
      <c r="BO369" s="274">
        <v>100</v>
      </c>
      <c r="BP369" s="274">
        <f t="shared" si="318"/>
        <v>3</v>
      </c>
      <c r="BQ369" s="282" t="s">
        <v>52</v>
      </c>
      <c r="BR369" s="282" t="s">
        <v>52</v>
      </c>
      <c r="BS369" s="282" t="s">
        <v>52</v>
      </c>
      <c r="BT369" s="282" t="s">
        <v>52</v>
      </c>
      <c r="BU369" s="282" t="s">
        <v>52</v>
      </c>
      <c r="BV369" s="331">
        <v>446.4</v>
      </c>
      <c r="BW369" s="331">
        <v>1.61</v>
      </c>
      <c r="BX369" s="331">
        <v>1.65</v>
      </c>
      <c r="BY369" s="332">
        <v>0.02</v>
      </c>
      <c r="BZ369" s="331">
        <v>33.65</v>
      </c>
      <c r="CA369" s="331">
        <v>13.27</v>
      </c>
      <c r="CB369" s="257"/>
      <c r="CC369" s="257"/>
      <c r="CD369" s="257"/>
      <c r="CE369" s="257"/>
    </row>
    <row r="370" spans="1:83" ht="73.150000000000006">
      <c r="A370" s="269">
        <v>2024</v>
      </c>
      <c r="B370" s="273" t="s">
        <v>4798</v>
      </c>
      <c r="C370" s="273" t="s">
        <v>4799</v>
      </c>
      <c r="D370" s="273" t="s">
        <v>4689</v>
      </c>
      <c r="E370" s="273" t="s">
        <v>4689</v>
      </c>
      <c r="F370" s="273" t="s">
        <v>4800</v>
      </c>
      <c r="G370" s="269" t="s">
        <v>5305</v>
      </c>
      <c r="H370" s="272" t="s">
        <v>684</v>
      </c>
      <c r="I370" s="269"/>
      <c r="J370" s="337">
        <v>45536</v>
      </c>
      <c r="K370" s="269" t="s">
        <v>4464</v>
      </c>
      <c r="L370" s="269" t="s">
        <v>4508</v>
      </c>
      <c r="M370" s="295" t="s">
        <v>4630</v>
      </c>
      <c r="N370" s="296">
        <v>126</v>
      </c>
      <c r="O370" s="301" t="s">
        <v>4744</v>
      </c>
      <c r="P370" s="272"/>
      <c r="Q370" s="284" t="s">
        <v>5512</v>
      </c>
      <c r="R370" s="272" t="s">
        <v>8</v>
      </c>
      <c r="S370" s="290" t="s">
        <v>5514</v>
      </c>
      <c r="T370" s="269" t="s">
        <v>2</v>
      </c>
      <c r="U370" s="260" t="s">
        <v>454</v>
      </c>
      <c r="V370" s="274"/>
      <c r="W370" s="274"/>
      <c r="X370" s="274"/>
      <c r="Y370" s="274">
        <v>81</v>
      </c>
      <c r="Z370" s="274">
        <v>92</v>
      </c>
      <c r="AA370" s="274">
        <f t="shared" si="312"/>
        <v>11</v>
      </c>
      <c r="AB370" s="274"/>
      <c r="AC370" s="274"/>
      <c r="AD370" s="274"/>
      <c r="AE370" s="274">
        <v>85</v>
      </c>
      <c r="AF370" s="274">
        <v>96</v>
      </c>
      <c r="AG370" s="274">
        <f t="shared" si="313"/>
        <v>11</v>
      </c>
      <c r="AH370" s="274"/>
      <c r="AI370" s="274"/>
      <c r="AJ370" s="274"/>
      <c r="AK370" s="274">
        <v>94</v>
      </c>
      <c r="AL370" s="274">
        <v>95</v>
      </c>
      <c r="AM370" s="274">
        <f t="shared" si="314"/>
        <v>1</v>
      </c>
      <c r="AN370" s="274"/>
      <c r="AO370" s="274"/>
      <c r="AP370" s="274"/>
      <c r="AQ370" s="274">
        <v>84</v>
      </c>
      <c r="AR370" s="274">
        <v>89</v>
      </c>
      <c r="AS370" s="274">
        <f t="shared" si="315"/>
        <v>5</v>
      </c>
      <c r="AT370" s="274"/>
      <c r="AU370" s="274"/>
      <c r="AV370" s="274"/>
      <c r="AW370" s="274">
        <v>98</v>
      </c>
      <c r="AX370" s="274">
        <v>97</v>
      </c>
      <c r="AY370" s="274">
        <f t="shared" si="316"/>
        <v>-1</v>
      </c>
      <c r="AZ370" s="274"/>
      <c r="BA370" s="274"/>
      <c r="BB370" s="274"/>
      <c r="BC370" s="274"/>
      <c r="BD370" s="274"/>
      <c r="BE370" s="274"/>
      <c r="BF370" s="274"/>
      <c r="BG370" s="274"/>
      <c r="BH370" s="274">
        <v>97</v>
      </c>
      <c r="BI370" s="274">
        <v>96</v>
      </c>
      <c r="BJ370" s="274">
        <f t="shared" si="317"/>
        <v>-1</v>
      </c>
      <c r="BK370" s="274"/>
      <c r="BL370" s="274"/>
      <c r="BM370" s="274"/>
      <c r="BN370" s="274">
        <v>95</v>
      </c>
      <c r="BO370" s="274">
        <v>97</v>
      </c>
      <c r="BP370" s="274">
        <f t="shared" si="318"/>
        <v>2</v>
      </c>
      <c r="BQ370" s="282" t="s">
        <v>52</v>
      </c>
      <c r="BR370" s="282" t="s">
        <v>52</v>
      </c>
      <c r="BS370" s="282" t="s">
        <v>52</v>
      </c>
      <c r="BT370" s="282" t="s">
        <v>52</v>
      </c>
      <c r="BU370" s="282" t="s">
        <v>52</v>
      </c>
      <c r="BV370" s="331">
        <v>493.9</v>
      </c>
      <c r="BW370" s="331">
        <v>2.79</v>
      </c>
      <c r="BX370" s="331">
        <v>3.92</v>
      </c>
      <c r="BY370" s="332">
        <v>0.41</v>
      </c>
      <c r="BZ370" s="331">
        <v>50.75</v>
      </c>
      <c r="CA370" s="331">
        <v>9.7729999999999997</v>
      </c>
      <c r="CB370" s="257"/>
      <c r="CC370" s="257"/>
      <c r="CD370" s="257"/>
      <c r="CE370" s="257"/>
    </row>
    <row r="371" spans="1:83" ht="73.150000000000006">
      <c r="A371" s="269">
        <v>2024</v>
      </c>
      <c r="B371" s="273" t="s">
        <v>4498</v>
      </c>
      <c r="C371" s="273" t="s">
        <v>4631</v>
      </c>
      <c r="D371" s="273" t="s">
        <v>4686</v>
      </c>
      <c r="E371" s="273" t="s">
        <v>4686</v>
      </c>
      <c r="F371" s="273" t="s">
        <v>4687</v>
      </c>
      <c r="G371" s="269" t="s">
        <v>5452</v>
      </c>
      <c r="H371" s="272" t="s">
        <v>688</v>
      </c>
      <c r="I371" s="269"/>
      <c r="J371" s="269"/>
      <c r="K371" s="269" t="s">
        <v>4464</v>
      </c>
      <c r="L371" s="269" t="s">
        <v>4508</v>
      </c>
      <c r="M371" s="313" t="s">
        <v>300</v>
      </c>
      <c r="N371" s="296">
        <v>110</v>
      </c>
      <c r="O371" s="301" t="s">
        <v>674</v>
      </c>
      <c r="P371" s="272"/>
      <c r="Q371" s="290" t="s">
        <v>5515</v>
      </c>
      <c r="R371" s="272" t="s">
        <v>8</v>
      </c>
      <c r="S371" s="284" t="s">
        <v>5516</v>
      </c>
      <c r="T371" s="269" t="s">
        <v>2</v>
      </c>
      <c r="U371" s="260" t="s">
        <v>4736</v>
      </c>
      <c r="V371" s="274"/>
      <c r="W371" s="274"/>
      <c r="X371" s="274"/>
      <c r="Y371" s="274">
        <v>42</v>
      </c>
      <c r="Z371" s="274">
        <v>72</v>
      </c>
      <c r="AA371" s="274">
        <f t="shared" si="312"/>
        <v>30</v>
      </c>
      <c r="AB371" s="274"/>
      <c r="AC371" s="274"/>
      <c r="AD371" s="274"/>
      <c r="AE371" s="274">
        <v>63</v>
      </c>
      <c r="AF371" s="274">
        <v>86</v>
      </c>
      <c r="AG371" s="274">
        <f t="shared" si="313"/>
        <v>23</v>
      </c>
      <c r="AH371" s="274"/>
      <c r="AI371" s="274"/>
      <c r="AJ371" s="274"/>
      <c r="AK371" s="274">
        <v>78</v>
      </c>
      <c r="AL371" s="274">
        <v>95</v>
      </c>
      <c r="AM371" s="274">
        <f t="shared" si="314"/>
        <v>17</v>
      </c>
      <c r="AN371" s="274"/>
      <c r="AO371" s="274"/>
      <c r="AP371" s="274"/>
      <c r="AQ371" s="274">
        <v>40</v>
      </c>
      <c r="AR371" s="274">
        <v>66</v>
      </c>
      <c r="AS371" s="274">
        <f t="shared" si="315"/>
        <v>26</v>
      </c>
      <c r="AT371" s="274"/>
      <c r="AU371" s="274"/>
      <c r="AV371" s="274"/>
      <c r="AW371" s="274">
        <v>80</v>
      </c>
      <c r="AX371" s="274">
        <v>92</v>
      </c>
      <c r="AY371" s="274">
        <f t="shared" si="316"/>
        <v>12</v>
      </c>
      <c r="AZ371" s="274"/>
      <c r="BA371" s="274"/>
      <c r="BB371" s="274"/>
      <c r="BC371" s="274"/>
      <c r="BD371" s="274"/>
      <c r="BE371" s="274"/>
      <c r="BF371" s="274"/>
      <c r="BG371" s="274"/>
      <c r="BH371" s="274">
        <v>83</v>
      </c>
      <c r="BI371" s="274">
        <v>90</v>
      </c>
      <c r="BJ371" s="274">
        <f t="shared" si="317"/>
        <v>7</v>
      </c>
      <c r="BK371" s="274"/>
      <c r="BL371" s="274"/>
      <c r="BM371" s="274"/>
      <c r="BN371" s="274">
        <v>90</v>
      </c>
      <c r="BO371" s="274">
        <v>98</v>
      </c>
      <c r="BP371" s="274">
        <f t="shared" si="318"/>
        <v>8</v>
      </c>
      <c r="BQ371" s="286">
        <v>0.95</v>
      </c>
      <c r="BR371" s="282">
        <v>4.43</v>
      </c>
      <c r="BS371" s="282">
        <v>0.52</v>
      </c>
      <c r="BT371" s="282" t="s">
        <v>52</v>
      </c>
      <c r="BU371" s="282" t="s">
        <v>52</v>
      </c>
      <c r="BV371" s="331">
        <v>308.88</v>
      </c>
      <c r="BW371" s="331">
        <v>2.5099999999999998</v>
      </c>
      <c r="BX371" s="331">
        <v>2.81</v>
      </c>
      <c r="BY371" s="332">
        <v>0.12</v>
      </c>
      <c r="BZ371" s="331">
        <v>38.65</v>
      </c>
      <c r="CA371" s="331">
        <v>7.99</v>
      </c>
      <c r="CB371" s="257"/>
      <c r="CC371" s="257"/>
      <c r="CD371" s="257"/>
      <c r="CE371" s="257"/>
    </row>
    <row r="372" spans="1:83" ht="58.5">
      <c r="A372" s="269">
        <v>2024</v>
      </c>
      <c r="B372" s="273" t="s">
        <v>4467</v>
      </c>
      <c r="C372" s="273" t="s">
        <v>4468</v>
      </c>
      <c r="D372" s="273" t="s">
        <v>5130</v>
      </c>
      <c r="E372" s="273" t="s">
        <v>5130</v>
      </c>
      <c r="F372" s="273" t="s">
        <v>5517</v>
      </c>
      <c r="G372" s="269" t="s">
        <v>12063</v>
      </c>
      <c r="H372" s="272" t="s">
        <v>5016</v>
      </c>
      <c r="I372" s="269"/>
      <c r="J372" s="269"/>
      <c r="K372" s="269" t="s">
        <v>4464</v>
      </c>
      <c r="L372" s="269" t="s">
        <v>4508</v>
      </c>
      <c r="M372" s="295" t="s">
        <v>4630</v>
      </c>
      <c r="N372" s="296">
        <v>32</v>
      </c>
      <c r="O372" s="301" t="s">
        <v>5518</v>
      </c>
      <c r="P372" s="272"/>
      <c r="Q372" s="290" t="s">
        <v>5519</v>
      </c>
      <c r="R372" s="272" t="s">
        <v>8</v>
      </c>
      <c r="S372" s="284" t="s">
        <v>5520</v>
      </c>
      <c r="T372" s="269" t="s">
        <v>2</v>
      </c>
      <c r="U372" s="260" t="s">
        <v>4703</v>
      </c>
      <c r="V372" s="274"/>
      <c r="W372" s="274"/>
      <c r="X372" s="274"/>
      <c r="Y372" s="274">
        <v>45</v>
      </c>
      <c r="Z372" s="274">
        <v>54</v>
      </c>
      <c r="AA372" s="274">
        <f t="shared" si="312"/>
        <v>9</v>
      </c>
      <c r="AB372" s="274"/>
      <c r="AC372" s="274"/>
      <c r="AD372" s="274"/>
      <c r="AE372" s="274">
        <v>63</v>
      </c>
      <c r="AF372" s="274">
        <v>77</v>
      </c>
      <c r="AG372" s="274">
        <f t="shared" si="313"/>
        <v>14</v>
      </c>
      <c r="AH372" s="274"/>
      <c r="AI372" s="274"/>
      <c r="AJ372" s="274"/>
      <c r="AK372" s="274">
        <v>66</v>
      </c>
      <c r="AL372" s="274">
        <v>70</v>
      </c>
      <c r="AM372" s="274">
        <f t="shared" si="314"/>
        <v>4</v>
      </c>
      <c r="AN372" s="274"/>
      <c r="AO372" s="274"/>
      <c r="AP372" s="274"/>
      <c r="AQ372" s="274">
        <v>43</v>
      </c>
      <c r="AR372" s="274">
        <v>51</v>
      </c>
      <c r="AS372" s="274">
        <f t="shared" si="315"/>
        <v>8</v>
      </c>
      <c r="AT372" s="274"/>
      <c r="AU372" s="274"/>
      <c r="AV372" s="274"/>
      <c r="AW372" s="274">
        <v>92</v>
      </c>
      <c r="AX372" s="274">
        <v>91</v>
      </c>
      <c r="AY372" s="274">
        <f t="shared" si="316"/>
        <v>-1</v>
      </c>
      <c r="AZ372" s="274"/>
      <c r="BA372" s="274"/>
      <c r="BB372" s="274"/>
      <c r="BC372" s="274"/>
      <c r="BD372" s="274"/>
      <c r="BE372" s="274"/>
      <c r="BF372" s="274"/>
      <c r="BG372" s="274"/>
      <c r="BH372" s="274">
        <v>87</v>
      </c>
      <c r="BI372" s="274">
        <v>90</v>
      </c>
      <c r="BJ372" s="274">
        <f t="shared" si="317"/>
        <v>3</v>
      </c>
      <c r="BK372" s="274"/>
      <c r="BL372" s="274"/>
      <c r="BM372" s="274"/>
      <c r="BN372" s="274">
        <v>80</v>
      </c>
      <c r="BO372" s="274">
        <v>87</v>
      </c>
      <c r="BP372" s="274">
        <f t="shared" si="318"/>
        <v>7</v>
      </c>
      <c r="BQ372" s="286">
        <v>0.96</v>
      </c>
      <c r="BR372" s="282">
        <v>4.84</v>
      </c>
      <c r="BS372" s="282">
        <v>0.51</v>
      </c>
      <c r="BT372" s="282" t="s">
        <v>52</v>
      </c>
      <c r="BU372" s="282" t="s">
        <v>52</v>
      </c>
      <c r="BV372" s="331">
        <v>107.6</v>
      </c>
      <c r="BW372" s="331">
        <v>3.5</v>
      </c>
      <c r="BX372" s="331">
        <v>4.21</v>
      </c>
      <c r="BY372" s="332">
        <v>0.2</v>
      </c>
      <c r="BZ372" s="331">
        <v>20.27</v>
      </c>
      <c r="CA372" s="331">
        <v>5.31</v>
      </c>
      <c r="CB372" s="257"/>
      <c r="CC372" s="257"/>
      <c r="CD372" s="257"/>
      <c r="CE372" s="257"/>
    </row>
    <row r="373" spans="1:83" ht="58.5">
      <c r="A373" s="269">
        <v>2024</v>
      </c>
      <c r="B373" s="273" t="s">
        <v>4467</v>
      </c>
      <c r="C373" s="273" t="s">
        <v>4468</v>
      </c>
      <c r="D373" s="273" t="s">
        <v>5130</v>
      </c>
      <c r="E373" s="273" t="s">
        <v>5130</v>
      </c>
      <c r="F373" s="273" t="s">
        <v>5517</v>
      </c>
      <c r="G373" s="269" t="s">
        <v>12063</v>
      </c>
      <c r="H373" s="272" t="s">
        <v>5018</v>
      </c>
      <c r="I373" s="269"/>
      <c r="J373" s="269"/>
      <c r="K373" s="269" t="s">
        <v>4464</v>
      </c>
      <c r="L373" s="269" t="s">
        <v>4508</v>
      </c>
      <c r="M373" s="295" t="s">
        <v>4630</v>
      </c>
      <c r="N373" s="296">
        <v>60</v>
      </c>
      <c r="O373" s="301" t="s">
        <v>4989</v>
      </c>
      <c r="P373" s="272"/>
      <c r="Q373" s="290" t="s">
        <v>5519</v>
      </c>
      <c r="R373" s="272" t="s">
        <v>8</v>
      </c>
      <c r="S373" s="284" t="s">
        <v>5520</v>
      </c>
      <c r="T373" s="269" t="s">
        <v>2</v>
      </c>
      <c r="U373" s="260" t="s">
        <v>4703</v>
      </c>
      <c r="V373" s="274"/>
      <c r="W373" s="274"/>
      <c r="X373" s="274"/>
      <c r="Y373" s="274">
        <v>39</v>
      </c>
      <c r="Z373" s="274">
        <v>55</v>
      </c>
      <c r="AA373" s="274">
        <f t="shared" si="312"/>
        <v>16</v>
      </c>
      <c r="AB373" s="274"/>
      <c r="AC373" s="274"/>
      <c r="AD373" s="274"/>
      <c r="AE373" s="274">
        <v>54</v>
      </c>
      <c r="AF373" s="274">
        <v>70</v>
      </c>
      <c r="AG373" s="274">
        <f t="shared" si="313"/>
        <v>16</v>
      </c>
      <c r="AH373" s="274"/>
      <c r="AI373" s="274"/>
      <c r="AJ373" s="274"/>
      <c r="AK373" s="274">
        <v>58</v>
      </c>
      <c r="AL373" s="274">
        <v>74</v>
      </c>
      <c r="AM373" s="274">
        <f t="shared" si="314"/>
        <v>16</v>
      </c>
      <c r="AN373" s="274"/>
      <c r="AO373" s="274"/>
      <c r="AP373" s="274"/>
      <c r="AQ373" s="274">
        <v>48</v>
      </c>
      <c r="AR373" s="274">
        <v>62</v>
      </c>
      <c r="AS373" s="274">
        <f t="shared" si="315"/>
        <v>14</v>
      </c>
      <c r="AT373" s="274"/>
      <c r="AU373" s="274"/>
      <c r="AV373" s="274"/>
      <c r="AW373" s="274">
        <v>91</v>
      </c>
      <c r="AX373" s="274">
        <v>93</v>
      </c>
      <c r="AY373" s="274">
        <f t="shared" si="316"/>
        <v>2</v>
      </c>
      <c r="AZ373" s="274"/>
      <c r="BA373" s="274"/>
      <c r="BB373" s="274"/>
      <c r="BC373" s="274"/>
      <c r="BD373" s="274"/>
      <c r="BE373" s="274"/>
      <c r="BF373" s="274"/>
      <c r="BG373" s="274"/>
      <c r="BH373" s="274">
        <v>86</v>
      </c>
      <c r="BI373" s="274">
        <v>85</v>
      </c>
      <c r="BJ373" s="274">
        <f t="shared" si="317"/>
        <v>-1</v>
      </c>
      <c r="BK373" s="274"/>
      <c r="BL373" s="274"/>
      <c r="BM373" s="274"/>
      <c r="BN373" s="274">
        <v>75</v>
      </c>
      <c r="BO373" s="274">
        <v>87</v>
      </c>
      <c r="BP373" s="274">
        <f t="shared" si="318"/>
        <v>12</v>
      </c>
      <c r="BQ373" s="286">
        <v>0.96</v>
      </c>
      <c r="BR373" s="282">
        <v>4.99</v>
      </c>
      <c r="BS373" s="282">
        <v>0.48</v>
      </c>
      <c r="BT373" s="282" t="s">
        <v>52</v>
      </c>
      <c r="BU373" s="282" t="s">
        <v>52</v>
      </c>
      <c r="BV373" s="331">
        <v>121</v>
      </c>
      <c r="BW373" s="331">
        <v>2.4500000000000002</v>
      </c>
      <c r="BX373" s="331">
        <v>2.548</v>
      </c>
      <c r="BY373" s="332">
        <v>0.04</v>
      </c>
      <c r="BZ373" s="331">
        <v>18.52</v>
      </c>
      <c r="CA373" s="331">
        <v>6.53</v>
      </c>
      <c r="CB373" s="257"/>
      <c r="CC373" s="257"/>
      <c r="CD373" s="257"/>
      <c r="CE373" s="257"/>
    </row>
    <row r="374" spans="1:83" ht="58.5">
      <c r="A374" s="269">
        <v>2024</v>
      </c>
      <c r="B374" s="273" t="s">
        <v>4498</v>
      </c>
      <c r="C374" s="273" t="s">
        <v>4822</v>
      </c>
      <c r="D374" s="273" t="s">
        <v>4823</v>
      </c>
      <c r="E374" s="273" t="s">
        <v>4823</v>
      </c>
      <c r="F374" s="273" t="s">
        <v>5521</v>
      </c>
      <c r="G374" s="269" t="s">
        <v>12054</v>
      </c>
      <c r="H374" s="261" t="s">
        <v>693</v>
      </c>
      <c r="I374" s="269"/>
      <c r="J374" s="337">
        <v>45536</v>
      </c>
      <c r="K374" s="269" t="s">
        <v>4464</v>
      </c>
      <c r="L374" s="269" t="s">
        <v>4508</v>
      </c>
      <c r="M374" s="313" t="s">
        <v>300</v>
      </c>
      <c r="N374" s="296">
        <v>44</v>
      </c>
      <c r="O374" s="301" t="s">
        <v>707</v>
      </c>
      <c r="P374" s="272"/>
      <c r="Q374" s="290" t="s">
        <v>5522</v>
      </c>
      <c r="R374" s="272" t="s">
        <v>5</v>
      </c>
      <c r="S374" s="290" t="s">
        <v>5523</v>
      </c>
      <c r="T374" s="269" t="s">
        <v>2</v>
      </c>
      <c r="U374" s="260" t="s">
        <v>454</v>
      </c>
      <c r="V374" s="274"/>
      <c r="W374" s="274"/>
      <c r="X374" s="274"/>
      <c r="Y374" s="274">
        <v>80</v>
      </c>
      <c r="Z374" s="274">
        <v>89</v>
      </c>
      <c r="AA374" s="274">
        <f t="shared" si="312"/>
        <v>9</v>
      </c>
      <c r="AB374" s="274"/>
      <c r="AC374" s="274"/>
      <c r="AD374" s="274"/>
      <c r="AE374" s="274">
        <v>91</v>
      </c>
      <c r="AF374" s="274">
        <v>93</v>
      </c>
      <c r="AG374" s="274">
        <f t="shared" si="313"/>
        <v>2</v>
      </c>
      <c r="AH374" s="274"/>
      <c r="AI374" s="274"/>
      <c r="AJ374" s="274"/>
      <c r="AK374" s="274">
        <v>89</v>
      </c>
      <c r="AL374" s="274">
        <v>94</v>
      </c>
      <c r="AM374" s="274">
        <f t="shared" si="314"/>
        <v>5</v>
      </c>
      <c r="AN374" s="274"/>
      <c r="AO374" s="274"/>
      <c r="AP374" s="274"/>
      <c r="AQ374" s="274">
        <v>62</v>
      </c>
      <c r="AR374" s="274">
        <v>84</v>
      </c>
      <c r="AS374" s="274">
        <f t="shared" si="315"/>
        <v>22</v>
      </c>
      <c r="AT374" s="274"/>
      <c r="AU374" s="274"/>
      <c r="AV374" s="274"/>
      <c r="AW374" s="274">
        <v>85</v>
      </c>
      <c r="AX374" s="274">
        <v>92</v>
      </c>
      <c r="AY374" s="274">
        <f t="shared" si="316"/>
        <v>7</v>
      </c>
      <c r="AZ374" s="274"/>
      <c r="BA374" s="274"/>
      <c r="BB374" s="274"/>
      <c r="BC374" s="274"/>
      <c r="BD374" s="274"/>
      <c r="BE374" s="274"/>
      <c r="BF374" s="274"/>
      <c r="BG374" s="274"/>
      <c r="BH374" s="274">
        <v>79</v>
      </c>
      <c r="BI374" s="274">
        <v>90</v>
      </c>
      <c r="BJ374" s="274">
        <f t="shared" si="317"/>
        <v>11</v>
      </c>
      <c r="BK374" s="274"/>
      <c r="BL374" s="274"/>
      <c r="BM374" s="274"/>
      <c r="BN374" s="274">
        <v>99</v>
      </c>
      <c r="BO374" s="274">
        <v>99</v>
      </c>
      <c r="BP374" s="274">
        <f t="shared" si="318"/>
        <v>0</v>
      </c>
      <c r="BQ374" s="286">
        <v>0.95</v>
      </c>
      <c r="BR374" s="282">
        <v>4.08</v>
      </c>
      <c r="BS374" s="282">
        <v>0.49</v>
      </c>
      <c r="BT374" s="282" t="s">
        <v>52</v>
      </c>
      <c r="BU374" s="282" t="s">
        <v>52</v>
      </c>
      <c r="BV374" s="331">
        <v>319.8</v>
      </c>
      <c r="BW374" s="331">
        <v>6.2</v>
      </c>
      <c r="BX374" s="331">
        <v>7.27</v>
      </c>
      <c r="BY374" s="332">
        <v>0.17</v>
      </c>
      <c r="BZ374" s="331">
        <v>38.33</v>
      </c>
      <c r="CA374" s="331">
        <v>8.34</v>
      </c>
      <c r="CB374" s="257"/>
      <c r="CC374" s="257"/>
      <c r="CD374" s="257"/>
      <c r="CE374" s="257"/>
    </row>
    <row r="375" spans="1:83" ht="73.150000000000006">
      <c r="A375" s="269">
        <v>2024</v>
      </c>
      <c r="B375" s="273" t="s">
        <v>4498</v>
      </c>
      <c r="C375" s="273" t="s">
        <v>4533</v>
      </c>
      <c r="D375" s="273" t="s">
        <v>5524</v>
      </c>
      <c r="E375" s="273" t="s">
        <v>5524</v>
      </c>
      <c r="F375" s="273" t="s">
        <v>5525</v>
      </c>
      <c r="G375" s="269" t="s">
        <v>4482</v>
      </c>
      <c r="H375" s="272" t="s">
        <v>684</v>
      </c>
      <c r="I375" s="269"/>
      <c r="J375" s="337">
        <v>45536</v>
      </c>
      <c r="K375" s="269" t="s">
        <v>4464</v>
      </c>
      <c r="L375" s="269" t="s">
        <v>4508</v>
      </c>
      <c r="M375" s="313" t="s">
        <v>300</v>
      </c>
      <c r="N375" s="296">
        <v>92</v>
      </c>
      <c r="O375" s="301" t="s">
        <v>4744</v>
      </c>
      <c r="P375" s="272"/>
      <c r="Q375" s="290" t="s">
        <v>5526</v>
      </c>
      <c r="R375" s="272" t="s">
        <v>8</v>
      </c>
      <c r="S375" s="290" t="s">
        <v>5527</v>
      </c>
      <c r="T375" s="269" t="s">
        <v>2</v>
      </c>
      <c r="U375" s="260" t="s">
        <v>4736</v>
      </c>
      <c r="V375" s="274"/>
      <c r="W375" s="274"/>
      <c r="X375" s="274"/>
      <c r="Y375" s="274">
        <v>37</v>
      </c>
      <c r="Z375" s="274">
        <v>64</v>
      </c>
      <c r="AA375" s="274">
        <f t="shared" si="312"/>
        <v>27</v>
      </c>
      <c r="AB375" s="274"/>
      <c r="AC375" s="274"/>
      <c r="AD375" s="274"/>
      <c r="AE375" s="274">
        <v>63</v>
      </c>
      <c r="AF375" s="274">
        <v>77</v>
      </c>
      <c r="AG375" s="274">
        <f t="shared" si="313"/>
        <v>14</v>
      </c>
      <c r="AH375" s="274"/>
      <c r="AI375" s="274"/>
      <c r="AJ375" s="274"/>
      <c r="AK375" s="274">
        <v>83</v>
      </c>
      <c r="AL375" s="274">
        <v>86</v>
      </c>
      <c r="AM375" s="274">
        <f t="shared" si="314"/>
        <v>3</v>
      </c>
      <c r="AN375" s="274"/>
      <c r="AO375" s="274"/>
      <c r="AP375" s="274"/>
      <c r="AQ375" s="274">
        <v>49</v>
      </c>
      <c r="AR375" s="274">
        <v>59</v>
      </c>
      <c r="AS375" s="274">
        <f t="shared" si="315"/>
        <v>10</v>
      </c>
      <c r="AT375" s="274"/>
      <c r="AU375" s="274"/>
      <c r="AV375" s="274"/>
      <c r="AW375" s="274">
        <v>83</v>
      </c>
      <c r="AX375" s="274">
        <v>91</v>
      </c>
      <c r="AY375" s="274">
        <f t="shared" si="316"/>
        <v>8</v>
      </c>
      <c r="AZ375" s="274"/>
      <c r="BA375" s="274"/>
      <c r="BB375" s="274"/>
      <c r="BC375" s="274"/>
      <c r="BD375" s="274"/>
      <c r="BE375" s="274"/>
      <c r="BF375" s="274"/>
      <c r="BG375" s="274"/>
      <c r="BH375" s="274">
        <v>76</v>
      </c>
      <c r="BI375" s="274">
        <v>80</v>
      </c>
      <c r="BJ375" s="274">
        <f t="shared" si="317"/>
        <v>4</v>
      </c>
      <c r="BK375" s="274"/>
      <c r="BL375" s="274"/>
      <c r="BM375" s="274"/>
      <c r="BN375" s="274">
        <v>93</v>
      </c>
      <c r="BO375" s="274">
        <v>95</v>
      </c>
      <c r="BP375" s="274">
        <f t="shared" si="318"/>
        <v>2</v>
      </c>
      <c r="BQ375" s="286">
        <v>0.94</v>
      </c>
      <c r="BR375" s="282">
        <v>4.07</v>
      </c>
      <c r="BS375" s="282">
        <v>0.88</v>
      </c>
      <c r="BT375" s="304">
        <v>0.87</v>
      </c>
      <c r="BU375" s="282">
        <v>2.84</v>
      </c>
      <c r="BV375" s="331">
        <v>343.8</v>
      </c>
      <c r="BW375" s="331">
        <v>2.86</v>
      </c>
      <c r="BX375" s="331">
        <v>3.74</v>
      </c>
      <c r="BY375" s="332">
        <v>0.31</v>
      </c>
      <c r="BZ375" s="331">
        <v>37.65</v>
      </c>
      <c r="CA375" s="331">
        <v>9.1300000000000008</v>
      </c>
      <c r="CB375" s="257"/>
      <c r="CC375" s="257"/>
      <c r="CD375" s="257"/>
      <c r="CE375" s="257"/>
    </row>
    <row r="376" spans="1:83" ht="73.150000000000006">
      <c r="A376" s="269">
        <v>2024</v>
      </c>
      <c r="B376" s="273" t="s">
        <v>4498</v>
      </c>
      <c r="C376" s="273" t="s">
        <v>4631</v>
      </c>
      <c r="D376" s="273" t="s">
        <v>4686</v>
      </c>
      <c r="E376" s="273" t="s">
        <v>4686</v>
      </c>
      <c r="F376" s="273" t="s">
        <v>4687</v>
      </c>
      <c r="G376" s="269" t="s">
        <v>5452</v>
      </c>
      <c r="H376" s="272" t="s">
        <v>688</v>
      </c>
      <c r="I376" s="269"/>
      <c r="J376" s="269"/>
      <c r="K376" s="269" t="s">
        <v>4464</v>
      </c>
      <c r="L376" s="269" t="s">
        <v>4508</v>
      </c>
      <c r="M376" s="313" t="s">
        <v>300</v>
      </c>
      <c r="N376" s="296">
        <v>108</v>
      </c>
      <c r="O376" s="301" t="s">
        <v>674</v>
      </c>
      <c r="P376" s="272"/>
      <c r="Q376" s="290" t="s">
        <v>5515</v>
      </c>
      <c r="R376" s="272" t="s">
        <v>8</v>
      </c>
      <c r="S376" s="284" t="s">
        <v>5516</v>
      </c>
      <c r="T376" s="269" t="s">
        <v>2</v>
      </c>
      <c r="U376" s="260" t="s">
        <v>4736</v>
      </c>
      <c r="V376" s="274"/>
      <c r="W376" s="274"/>
      <c r="X376" s="274"/>
      <c r="Y376" s="274">
        <v>52</v>
      </c>
      <c r="Z376" s="274">
        <v>62</v>
      </c>
      <c r="AA376" s="274">
        <f t="shared" si="312"/>
        <v>10</v>
      </c>
      <c r="AB376" s="274"/>
      <c r="AC376" s="274"/>
      <c r="AD376" s="274"/>
      <c r="AE376" s="274">
        <v>75</v>
      </c>
      <c r="AF376" s="274">
        <v>76</v>
      </c>
      <c r="AG376" s="274">
        <f t="shared" si="313"/>
        <v>1</v>
      </c>
      <c r="AH376" s="274"/>
      <c r="AI376" s="274"/>
      <c r="AJ376" s="274"/>
      <c r="AK376" s="274">
        <v>86</v>
      </c>
      <c r="AL376" s="274">
        <v>88</v>
      </c>
      <c r="AM376" s="274">
        <f t="shared" si="314"/>
        <v>2</v>
      </c>
      <c r="AN376" s="274"/>
      <c r="AO376" s="274"/>
      <c r="AP376" s="274"/>
      <c r="AQ376" s="274">
        <v>40</v>
      </c>
      <c r="AR376" s="274">
        <v>59</v>
      </c>
      <c r="AS376" s="274">
        <f t="shared" si="315"/>
        <v>19</v>
      </c>
      <c r="AT376" s="274"/>
      <c r="AU376" s="274"/>
      <c r="AV376" s="274"/>
      <c r="AW376" s="274">
        <v>86</v>
      </c>
      <c r="AX376" s="274">
        <v>88</v>
      </c>
      <c r="AY376" s="274">
        <f t="shared" si="316"/>
        <v>2</v>
      </c>
      <c r="AZ376" s="274"/>
      <c r="BA376" s="274"/>
      <c r="BB376" s="274"/>
      <c r="BC376" s="274"/>
      <c r="BD376" s="274"/>
      <c r="BE376" s="274"/>
      <c r="BF376" s="274"/>
      <c r="BG376" s="274"/>
      <c r="BH376" s="274">
        <v>84</v>
      </c>
      <c r="BI376" s="274">
        <v>85</v>
      </c>
      <c r="BJ376" s="274">
        <f t="shared" si="317"/>
        <v>1</v>
      </c>
      <c r="BK376" s="274"/>
      <c r="BL376" s="274"/>
      <c r="BM376" s="274"/>
      <c r="BN376" s="274">
        <v>91</v>
      </c>
      <c r="BO376" s="274">
        <v>96</v>
      </c>
      <c r="BP376" s="274">
        <f t="shared" si="318"/>
        <v>5</v>
      </c>
      <c r="BQ376" s="286">
        <v>0.95</v>
      </c>
      <c r="BR376" s="282">
        <v>4.7699999999999996</v>
      </c>
      <c r="BS376" s="282">
        <v>0.47</v>
      </c>
      <c r="BT376" s="282" t="s">
        <v>52</v>
      </c>
      <c r="BU376" s="282" t="s">
        <v>52</v>
      </c>
      <c r="BV376" s="331">
        <v>276.8</v>
      </c>
      <c r="BW376" s="331">
        <v>2.58</v>
      </c>
      <c r="BX376" s="331">
        <v>2.57</v>
      </c>
      <c r="BY376" s="332">
        <v>0</v>
      </c>
      <c r="BZ376" s="331">
        <v>36.909999999999997</v>
      </c>
      <c r="CA376" s="331">
        <v>7.5</v>
      </c>
      <c r="CB376" s="257"/>
      <c r="CC376" s="257"/>
      <c r="CD376" s="257"/>
      <c r="CE376" s="257"/>
    </row>
    <row r="377" spans="1:83" ht="58.5">
      <c r="A377" s="269">
        <v>2024</v>
      </c>
      <c r="B377" s="260" t="s">
        <v>4498</v>
      </c>
      <c r="C377" s="260" t="s">
        <v>5250</v>
      </c>
      <c r="D377" s="260" t="s">
        <v>5390</v>
      </c>
      <c r="E377" s="260" t="s">
        <v>5390</v>
      </c>
      <c r="F377" s="260" t="s">
        <v>5391</v>
      </c>
      <c r="G377" s="269" t="s">
        <v>5528</v>
      </c>
      <c r="H377" s="272" t="s">
        <v>676</v>
      </c>
      <c r="I377" s="269"/>
      <c r="J377" s="269"/>
      <c r="K377" s="269" t="s">
        <v>4464</v>
      </c>
      <c r="L377" s="269" t="s">
        <v>4749</v>
      </c>
      <c r="M377" s="313" t="s">
        <v>300</v>
      </c>
      <c r="N377" s="296">
        <v>180</v>
      </c>
      <c r="O377" s="301" t="s">
        <v>5219</v>
      </c>
      <c r="P377" s="272"/>
      <c r="Q377" s="272" t="s">
        <v>52</v>
      </c>
      <c r="R377" s="272"/>
      <c r="S377" s="284" t="s">
        <v>5529</v>
      </c>
      <c r="T377" s="269" t="s">
        <v>2</v>
      </c>
      <c r="U377" s="260" t="s">
        <v>4736</v>
      </c>
      <c r="V377" s="274">
        <v>62</v>
      </c>
      <c r="W377" s="274">
        <v>43</v>
      </c>
      <c r="X377" s="274">
        <f>V377-W377</f>
        <v>19</v>
      </c>
      <c r="Y377" s="274"/>
      <c r="Z377" s="274"/>
      <c r="AA377" s="274"/>
      <c r="AB377" s="274">
        <v>78</v>
      </c>
      <c r="AC377" s="274">
        <v>58</v>
      </c>
      <c r="AD377" s="274">
        <f>AB377-AC377</f>
        <v>20</v>
      </c>
      <c r="AE377" s="274"/>
      <c r="AF377" s="274"/>
      <c r="AG377" s="274"/>
      <c r="AH377" s="274">
        <v>85</v>
      </c>
      <c r="AI377" s="274">
        <v>60</v>
      </c>
      <c r="AJ377" s="274">
        <f>AH377-AI377</f>
        <v>25</v>
      </c>
      <c r="AK377" s="274"/>
      <c r="AL377" s="274"/>
      <c r="AM377" s="274"/>
      <c r="AN377" s="274">
        <v>78</v>
      </c>
      <c r="AO377" s="274">
        <v>35</v>
      </c>
      <c r="AP377" s="274">
        <f>AN377-AO377</f>
        <v>43</v>
      </c>
      <c r="AQ377" s="274"/>
      <c r="AR377" s="274"/>
      <c r="AS377" s="274"/>
      <c r="AT377" s="274">
        <v>79</v>
      </c>
      <c r="AU377" s="274">
        <v>75</v>
      </c>
      <c r="AV377" s="274">
        <f>AT377-AU377</f>
        <v>4</v>
      </c>
      <c r="AW377" s="274"/>
      <c r="AX377" s="274"/>
      <c r="AY377" s="274"/>
      <c r="AZ377" s="274"/>
      <c r="BA377" s="274"/>
      <c r="BB377" s="274"/>
      <c r="BC377" s="274"/>
      <c r="BD377" s="274"/>
      <c r="BE377" s="274">
        <v>77</v>
      </c>
      <c r="BF377" s="274">
        <v>73</v>
      </c>
      <c r="BG377" s="274">
        <f>BE377-BF377</f>
        <v>4</v>
      </c>
      <c r="BH377" s="274"/>
      <c r="BI377" s="274"/>
      <c r="BJ377" s="274"/>
      <c r="BK377" s="274">
        <v>78</v>
      </c>
      <c r="BL377" s="274">
        <v>58</v>
      </c>
      <c r="BM377" s="274">
        <f>BK377-BL377</f>
        <v>20</v>
      </c>
      <c r="BN377" s="274"/>
      <c r="BO377" s="274"/>
      <c r="BP377" s="274"/>
      <c r="BQ377" s="286">
        <v>0.96</v>
      </c>
      <c r="BR377" s="282">
        <v>4.51</v>
      </c>
      <c r="BS377" s="282">
        <v>0.47</v>
      </c>
      <c r="BT377" s="282" t="s">
        <v>52</v>
      </c>
      <c r="BU377" s="282" t="s">
        <v>52</v>
      </c>
      <c r="BV377" s="331">
        <v>330.35</v>
      </c>
      <c r="BW377" s="331">
        <v>1.78</v>
      </c>
      <c r="BX377" s="331">
        <v>1.83</v>
      </c>
      <c r="BY377" s="332">
        <v>0.03</v>
      </c>
      <c r="BZ377" s="331">
        <v>32.26</v>
      </c>
      <c r="CA377" s="331">
        <v>10.24</v>
      </c>
      <c r="CB377" s="257"/>
      <c r="CC377" s="257"/>
      <c r="CD377" s="257"/>
      <c r="CE377" s="257" t="s">
        <v>4461</v>
      </c>
    </row>
    <row r="378" spans="1:83" ht="58.5">
      <c r="A378" s="269">
        <v>2024</v>
      </c>
      <c r="B378" s="273" t="s">
        <v>4465</v>
      </c>
      <c r="C378" s="273" t="s">
        <v>1332</v>
      </c>
      <c r="D378" s="273" t="s">
        <v>4689</v>
      </c>
      <c r="E378" s="273" t="s">
        <v>4689</v>
      </c>
      <c r="F378" s="273" t="s">
        <v>5530</v>
      </c>
      <c r="G378" s="269" t="s">
        <v>12086</v>
      </c>
      <c r="H378" s="272" t="s">
        <v>4469</v>
      </c>
      <c r="I378" s="269"/>
      <c r="J378" s="269" t="s">
        <v>376</v>
      </c>
      <c r="K378" s="269" t="s">
        <v>4464</v>
      </c>
      <c r="L378" s="269" t="s">
        <v>4508</v>
      </c>
      <c r="M378" s="295" t="s">
        <v>4630</v>
      </c>
      <c r="N378" s="296">
        <v>160</v>
      </c>
      <c r="O378" s="301" t="s">
        <v>5531</v>
      </c>
      <c r="P378" s="272"/>
      <c r="Q378" s="290" t="s">
        <v>5532</v>
      </c>
      <c r="R378" s="272" t="s">
        <v>2</v>
      </c>
      <c r="S378" s="290" t="s">
        <v>77</v>
      </c>
      <c r="T378" s="269" t="s">
        <v>2</v>
      </c>
      <c r="U378" s="260" t="s">
        <v>454</v>
      </c>
      <c r="V378" s="274"/>
      <c r="W378" s="274"/>
      <c r="X378" s="274"/>
      <c r="Y378" s="274">
        <v>60</v>
      </c>
      <c r="Z378" s="274">
        <v>72</v>
      </c>
      <c r="AA378" s="274">
        <f t="shared" ref="AA378:AA386" si="319">Z378-Y378</f>
        <v>12</v>
      </c>
      <c r="AB378" s="274"/>
      <c r="AC378" s="274"/>
      <c r="AD378" s="274"/>
      <c r="AE378" s="274">
        <v>75</v>
      </c>
      <c r="AF378" s="274">
        <v>80</v>
      </c>
      <c r="AG378" s="274">
        <f t="shared" ref="AG378:AG386" si="320">AF378-AE378</f>
        <v>5</v>
      </c>
      <c r="AH378" s="274"/>
      <c r="AI378" s="274"/>
      <c r="AJ378" s="274"/>
      <c r="AK378" s="274">
        <v>86</v>
      </c>
      <c r="AL378" s="274">
        <v>89</v>
      </c>
      <c r="AM378" s="274">
        <f t="shared" ref="AM378:AM386" si="321">AL378-AK378</f>
        <v>3</v>
      </c>
      <c r="AN378" s="274"/>
      <c r="AO378" s="274"/>
      <c r="AP378" s="274"/>
      <c r="AQ378" s="274">
        <v>61</v>
      </c>
      <c r="AR378" s="274">
        <v>71</v>
      </c>
      <c r="AS378" s="274">
        <f t="shared" ref="AS378:AS386" si="322">AR378-AQ378</f>
        <v>10</v>
      </c>
      <c r="AT378" s="274"/>
      <c r="AU378" s="274"/>
      <c r="AV378" s="274"/>
      <c r="AW378" s="274">
        <v>80</v>
      </c>
      <c r="AX378" s="274">
        <v>84</v>
      </c>
      <c r="AY378" s="274">
        <f t="shared" ref="AY378:AY386" si="323">AX378-AW378</f>
        <v>4</v>
      </c>
      <c r="AZ378" s="274"/>
      <c r="BA378" s="274"/>
      <c r="BB378" s="274"/>
      <c r="BC378" s="274"/>
      <c r="BD378" s="274"/>
      <c r="BE378" s="274"/>
      <c r="BF378" s="274"/>
      <c r="BG378" s="274"/>
      <c r="BH378" s="274">
        <v>75</v>
      </c>
      <c r="BI378" s="274">
        <v>78</v>
      </c>
      <c r="BJ378" s="274">
        <f t="shared" ref="BJ378:BJ386" si="324">BI378-BH378</f>
        <v>3</v>
      </c>
      <c r="BK378" s="274"/>
      <c r="BL378" s="274"/>
      <c r="BM378" s="274"/>
      <c r="BN378" s="274">
        <v>94</v>
      </c>
      <c r="BO378" s="274">
        <v>92</v>
      </c>
      <c r="BP378" s="274">
        <f t="shared" ref="BP378:BP386" si="325">BO378-BN378</f>
        <v>-2</v>
      </c>
      <c r="BQ378" s="282" t="s">
        <v>52</v>
      </c>
      <c r="BR378" s="282" t="s">
        <v>52</v>
      </c>
      <c r="BS378" s="282" t="s">
        <v>52</v>
      </c>
      <c r="BT378" s="282" t="s">
        <v>52</v>
      </c>
      <c r="BU378" s="282" t="s">
        <v>52</v>
      </c>
      <c r="BV378" s="331">
        <v>89.52</v>
      </c>
      <c r="BW378" s="331">
        <v>0.44600000000000001</v>
      </c>
      <c r="BX378" s="331">
        <v>0.56000000000000005</v>
      </c>
      <c r="BY378" s="332">
        <v>0.26</v>
      </c>
      <c r="BZ378" s="331">
        <v>15.69</v>
      </c>
      <c r="CA378" s="331">
        <v>5.7</v>
      </c>
      <c r="CB378" s="257"/>
      <c r="CC378" s="257"/>
      <c r="CD378" s="257"/>
      <c r="CE378" s="257"/>
    </row>
    <row r="379" spans="1:83" ht="58.5">
      <c r="A379" s="269">
        <v>2024</v>
      </c>
      <c r="B379" s="273" t="s">
        <v>4465</v>
      </c>
      <c r="C379" s="273" t="s">
        <v>5097</v>
      </c>
      <c r="D379" s="273" t="s">
        <v>4689</v>
      </c>
      <c r="E379" s="273" t="s">
        <v>4689</v>
      </c>
      <c r="F379" s="273" t="s">
        <v>5533</v>
      </c>
      <c r="G379" s="269" t="s">
        <v>12068</v>
      </c>
      <c r="H379" s="272" t="s">
        <v>684</v>
      </c>
      <c r="I379" s="269"/>
      <c r="J379" s="269" t="s">
        <v>376</v>
      </c>
      <c r="K379" s="269" t="s">
        <v>4464</v>
      </c>
      <c r="L379" s="269" t="s">
        <v>4508</v>
      </c>
      <c r="M379" s="295" t="s">
        <v>4630</v>
      </c>
      <c r="N379" s="296">
        <v>102</v>
      </c>
      <c r="O379" s="301" t="s">
        <v>4744</v>
      </c>
      <c r="P379" s="272"/>
      <c r="Q379" s="290" t="s">
        <v>5534</v>
      </c>
      <c r="R379" s="272" t="s">
        <v>8</v>
      </c>
      <c r="S379" s="290" t="s">
        <v>5535</v>
      </c>
      <c r="T379" s="269" t="s">
        <v>2</v>
      </c>
      <c r="U379" s="260" t="s">
        <v>454</v>
      </c>
      <c r="V379" s="274"/>
      <c r="W379" s="274"/>
      <c r="X379" s="274"/>
      <c r="Y379" s="274">
        <v>57</v>
      </c>
      <c r="Z379" s="274">
        <v>75</v>
      </c>
      <c r="AA379" s="274">
        <f t="shared" si="319"/>
        <v>18</v>
      </c>
      <c r="AB379" s="274"/>
      <c r="AC379" s="274"/>
      <c r="AD379" s="274"/>
      <c r="AE379" s="274">
        <v>75</v>
      </c>
      <c r="AF379" s="274">
        <v>85</v>
      </c>
      <c r="AG379" s="274">
        <f t="shared" si="320"/>
        <v>10</v>
      </c>
      <c r="AH379" s="274"/>
      <c r="AI379" s="274"/>
      <c r="AJ379" s="274"/>
      <c r="AK379" s="274">
        <v>86</v>
      </c>
      <c r="AL379" s="274">
        <v>89</v>
      </c>
      <c r="AM379" s="274">
        <f t="shared" si="321"/>
        <v>3</v>
      </c>
      <c r="AN379" s="274"/>
      <c r="AO379" s="274"/>
      <c r="AP379" s="274"/>
      <c r="AQ379" s="274">
        <v>65</v>
      </c>
      <c r="AR379" s="274">
        <v>77</v>
      </c>
      <c r="AS379" s="274">
        <f t="shared" si="322"/>
        <v>12</v>
      </c>
      <c r="AT379" s="274"/>
      <c r="AU379" s="274"/>
      <c r="AV379" s="274"/>
      <c r="AW379" s="274">
        <v>89</v>
      </c>
      <c r="AX379" s="274">
        <v>89</v>
      </c>
      <c r="AY379" s="274">
        <f t="shared" si="323"/>
        <v>0</v>
      </c>
      <c r="AZ379" s="274"/>
      <c r="BA379" s="274"/>
      <c r="BB379" s="274"/>
      <c r="BC379" s="274"/>
      <c r="BD379" s="274"/>
      <c r="BE379" s="274"/>
      <c r="BF379" s="274"/>
      <c r="BG379" s="274"/>
      <c r="BH379" s="274">
        <v>87</v>
      </c>
      <c r="BI379" s="274">
        <v>89</v>
      </c>
      <c r="BJ379" s="274">
        <f t="shared" si="324"/>
        <v>2</v>
      </c>
      <c r="BK379" s="274"/>
      <c r="BL379" s="274"/>
      <c r="BM379" s="274"/>
      <c r="BN379" s="274">
        <v>97</v>
      </c>
      <c r="BO379" s="274">
        <v>97</v>
      </c>
      <c r="BP379" s="274">
        <f t="shared" si="325"/>
        <v>0</v>
      </c>
      <c r="BQ379" s="282" t="s">
        <v>52</v>
      </c>
      <c r="BR379" s="282" t="s">
        <v>52</v>
      </c>
      <c r="BS379" s="282" t="s">
        <v>52</v>
      </c>
      <c r="BT379" s="282" t="s">
        <v>52</v>
      </c>
      <c r="BU379" s="282" t="s">
        <v>52</v>
      </c>
      <c r="BV379" s="331">
        <v>370.8</v>
      </c>
      <c r="BW379" s="331">
        <v>3.42</v>
      </c>
      <c r="BX379" s="331">
        <v>3.63</v>
      </c>
      <c r="BY379" s="332">
        <v>0.06</v>
      </c>
      <c r="BZ379" s="331">
        <v>49.66</v>
      </c>
      <c r="CA379" s="331">
        <v>7.47</v>
      </c>
      <c r="CB379" s="257"/>
      <c r="CC379" s="257"/>
      <c r="CD379" s="257"/>
      <c r="CE379" s="257"/>
    </row>
    <row r="380" spans="1:83" ht="58.5">
      <c r="A380" s="269">
        <v>2024</v>
      </c>
      <c r="B380" s="273" t="s">
        <v>4798</v>
      </c>
      <c r="C380" s="273" t="s">
        <v>5212</v>
      </c>
      <c r="D380" s="273" t="s">
        <v>5536</v>
      </c>
      <c r="E380" s="273" t="s">
        <v>304</v>
      </c>
      <c r="F380" s="273" t="s">
        <v>5537</v>
      </c>
      <c r="G380" s="272" t="s">
        <v>12065</v>
      </c>
      <c r="H380" s="272" t="s">
        <v>688</v>
      </c>
      <c r="I380" s="269"/>
      <c r="J380" s="269" t="s">
        <v>3584</v>
      </c>
      <c r="K380" s="269" t="s">
        <v>4464</v>
      </c>
      <c r="L380" s="269" t="s">
        <v>5538</v>
      </c>
      <c r="M380" s="272" t="s">
        <v>4630</v>
      </c>
      <c r="N380" s="296">
        <v>1154</v>
      </c>
      <c r="O380" s="301" t="s">
        <v>674</v>
      </c>
      <c r="P380" s="272"/>
      <c r="Q380" s="290" t="s">
        <v>5539</v>
      </c>
      <c r="R380" s="272" t="s">
        <v>8</v>
      </c>
      <c r="S380" s="290" t="s">
        <v>81</v>
      </c>
      <c r="T380" s="269" t="s">
        <v>2</v>
      </c>
      <c r="U380" s="260" t="s">
        <v>454</v>
      </c>
      <c r="V380" s="274"/>
      <c r="W380" s="274">
        <v>7</v>
      </c>
      <c r="X380" s="274"/>
      <c r="Y380" s="274">
        <v>22</v>
      </c>
      <c r="Z380" s="274">
        <v>35</v>
      </c>
      <c r="AA380" s="274">
        <f t="shared" si="319"/>
        <v>13</v>
      </c>
      <c r="AB380" s="274"/>
      <c r="AC380" s="274">
        <v>30</v>
      </c>
      <c r="AD380" s="274"/>
      <c r="AE380" s="274">
        <v>52</v>
      </c>
      <c r="AF380" s="274">
        <v>69</v>
      </c>
      <c r="AG380" s="274">
        <f t="shared" si="320"/>
        <v>17</v>
      </c>
      <c r="AH380" s="274"/>
      <c r="AI380" s="274">
        <v>43</v>
      </c>
      <c r="AJ380" s="274"/>
      <c r="AK380" s="274">
        <v>71</v>
      </c>
      <c r="AL380" s="274">
        <v>77</v>
      </c>
      <c r="AM380" s="274">
        <f t="shared" si="321"/>
        <v>6</v>
      </c>
      <c r="AN380" s="274"/>
      <c r="AO380" s="274">
        <v>9</v>
      </c>
      <c r="AP380" s="274"/>
      <c r="AQ380" s="274">
        <v>28</v>
      </c>
      <c r="AR380" s="274">
        <v>50</v>
      </c>
      <c r="AS380" s="274">
        <f t="shared" si="322"/>
        <v>22</v>
      </c>
      <c r="AT380" s="274"/>
      <c r="AU380" s="274">
        <v>79</v>
      </c>
      <c r="AV380" s="274"/>
      <c r="AW380" s="274">
        <v>88</v>
      </c>
      <c r="AX380" s="274">
        <v>86</v>
      </c>
      <c r="AY380" s="274">
        <f t="shared" si="323"/>
        <v>-2</v>
      </c>
      <c r="AZ380" s="274"/>
      <c r="BA380" s="274"/>
      <c r="BB380" s="274"/>
      <c r="BC380" s="274"/>
      <c r="BD380" s="274"/>
      <c r="BE380" s="274"/>
      <c r="BF380" s="274">
        <v>82</v>
      </c>
      <c r="BG380" s="274"/>
      <c r="BH380" s="274">
        <v>84</v>
      </c>
      <c r="BI380" s="274">
        <v>84</v>
      </c>
      <c r="BJ380" s="274">
        <f t="shared" si="324"/>
        <v>0</v>
      </c>
      <c r="BK380" s="274"/>
      <c r="BL380" s="274">
        <v>26</v>
      </c>
      <c r="BM380" s="274"/>
      <c r="BN380" s="274">
        <v>51</v>
      </c>
      <c r="BO380" s="274">
        <v>60</v>
      </c>
      <c r="BP380" s="274">
        <f t="shared" si="325"/>
        <v>9</v>
      </c>
      <c r="BQ380" s="282" t="s">
        <v>52</v>
      </c>
      <c r="BR380" s="282" t="s">
        <v>52</v>
      </c>
      <c r="BS380" s="282" t="s">
        <v>52</v>
      </c>
      <c r="BT380" s="282" t="s">
        <v>52</v>
      </c>
      <c r="BU380" s="282" t="s">
        <v>52</v>
      </c>
      <c r="BV380" s="331">
        <v>4293</v>
      </c>
      <c r="BW380" s="331">
        <v>3.16</v>
      </c>
      <c r="BX380" s="331">
        <v>3.72</v>
      </c>
      <c r="BY380" s="332">
        <v>0.18</v>
      </c>
      <c r="BZ380" s="331">
        <v>63.79</v>
      </c>
      <c r="CA380" s="331">
        <v>67.3</v>
      </c>
      <c r="CB380" s="257"/>
      <c r="CC380" s="257"/>
      <c r="CD380" s="257"/>
      <c r="CE380" s="257"/>
    </row>
    <row r="381" spans="1:83" ht="73.150000000000006">
      <c r="A381" s="269">
        <v>2024</v>
      </c>
      <c r="B381" s="273" t="s">
        <v>4498</v>
      </c>
      <c r="C381" s="273" t="s">
        <v>4614</v>
      </c>
      <c r="D381" s="273" t="s">
        <v>5524</v>
      </c>
      <c r="E381" s="273" t="s">
        <v>5524</v>
      </c>
      <c r="F381" s="273" t="s">
        <v>5540</v>
      </c>
      <c r="G381" s="269" t="s">
        <v>4482</v>
      </c>
      <c r="H381" s="272" t="s">
        <v>688</v>
      </c>
      <c r="I381" s="269"/>
      <c r="J381" s="269" t="s">
        <v>2871</v>
      </c>
      <c r="K381" s="269" t="s">
        <v>4464</v>
      </c>
      <c r="L381" s="269" t="s">
        <v>4508</v>
      </c>
      <c r="M381" s="313" t="s">
        <v>300</v>
      </c>
      <c r="N381" s="269"/>
      <c r="O381" s="272"/>
      <c r="P381" s="272"/>
      <c r="Q381" s="290" t="s">
        <v>5541</v>
      </c>
      <c r="R381" s="272" t="s">
        <v>8</v>
      </c>
      <c r="S381" s="290" t="s">
        <v>5542</v>
      </c>
      <c r="T381" s="269" t="s">
        <v>2</v>
      </c>
      <c r="U381" s="260" t="s">
        <v>454</v>
      </c>
      <c r="V381" s="274"/>
      <c r="W381" s="274"/>
      <c r="X381" s="274"/>
      <c r="Y381" s="274">
        <v>42</v>
      </c>
      <c r="Z381" s="274">
        <v>72</v>
      </c>
      <c r="AA381" s="274">
        <f t="shared" si="319"/>
        <v>30</v>
      </c>
      <c r="AB381" s="274"/>
      <c r="AC381" s="274"/>
      <c r="AD381" s="274"/>
      <c r="AE381" s="274">
        <v>63</v>
      </c>
      <c r="AF381" s="274">
        <v>86</v>
      </c>
      <c r="AG381" s="274">
        <f t="shared" si="320"/>
        <v>23</v>
      </c>
      <c r="AH381" s="274"/>
      <c r="AI381" s="274"/>
      <c r="AJ381" s="274"/>
      <c r="AK381" s="274">
        <v>94</v>
      </c>
      <c r="AL381" s="274">
        <v>95</v>
      </c>
      <c r="AM381" s="274">
        <f t="shared" si="321"/>
        <v>1</v>
      </c>
      <c r="AN381" s="274"/>
      <c r="AO381" s="274"/>
      <c r="AP381" s="274"/>
      <c r="AQ381" s="274">
        <v>76</v>
      </c>
      <c r="AR381" s="274">
        <v>93</v>
      </c>
      <c r="AS381" s="274">
        <f t="shared" si="322"/>
        <v>17</v>
      </c>
      <c r="AT381" s="274"/>
      <c r="AU381" s="274"/>
      <c r="AV381" s="274"/>
      <c r="AW381" s="274">
        <v>86</v>
      </c>
      <c r="AX381" s="274">
        <v>89</v>
      </c>
      <c r="AY381" s="274">
        <f t="shared" si="323"/>
        <v>3</v>
      </c>
      <c r="AZ381" s="274"/>
      <c r="BA381" s="274"/>
      <c r="BB381" s="274"/>
      <c r="BC381" s="274"/>
      <c r="BD381" s="274"/>
      <c r="BE381" s="274"/>
      <c r="BF381" s="274"/>
      <c r="BG381" s="274"/>
      <c r="BH381" s="274">
        <v>85</v>
      </c>
      <c r="BI381" s="274">
        <v>89</v>
      </c>
      <c r="BJ381" s="274">
        <f t="shared" si="324"/>
        <v>4</v>
      </c>
      <c r="BK381" s="274"/>
      <c r="BL381" s="274"/>
      <c r="BM381" s="274"/>
      <c r="BN381" s="274">
        <v>99</v>
      </c>
      <c r="BO381" s="274">
        <v>99</v>
      </c>
      <c r="BP381" s="274">
        <f t="shared" si="325"/>
        <v>0</v>
      </c>
      <c r="BQ381" s="286">
        <v>0.96</v>
      </c>
      <c r="BR381" s="282">
        <v>5.45</v>
      </c>
      <c r="BS381" s="282">
        <v>0.51</v>
      </c>
      <c r="BT381" s="304">
        <v>0.88</v>
      </c>
      <c r="BU381" s="282">
        <v>3.02</v>
      </c>
      <c r="BV381" s="349"/>
      <c r="BW381" s="349"/>
      <c r="BX381" s="349"/>
      <c r="BY381" s="349"/>
      <c r="BZ381" s="349"/>
      <c r="CA381" s="349"/>
      <c r="CB381" s="257"/>
      <c r="CC381" s="257"/>
      <c r="CD381" s="257"/>
      <c r="CE381" s="257"/>
    </row>
    <row r="382" spans="1:83" ht="58.5">
      <c r="A382" s="269">
        <v>2024</v>
      </c>
      <c r="B382" s="273" t="s">
        <v>4668</v>
      </c>
      <c r="C382" s="273" t="s">
        <v>4672</v>
      </c>
      <c r="D382" s="273" t="s">
        <v>4673</v>
      </c>
      <c r="E382" s="273" t="s">
        <v>4673</v>
      </c>
      <c r="F382" s="273" t="s">
        <v>4674</v>
      </c>
      <c r="G382" s="269" t="s">
        <v>12089</v>
      </c>
      <c r="H382" s="272" t="s">
        <v>4469</v>
      </c>
      <c r="I382" s="269"/>
      <c r="J382" s="269" t="s">
        <v>376</v>
      </c>
      <c r="K382" s="269" t="s">
        <v>4464</v>
      </c>
      <c r="L382" s="269" t="s">
        <v>4508</v>
      </c>
      <c r="M382" s="272" t="s">
        <v>4630</v>
      </c>
      <c r="N382" s="296">
        <v>152</v>
      </c>
      <c r="O382" s="301" t="s">
        <v>4757</v>
      </c>
      <c r="P382" s="272"/>
      <c r="Q382" s="290" t="s">
        <v>5543</v>
      </c>
      <c r="R382" s="272" t="s">
        <v>8</v>
      </c>
      <c r="S382" s="290" t="s">
        <v>5544</v>
      </c>
      <c r="T382" s="269" t="s">
        <v>2</v>
      </c>
      <c r="U382" s="260" t="s">
        <v>454</v>
      </c>
      <c r="V382" s="274"/>
      <c r="W382" s="274"/>
      <c r="X382" s="274"/>
      <c r="Y382" s="274">
        <v>52</v>
      </c>
      <c r="Z382" s="274">
        <v>66</v>
      </c>
      <c r="AA382" s="274">
        <f t="shared" si="319"/>
        <v>14</v>
      </c>
      <c r="AB382" s="274"/>
      <c r="AC382" s="274"/>
      <c r="AD382" s="274"/>
      <c r="AE382" s="274">
        <v>60</v>
      </c>
      <c r="AF382" s="274">
        <v>77</v>
      </c>
      <c r="AG382" s="274">
        <f t="shared" si="320"/>
        <v>17</v>
      </c>
      <c r="AH382" s="274"/>
      <c r="AI382" s="274"/>
      <c r="AJ382" s="274"/>
      <c r="AK382" s="274">
        <v>60</v>
      </c>
      <c r="AL382" s="274">
        <v>62</v>
      </c>
      <c r="AM382" s="274">
        <f t="shared" si="321"/>
        <v>2</v>
      </c>
      <c r="AN382" s="274"/>
      <c r="AO382" s="274"/>
      <c r="AP382" s="274"/>
      <c r="AQ382" s="274">
        <v>61</v>
      </c>
      <c r="AR382" s="274">
        <v>69</v>
      </c>
      <c r="AS382" s="274">
        <f t="shared" si="322"/>
        <v>8</v>
      </c>
      <c r="AT382" s="274"/>
      <c r="AU382" s="274"/>
      <c r="AV382" s="274"/>
      <c r="AW382" s="274">
        <v>95</v>
      </c>
      <c r="AX382" s="274">
        <v>93</v>
      </c>
      <c r="AY382" s="274">
        <f t="shared" si="323"/>
        <v>-2</v>
      </c>
      <c r="AZ382" s="274"/>
      <c r="BA382" s="274"/>
      <c r="BB382" s="274"/>
      <c r="BC382" s="274"/>
      <c r="BD382" s="274"/>
      <c r="BE382" s="274"/>
      <c r="BF382" s="274"/>
      <c r="BG382" s="274"/>
      <c r="BH382" s="274">
        <v>90</v>
      </c>
      <c r="BI382" s="274">
        <v>88</v>
      </c>
      <c r="BJ382" s="274">
        <f t="shared" si="324"/>
        <v>-2</v>
      </c>
      <c r="BK382" s="274"/>
      <c r="BL382" s="274"/>
      <c r="BM382" s="274"/>
      <c r="BN382" s="274">
        <v>78</v>
      </c>
      <c r="BO382" s="274">
        <v>82</v>
      </c>
      <c r="BP382" s="274">
        <f t="shared" si="325"/>
        <v>4</v>
      </c>
      <c r="BQ382" s="286">
        <v>0.95</v>
      </c>
      <c r="BR382" s="282">
        <v>4.62</v>
      </c>
      <c r="BS382" s="282">
        <v>0.46</v>
      </c>
      <c r="BT382" s="282" t="s">
        <v>52</v>
      </c>
      <c r="BU382" s="282" t="s">
        <v>52</v>
      </c>
      <c r="BV382" s="331">
        <v>192</v>
      </c>
      <c r="BW382" s="331">
        <v>1.2</v>
      </c>
      <c r="BX382" s="331">
        <v>1.26</v>
      </c>
      <c r="BY382" s="332">
        <v>0.05</v>
      </c>
      <c r="BZ382" s="331">
        <v>14.86</v>
      </c>
      <c r="CA382" s="331">
        <v>12.94</v>
      </c>
      <c r="CB382" s="257"/>
      <c r="CC382" s="257"/>
      <c r="CD382" s="257"/>
      <c r="CE382" s="257"/>
    </row>
    <row r="383" spans="1:83" ht="73.150000000000006">
      <c r="A383" s="269">
        <v>2024</v>
      </c>
      <c r="B383" s="273" t="s">
        <v>4474</v>
      </c>
      <c r="C383" s="273" t="s">
        <v>5545</v>
      </c>
      <c r="D383" s="273" t="s">
        <v>5546</v>
      </c>
      <c r="E383" s="273" t="s">
        <v>4680</v>
      </c>
      <c r="F383" s="273" t="s">
        <v>5547</v>
      </c>
      <c r="G383" s="269" t="s">
        <v>12081</v>
      </c>
      <c r="H383" s="272" t="s">
        <v>4469</v>
      </c>
      <c r="I383" s="269"/>
      <c r="J383" s="269" t="s">
        <v>376</v>
      </c>
      <c r="K383" s="269" t="s">
        <v>4464</v>
      </c>
      <c r="L383" s="269" t="s">
        <v>4508</v>
      </c>
      <c r="M383" s="261" t="s">
        <v>4630</v>
      </c>
      <c r="N383" s="296">
        <v>52</v>
      </c>
      <c r="O383" s="301" t="s">
        <v>4757</v>
      </c>
      <c r="P383" s="272"/>
      <c r="Q383" s="290" t="s">
        <v>5548</v>
      </c>
      <c r="R383" s="272" t="s">
        <v>8</v>
      </c>
      <c r="S383" s="290" t="s">
        <v>5549</v>
      </c>
      <c r="T383" s="269" t="s">
        <v>2</v>
      </c>
      <c r="U383" s="260" t="s">
        <v>454</v>
      </c>
      <c r="V383" s="274"/>
      <c r="W383" s="274"/>
      <c r="X383" s="274"/>
      <c r="Y383" s="274">
        <v>56</v>
      </c>
      <c r="Z383" s="274">
        <v>73</v>
      </c>
      <c r="AA383" s="274">
        <f t="shared" si="319"/>
        <v>17</v>
      </c>
      <c r="AB383" s="274"/>
      <c r="AC383" s="274"/>
      <c r="AD383" s="274"/>
      <c r="AE383" s="274">
        <v>65</v>
      </c>
      <c r="AF383" s="274">
        <v>79</v>
      </c>
      <c r="AG383" s="274">
        <f t="shared" si="320"/>
        <v>14</v>
      </c>
      <c r="AH383" s="274"/>
      <c r="AI383" s="274"/>
      <c r="AJ383" s="274"/>
      <c r="AK383" s="274">
        <v>78</v>
      </c>
      <c r="AL383" s="274">
        <v>81</v>
      </c>
      <c r="AM383" s="274">
        <f t="shared" si="321"/>
        <v>3</v>
      </c>
      <c r="AN383" s="274"/>
      <c r="AO383" s="274"/>
      <c r="AP383" s="274"/>
      <c r="AQ383" s="274">
        <v>63</v>
      </c>
      <c r="AR383" s="274">
        <v>72</v>
      </c>
      <c r="AS383" s="274">
        <f t="shared" si="322"/>
        <v>9</v>
      </c>
      <c r="AT383" s="274"/>
      <c r="AU383" s="274"/>
      <c r="AV383" s="274"/>
      <c r="AW383" s="274">
        <v>94</v>
      </c>
      <c r="AX383" s="274">
        <v>95</v>
      </c>
      <c r="AY383" s="274">
        <f t="shared" si="323"/>
        <v>1</v>
      </c>
      <c r="AZ383" s="274"/>
      <c r="BA383" s="274"/>
      <c r="BB383" s="274"/>
      <c r="BC383" s="274"/>
      <c r="BD383" s="274"/>
      <c r="BE383" s="274"/>
      <c r="BF383" s="274"/>
      <c r="BG383" s="274"/>
      <c r="BH383" s="274">
        <v>92</v>
      </c>
      <c r="BI383" s="274">
        <v>96</v>
      </c>
      <c r="BJ383" s="274">
        <f t="shared" si="324"/>
        <v>4</v>
      </c>
      <c r="BK383" s="274"/>
      <c r="BL383" s="274"/>
      <c r="BM383" s="274"/>
      <c r="BN383" s="274">
        <v>92</v>
      </c>
      <c r="BO383" s="274">
        <v>90</v>
      </c>
      <c r="BP383" s="274">
        <f t="shared" si="325"/>
        <v>-2</v>
      </c>
      <c r="BQ383" s="286">
        <v>0.95</v>
      </c>
      <c r="BR383" s="282">
        <v>4.78</v>
      </c>
      <c r="BS383" s="282">
        <v>0.46</v>
      </c>
      <c r="BT383" s="282" t="s">
        <v>52</v>
      </c>
      <c r="BU383" s="282" t="s">
        <v>52</v>
      </c>
      <c r="BV383" s="331">
        <v>30.56</v>
      </c>
      <c r="BW383" s="331">
        <v>0.57699999999999996</v>
      </c>
      <c r="BX383" s="331">
        <v>0.58699999999999997</v>
      </c>
      <c r="BY383" s="332">
        <v>0.02</v>
      </c>
      <c r="BZ383" s="331">
        <v>6.18</v>
      </c>
      <c r="CA383" s="331">
        <v>4.95</v>
      </c>
      <c r="CB383" s="257"/>
      <c r="CC383" s="257"/>
      <c r="CD383" s="257"/>
      <c r="CE383" s="257"/>
    </row>
    <row r="384" spans="1:83" ht="58.5">
      <c r="A384" s="269">
        <v>2024</v>
      </c>
      <c r="B384" s="273" t="s">
        <v>4704</v>
      </c>
      <c r="C384" s="273" t="s">
        <v>5550</v>
      </c>
      <c r="D384" s="273" t="s">
        <v>4706</v>
      </c>
      <c r="E384" s="273" t="s">
        <v>4706</v>
      </c>
      <c r="F384" s="273" t="s">
        <v>5551</v>
      </c>
      <c r="G384" s="269" t="s">
        <v>12098</v>
      </c>
      <c r="H384" s="272" t="s">
        <v>4469</v>
      </c>
      <c r="I384" s="272"/>
      <c r="J384" s="269" t="s">
        <v>376</v>
      </c>
      <c r="K384" s="269" t="s">
        <v>4464</v>
      </c>
      <c r="L384" s="269" t="s">
        <v>4508</v>
      </c>
      <c r="M384" s="295" t="s">
        <v>4630</v>
      </c>
      <c r="N384" s="296">
        <v>102</v>
      </c>
      <c r="O384" s="301" t="s">
        <v>4757</v>
      </c>
      <c r="P384" s="272"/>
      <c r="Q384" s="290" t="s">
        <v>5552</v>
      </c>
      <c r="R384" s="272" t="s">
        <v>8</v>
      </c>
      <c r="S384" s="284" t="s">
        <v>5553</v>
      </c>
      <c r="T384" s="269" t="s">
        <v>2</v>
      </c>
      <c r="U384" s="260" t="s">
        <v>4736</v>
      </c>
      <c r="V384" s="274"/>
      <c r="W384" s="274"/>
      <c r="X384" s="274"/>
      <c r="Y384" s="274">
        <v>57</v>
      </c>
      <c r="Z384" s="274">
        <v>67</v>
      </c>
      <c r="AA384" s="274">
        <f t="shared" si="319"/>
        <v>10</v>
      </c>
      <c r="AB384" s="274"/>
      <c r="AC384" s="274"/>
      <c r="AD384" s="274"/>
      <c r="AE384" s="274">
        <v>67</v>
      </c>
      <c r="AF384" s="274">
        <v>72</v>
      </c>
      <c r="AG384" s="274">
        <f t="shared" si="320"/>
        <v>5</v>
      </c>
      <c r="AH384" s="274"/>
      <c r="AI384" s="274"/>
      <c r="AJ384" s="274"/>
      <c r="AK384" s="274">
        <v>75</v>
      </c>
      <c r="AL384" s="274">
        <v>76</v>
      </c>
      <c r="AM384" s="274">
        <f t="shared" si="321"/>
        <v>1</v>
      </c>
      <c r="AN384" s="274"/>
      <c r="AO384" s="274"/>
      <c r="AP384" s="274"/>
      <c r="AQ384" s="274">
        <v>66</v>
      </c>
      <c r="AR384" s="274">
        <v>70</v>
      </c>
      <c r="AS384" s="274">
        <f t="shared" si="322"/>
        <v>4</v>
      </c>
      <c r="AT384" s="274"/>
      <c r="AU384" s="274"/>
      <c r="AV384" s="274"/>
      <c r="AW384" s="274">
        <v>94</v>
      </c>
      <c r="AX384" s="274">
        <v>95</v>
      </c>
      <c r="AY384" s="274">
        <f t="shared" si="323"/>
        <v>1</v>
      </c>
      <c r="AZ384" s="274"/>
      <c r="BA384" s="274"/>
      <c r="BB384" s="274"/>
      <c r="BC384" s="274"/>
      <c r="BD384" s="274"/>
      <c r="BE384" s="274"/>
      <c r="BF384" s="274"/>
      <c r="BG384" s="274"/>
      <c r="BH384" s="274">
        <v>87</v>
      </c>
      <c r="BI384" s="274">
        <v>89</v>
      </c>
      <c r="BJ384" s="274">
        <f t="shared" si="324"/>
        <v>2</v>
      </c>
      <c r="BK384" s="274"/>
      <c r="BL384" s="274"/>
      <c r="BM384" s="274"/>
      <c r="BN384" s="274">
        <v>81</v>
      </c>
      <c r="BO384" s="274">
        <v>84</v>
      </c>
      <c r="BP384" s="274">
        <f t="shared" si="325"/>
        <v>3</v>
      </c>
      <c r="BQ384" s="286">
        <v>0.95</v>
      </c>
      <c r="BR384" s="282">
        <v>4.3499999999999996</v>
      </c>
      <c r="BS384" s="282">
        <v>0.5</v>
      </c>
      <c r="BT384" s="282" t="s">
        <v>52</v>
      </c>
      <c r="BU384" s="282" t="s">
        <v>52</v>
      </c>
      <c r="BV384" s="331">
        <v>128</v>
      </c>
      <c r="BW384" s="331">
        <v>1.0900000000000001</v>
      </c>
      <c r="BX384" s="331">
        <v>1.25</v>
      </c>
      <c r="BY384" s="332">
        <v>0.15</v>
      </c>
      <c r="BZ384" s="331">
        <v>13.34</v>
      </c>
      <c r="CA384" s="331">
        <v>9.1199999999999992</v>
      </c>
      <c r="CB384" s="257"/>
      <c r="CC384" s="257"/>
      <c r="CD384" s="257"/>
      <c r="CE384" s="257"/>
    </row>
    <row r="385" spans="1:83" ht="43.9">
      <c r="A385" s="269">
        <v>2024</v>
      </c>
      <c r="B385" s="273" t="s">
        <v>4467</v>
      </c>
      <c r="C385" s="273" t="s">
        <v>4468</v>
      </c>
      <c r="D385" s="273" t="s">
        <v>5130</v>
      </c>
      <c r="E385" s="273" t="s">
        <v>5130</v>
      </c>
      <c r="F385" s="273" t="s">
        <v>5131</v>
      </c>
      <c r="G385" s="269" t="s">
        <v>12026</v>
      </c>
      <c r="H385" s="272" t="s">
        <v>4469</v>
      </c>
      <c r="I385" s="269"/>
      <c r="J385" s="269" t="s">
        <v>376</v>
      </c>
      <c r="K385" s="269" t="s">
        <v>4464</v>
      </c>
      <c r="L385" s="269" t="s">
        <v>4508</v>
      </c>
      <c r="M385" s="295" t="s">
        <v>4630</v>
      </c>
      <c r="N385" s="269"/>
      <c r="O385" s="272"/>
      <c r="P385" s="272"/>
      <c r="Q385" s="290" t="s">
        <v>5554</v>
      </c>
      <c r="R385" s="272" t="s">
        <v>8</v>
      </c>
      <c r="S385" s="290" t="s">
        <v>5555</v>
      </c>
      <c r="T385" s="269" t="s">
        <v>2</v>
      </c>
      <c r="U385" s="260" t="s">
        <v>454</v>
      </c>
      <c r="V385" s="274"/>
      <c r="W385" s="274"/>
      <c r="X385" s="274"/>
      <c r="Y385" s="274">
        <v>33</v>
      </c>
      <c r="Z385" s="274">
        <v>48</v>
      </c>
      <c r="AA385" s="274">
        <f t="shared" si="319"/>
        <v>15</v>
      </c>
      <c r="AB385" s="274"/>
      <c r="AC385" s="274"/>
      <c r="AD385" s="274"/>
      <c r="AE385" s="274">
        <v>52</v>
      </c>
      <c r="AF385" s="274">
        <v>58</v>
      </c>
      <c r="AG385" s="274">
        <f t="shared" si="320"/>
        <v>6</v>
      </c>
      <c r="AH385" s="274"/>
      <c r="AI385" s="274"/>
      <c r="AJ385" s="274"/>
      <c r="AK385" s="274">
        <v>56</v>
      </c>
      <c r="AL385" s="274">
        <v>59</v>
      </c>
      <c r="AM385" s="274">
        <f t="shared" si="321"/>
        <v>3</v>
      </c>
      <c r="AN385" s="274"/>
      <c r="AO385" s="274"/>
      <c r="AP385" s="274"/>
      <c r="AQ385" s="274">
        <v>49</v>
      </c>
      <c r="AR385" s="274">
        <v>45</v>
      </c>
      <c r="AS385" s="274">
        <f t="shared" si="322"/>
        <v>-4</v>
      </c>
      <c r="AT385" s="274"/>
      <c r="AU385" s="274"/>
      <c r="AV385" s="274"/>
      <c r="AW385" s="274">
        <v>92</v>
      </c>
      <c r="AX385" s="274">
        <v>91</v>
      </c>
      <c r="AY385" s="274">
        <f t="shared" si="323"/>
        <v>-1</v>
      </c>
      <c r="AZ385" s="274"/>
      <c r="BA385" s="274"/>
      <c r="BB385" s="274"/>
      <c r="BC385" s="274"/>
      <c r="BD385" s="274"/>
      <c r="BE385" s="274"/>
      <c r="BF385" s="274"/>
      <c r="BG385" s="274"/>
      <c r="BH385" s="274">
        <v>85</v>
      </c>
      <c r="BI385" s="274">
        <v>87</v>
      </c>
      <c r="BJ385" s="274">
        <f t="shared" si="324"/>
        <v>2</v>
      </c>
      <c r="BK385" s="274"/>
      <c r="BL385" s="274"/>
      <c r="BM385" s="274"/>
      <c r="BN385" s="274">
        <v>52</v>
      </c>
      <c r="BO385" s="274">
        <v>58</v>
      </c>
      <c r="BP385" s="274">
        <f t="shared" si="325"/>
        <v>6</v>
      </c>
      <c r="BQ385" s="286">
        <v>0.95</v>
      </c>
      <c r="BR385" s="282">
        <v>4.58</v>
      </c>
      <c r="BS385" s="282">
        <v>0.49</v>
      </c>
      <c r="BT385" s="282" t="s">
        <v>52</v>
      </c>
      <c r="BU385" s="282" t="s">
        <v>52</v>
      </c>
      <c r="BV385" s="288"/>
      <c r="BW385" s="288"/>
      <c r="BX385" s="288"/>
      <c r="BY385" s="288"/>
      <c r="BZ385" s="288"/>
      <c r="CA385" s="288"/>
      <c r="CB385" s="257"/>
      <c r="CC385" s="257"/>
      <c r="CD385" s="257"/>
      <c r="CE385" s="257"/>
    </row>
    <row r="386" spans="1:83" ht="58.5">
      <c r="A386" s="269">
        <v>2024</v>
      </c>
      <c r="B386" s="273" t="s">
        <v>4467</v>
      </c>
      <c r="C386" s="273" t="s">
        <v>4468</v>
      </c>
      <c r="D386" s="273" t="s">
        <v>5130</v>
      </c>
      <c r="E386" s="273" t="s">
        <v>5130</v>
      </c>
      <c r="F386" s="273" t="s">
        <v>5131</v>
      </c>
      <c r="G386" s="269" t="s">
        <v>12026</v>
      </c>
      <c r="H386" s="272" t="s">
        <v>681</v>
      </c>
      <c r="I386" s="269"/>
      <c r="J386" s="269" t="s">
        <v>376</v>
      </c>
      <c r="K386" s="269" t="s">
        <v>4464</v>
      </c>
      <c r="L386" s="269" t="s">
        <v>4508</v>
      </c>
      <c r="M386" s="295" t="s">
        <v>4630</v>
      </c>
      <c r="N386" s="269"/>
      <c r="O386" s="272"/>
      <c r="P386" s="272"/>
      <c r="Q386" s="290" t="s">
        <v>5556</v>
      </c>
      <c r="R386" s="272" t="s">
        <v>8</v>
      </c>
      <c r="S386" s="290" t="s">
        <v>5557</v>
      </c>
      <c r="T386" s="269" t="s">
        <v>2</v>
      </c>
      <c r="U386" s="260" t="s">
        <v>454</v>
      </c>
      <c r="V386" s="274"/>
      <c r="W386" s="274"/>
      <c r="X386" s="274"/>
      <c r="Y386" s="274">
        <v>35</v>
      </c>
      <c r="Z386" s="274">
        <v>58</v>
      </c>
      <c r="AA386" s="274">
        <f t="shared" si="319"/>
        <v>23</v>
      </c>
      <c r="AB386" s="274"/>
      <c r="AC386" s="274"/>
      <c r="AD386" s="274"/>
      <c r="AE386" s="274">
        <v>62</v>
      </c>
      <c r="AF386" s="274">
        <v>78</v>
      </c>
      <c r="AG386" s="274">
        <f t="shared" si="320"/>
        <v>16</v>
      </c>
      <c r="AH386" s="274"/>
      <c r="AI386" s="274"/>
      <c r="AJ386" s="274"/>
      <c r="AK386" s="274">
        <v>68</v>
      </c>
      <c r="AL386" s="274">
        <v>79</v>
      </c>
      <c r="AM386" s="274">
        <f t="shared" si="321"/>
        <v>11</v>
      </c>
      <c r="AN386" s="274"/>
      <c r="AO386" s="274"/>
      <c r="AP386" s="274"/>
      <c r="AQ386" s="274">
        <v>52</v>
      </c>
      <c r="AR386" s="274">
        <v>61</v>
      </c>
      <c r="AS386" s="274">
        <f t="shared" si="322"/>
        <v>9</v>
      </c>
      <c r="AT386" s="274"/>
      <c r="AU386" s="274"/>
      <c r="AV386" s="274"/>
      <c r="AW386" s="274">
        <v>89</v>
      </c>
      <c r="AX386" s="274">
        <v>91</v>
      </c>
      <c r="AY386" s="274">
        <f t="shared" si="323"/>
        <v>2</v>
      </c>
      <c r="AZ386" s="274"/>
      <c r="BA386" s="274"/>
      <c r="BB386" s="274"/>
      <c r="BC386" s="274"/>
      <c r="BD386" s="274"/>
      <c r="BE386" s="274"/>
      <c r="BF386" s="274"/>
      <c r="BG386" s="274"/>
      <c r="BH386" s="274">
        <v>81</v>
      </c>
      <c r="BI386" s="274">
        <v>87</v>
      </c>
      <c r="BJ386" s="274">
        <f t="shared" si="324"/>
        <v>6</v>
      </c>
      <c r="BK386" s="274"/>
      <c r="BL386" s="274"/>
      <c r="BM386" s="274"/>
      <c r="BN386" s="274">
        <v>62</v>
      </c>
      <c r="BO386" s="274">
        <v>78</v>
      </c>
      <c r="BP386" s="274">
        <f t="shared" si="325"/>
        <v>16</v>
      </c>
      <c r="BQ386" s="286">
        <v>0.95</v>
      </c>
      <c r="BR386" s="282">
        <v>4.5</v>
      </c>
      <c r="BS386" s="282">
        <v>0.47</v>
      </c>
      <c r="BT386" s="282" t="s">
        <v>52</v>
      </c>
      <c r="BU386" s="282" t="s">
        <v>52</v>
      </c>
      <c r="BV386" s="288"/>
      <c r="BW386" s="288"/>
      <c r="BX386" s="288"/>
      <c r="BY386" s="288"/>
      <c r="BZ386" s="288"/>
      <c r="CA386" s="288"/>
      <c r="CB386" s="257"/>
      <c r="CC386" s="257"/>
      <c r="CD386" s="257"/>
      <c r="CE386" s="257"/>
    </row>
    <row r="387" spans="1:83" ht="14.65">
      <c r="A387" s="269">
        <v>2024</v>
      </c>
      <c r="B387" s="273" t="s">
        <v>4498</v>
      </c>
      <c r="C387" s="273" t="s">
        <v>5558</v>
      </c>
      <c r="D387" s="273" t="s">
        <v>4544</v>
      </c>
      <c r="E387" s="273" t="s">
        <v>4544</v>
      </c>
      <c r="F387" s="273" t="s">
        <v>5559</v>
      </c>
      <c r="G387" s="269"/>
      <c r="H387" s="272"/>
      <c r="I387" s="269"/>
      <c r="J387" s="269" t="s">
        <v>5560</v>
      </c>
      <c r="K387" s="269"/>
      <c r="L387" s="269"/>
      <c r="M387" s="269"/>
      <c r="N387" s="269"/>
      <c r="O387" s="272"/>
      <c r="P387" s="272"/>
      <c r="Q387" s="272"/>
      <c r="R387" s="272"/>
      <c r="S387" s="272"/>
      <c r="T387" s="269"/>
      <c r="U387" s="260"/>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74"/>
      <c r="AR387" s="274"/>
      <c r="AS387" s="274"/>
      <c r="AT387" s="274"/>
      <c r="AU387" s="274"/>
      <c r="AV387" s="274"/>
      <c r="AW387" s="274"/>
      <c r="AX387" s="274"/>
      <c r="AY387" s="274"/>
      <c r="AZ387" s="274"/>
      <c r="BA387" s="274"/>
      <c r="BB387" s="274"/>
      <c r="BC387" s="274"/>
      <c r="BD387" s="274"/>
      <c r="BE387" s="274"/>
      <c r="BF387" s="274"/>
      <c r="BG387" s="274"/>
      <c r="BH387" s="274"/>
      <c r="BI387" s="274"/>
      <c r="BJ387" s="274"/>
      <c r="BK387" s="274"/>
      <c r="BL387" s="274"/>
      <c r="BM387" s="274"/>
      <c r="BN387" s="274"/>
      <c r="BO387" s="274"/>
      <c r="BP387" s="274"/>
      <c r="BQ387" s="286"/>
      <c r="BR387" s="282"/>
      <c r="BS387" s="282"/>
      <c r="BT387" s="282"/>
      <c r="BU387" s="282"/>
      <c r="BV387" s="288"/>
      <c r="BW387" s="288"/>
      <c r="BX387" s="288"/>
      <c r="BY387" s="288"/>
      <c r="BZ387" s="288"/>
      <c r="CA387" s="288"/>
      <c r="CB387" s="257"/>
      <c r="CC387" s="257"/>
      <c r="CD387" s="257"/>
      <c r="CE387" s="257"/>
    </row>
    <row r="388" spans="1:83" ht="14.65">
      <c r="A388" s="269">
        <v>2024</v>
      </c>
      <c r="B388" s="273"/>
      <c r="C388" s="273"/>
      <c r="D388" s="273"/>
      <c r="E388" s="273"/>
      <c r="F388" s="273"/>
      <c r="G388" s="269"/>
      <c r="H388" s="272"/>
      <c r="I388" s="269"/>
      <c r="J388" s="269"/>
      <c r="K388" s="269"/>
      <c r="L388" s="269"/>
      <c r="M388" s="269"/>
      <c r="N388" s="269"/>
      <c r="O388" s="272"/>
      <c r="P388" s="272"/>
      <c r="Q388" s="272"/>
      <c r="R388" s="272"/>
      <c r="S388" s="272"/>
      <c r="T388" s="269"/>
      <c r="U388" s="260"/>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74"/>
      <c r="AR388" s="274"/>
      <c r="AS388" s="274"/>
      <c r="AT388" s="274"/>
      <c r="AU388" s="274"/>
      <c r="AV388" s="274"/>
      <c r="AW388" s="274"/>
      <c r="AX388" s="274"/>
      <c r="AY388" s="274"/>
      <c r="AZ388" s="274"/>
      <c r="BA388" s="274"/>
      <c r="BB388" s="274"/>
      <c r="BC388" s="274"/>
      <c r="BD388" s="274"/>
      <c r="BE388" s="274"/>
      <c r="BF388" s="274"/>
      <c r="BG388" s="274"/>
      <c r="BH388" s="274"/>
      <c r="BI388" s="274"/>
      <c r="BJ388" s="274"/>
      <c r="BK388" s="274"/>
      <c r="BL388" s="274"/>
      <c r="BM388" s="274"/>
      <c r="BN388" s="274"/>
      <c r="BO388" s="274"/>
      <c r="BP388" s="274"/>
      <c r="BQ388" s="286"/>
      <c r="BR388" s="282"/>
      <c r="BS388" s="282"/>
      <c r="BT388" s="282"/>
      <c r="BU388" s="282"/>
      <c r="BV388" s="288"/>
      <c r="BW388" s="288"/>
      <c r="BX388" s="288"/>
      <c r="BY388" s="288"/>
      <c r="BZ388" s="288"/>
      <c r="CA388" s="288"/>
      <c r="CB388" s="257"/>
      <c r="CC388" s="257"/>
      <c r="CD388" s="257"/>
      <c r="CE388" s="257"/>
    </row>
    <row r="389" spans="1:83" ht="14.65">
      <c r="A389" s="269">
        <v>2024</v>
      </c>
      <c r="B389" s="273"/>
      <c r="C389" s="273"/>
      <c r="D389" s="273"/>
      <c r="E389" s="273"/>
      <c r="F389" s="273"/>
      <c r="G389" s="269"/>
      <c r="H389" s="272"/>
      <c r="I389" s="269"/>
      <c r="J389" s="269"/>
      <c r="K389" s="269"/>
      <c r="L389" s="269"/>
      <c r="M389" s="269"/>
      <c r="N389" s="269"/>
      <c r="O389" s="272"/>
      <c r="P389" s="272"/>
      <c r="Q389" s="272"/>
      <c r="R389" s="272"/>
      <c r="S389" s="272"/>
      <c r="T389" s="269"/>
      <c r="U389" s="260"/>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c r="AR389" s="274"/>
      <c r="AS389" s="274"/>
      <c r="AT389" s="274"/>
      <c r="AU389" s="274"/>
      <c r="AV389" s="274"/>
      <c r="AW389" s="274"/>
      <c r="AX389" s="274"/>
      <c r="AY389" s="274"/>
      <c r="AZ389" s="274"/>
      <c r="BA389" s="274"/>
      <c r="BB389" s="274"/>
      <c r="BC389" s="274"/>
      <c r="BD389" s="274"/>
      <c r="BE389" s="274"/>
      <c r="BF389" s="274"/>
      <c r="BG389" s="274"/>
      <c r="BH389" s="274"/>
      <c r="BI389" s="274"/>
      <c r="BJ389" s="274"/>
      <c r="BK389" s="274"/>
      <c r="BL389" s="274"/>
      <c r="BM389" s="274"/>
      <c r="BN389" s="274"/>
      <c r="BO389" s="274"/>
      <c r="BP389" s="274"/>
      <c r="BQ389" s="286"/>
      <c r="BR389" s="282"/>
      <c r="BS389" s="282"/>
      <c r="BT389" s="282"/>
      <c r="BU389" s="282"/>
      <c r="BV389" s="288"/>
      <c r="BW389" s="288"/>
      <c r="BX389" s="288"/>
      <c r="BY389" s="288"/>
      <c r="BZ389" s="288"/>
      <c r="CA389" s="288"/>
      <c r="CB389" s="257"/>
      <c r="CC389" s="257"/>
      <c r="CD389" s="257"/>
      <c r="CE389" s="257"/>
    </row>
    <row r="390" spans="1:83" ht="14.65">
      <c r="A390" s="269">
        <v>2024</v>
      </c>
      <c r="B390" s="273"/>
      <c r="C390" s="273"/>
      <c r="D390" s="273"/>
      <c r="E390" s="273"/>
      <c r="F390" s="273"/>
      <c r="G390" s="269"/>
      <c r="H390" s="272"/>
      <c r="I390" s="269"/>
      <c r="J390" s="269"/>
      <c r="K390" s="269"/>
      <c r="L390" s="269"/>
      <c r="M390" s="269"/>
      <c r="N390" s="269"/>
      <c r="O390" s="272"/>
      <c r="P390" s="272"/>
      <c r="Q390" s="272"/>
      <c r="R390" s="272"/>
      <c r="S390" s="272"/>
      <c r="T390" s="269"/>
      <c r="U390" s="260"/>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74"/>
      <c r="AR390" s="274"/>
      <c r="AS390" s="274"/>
      <c r="AT390" s="274"/>
      <c r="AU390" s="274"/>
      <c r="AV390" s="274"/>
      <c r="AW390" s="274"/>
      <c r="AX390" s="274"/>
      <c r="AY390" s="274"/>
      <c r="AZ390" s="274"/>
      <c r="BA390" s="274"/>
      <c r="BB390" s="274"/>
      <c r="BC390" s="274"/>
      <c r="BD390" s="274"/>
      <c r="BE390" s="274"/>
      <c r="BF390" s="274"/>
      <c r="BG390" s="274"/>
      <c r="BH390" s="274"/>
      <c r="BI390" s="274"/>
      <c r="BJ390" s="274"/>
      <c r="BK390" s="274"/>
      <c r="BL390" s="274"/>
      <c r="BM390" s="274"/>
      <c r="BN390" s="274"/>
      <c r="BO390" s="274"/>
      <c r="BP390" s="274"/>
      <c r="BQ390" s="286"/>
      <c r="BR390" s="282"/>
      <c r="BS390" s="282"/>
      <c r="BT390" s="282"/>
      <c r="BU390" s="282"/>
      <c r="BV390" s="288"/>
      <c r="BW390" s="288"/>
      <c r="BX390" s="288"/>
      <c r="BY390" s="288"/>
      <c r="BZ390" s="288"/>
      <c r="CA390" s="288"/>
      <c r="CB390" s="257"/>
      <c r="CC390" s="257"/>
      <c r="CD390" s="257"/>
      <c r="CE390" s="257"/>
    </row>
    <row r="391" spans="1:83" ht="14.65">
      <c r="A391" s="269">
        <v>2024</v>
      </c>
      <c r="B391" s="273"/>
      <c r="C391" s="273"/>
      <c r="D391" s="273"/>
      <c r="E391" s="273"/>
      <c r="F391" s="273"/>
      <c r="G391" s="269"/>
      <c r="H391" s="272"/>
      <c r="I391" s="269"/>
      <c r="J391" s="269"/>
      <c r="K391" s="269"/>
      <c r="L391" s="269"/>
      <c r="M391" s="269"/>
      <c r="N391" s="269"/>
      <c r="O391" s="272"/>
      <c r="P391" s="272"/>
      <c r="Q391" s="272"/>
      <c r="R391" s="272"/>
      <c r="S391" s="272"/>
      <c r="T391" s="269"/>
      <c r="U391" s="260"/>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74"/>
      <c r="AR391" s="274"/>
      <c r="AS391" s="274"/>
      <c r="AT391" s="274"/>
      <c r="AU391" s="274"/>
      <c r="AV391" s="274"/>
      <c r="AW391" s="274"/>
      <c r="AX391" s="274"/>
      <c r="AY391" s="274"/>
      <c r="AZ391" s="274"/>
      <c r="BA391" s="274"/>
      <c r="BB391" s="274"/>
      <c r="BC391" s="274"/>
      <c r="BD391" s="274"/>
      <c r="BE391" s="274"/>
      <c r="BF391" s="274"/>
      <c r="BG391" s="274"/>
      <c r="BH391" s="274"/>
      <c r="BI391" s="274"/>
      <c r="BJ391" s="274"/>
      <c r="BK391" s="274"/>
      <c r="BL391" s="274"/>
      <c r="BM391" s="274"/>
      <c r="BN391" s="274"/>
      <c r="BO391" s="274"/>
      <c r="BP391" s="274"/>
      <c r="BQ391" s="286"/>
      <c r="BR391" s="282"/>
      <c r="BS391" s="282"/>
      <c r="BT391" s="282"/>
      <c r="BU391" s="282"/>
      <c r="BV391" s="288"/>
      <c r="BW391" s="288"/>
      <c r="BX391" s="288"/>
      <c r="BY391" s="288"/>
      <c r="BZ391" s="288"/>
      <c r="CA391" s="288"/>
      <c r="CB391" s="257"/>
      <c r="CC391" s="257"/>
      <c r="CD391" s="257"/>
      <c r="CE391" s="257"/>
    </row>
    <row r="392" spans="1:83" ht="14.65">
      <c r="A392" s="269">
        <v>2024</v>
      </c>
      <c r="B392" s="273"/>
      <c r="C392" s="273"/>
      <c r="D392" s="273"/>
      <c r="E392" s="273"/>
      <c r="F392" s="273"/>
      <c r="G392" s="269"/>
      <c r="H392" s="272"/>
      <c r="I392" s="269"/>
      <c r="J392" s="269"/>
      <c r="K392" s="269"/>
      <c r="L392" s="269"/>
      <c r="M392" s="269"/>
      <c r="N392" s="269"/>
      <c r="O392" s="272"/>
      <c r="P392" s="272"/>
      <c r="Q392" s="272"/>
      <c r="R392" s="272"/>
      <c r="S392" s="272"/>
      <c r="T392" s="269"/>
      <c r="U392" s="260"/>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74"/>
      <c r="AR392" s="274"/>
      <c r="AS392" s="274"/>
      <c r="AT392" s="274"/>
      <c r="AU392" s="274"/>
      <c r="AV392" s="274"/>
      <c r="AW392" s="274"/>
      <c r="AX392" s="274"/>
      <c r="AY392" s="274"/>
      <c r="AZ392" s="274"/>
      <c r="BA392" s="274"/>
      <c r="BB392" s="274"/>
      <c r="BC392" s="274"/>
      <c r="BD392" s="274"/>
      <c r="BE392" s="274"/>
      <c r="BF392" s="274"/>
      <c r="BG392" s="274"/>
      <c r="BH392" s="274"/>
      <c r="BI392" s="274"/>
      <c r="BJ392" s="274"/>
      <c r="BK392" s="274"/>
      <c r="BL392" s="274"/>
      <c r="BM392" s="274"/>
      <c r="BN392" s="274"/>
      <c r="BO392" s="274"/>
      <c r="BP392" s="274"/>
      <c r="BQ392" s="286"/>
      <c r="BR392" s="282"/>
      <c r="BS392" s="282"/>
      <c r="BT392" s="282"/>
      <c r="BU392" s="282"/>
      <c r="BV392" s="288"/>
      <c r="BW392" s="288"/>
      <c r="BX392" s="288"/>
      <c r="BY392" s="288"/>
      <c r="BZ392" s="288"/>
      <c r="CA392" s="288"/>
      <c r="CB392" s="257"/>
      <c r="CC392" s="257"/>
      <c r="CD392" s="257"/>
      <c r="CE392" s="257"/>
    </row>
    <row r="393" spans="1:83" ht="14.65">
      <c r="A393" s="269">
        <v>2024</v>
      </c>
      <c r="B393" s="273"/>
      <c r="C393" s="273"/>
      <c r="D393" s="273"/>
      <c r="E393" s="273"/>
      <c r="F393" s="273"/>
      <c r="G393" s="269"/>
      <c r="H393" s="272"/>
      <c r="I393" s="269"/>
      <c r="J393" s="269"/>
      <c r="K393" s="269"/>
      <c r="L393" s="269"/>
      <c r="M393" s="269"/>
      <c r="N393" s="269"/>
      <c r="O393" s="272"/>
      <c r="P393" s="272"/>
      <c r="Q393" s="272"/>
      <c r="R393" s="272"/>
      <c r="S393" s="272"/>
      <c r="T393" s="269"/>
      <c r="U393" s="260"/>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74"/>
      <c r="AR393" s="274"/>
      <c r="AS393" s="274"/>
      <c r="AT393" s="274"/>
      <c r="AU393" s="274"/>
      <c r="AV393" s="274"/>
      <c r="AW393" s="274"/>
      <c r="AX393" s="274"/>
      <c r="AY393" s="274"/>
      <c r="AZ393" s="274"/>
      <c r="BA393" s="274"/>
      <c r="BB393" s="274"/>
      <c r="BC393" s="274"/>
      <c r="BD393" s="274"/>
      <c r="BE393" s="274"/>
      <c r="BF393" s="274"/>
      <c r="BG393" s="274"/>
      <c r="BH393" s="274"/>
      <c r="BI393" s="274"/>
      <c r="BJ393" s="274"/>
      <c r="BK393" s="274"/>
      <c r="BL393" s="274"/>
      <c r="BM393" s="274"/>
      <c r="BN393" s="274"/>
      <c r="BO393" s="274"/>
      <c r="BP393" s="274"/>
      <c r="BQ393" s="286"/>
      <c r="BR393" s="282"/>
      <c r="BS393" s="282"/>
      <c r="BT393" s="282"/>
      <c r="BU393" s="282"/>
      <c r="BV393" s="288"/>
      <c r="BW393" s="288"/>
      <c r="BX393" s="288"/>
      <c r="BY393" s="288"/>
      <c r="BZ393" s="288"/>
      <c r="CA393" s="288"/>
      <c r="CB393" s="257"/>
      <c r="CC393" s="257"/>
      <c r="CD393" s="257"/>
      <c r="CE393" s="257"/>
    </row>
    <row r="394" spans="1:83" ht="14.65">
      <c r="A394" s="269">
        <v>2024</v>
      </c>
      <c r="B394" s="273"/>
      <c r="C394" s="273"/>
      <c r="D394" s="273"/>
      <c r="E394" s="273"/>
      <c r="F394" s="273"/>
      <c r="G394" s="269"/>
      <c r="H394" s="272"/>
      <c r="I394" s="269"/>
      <c r="J394" s="269"/>
      <c r="K394" s="269"/>
      <c r="L394" s="269"/>
      <c r="M394" s="269"/>
      <c r="N394" s="269"/>
      <c r="O394" s="272"/>
      <c r="P394" s="272"/>
      <c r="Q394" s="272"/>
      <c r="R394" s="272"/>
      <c r="S394" s="272"/>
      <c r="T394" s="269"/>
      <c r="U394" s="260"/>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74"/>
      <c r="AR394" s="274"/>
      <c r="AS394" s="274"/>
      <c r="AT394" s="274"/>
      <c r="AU394" s="274"/>
      <c r="AV394" s="274"/>
      <c r="AW394" s="274"/>
      <c r="AX394" s="274"/>
      <c r="AY394" s="274"/>
      <c r="AZ394" s="274"/>
      <c r="BA394" s="274"/>
      <c r="BB394" s="274"/>
      <c r="BC394" s="274"/>
      <c r="BD394" s="274"/>
      <c r="BE394" s="274"/>
      <c r="BF394" s="274"/>
      <c r="BG394" s="274"/>
      <c r="BH394" s="274"/>
      <c r="BI394" s="274"/>
      <c r="BJ394" s="274"/>
      <c r="BK394" s="274"/>
      <c r="BL394" s="274"/>
      <c r="BM394" s="274"/>
      <c r="BN394" s="274"/>
      <c r="BO394" s="274"/>
      <c r="BP394" s="274"/>
      <c r="BQ394" s="286"/>
      <c r="BR394" s="282"/>
      <c r="BS394" s="282"/>
      <c r="BT394" s="282"/>
      <c r="BU394" s="282"/>
      <c r="BV394" s="288"/>
      <c r="BW394" s="288"/>
      <c r="BX394" s="288"/>
      <c r="BY394" s="288"/>
      <c r="BZ394" s="288"/>
      <c r="CA394" s="288"/>
      <c r="CB394" s="257"/>
      <c r="CC394" s="257"/>
      <c r="CD394" s="257"/>
      <c r="CE394" s="257"/>
    </row>
    <row r="395" spans="1:83" ht="14.65">
      <c r="A395" s="269">
        <v>2024</v>
      </c>
      <c r="B395" s="273"/>
      <c r="C395" s="273"/>
      <c r="D395" s="273"/>
      <c r="E395" s="273"/>
      <c r="F395" s="273"/>
      <c r="G395" s="269"/>
      <c r="H395" s="272"/>
      <c r="I395" s="269"/>
      <c r="J395" s="269"/>
      <c r="K395" s="269"/>
      <c r="L395" s="269"/>
      <c r="M395" s="269"/>
      <c r="N395" s="269"/>
      <c r="O395" s="272"/>
      <c r="P395" s="272"/>
      <c r="Q395" s="272"/>
      <c r="R395" s="272"/>
      <c r="S395" s="272"/>
      <c r="T395" s="269"/>
      <c r="U395" s="260"/>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74"/>
      <c r="AR395" s="274"/>
      <c r="AS395" s="274"/>
      <c r="AT395" s="274"/>
      <c r="AU395" s="274"/>
      <c r="AV395" s="274"/>
      <c r="AW395" s="274"/>
      <c r="AX395" s="274"/>
      <c r="AY395" s="274"/>
      <c r="AZ395" s="274"/>
      <c r="BA395" s="274"/>
      <c r="BB395" s="274"/>
      <c r="BC395" s="274"/>
      <c r="BD395" s="274"/>
      <c r="BE395" s="274"/>
      <c r="BF395" s="274"/>
      <c r="BG395" s="274"/>
      <c r="BH395" s="274"/>
      <c r="BI395" s="274"/>
      <c r="BJ395" s="274"/>
      <c r="BK395" s="274"/>
      <c r="BL395" s="274"/>
      <c r="BM395" s="274"/>
      <c r="BN395" s="274"/>
      <c r="BO395" s="274"/>
      <c r="BP395" s="274"/>
      <c r="BQ395" s="286"/>
      <c r="BR395" s="282"/>
      <c r="BS395" s="282"/>
      <c r="BT395" s="282"/>
      <c r="BU395" s="282"/>
      <c r="BV395" s="288"/>
      <c r="BW395" s="288"/>
      <c r="BX395" s="288"/>
      <c r="BY395" s="288"/>
      <c r="BZ395" s="288"/>
      <c r="CA395" s="288"/>
      <c r="CB395" s="257"/>
      <c r="CC395" s="257"/>
      <c r="CD395" s="257"/>
      <c r="CE395" s="257"/>
    </row>
    <row r="396" spans="1:83" ht="14.65">
      <c r="A396" s="269">
        <v>2024</v>
      </c>
      <c r="B396" s="273"/>
      <c r="C396" s="273"/>
      <c r="D396" s="273"/>
      <c r="E396" s="273"/>
      <c r="F396" s="273"/>
      <c r="G396" s="269"/>
      <c r="H396" s="272"/>
      <c r="I396" s="269"/>
      <c r="J396" s="269"/>
      <c r="K396" s="269"/>
      <c r="L396" s="269"/>
      <c r="M396" s="269"/>
      <c r="N396" s="269"/>
      <c r="O396" s="272"/>
      <c r="P396" s="272"/>
      <c r="Q396" s="272"/>
      <c r="R396" s="272"/>
      <c r="S396" s="272"/>
      <c r="T396" s="269"/>
      <c r="U396" s="260"/>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74"/>
      <c r="AR396" s="274"/>
      <c r="AS396" s="274"/>
      <c r="AT396" s="274"/>
      <c r="AU396" s="274"/>
      <c r="AV396" s="274"/>
      <c r="AW396" s="274"/>
      <c r="AX396" s="274"/>
      <c r="AY396" s="274"/>
      <c r="AZ396" s="274"/>
      <c r="BA396" s="274"/>
      <c r="BB396" s="274"/>
      <c r="BC396" s="274"/>
      <c r="BD396" s="274"/>
      <c r="BE396" s="274"/>
      <c r="BF396" s="274"/>
      <c r="BG396" s="274"/>
      <c r="BH396" s="274"/>
      <c r="BI396" s="274"/>
      <c r="BJ396" s="274"/>
      <c r="BK396" s="274"/>
      <c r="BL396" s="274"/>
      <c r="BM396" s="274"/>
      <c r="BN396" s="274"/>
      <c r="BO396" s="274"/>
      <c r="BP396" s="274"/>
      <c r="BQ396" s="286"/>
      <c r="BR396" s="282"/>
      <c r="BS396" s="282"/>
      <c r="BT396" s="282"/>
      <c r="BU396" s="282"/>
      <c r="BV396" s="288"/>
      <c r="BW396" s="288"/>
      <c r="BX396" s="288"/>
      <c r="BY396" s="288"/>
      <c r="BZ396" s="288"/>
      <c r="CA396" s="288"/>
      <c r="CB396" s="257"/>
      <c r="CC396" s="257"/>
      <c r="CD396" s="257"/>
      <c r="CE396" s="257"/>
    </row>
    <row r="397" spans="1:83" ht="14.65">
      <c r="A397" s="269">
        <v>2024</v>
      </c>
      <c r="B397" s="273"/>
      <c r="C397" s="273"/>
      <c r="D397" s="273"/>
      <c r="E397" s="273"/>
      <c r="F397" s="273"/>
      <c r="G397" s="269"/>
      <c r="H397" s="272"/>
      <c r="I397" s="269"/>
      <c r="J397" s="269"/>
      <c r="K397" s="269"/>
      <c r="L397" s="269"/>
      <c r="M397" s="269"/>
      <c r="N397" s="269"/>
      <c r="O397" s="272"/>
      <c r="P397" s="272"/>
      <c r="Q397" s="272"/>
      <c r="R397" s="272"/>
      <c r="S397" s="272"/>
      <c r="T397" s="269"/>
      <c r="U397" s="260"/>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74"/>
      <c r="AR397" s="274"/>
      <c r="AS397" s="274"/>
      <c r="AT397" s="274"/>
      <c r="AU397" s="274"/>
      <c r="AV397" s="274"/>
      <c r="AW397" s="274"/>
      <c r="AX397" s="274"/>
      <c r="AY397" s="274"/>
      <c r="AZ397" s="274"/>
      <c r="BA397" s="274"/>
      <c r="BB397" s="274"/>
      <c r="BC397" s="274"/>
      <c r="BD397" s="274"/>
      <c r="BE397" s="274"/>
      <c r="BF397" s="274"/>
      <c r="BG397" s="274"/>
      <c r="BH397" s="274"/>
      <c r="BI397" s="274"/>
      <c r="BJ397" s="274"/>
      <c r="BK397" s="274"/>
      <c r="BL397" s="274"/>
      <c r="BM397" s="274"/>
      <c r="BN397" s="274"/>
      <c r="BO397" s="274"/>
      <c r="BP397" s="274"/>
      <c r="BQ397" s="286"/>
      <c r="BR397" s="282"/>
      <c r="BS397" s="282"/>
      <c r="BT397" s="282"/>
      <c r="BU397" s="282"/>
      <c r="BV397" s="288"/>
      <c r="BW397" s="288"/>
      <c r="BX397" s="288"/>
      <c r="BY397" s="288"/>
      <c r="BZ397" s="288"/>
      <c r="CA397" s="288"/>
      <c r="CB397" s="257"/>
      <c r="CC397" s="257"/>
      <c r="CD397" s="257"/>
      <c r="CE397" s="257"/>
    </row>
    <row r="398" spans="1:83" ht="14.65">
      <c r="A398" s="269">
        <v>2024</v>
      </c>
      <c r="B398" s="273"/>
      <c r="C398" s="273"/>
      <c r="D398" s="273"/>
      <c r="E398" s="273"/>
      <c r="F398" s="273"/>
      <c r="G398" s="269"/>
      <c r="H398" s="272"/>
      <c r="I398" s="269"/>
      <c r="J398" s="269"/>
      <c r="K398" s="269"/>
      <c r="L398" s="269"/>
      <c r="M398" s="269"/>
      <c r="N398" s="269"/>
      <c r="O398" s="272"/>
      <c r="P398" s="272"/>
      <c r="Q398" s="272"/>
      <c r="R398" s="272"/>
      <c r="S398" s="272"/>
      <c r="T398" s="269"/>
      <c r="U398" s="260"/>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74"/>
      <c r="AR398" s="274"/>
      <c r="AS398" s="274"/>
      <c r="AT398" s="274"/>
      <c r="AU398" s="274"/>
      <c r="AV398" s="274"/>
      <c r="AW398" s="274"/>
      <c r="AX398" s="274"/>
      <c r="AY398" s="274"/>
      <c r="AZ398" s="274"/>
      <c r="BA398" s="274"/>
      <c r="BB398" s="274"/>
      <c r="BC398" s="274"/>
      <c r="BD398" s="274"/>
      <c r="BE398" s="274"/>
      <c r="BF398" s="274"/>
      <c r="BG398" s="274"/>
      <c r="BH398" s="274"/>
      <c r="BI398" s="274"/>
      <c r="BJ398" s="274"/>
      <c r="BK398" s="274"/>
      <c r="BL398" s="274"/>
      <c r="BM398" s="274"/>
      <c r="BN398" s="274"/>
      <c r="BO398" s="274"/>
      <c r="BP398" s="274"/>
      <c r="BQ398" s="286"/>
      <c r="BR398" s="282"/>
      <c r="BS398" s="282"/>
      <c r="BT398" s="282"/>
      <c r="BU398" s="282"/>
      <c r="BV398" s="288"/>
      <c r="BW398" s="288"/>
      <c r="BX398" s="288"/>
      <c r="BY398" s="288"/>
      <c r="BZ398" s="288"/>
      <c r="CA398" s="288"/>
      <c r="CB398" s="257"/>
      <c r="CC398" s="257"/>
      <c r="CD398" s="257"/>
      <c r="CE398" s="257"/>
    </row>
    <row r="399" spans="1:83" ht="14.65">
      <c r="A399" s="269">
        <v>2024</v>
      </c>
      <c r="B399" s="273"/>
      <c r="C399" s="273"/>
      <c r="D399" s="273"/>
      <c r="E399" s="273"/>
      <c r="F399" s="273"/>
      <c r="G399" s="269"/>
      <c r="H399" s="272"/>
      <c r="I399" s="269"/>
      <c r="J399" s="269"/>
      <c r="K399" s="269"/>
      <c r="L399" s="269"/>
      <c r="M399" s="269"/>
      <c r="N399" s="269"/>
      <c r="O399" s="272"/>
      <c r="P399" s="272"/>
      <c r="Q399" s="272"/>
      <c r="R399" s="272"/>
      <c r="S399" s="272"/>
      <c r="T399" s="269"/>
      <c r="U399" s="260"/>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74"/>
      <c r="AR399" s="274"/>
      <c r="AS399" s="274"/>
      <c r="AT399" s="274"/>
      <c r="AU399" s="274"/>
      <c r="AV399" s="274"/>
      <c r="AW399" s="274"/>
      <c r="AX399" s="274"/>
      <c r="AY399" s="274"/>
      <c r="AZ399" s="274"/>
      <c r="BA399" s="274"/>
      <c r="BB399" s="274"/>
      <c r="BC399" s="274"/>
      <c r="BD399" s="274"/>
      <c r="BE399" s="274"/>
      <c r="BF399" s="274"/>
      <c r="BG399" s="274"/>
      <c r="BH399" s="274"/>
      <c r="BI399" s="274"/>
      <c r="BJ399" s="274"/>
      <c r="BK399" s="274"/>
      <c r="BL399" s="274"/>
      <c r="BM399" s="274"/>
      <c r="BN399" s="274"/>
      <c r="BO399" s="274"/>
      <c r="BP399" s="274"/>
      <c r="BQ399" s="286"/>
      <c r="BR399" s="282"/>
      <c r="BS399" s="282"/>
      <c r="BT399" s="282"/>
      <c r="BU399" s="282"/>
      <c r="BV399" s="288"/>
      <c r="BW399" s="288"/>
      <c r="BX399" s="288"/>
      <c r="BY399" s="288"/>
      <c r="BZ399" s="288"/>
      <c r="CA399" s="288"/>
      <c r="CB399" s="257"/>
      <c r="CC399" s="257"/>
      <c r="CD399" s="257"/>
      <c r="CE399" s="257"/>
    </row>
    <row r="400" spans="1:83" ht="14.65">
      <c r="A400" s="269">
        <v>2024</v>
      </c>
      <c r="B400" s="273"/>
      <c r="C400" s="273"/>
      <c r="D400" s="273"/>
      <c r="E400" s="273"/>
      <c r="F400" s="273"/>
      <c r="G400" s="269"/>
      <c r="H400" s="272"/>
      <c r="I400" s="269"/>
      <c r="J400" s="269"/>
      <c r="K400" s="269"/>
      <c r="L400" s="269"/>
      <c r="M400" s="269"/>
      <c r="N400" s="269"/>
      <c r="O400" s="272"/>
      <c r="P400" s="272"/>
      <c r="Q400" s="272"/>
      <c r="R400" s="272"/>
      <c r="S400" s="272"/>
      <c r="T400" s="269"/>
      <c r="U400" s="260"/>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74"/>
      <c r="AR400" s="274"/>
      <c r="AS400" s="274"/>
      <c r="AT400" s="274"/>
      <c r="AU400" s="274"/>
      <c r="AV400" s="274"/>
      <c r="AW400" s="274"/>
      <c r="AX400" s="274"/>
      <c r="AY400" s="274"/>
      <c r="AZ400" s="274"/>
      <c r="BA400" s="274"/>
      <c r="BB400" s="274"/>
      <c r="BC400" s="274"/>
      <c r="BD400" s="274"/>
      <c r="BE400" s="274"/>
      <c r="BF400" s="274"/>
      <c r="BG400" s="274"/>
      <c r="BH400" s="274"/>
      <c r="BI400" s="274"/>
      <c r="BJ400" s="274"/>
      <c r="BK400" s="274"/>
      <c r="BL400" s="274"/>
      <c r="BM400" s="274"/>
      <c r="BN400" s="274"/>
      <c r="BO400" s="274"/>
      <c r="BP400" s="274"/>
      <c r="BQ400" s="286"/>
      <c r="BR400" s="282"/>
      <c r="BS400" s="282"/>
      <c r="BT400" s="282"/>
      <c r="BU400" s="282"/>
      <c r="BV400" s="288"/>
      <c r="BW400" s="288"/>
      <c r="BX400" s="288"/>
      <c r="BY400" s="288"/>
      <c r="BZ400" s="288"/>
      <c r="CA400" s="288"/>
      <c r="CB400" s="257"/>
      <c r="CC400" s="257"/>
      <c r="CD400" s="257"/>
      <c r="CE400" s="257"/>
    </row>
    <row r="401" spans="1:83" ht="14.65">
      <c r="A401" s="269">
        <v>2024</v>
      </c>
      <c r="B401" s="273"/>
      <c r="C401" s="273"/>
      <c r="D401" s="273"/>
      <c r="E401" s="273"/>
      <c r="F401" s="273"/>
      <c r="G401" s="269"/>
      <c r="H401" s="272"/>
      <c r="I401" s="269"/>
      <c r="J401" s="269"/>
      <c r="K401" s="269"/>
      <c r="L401" s="269"/>
      <c r="M401" s="269"/>
      <c r="N401" s="269"/>
      <c r="O401" s="272"/>
      <c r="P401" s="272"/>
      <c r="Q401" s="272"/>
      <c r="R401" s="272"/>
      <c r="S401" s="272"/>
      <c r="T401" s="269"/>
      <c r="U401" s="260"/>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74"/>
      <c r="AR401" s="274"/>
      <c r="AS401" s="274"/>
      <c r="AT401" s="274"/>
      <c r="AU401" s="274"/>
      <c r="AV401" s="274"/>
      <c r="AW401" s="274"/>
      <c r="AX401" s="274"/>
      <c r="AY401" s="274"/>
      <c r="AZ401" s="274"/>
      <c r="BA401" s="274"/>
      <c r="BB401" s="274"/>
      <c r="BC401" s="274"/>
      <c r="BD401" s="274"/>
      <c r="BE401" s="274"/>
      <c r="BF401" s="274"/>
      <c r="BG401" s="274"/>
      <c r="BH401" s="274"/>
      <c r="BI401" s="274"/>
      <c r="BJ401" s="274"/>
      <c r="BK401" s="274"/>
      <c r="BL401" s="274"/>
      <c r="BM401" s="274"/>
      <c r="BN401" s="274"/>
      <c r="BO401" s="274"/>
      <c r="BP401" s="274"/>
      <c r="BQ401" s="286"/>
      <c r="BR401" s="282"/>
      <c r="BS401" s="282"/>
      <c r="BT401" s="282"/>
      <c r="BU401" s="282"/>
      <c r="BV401" s="288"/>
      <c r="BW401" s="288"/>
      <c r="BX401" s="288"/>
      <c r="BY401" s="288"/>
      <c r="BZ401" s="288"/>
      <c r="CA401" s="288"/>
      <c r="CB401" s="257"/>
      <c r="CC401" s="257"/>
      <c r="CD401" s="257"/>
      <c r="CE401" s="257"/>
    </row>
    <row r="402" spans="1:83" ht="14.65">
      <c r="A402" s="269">
        <v>2024</v>
      </c>
      <c r="B402" s="273"/>
      <c r="C402" s="273"/>
      <c r="D402" s="273"/>
      <c r="E402" s="273"/>
      <c r="F402" s="273"/>
      <c r="G402" s="269"/>
      <c r="H402" s="272"/>
      <c r="I402" s="269"/>
      <c r="J402" s="269"/>
      <c r="K402" s="269"/>
      <c r="L402" s="269"/>
      <c r="M402" s="269"/>
      <c r="N402" s="269"/>
      <c r="O402" s="272"/>
      <c r="P402" s="272"/>
      <c r="Q402" s="272"/>
      <c r="R402" s="272"/>
      <c r="S402" s="272"/>
      <c r="T402" s="269"/>
      <c r="U402" s="260"/>
      <c r="V402" s="274"/>
      <c r="W402" s="274"/>
      <c r="X402" s="274"/>
      <c r="Y402" s="274"/>
      <c r="Z402" s="274"/>
      <c r="AA402" s="274"/>
      <c r="AB402" s="274"/>
      <c r="AC402" s="274"/>
      <c r="AD402" s="274"/>
      <c r="AE402" s="274"/>
      <c r="AF402" s="274"/>
      <c r="AG402" s="274"/>
      <c r="AH402" s="274"/>
      <c r="AI402" s="274"/>
      <c r="AJ402" s="274"/>
      <c r="AK402" s="274"/>
      <c r="AL402" s="274"/>
      <c r="AM402" s="274"/>
      <c r="AN402" s="274"/>
      <c r="AO402" s="274"/>
      <c r="AP402" s="274"/>
      <c r="AQ402" s="274"/>
      <c r="AR402" s="274"/>
      <c r="AS402" s="274"/>
      <c r="AT402" s="274"/>
      <c r="AU402" s="274"/>
      <c r="AV402" s="274"/>
      <c r="AW402" s="274"/>
      <c r="AX402" s="274"/>
      <c r="AY402" s="274"/>
      <c r="AZ402" s="274"/>
      <c r="BA402" s="274"/>
      <c r="BB402" s="274"/>
      <c r="BC402" s="274"/>
      <c r="BD402" s="274"/>
      <c r="BE402" s="274"/>
      <c r="BF402" s="274"/>
      <c r="BG402" s="274"/>
      <c r="BH402" s="274"/>
      <c r="BI402" s="274"/>
      <c r="BJ402" s="274"/>
      <c r="BK402" s="274"/>
      <c r="BL402" s="274"/>
      <c r="BM402" s="274"/>
      <c r="BN402" s="274"/>
      <c r="BO402" s="274"/>
      <c r="BP402" s="274"/>
      <c r="BQ402" s="286"/>
      <c r="BR402" s="282"/>
      <c r="BS402" s="282"/>
      <c r="BT402" s="282"/>
      <c r="BU402" s="282"/>
      <c r="BV402" s="288"/>
      <c r="BW402" s="288"/>
      <c r="BX402" s="288"/>
      <c r="BY402" s="288"/>
      <c r="BZ402" s="288"/>
      <c r="CA402" s="288"/>
      <c r="CB402" s="257"/>
      <c r="CC402" s="257"/>
      <c r="CD402" s="257"/>
      <c r="CE402" s="257"/>
    </row>
    <row r="403" spans="1:83" ht="14.65">
      <c r="A403" s="269">
        <v>2024</v>
      </c>
      <c r="B403" s="273"/>
      <c r="C403" s="273"/>
      <c r="D403" s="273"/>
      <c r="E403" s="273"/>
      <c r="F403" s="273"/>
      <c r="G403" s="269"/>
      <c r="H403" s="272"/>
      <c r="I403" s="269"/>
      <c r="J403" s="269"/>
      <c r="K403" s="269"/>
      <c r="L403" s="269"/>
      <c r="M403" s="269"/>
      <c r="N403" s="269"/>
      <c r="O403" s="272"/>
      <c r="P403" s="272"/>
      <c r="Q403" s="272"/>
      <c r="R403" s="272"/>
      <c r="S403" s="272"/>
      <c r="T403" s="269"/>
      <c r="U403" s="260"/>
      <c r="V403" s="274"/>
      <c r="W403" s="274"/>
      <c r="X403" s="274"/>
      <c r="Y403" s="274"/>
      <c r="Z403" s="274"/>
      <c r="AA403" s="274"/>
      <c r="AB403" s="274"/>
      <c r="AC403" s="274"/>
      <c r="AD403" s="274"/>
      <c r="AE403" s="274"/>
      <c r="AF403" s="274"/>
      <c r="AG403" s="274"/>
      <c r="AH403" s="274"/>
      <c r="AI403" s="274"/>
      <c r="AJ403" s="274"/>
      <c r="AK403" s="274"/>
      <c r="AL403" s="274"/>
      <c r="AM403" s="274"/>
      <c r="AN403" s="274"/>
      <c r="AO403" s="274"/>
      <c r="AP403" s="274"/>
      <c r="AQ403" s="274"/>
      <c r="AR403" s="274"/>
      <c r="AS403" s="274"/>
      <c r="AT403" s="274"/>
      <c r="AU403" s="274"/>
      <c r="AV403" s="274"/>
      <c r="AW403" s="274"/>
      <c r="AX403" s="274"/>
      <c r="AY403" s="274"/>
      <c r="AZ403" s="274"/>
      <c r="BA403" s="274"/>
      <c r="BB403" s="274"/>
      <c r="BC403" s="274"/>
      <c r="BD403" s="274"/>
      <c r="BE403" s="274"/>
      <c r="BF403" s="274"/>
      <c r="BG403" s="274"/>
      <c r="BH403" s="274"/>
      <c r="BI403" s="274"/>
      <c r="BJ403" s="274"/>
      <c r="BK403" s="274"/>
      <c r="BL403" s="274"/>
      <c r="BM403" s="274"/>
      <c r="BN403" s="274"/>
      <c r="BO403" s="274"/>
      <c r="BP403" s="274"/>
      <c r="BQ403" s="286"/>
      <c r="BR403" s="282"/>
      <c r="BS403" s="282"/>
      <c r="BT403" s="282"/>
      <c r="BU403" s="282"/>
      <c r="BV403" s="288"/>
      <c r="BW403" s="288"/>
      <c r="BX403" s="288"/>
      <c r="BY403" s="288"/>
      <c r="BZ403" s="288"/>
      <c r="CA403" s="288"/>
      <c r="CB403" s="257"/>
      <c r="CC403" s="257"/>
      <c r="CD403" s="257"/>
      <c r="CE403" s="257"/>
    </row>
    <row r="404" spans="1:83" ht="14.65">
      <c r="A404" s="269">
        <v>2024</v>
      </c>
      <c r="B404" s="273"/>
      <c r="C404" s="273"/>
      <c r="D404" s="273"/>
      <c r="E404" s="273"/>
      <c r="F404" s="273"/>
      <c r="G404" s="269"/>
      <c r="H404" s="272"/>
      <c r="I404" s="269"/>
      <c r="J404" s="269"/>
      <c r="K404" s="269"/>
      <c r="L404" s="269"/>
      <c r="M404" s="269"/>
      <c r="N404" s="269"/>
      <c r="O404" s="272"/>
      <c r="P404" s="272"/>
      <c r="Q404" s="272"/>
      <c r="R404" s="272"/>
      <c r="S404" s="272"/>
      <c r="T404" s="269"/>
      <c r="U404" s="260"/>
      <c r="V404" s="274"/>
      <c r="W404" s="274"/>
      <c r="X404" s="274"/>
      <c r="Y404" s="274"/>
      <c r="Z404" s="274"/>
      <c r="AA404" s="274"/>
      <c r="AB404" s="274"/>
      <c r="AC404" s="274"/>
      <c r="AD404" s="274"/>
      <c r="AE404" s="274"/>
      <c r="AF404" s="274"/>
      <c r="AG404" s="274"/>
      <c r="AH404" s="274"/>
      <c r="AI404" s="274"/>
      <c r="AJ404" s="274"/>
      <c r="AK404" s="274"/>
      <c r="AL404" s="274"/>
      <c r="AM404" s="274"/>
      <c r="AN404" s="274"/>
      <c r="AO404" s="274"/>
      <c r="AP404" s="274"/>
      <c r="AQ404" s="274"/>
      <c r="AR404" s="274"/>
      <c r="AS404" s="274"/>
      <c r="AT404" s="274"/>
      <c r="AU404" s="274"/>
      <c r="AV404" s="274"/>
      <c r="AW404" s="274"/>
      <c r="AX404" s="274"/>
      <c r="AY404" s="274"/>
      <c r="AZ404" s="274"/>
      <c r="BA404" s="274"/>
      <c r="BB404" s="274"/>
      <c r="BC404" s="274"/>
      <c r="BD404" s="274"/>
      <c r="BE404" s="274"/>
      <c r="BF404" s="274"/>
      <c r="BG404" s="274"/>
      <c r="BH404" s="274"/>
      <c r="BI404" s="274"/>
      <c r="BJ404" s="274"/>
      <c r="BK404" s="274"/>
      <c r="BL404" s="274"/>
      <c r="BM404" s="274"/>
      <c r="BN404" s="274"/>
      <c r="BO404" s="274"/>
      <c r="BP404" s="274"/>
      <c r="BQ404" s="286"/>
      <c r="BR404" s="282"/>
      <c r="BS404" s="282"/>
      <c r="BT404" s="282"/>
      <c r="BU404" s="282"/>
      <c r="BV404" s="288"/>
      <c r="BW404" s="288"/>
      <c r="BX404" s="288"/>
      <c r="BY404" s="288"/>
      <c r="BZ404" s="288"/>
      <c r="CA404" s="288"/>
      <c r="CB404" s="257"/>
      <c r="CC404" s="257"/>
      <c r="CD404" s="257"/>
      <c r="CE404" s="257"/>
    </row>
    <row r="405" spans="1:83" ht="14.65">
      <c r="A405" s="269">
        <v>2024</v>
      </c>
      <c r="B405" s="273"/>
      <c r="C405" s="273"/>
      <c r="D405" s="273"/>
      <c r="E405" s="273"/>
      <c r="F405" s="273"/>
      <c r="G405" s="269"/>
      <c r="H405" s="272"/>
      <c r="I405" s="269"/>
      <c r="J405" s="269"/>
      <c r="K405" s="269"/>
      <c r="L405" s="269"/>
      <c r="M405" s="269"/>
      <c r="N405" s="269"/>
      <c r="O405" s="272"/>
      <c r="P405" s="272"/>
      <c r="Q405" s="272"/>
      <c r="R405" s="272"/>
      <c r="S405" s="272"/>
      <c r="T405" s="269"/>
      <c r="U405" s="260"/>
      <c r="V405" s="274"/>
      <c r="W405" s="274"/>
      <c r="X405" s="274"/>
      <c r="Y405" s="274"/>
      <c r="Z405" s="274"/>
      <c r="AA405" s="274"/>
      <c r="AB405" s="274"/>
      <c r="AC405" s="274"/>
      <c r="AD405" s="274"/>
      <c r="AE405" s="274"/>
      <c r="AF405" s="274"/>
      <c r="AG405" s="274"/>
      <c r="AH405" s="274"/>
      <c r="AI405" s="274"/>
      <c r="AJ405" s="274"/>
      <c r="AK405" s="274"/>
      <c r="AL405" s="274"/>
      <c r="AM405" s="274"/>
      <c r="AN405" s="274"/>
      <c r="AO405" s="274"/>
      <c r="AP405" s="274"/>
      <c r="AQ405" s="274"/>
      <c r="AR405" s="274"/>
      <c r="AS405" s="274"/>
      <c r="AT405" s="274"/>
      <c r="AU405" s="274"/>
      <c r="AV405" s="274"/>
      <c r="AW405" s="274"/>
      <c r="AX405" s="274"/>
      <c r="AY405" s="274"/>
      <c r="AZ405" s="274"/>
      <c r="BA405" s="274"/>
      <c r="BB405" s="274"/>
      <c r="BC405" s="274"/>
      <c r="BD405" s="274"/>
      <c r="BE405" s="274"/>
      <c r="BF405" s="274"/>
      <c r="BG405" s="274"/>
      <c r="BH405" s="274"/>
      <c r="BI405" s="274"/>
      <c r="BJ405" s="274"/>
      <c r="BK405" s="274"/>
      <c r="BL405" s="274"/>
      <c r="BM405" s="274"/>
      <c r="BN405" s="274"/>
      <c r="BO405" s="274"/>
      <c r="BP405" s="274"/>
      <c r="BQ405" s="286"/>
      <c r="BR405" s="282"/>
      <c r="BS405" s="282"/>
      <c r="BT405" s="282"/>
      <c r="BU405" s="282"/>
      <c r="BV405" s="288"/>
      <c r="BW405" s="288"/>
      <c r="BX405" s="288"/>
      <c r="BY405" s="288"/>
      <c r="BZ405" s="288"/>
      <c r="CA405" s="288"/>
      <c r="CB405" s="257"/>
      <c r="CC405" s="257"/>
      <c r="CD405" s="257"/>
      <c r="CE405" s="257"/>
    </row>
    <row r="406" spans="1:83" ht="14.65">
      <c r="A406" s="269">
        <v>2024</v>
      </c>
      <c r="B406" s="273"/>
      <c r="C406" s="273"/>
      <c r="D406" s="273"/>
      <c r="E406" s="273"/>
      <c r="F406" s="273"/>
      <c r="G406" s="269"/>
      <c r="H406" s="272"/>
      <c r="I406" s="269"/>
      <c r="J406" s="269"/>
      <c r="K406" s="269"/>
      <c r="L406" s="269"/>
      <c r="M406" s="269"/>
      <c r="N406" s="269"/>
      <c r="O406" s="272"/>
      <c r="P406" s="272"/>
      <c r="Q406" s="272"/>
      <c r="R406" s="272"/>
      <c r="S406" s="272"/>
      <c r="T406" s="269"/>
      <c r="U406" s="260"/>
      <c r="V406" s="274"/>
      <c r="W406" s="274"/>
      <c r="X406" s="274"/>
      <c r="Y406" s="274"/>
      <c r="Z406" s="274"/>
      <c r="AA406" s="274"/>
      <c r="AB406" s="274"/>
      <c r="AC406" s="274"/>
      <c r="AD406" s="274"/>
      <c r="AE406" s="274"/>
      <c r="AF406" s="274"/>
      <c r="AG406" s="274"/>
      <c r="AH406" s="274"/>
      <c r="AI406" s="274"/>
      <c r="AJ406" s="274"/>
      <c r="AK406" s="274"/>
      <c r="AL406" s="274"/>
      <c r="AM406" s="274"/>
      <c r="AN406" s="274"/>
      <c r="AO406" s="274"/>
      <c r="AP406" s="274"/>
      <c r="AQ406" s="274"/>
      <c r="AR406" s="274"/>
      <c r="AS406" s="274"/>
      <c r="AT406" s="274"/>
      <c r="AU406" s="274"/>
      <c r="AV406" s="274"/>
      <c r="AW406" s="274"/>
      <c r="AX406" s="274"/>
      <c r="AY406" s="274"/>
      <c r="AZ406" s="274"/>
      <c r="BA406" s="274"/>
      <c r="BB406" s="274"/>
      <c r="BC406" s="274"/>
      <c r="BD406" s="274"/>
      <c r="BE406" s="274"/>
      <c r="BF406" s="274"/>
      <c r="BG406" s="274"/>
      <c r="BH406" s="274"/>
      <c r="BI406" s="274"/>
      <c r="BJ406" s="274"/>
      <c r="BK406" s="274"/>
      <c r="BL406" s="274"/>
      <c r="BM406" s="274"/>
      <c r="BN406" s="274"/>
      <c r="BO406" s="274"/>
      <c r="BP406" s="274"/>
      <c r="BQ406" s="286"/>
      <c r="BR406" s="282"/>
      <c r="BS406" s="282"/>
      <c r="BT406" s="282"/>
      <c r="BU406" s="282"/>
      <c r="BV406" s="288"/>
      <c r="BW406" s="288"/>
      <c r="BX406" s="288"/>
      <c r="BY406" s="288"/>
      <c r="BZ406" s="288"/>
      <c r="CA406" s="288"/>
      <c r="CB406" s="257"/>
      <c r="CC406" s="257"/>
      <c r="CD406" s="257"/>
      <c r="CE406" s="257"/>
    </row>
    <row r="407" spans="1:83" ht="14.65">
      <c r="A407" s="269">
        <v>2024</v>
      </c>
      <c r="B407" s="273"/>
      <c r="C407" s="273"/>
      <c r="D407" s="273"/>
      <c r="E407" s="273"/>
      <c r="F407" s="273"/>
      <c r="G407" s="269"/>
      <c r="H407" s="272"/>
      <c r="I407" s="269"/>
      <c r="J407" s="269"/>
      <c r="K407" s="269"/>
      <c r="L407" s="269"/>
      <c r="M407" s="269"/>
      <c r="N407" s="269"/>
      <c r="O407" s="272"/>
      <c r="P407" s="272"/>
      <c r="Q407" s="272"/>
      <c r="R407" s="272"/>
      <c r="S407" s="272"/>
      <c r="T407" s="269"/>
      <c r="U407" s="260"/>
      <c r="V407" s="274"/>
      <c r="W407" s="274"/>
      <c r="X407" s="274"/>
      <c r="Y407" s="274"/>
      <c r="Z407" s="274"/>
      <c r="AA407" s="274"/>
      <c r="AB407" s="274"/>
      <c r="AC407" s="274"/>
      <c r="AD407" s="274"/>
      <c r="AE407" s="274"/>
      <c r="AF407" s="274"/>
      <c r="AG407" s="274"/>
      <c r="AH407" s="274"/>
      <c r="AI407" s="274"/>
      <c r="AJ407" s="274"/>
      <c r="AK407" s="274"/>
      <c r="AL407" s="274"/>
      <c r="AM407" s="274"/>
      <c r="AN407" s="274"/>
      <c r="AO407" s="274"/>
      <c r="AP407" s="274"/>
      <c r="AQ407" s="274"/>
      <c r="AR407" s="274"/>
      <c r="AS407" s="274"/>
      <c r="AT407" s="274"/>
      <c r="AU407" s="274"/>
      <c r="AV407" s="274"/>
      <c r="AW407" s="274"/>
      <c r="AX407" s="274"/>
      <c r="AY407" s="274"/>
      <c r="AZ407" s="274"/>
      <c r="BA407" s="274"/>
      <c r="BB407" s="274"/>
      <c r="BC407" s="274"/>
      <c r="BD407" s="274"/>
      <c r="BE407" s="274"/>
      <c r="BF407" s="274"/>
      <c r="BG407" s="274"/>
      <c r="BH407" s="274"/>
      <c r="BI407" s="274"/>
      <c r="BJ407" s="274"/>
      <c r="BK407" s="274"/>
      <c r="BL407" s="274"/>
      <c r="BM407" s="274"/>
      <c r="BN407" s="274"/>
      <c r="BO407" s="274"/>
      <c r="BP407" s="274"/>
      <c r="BQ407" s="286"/>
      <c r="BR407" s="282"/>
      <c r="BS407" s="282"/>
      <c r="BT407" s="282"/>
      <c r="BU407" s="282"/>
      <c r="BV407" s="288"/>
      <c r="BW407" s="288"/>
      <c r="BX407" s="288"/>
      <c r="BY407" s="288"/>
      <c r="BZ407" s="288"/>
      <c r="CA407" s="288"/>
      <c r="CB407" s="257"/>
      <c r="CC407" s="257"/>
      <c r="CD407" s="257"/>
      <c r="CE407" s="257"/>
    </row>
    <row r="408" spans="1:83" ht="14.65">
      <c r="A408" s="269">
        <v>2024</v>
      </c>
      <c r="B408" s="273"/>
      <c r="C408" s="273"/>
      <c r="D408" s="273"/>
      <c r="E408" s="273"/>
      <c r="F408" s="273"/>
      <c r="G408" s="269"/>
      <c r="H408" s="272"/>
      <c r="I408" s="269"/>
      <c r="J408" s="269"/>
      <c r="K408" s="269"/>
      <c r="L408" s="269"/>
      <c r="M408" s="269"/>
      <c r="N408" s="269"/>
      <c r="O408" s="272"/>
      <c r="P408" s="272"/>
      <c r="Q408" s="272"/>
      <c r="R408" s="272"/>
      <c r="S408" s="272"/>
      <c r="T408" s="269"/>
      <c r="U408" s="260"/>
      <c r="V408" s="274"/>
      <c r="W408" s="274"/>
      <c r="X408" s="274"/>
      <c r="Y408" s="274"/>
      <c r="Z408" s="274"/>
      <c r="AA408" s="274"/>
      <c r="AB408" s="274"/>
      <c r="AC408" s="274"/>
      <c r="AD408" s="274"/>
      <c r="AE408" s="274"/>
      <c r="AF408" s="274"/>
      <c r="AG408" s="274"/>
      <c r="AH408" s="274"/>
      <c r="AI408" s="274"/>
      <c r="AJ408" s="274"/>
      <c r="AK408" s="274"/>
      <c r="AL408" s="274"/>
      <c r="AM408" s="274"/>
      <c r="AN408" s="274"/>
      <c r="AO408" s="274"/>
      <c r="AP408" s="274"/>
      <c r="AQ408" s="274"/>
      <c r="AR408" s="274"/>
      <c r="AS408" s="274"/>
      <c r="AT408" s="274"/>
      <c r="AU408" s="274"/>
      <c r="AV408" s="274"/>
      <c r="AW408" s="274"/>
      <c r="AX408" s="274"/>
      <c r="AY408" s="274"/>
      <c r="AZ408" s="274"/>
      <c r="BA408" s="274"/>
      <c r="BB408" s="274"/>
      <c r="BC408" s="274"/>
      <c r="BD408" s="274"/>
      <c r="BE408" s="274"/>
      <c r="BF408" s="274"/>
      <c r="BG408" s="274"/>
      <c r="BH408" s="274"/>
      <c r="BI408" s="274"/>
      <c r="BJ408" s="274"/>
      <c r="BK408" s="274"/>
      <c r="BL408" s="274"/>
      <c r="BM408" s="274"/>
      <c r="BN408" s="274"/>
      <c r="BO408" s="274"/>
      <c r="BP408" s="274"/>
      <c r="BQ408" s="286"/>
      <c r="BR408" s="282"/>
      <c r="BS408" s="282"/>
      <c r="BT408" s="282"/>
      <c r="BU408" s="282"/>
      <c r="BV408" s="288"/>
      <c r="BW408" s="288"/>
      <c r="BX408" s="288"/>
      <c r="BY408" s="288"/>
      <c r="BZ408" s="288"/>
      <c r="CA408" s="288"/>
      <c r="CB408" s="257"/>
      <c r="CC408" s="257"/>
      <c r="CD408" s="257"/>
      <c r="CE408" s="257"/>
    </row>
    <row r="409" spans="1:83" ht="14.65">
      <c r="A409" s="269">
        <v>2024</v>
      </c>
      <c r="B409" s="273"/>
      <c r="C409" s="273"/>
      <c r="D409" s="273"/>
      <c r="E409" s="273"/>
      <c r="F409" s="273"/>
      <c r="G409" s="269"/>
      <c r="H409" s="272"/>
      <c r="I409" s="269"/>
      <c r="J409" s="269"/>
      <c r="K409" s="269"/>
      <c r="L409" s="269"/>
      <c r="M409" s="269"/>
      <c r="N409" s="269"/>
      <c r="O409" s="272"/>
      <c r="P409" s="272"/>
      <c r="Q409" s="272"/>
      <c r="R409" s="272"/>
      <c r="S409" s="272"/>
      <c r="T409" s="269"/>
      <c r="U409" s="260"/>
      <c r="V409" s="274"/>
      <c r="W409" s="274"/>
      <c r="X409" s="274"/>
      <c r="Y409" s="274"/>
      <c r="Z409" s="274"/>
      <c r="AA409" s="274"/>
      <c r="AB409" s="274"/>
      <c r="AC409" s="274"/>
      <c r="AD409" s="274"/>
      <c r="AE409" s="274"/>
      <c r="AF409" s="274"/>
      <c r="AG409" s="274"/>
      <c r="AH409" s="274"/>
      <c r="AI409" s="274"/>
      <c r="AJ409" s="274"/>
      <c r="AK409" s="274"/>
      <c r="AL409" s="274"/>
      <c r="AM409" s="274"/>
      <c r="AN409" s="274"/>
      <c r="AO409" s="274"/>
      <c r="AP409" s="274"/>
      <c r="AQ409" s="274"/>
      <c r="AR409" s="274"/>
      <c r="AS409" s="274"/>
      <c r="AT409" s="274"/>
      <c r="AU409" s="274"/>
      <c r="AV409" s="274"/>
      <c r="AW409" s="274"/>
      <c r="AX409" s="274"/>
      <c r="AY409" s="274"/>
      <c r="AZ409" s="274"/>
      <c r="BA409" s="274"/>
      <c r="BB409" s="274"/>
      <c r="BC409" s="274"/>
      <c r="BD409" s="274"/>
      <c r="BE409" s="274"/>
      <c r="BF409" s="274"/>
      <c r="BG409" s="274"/>
      <c r="BH409" s="274"/>
      <c r="BI409" s="274"/>
      <c r="BJ409" s="274"/>
      <c r="BK409" s="274"/>
      <c r="BL409" s="274"/>
      <c r="BM409" s="274"/>
      <c r="BN409" s="274"/>
      <c r="BO409" s="274"/>
      <c r="BP409" s="274"/>
      <c r="BQ409" s="286"/>
      <c r="BR409" s="282"/>
      <c r="BS409" s="282"/>
      <c r="BT409" s="282"/>
      <c r="BU409" s="282"/>
      <c r="BV409" s="288"/>
      <c r="BW409" s="288"/>
      <c r="BX409" s="288"/>
      <c r="BY409" s="288"/>
      <c r="BZ409" s="288"/>
      <c r="CA409" s="288"/>
      <c r="CB409" s="257"/>
      <c r="CC409" s="257"/>
      <c r="CD409" s="257"/>
      <c r="CE409" s="257"/>
    </row>
    <row r="410" spans="1:83" ht="14.65">
      <c r="A410" s="269">
        <v>2024</v>
      </c>
      <c r="B410" s="273"/>
      <c r="C410" s="273"/>
      <c r="D410" s="273"/>
      <c r="E410" s="273"/>
      <c r="F410" s="273"/>
      <c r="G410" s="269"/>
      <c r="H410" s="272"/>
      <c r="I410" s="269"/>
      <c r="J410" s="269"/>
      <c r="K410" s="269"/>
      <c r="L410" s="269"/>
      <c r="M410" s="269"/>
      <c r="N410" s="269"/>
      <c r="O410" s="272"/>
      <c r="P410" s="272"/>
      <c r="Q410" s="272"/>
      <c r="R410" s="272"/>
      <c r="S410" s="272"/>
      <c r="T410" s="269"/>
      <c r="U410" s="260"/>
      <c r="V410" s="274"/>
      <c r="W410" s="274"/>
      <c r="X410" s="274"/>
      <c r="Y410" s="274"/>
      <c r="Z410" s="274"/>
      <c r="AA410" s="274"/>
      <c r="AB410" s="274"/>
      <c r="AC410" s="274"/>
      <c r="AD410" s="274"/>
      <c r="AE410" s="274"/>
      <c r="AF410" s="274"/>
      <c r="AG410" s="274"/>
      <c r="AH410" s="274"/>
      <c r="AI410" s="274"/>
      <c r="AJ410" s="274"/>
      <c r="AK410" s="274"/>
      <c r="AL410" s="274"/>
      <c r="AM410" s="274"/>
      <c r="AN410" s="274"/>
      <c r="AO410" s="274"/>
      <c r="AP410" s="274"/>
      <c r="AQ410" s="274"/>
      <c r="AR410" s="274"/>
      <c r="AS410" s="274"/>
      <c r="AT410" s="274"/>
      <c r="AU410" s="274"/>
      <c r="AV410" s="274"/>
      <c r="AW410" s="274"/>
      <c r="AX410" s="274"/>
      <c r="AY410" s="274"/>
      <c r="AZ410" s="274"/>
      <c r="BA410" s="274"/>
      <c r="BB410" s="274"/>
      <c r="BC410" s="274"/>
      <c r="BD410" s="274"/>
      <c r="BE410" s="274"/>
      <c r="BF410" s="274"/>
      <c r="BG410" s="274"/>
      <c r="BH410" s="274"/>
      <c r="BI410" s="274"/>
      <c r="BJ410" s="274"/>
      <c r="BK410" s="274"/>
      <c r="BL410" s="274"/>
      <c r="BM410" s="274"/>
      <c r="BN410" s="274"/>
      <c r="BO410" s="274"/>
      <c r="BP410" s="274"/>
      <c r="BQ410" s="286"/>
      <c r="BR410" s="282"/>
      <c r="BS410" s="282"/>
      <c r="BT410" s="282"/>
      <c r="BU410" s="282"/>
      <c r="BV410" s="288"/>
      <c r="BW410" s="288"/>
      <c r="BX410" s="288"/>
      <c r="BY410" s="288"/>
      <c r="BZ410" s="288"/>
      <c r="CA410" s="288"/>
      <c r="CB410" s="257"/>
      <c r="CC410" s="257"/>
      <c r="CD410" s="257"/>
      <c r="CE410" s="257"/>
    </row>
    <row r="411" spans="1:83" ht="14.65">
      <c r="A411" s="269">
        <v>2024</v>
      </c>
      <c r="B411" s="273"/>
      <c r="C411" s="273"/>
      <c r="D411" s="273"/>
      <c r="E411" s="273"/>
      <c r="F411" s="273"/>
      <c r="G411" s="269"/>
      <c r="H411" s="272"/>
      <c r="I411" s="269"/>
      <c r="J411" s="269"/>
      <c r="K411" s="269"/>
      <c r="L411" s="269"/>
      <c r="M411" s="269"/>
      <c r="N411" s="269"/>
      <c r="O411" s="272"/>
      <c r="P411" s="272"/>
      <c r="Q411" s="272"/>
      <c r="R411" s="272"/>
      <c r="S411" s="272"/>
      <c r="T411" s="269"/>
      <c r="U411" s="260"/>
      <c r="V411" s="274"/>
      <c r="W411" s="274"/>
      <c r="X411" s="274"/>
      <c r="Y411" s="274"/>
      <c r="Z411" s="274"/>
      <c r="AA411" s="274"/>
      <c r="AB411" s="274"/>
      <c r="AC411" s="274"/>
      <c r="AD411" s="274"/>
      <c r="AE411" s="274"/>
      <c r="AF411" s="274"/>
      <c r="AG411" s="274"/>
      <c r="AH411" s="274"/>
      <c r="AI411" s="274"/>
      <c r="AJ411" s="274"/>
      <c r="AK411" s="274"/>
      <c r="AL411" s="274"/>
      <c r="AM411" s="274"/>
      <c r="AN411" s="274"/>
      <c r="AO411" s="274"/>
      <c r="AP411" s="274"/>
      <c r="AQ411" s="274"/>
      <c r="AR411" s="274"/>
      <c r="AS411" s="274"/>
      <c r="AT411" s="274"/>
      <c r="AU411" s="274"/>
      <c r="AV411" s="274"/>
      <c r="AW411" s="274"/>
      <c r="AX411" s="274"/>
      <c r="AY411" s="274"/>
      <c r="AZ411" s="274"/>
      <c r="BA411" s="274"/>
      <c r="BB411" s="274"/>
      <c r="BC411" s="274"/>
      <c r="BD411" s="274"/>
      <c r="BE411" s="274"/>
      <c r="BF411" s="274"/>
      <c r="BG411" s="274"/>
      <c r="BH411" s="274"/>
      <c r="BI411" s="274"/>
      <c r="BJ411" s="274"/>
      <c r="BK411" s="274"/>
      <c r="BL411" s="274"/>
      <c r="BM411" s="274"/>
      <c r="BN411" s="274"/>
      <c r="BO411" s="274"/>
      <c r="BP411" s="274"/>
      <c r="BQ411" s="286"/>
      <c r="BR411" s="282"/>
      <c r="BS411" s="282"/>
      <c r="BT411" s="282"/>
      <c r="BU411" s="282"/>
      <c r="BV411" s="288"/>
      <c r="BW411" s="288"/>
      <c r="BX411" s="288"/>
      <c r="BY411" s="288"/>
      <c r="BZ411" s="288"/>
      <c r="CA411" s="288"/>
      <c r="CB411" s="257"/>
      <c r="CC411" s="257"/>
      <c r="CD411" s="257"/>
      <c r="CE411" s="257"/>
    </row>
    <row r="412" spans="1:83" ht="14.65">
      <c r="A412" s="269">
        <v>2024</v>
      </c>
      <c r="B412" s="273"/>
      <c r="C412" s="273"/>
      <c r="D412" s="273"/>
      <c r="E412" s="273"/>
      <c r="F412" s="273"/>
      <c r="G412" s="269"/>
      <c r="H412" s="272"/>
      <c r="I412" s="269"/>
      <c r="J412" s="269"/>
      <c r="K412" s="269"/>
      <c r="L412" s="269"/>
      <c r="M412" s="269"/>
      <c r="N412" s="269"/>
      <c r="O412" s="272"/>
      <c r="P412" s="272"/>
      <c r="Q412" s="272"/>
      <c r="R412" s="272"/>
      <c r="S412" s="272"/>
      <c r="T412" s="269"/>
      <c r="U412" s="260"/>
      <c r="V412" s="274"/>
      <c r="W412" s="274"/>
      <c r="X412" s="274"/>
      <c r="Y412" s="274"/>
      <c r="Z412" s="274"/>
      <c r="AA412" s="274"/>
      <c r="AB412" s="274"/>
      <c r="AC412" s="274"/>
      <c r="AD412" s="274"/>
      <c r="AE412" s="274"/>
      <c r="AF412" s="274"/>
      <c r="AG412" s="274"/>
      <c r="AH412" s="274"/>
      <c r="AI412" s="274"/>
      <c r="AJ412" s="274"/>
      <c r="AK412" s="274"/>
      <c r="AL412" s="274"/>
      <c r="AM412" s="274"/>
      <c r="AN412" s="274"/>
      <c r="AO412" s="274"/>
      <c r="AP412" s="274"/>
      <c r="AQ412" s="274"/>
      <c r="AR412" s="274"/>
      <c r="AS412" s="274"/>
      <c r="AT412" s="274"/>
      <c r="AU412" s="274"/>
      <c r="AV412" s="274"/>
      <c r="AW412" s="274"/>
      <c r="AX412" s="274"/>
      <c r="AY412" s="274"/>
      <c r="AZ412" s="274"/>
      <c r="BA412" s="274"/>
      <c r="BB412" s="274"/>
      <c r="BC412" s="274"/>
      <c r="BD412" s="274"/>
      <c r="BE412" s="274"/>
      <c r="BF412" s="274"/>
      <c r="BG412" s="274"/>
      <c r="BH412" s="274"/>
      <c r="BI412" s="274"/>
      <c r="BJ412" s="274"/>
      <c r="BK412" s="274"/>
      <c r="BL412" s="274"/>
      <c r="BM412" s="274"/>
      <c r="BN412" s="274"/>
      <c r="BO412" s="274"/>
      <c r="BP412" s="274"/>
      <c r="BQ412" s="286"/>
      <c r="BR412" s="282"/>
      <c r="BS412" s="282"/>
      <c r="BT412" s="282"/>
      <c r="BU412" s="282"/>
      <c r="BV412" s="288"/>
      <c r="BW412" s="288"/>
      <c r="BX412" s="288"/>
      <c r="BY412" s="288"/>
      <c r="BZ412" s="288"/>
      <c r="CA412" s="288"/>
      <c r="CB412" s="257"/>
      <c r="CC412" s="257"/>
      <c r="CD412" s="257"/>
      <c r="CE412" s="257"/>
    </row>
    <row r="413" spans="1:83" ht="14.65">
      <c r="A413" s="269">
        <v>2024</v>
      </c>
      <c r="B413" s="273"/>
      <c r="C413" s="273"/>
      <c r="D413" s="273"/>
      <c r="E413" s="273"/>
      <c r="F413" s="273"/>
      <c r="G413" s="269"/>
      <c r="H413" s="272"/>
      <c r="I413" s="269"/>
      <c r="J413" s="269"/>
      <c r="K413" s="269"/>
      <c r="L413" s="269"/>
      <c r="M413" s="269"/>
      <c r="N413" s="269"/>
      <c r="O413" s="272"/>
      <c r="P413" s="272"/>
      <c r="Q413" s="272"/>
      <c r="R413" s="272"/>
      <c r="S413" s="272"/>
      <c r="T413" s="269"/>
      <c r="U413" s="260"/>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c r="AR413" s="274"/>
      <c r="AS413" s="274"/>
      <c r="AT413" s="274"/>
      <c r="AU413" s="274"/>
      <c r="AV413" s="274"/>
      <c r="AW413" s="274"/>
      <c r="AX413" s="274"/>
      <c r="AY413" s="274"/>
      <c r="AZ413" s="274"/>
      <c r="BA413" s="274"/>
      <c r="BB413" s="274"/>
      <c r="BC413" s="274"/>
      <c r="BD413" s="274"/>
      <c r="BE413" s="274"/>
      <c r="BF413" s="274"/>
      <c r="BG413" s="274"/>
      <c r="BH413" s="274"/>
      <c r="BI413" s="274"/>
      <c r="BJ413" s="274"/>
      <c r="BK413" s="274"/>
      <c r="BL413" s="274"/>
      <c r="BM413" s="274"/>
      <c r="BN413" s="274"/>
      <c r="BO413" s="274"/>
      <c r="BP413" s="274"/>
      <c r="BQ413" s="286"/>
      <c r="BR413" s="282"/>
      <c r="BS413" s="282"/>
      <c r="BT413" s="282"/>
      <c r="BU413" s="282"/>
      <c r="BV413" s="288"/>
      <c r="BW413" s="288"/>
      <c r="BX413" s="288"/>
      <c r="BY413" s="288"/>
      <c r="BZ413" s="288"/>
      <c r="CA413" s="288"/>
      <c r="CB413" s="257"/>
      <c r="CC413" s="257"/>
      <c r="CD413" s="257"/>
      <c r="CE413" s="257"/>
    </row>
    <row r="414" spans="1:83" ht="14.65">
      <c r="A414" s="269">
        <v>2024</v>
      </c>
      <c r="B414" s="273"/>
      <c r="C414" s="273"/>
      <c r="D414" s="273"/>
      <c r="E414" s="273"/>
      <c r="F414" s="273"/>
      <c r="G414" s="269"/>
      <c r="H414" s="272"/>
      <c r="I414" s="269"/>
      <c r="J414" s="269"/>
      <c r="K414" s="269"/>
      <c r="L414" s="269"/>
      <c r="M414" s="269"/>
      <c r="N414" s="269"/>
      <c r="O414" s="272"/>
      <c r="P414" s="272"/>
      <c r="Q414" s="272"/>
      <c r="R414" s="272"/>
      <c r="S414" s="272"/>
      <c r="T414" s="269"/>
      <c r="U414" s="260"/>
      <c r="V414" s="274"/>
      <c r="W414" s="274"/>
      <c r="X414" s="274"/>
      <c r="Y414" s="274"/>
      <c r="Z414" s="274"/>
      <c r="AA414" s="274"/>
      <c r="AB414" s="274"/>
      <c r="AC414" s="274"/>
      <c r="AD414" s="274"/>
      <c r="AE414" s="274"/>
      <c r="AF414" s="274"/>
      <c r="AG414" s="274"/>
      <c r="AH414" s="274"/>
      <c r="AI414" s="274"/>
      <c r="AJ414" s="274"/>
      <c r="AK414" s="274"/>
      <c r="AL414" s="274"/>
      <c r="AM414" s="274"/>
      <c r="AN414" s="274"/>
      <c r="AO414" s="274"/>
      <c r="AP414" s="274"/>
      <c r="AQ414" s="274"/>
      <c r="AR414" s="274"/>
      <c r="AS414" s="274"/>
      <c r="AT414" s="274"/>
      <c r="AU414" s="274"/>
      <c r="AV414" s="274"/>
      <c r="AW414" s="274"/>
      <c r="AX414" s="274"/>
      <c r="AY414" s="274"/>
      <c r="AZ414" s="274"/>
      <c r="BA414" s="274"/>
      <c r="BB414" s="274"/>
      <c r="BC414" s="274"/>
      <c r="BD414" s="274"/>
      <c r="BE414" s="274"/>
      <c r="BF414" s="274"/>
      <c r="BG414" s="274"/>
      <c r="BH414" s="274"/>
      <c r="BI414" s="274"/>
      <c r="BJ414" s="274"/>
      <c r="BK414" s="274"/>
      <c r="BL414" s="274"/>
      <c r="BM414" s="274"/>
      <c r="BN414" s="274"/>
      <c r="BO414" s="274"/>
      <c r="BP414" s="274"/>
      <c r="BQ414" s="286"/>
      <c r="BR414" s="282"/>
      <c r="BS414" s="282"/>
      <c r="BT414" s="282"/>
      <c r="BU414" s="282"/>
      <c r="BV414" s="288"/>
      <c r="BW414" s="288"/>
      <c r="BX414" s="288"/>
      <c r="BY414" s="288"/>
      <c r="BZ414" s="288"/>
      <c r="CA414" s="288"/>
      <c r="CB414" s="257"/>
      <c r="CC414" s="257"/>
      <c r="CD414" s="257"/>
      <c r="CE414" s="257"/>
    </row>
    <row r="415" spans="1:83" ht="14.65">
      <c r="A415" s="269">
        <v>2024</v>
      </c>
      <c r="B415" s="273"/>
      <c r="C415" s="273"/>
      <c r="D415" s="273"/>
      <c r="E415" s="273"/>
      <c r="F415" s="273"/>
      <c r="G415" s="269"/>
      <c r="H415" s="272"/>
      <c r="I415" s="269"/>
      <c r="J415" s="269"/>
      <c r="K415" s="269"/>
      <c r="L415" s="269"/>
      <c r="M415" s="269"/>
      <c r="N415" s="269"/>
      <c r="O415" s="272"/>
      <c r="P415" s="272"/>
      <c r="Q415" s="272"/>
      <c r="R415" s="272"/>
      <c r="S415" s="272"/>
      <c r="T415" s="269"/>
      <c r="U415" s="260"/>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74"/>
      <c r="AS415" s="274"/>
      <c r="AT415" s="274"/>
      <c r="AU415" s="274"/>
      <c r="AV415" s="274"/>
      <c r="AW415" s="274"/>
      <c r="AX415" s="274"/>
      <c r="AY415" s="274"/>
      <c r="AZ415" s="274"/>
      <c r="BA415" s="274"/>
      <c r="BB415" s="274"/>
      <c r="BC415" s="274"/>
      <c r="BD415" s="274"/>
      <c r="BE415" s="274"/>
      <c r="BF415" s="274"/>
      <c r="BG415" s="274"/>
      <c r="BH415" s="274"/>
      <c r="BI415" s="274"/>
      <c r="BJ415" s="274"/>
      <c r="BK415" s="274"/>
      <c r="BL415" s="274"/>
      <c r="BM415" s="274"/>
      <c r="BN415" s="274"/>
      <c r="BO415" s="274"/>
      <c r="BP415" s="274"/>
      <c r="BQ415" s="286"/>
      <c r="BR415" s="282"/>
      <c r="BS415" s="282"/>
      <c r="BT415" s="282"/>
      <c r="BU415" s="282"/>
      <c r="BV415" s="288"/>
      <c r="BW415" s="288"/>
      <c r="BX415" s="288"/>
      <c r="BY415" s="288"/>
      <c r="BZ415" s="288"/>
      <c r="CA415" s="288"/>
      <c r="CB415" s="257"/>
      <c r="CC415" s="257"/>
      <c r="CD415" s="257"/>
      <c r="CE415" s="257"/>
    </row>
    <row r="416" spans="1:83" ht="14.65">
      <c r="A416" s="269">
        <v>2024</v>
      </c>
      <c r="B416" s="273"/>
      <c r="C416" s="273"/>
      <c r="D416" s="273"/>
      <c r="E416" s="273"/>
      <c r="F416" s="273"/>
      <c r="G416" s="269"/>
      <c r="H416" s="272"/>
      <c r="I416" s="269"/>
      <c r="J416" s="269"/>
      <c r="K416" s="269"/>
      <c r="L416" s="269"/>
      <c r="M416" s="269"/>
      <c r="N416" s="269"/>
      <c r="O416" s="272"/>
      <c r="P416" s="272"/>
      <c r="Q416" s="272"/>
      <c r="R416" s="272"/>
      <c r="S416" s="272"/>
      <c r="T416" s="269"/>
      <c r="U416" s="260"/>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74"/>
      <c r="AR416" s="274"/>
      <c r="AS416" s="274"/>
      <c r="AT416" s="274"/>
      <c r="AU416" s="274"/>
      <c r="AV416" s="274"/>
      <c r="AW416" s="274"/>
      <c r="AX416" s="274"/>
      <c r="AY416" s="274"/>
      <c r="AZ416" s="274"/>
      <c r="BA416" s="274"/>
      <c r="BB416" s="274"/>
      <c r="BC416" s="274"/>
      <c r="BD416" s="274"/>
      <c r="BE416" s="274"/>
      <c r="BF416" s="274"/>
      <c r="BG416" s="274"/>
      <c r="BH416" s="274"/>
      <c r="BI416" s="274"/>
      <c r="BJ416" s="274"/>
      <c r="BK416" s="274"/>
      <c r="BL416" s="274"/>
      <c r="BM416" s="274"/>
      <c r="BN416" s="274"/>
      <c r="BO416" s="274"/>
      <c r="BP416" s="274"/>
      <c r="BQ416" s="286"/>
      <c r="BR416" s="282"/>
      <c r="BS416" s="282"/>
      <c r="BT416" s="282"/>
      <c r="BU416" s="282"/>
      <c r="BV416" s="288"/>
      <c r="BW416" s="288"/>
      <c r="BX416" s="288"/>
      <c r="BY416" s="288"/>
      <c r="BZ416" s="288"/>
      <c r="CA416" s="288"/>
      <c r="CB416" s="257"/>
      <c r="CC416" s="257"/>
      <c r="CD416" s="257"/>
      <c r="CE416" s="257"/>
    </row>
    <row r="417" spans="1:83" ht="14.65">
      <c r="A417" s="269">
        <v>2024</v>
      </c>
      <c r="B417" s="273"/>
      <c r="C417" s="273"/>
      <c r="D417" s="273"/>
      <c r="E417" s="273"/>
      <c r="F417" s="273"/>
      <c r="G417" s="269"/>
      <c r="H417" s="272"/>
      <c r="I417" s="269"/>
      <c r="J417" s="269"/>
      <c r="K417" s="269"/>
      <c r="L417" s="269"/>
      <c r="M417" s="269"/>
      <c r="N417" s="269"/>
      <c r="O417" s="272"/>
      <c r="P417" s="272"/>
      <c r="Q417" s="272"/>
      <c r="R417" s="272"/>
      <c r="S417" s="272"/>
      <c r="T417" s="269"/>
      <c r="U417" s="260"/>
      <c r="V417" s="274"/>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74"/>
      <c r="AR417" s="274"/>
      <c r="AS417" s="274"/>
      <c r="AT417" s="274"/>
      <c r="AU417" s="274"/>
      <c r="AV417" s="274"/>
      <c r="AW417" s="274"/>
      <c r="AX417" s="274"/>
      <c r="AY417" s="274"/>
      <c r="AZ417" s="274"/>
      <c r="BA417" s="274"/>
      <c r="BB417" s="274"/>
      <c r="BC417" s="274"/>
      <c r="BD417" s="274"/>
      <c r="BE417" s="274"/>
      <c r="BF417" s="274"/>
      <c r="BG417" s="274"/>
      <c r="BH417" s="274"/>
      <c r="BI417" s="274"/>
      <c r="BJ417" s="274"/>
      <c r="BK417" s="274"/>
      <c r="BL417" s="274"/>
      <c r="BM417" s="274"/>
      <c r="BN417" s="274"/>
      <c r="BO417" s="274"/>
      <c r="BP417" s="274"/>
      <c r="BQ417" s="286"/>
      <c r="BR417" s="282"/>
      <c r="BS417" s="282"/>
      <c r="BT417" s="282"/>
      <c r="BU417" s="282"/>
      <c r="BV417" s="288"/>
      <c r="BW417" s="288"/>
      <c r="BX417" s="288"/>
      <c r="BY417" s="288"/>
      <c r="BZ417" s="288"/>
      <c r="CA417" s="288"/>
      <c r="CB417" s="257"/>
      <c r="CC417" s="257"/>
      <c r="CD417" s="257"/>
      <c r="CE417" s="257"/>
    </row>
    <row r="418" spans="1:83" ht="14.65">
      <c r="A418" s="269">
        <v>2024</v>
      </c>
      <c r="B418" s="273"/>
      <c r="C418" s="273"/>
      <c r="D418" s="273"/>
      <c r="E418" s="273"/>
      <c r="F418" s="273"/>
      <c r="G418" s="269"/>
      <c r="H418" s="272"/>
      <c r="I418" s="269"/>
      <c r="J418" s="269"/>
      <c r="K418" s="269"/>
      <c r="L418" s="269"/>
      <c r="M418" s="269"/>
      <c r="N418" s="269"/>
      <c r="O418" s="272"/>
      <c r="P418" s="272"/>
      <c r="Q418" s="272"/>
      <c r="R418" s="272"/>
      <c r="S418" s="272"/>
      <c r="T418" s="269"/>
      <c r="U418" s="260"/>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74"/>
      <c r="AR418" s="274"/>
      <c r="AS418" s="274"/>
      <c r="AT418" s="274"/>
      <c r="AU418" s="274"/>
      <c r="AV418" s="274"/>
      <c r="AW418" s="274"/>
      <c r="AX418" s="274"/>
      <c r="AY418" s="274"/>
      <c r="AZ418" s="274"/>
      <c r="BA418" s="274"/>
      <c r="BB418" s="274"/>
      <c r="BC418" s="274"/>
      <c r="BD418" s="274"/>
      <c r="BE418" s="274"/>
      <c r="BF418" s="274"/>
      <c r="BG418" s="274"/>
      <c r="BH418" s="274"/>
      <c r="BI418" s="274"/>
      <c r="BJ418" s="274"/>
      <c r="BK418" s="274"/>
      <c r="BL418" s="274"/>
      <c r="BM418" s="274"/>
      <c r="BN418" s="274"/>
      <c r="BO418" s="274"/>
      <c r="BP418" s="274"/>
      <c r="BQ418" s="286"/>
      <c r="BR418" s="282"/>
      <c r="BS418" s="282"/>
      <c r="BT418" s="282"/>
      <c r="BU418" s="282"/>
      <c r="BV418" s="288"/>
      <c r="BW418" s="288"/>
      <c r="BX418" s="288"/>
      <c r="BY418" s="288"/>
      <c r="BZ418" s="288"/>
      <c r="CA418" s="288"/>
      <c r="CB418" s="257"/>
      <c r="CC418" s="257"/>
      <c r="CD418" s="257"/>
      <c r="CE418" s="257"/>
    </row>
    <row r="419" spans="1:83" ht="14.65">
      <c r="A419" s="269">
        <v>2024</v>
      </c>
      <c r="B419" s="273"/>
      <c r="C419" s="273"/>
      <c r="D419" s="273"/>
      <c r="E419" s="273"/>
      <c r="F419" s="273"/>
      <c r="G419" s="269"/>
      <c r="H419" s="272"/>
      <c r="I419" s="269"/>
      <c r="J419" s="269"/>
      <c r="K419" s="269"/>
      <c r="L419" s="269"/>
      <c r="M419" s="269"/>
      <c r="N419" s="269"/>
      <c r="O419" s="272"/>
      <c r="P419" s="272"/>
      <c r="Q419" s="272"/>
      <c r="R419" s="272"/>
      <c r="S419" s="272"/>
      <c r="T419" s="269"/>
      <c r="U419" s="260"/>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74"/>
      <c r="AR419" s="274"/>
      <c r="AS419" s="274"/>
      <c r="AT419" s="274"/>
      <c r="AU419" s="274"/>
      <c r="AV419" s="274"/>
      <c r="AW419" s="274"/>
      <c r="AX419" s="274"/>
      <c r="AY419" s="274"/>
      <c r="AZ419" s="274"/>
      <c r="BA419" s="274"/>
      <c r="BB419" s="274"/>
      <c r="BC419" s="274"/>
      <c r="BD419" s="274"/>
      <c r="BE419" s="274"/>
      <c r="BF419" s="274"/>
      <c r="BG419" s="274"/>
      <c r="BH419" s="274"/>
      <c r="BI419" s="274"/>
      <c r="BJ419" s="274"/>
      <c r="BK419" s="274"/>
      <c r="BL419" s="274"/>
      <c r="BM419" s="274"/>
      <c r="BN419" s="274"/>
      <c r="BO419" s="274"/>
      <c r="BP419" s="274"/>
      <c r="BQ419" s="286"/>
      <c r="BR419" s="282"/>
      <c r="BS419" s="282"/>
      <c r="BT419" s="282"/>
      <c r="BU419" s="282"/>
      <c r="BV419" s="288"/>
      <c r="BW419" s="288"/>
      <c r="BX419" s="288"/>
      <c r="BY419" s="288"/>
      <c r="BZ419" s="288"/>
      <c r="CA419" s="288"/>
      <c r="CB419" s="257"/>
      <c r="CC419" s="257"/>
      <c r="CD419" s="257"/>
      <c r="CE419" s="257"/>
    </row>
    <row r="420" spans="1:83" ht="14.65">
      <c r="A420" s="269">
        <v>2024</v>
      </c>
      <c r="B420" s="273"/>
      <c r="C420" s="273"/>
      <c r="D420" s="273"/>
      <c r="E420" s="273"/>
      <c r="F420" s="273"/>
      <c r="G420" s="269"/>
      <c r="H420" s="272"/>
      <c r="I420" s="269"/>
      <c r="J420" s="269"/>
      <c r="K420" s="269"/>
      <c r="L420" s="269"/>
      <c r="M420" s="269"/>
      <c r="N420" s="269"/>
      <c r="O420" s="272"/>
      <c r="P420" s="272"/>
      <c r="Q420" s="272"/>
      <c r="R420" s="272"/>
      <c r="S420" s="272"/>
      <c r="T420" s="269"/>
      <c r="U420" s="260"/>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74"/>
      <c r="AR420" s="274"/>
      <c r="AS420" s="274"/>
      <c r="AT420" s="274"/>
      <c r="AU420" s="274"/>
      <c r="AV420" s="274"/>
      <c r="AW420" s="274"/>
      <c r="AX420" s="274"/>
      <c r="AY420" s="274"/>
      <c r="AZ420" s="274"/>
      <c r="BA420" s="274"/>
      <c r="BB420" s="274"/>
      <c r="BC420" s="274"/>
      <c r="BD420" s="274"/>
      <c r="BE420" s="274"/>
      <c r="BF420" s="274"/>
      <c r="BG420" s="274"/>
      <c r="BH420" s="274"/>
      <c r="BI420" s="274"/>
      <c r="BJ420" s="274"/>
      <c r="BK420" s="274"/>
      <c r="BL420" s="274"/>
      <c r="BM420" s="274"/>
      <c r="BN420" s="274"/>
      <c r="BO420" s="274"/>
      <c r="BP420" s="274"/>
      <c r="BQ420" s="286"/>
      <c r="BR420" s="282"/>
      <c r="BS420" s="282"/>
      <c r="BT420" s="282"/>
      <c r="BU420" s="282"/>
      <c r="BV420" s="288"/>
      <c r="BW420" s="288"/>
      <c r="BX420" s="288"/>
      <c r="BY420" s="288"/>
      <c r="BZ420" s="288"/>
      <c r="CA420" s="288"/>
      <c r="CB420" s="257"/>
      <c r="CC420" s="257"/>
      <c r="CD420" s="257"/>
      <c r="CE420" s="257"/>
    </row>
    <row r="421" spans="1:83" ht="14.65">
      <c r="A421" s="269">
        <v>2024</v>
      </c>
      <c r="B421" s="273"/>
      <c r="C421" s="273"/>
      <c r="D421" s="273"/>
      <c r="E421" s="273"/>
      <c r="F421" s="273"/>
      <c r="G421" s="269"/>
      <c r="H421" s="272"/>
      <c r="I421" s="269"/>
      <c r="J421" s="269"/>
      <c r="K421" s="269"/>
      <c r="L421" s="269"/>
      <c r="M421" s="269"/>
      <c r="N421" s="269"/>
      <c r="O421" s="272"/>
      <c r="P421" s="272"/>
      <c r="Q421" s="272"/>
      <c r="R421" s="272"/>
      <c r="S421" s="272"/>
      <c r="T421" s="269"/>
      <c r="U421" s="260"/>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74"/>
      <c r="AR421" s="274"/>
      <c r="AS421" s="274"/>
      <c r="AT421" s="274"/>
      <c r="AU421" s="274"/>
      <c r="AV421" s="274"/>
      <c r="AW421" s="274"/>
      <c r="AX421" s="274"/>
      <c r="AY421" s="274"/>
      <c r="AZ421" s="274"/>
      <c r="BA421" s="274"/>
      <c r="BB421" s="274"/>
      <c r="BC421" s="274"/>
      <c r="BD421" s="274"/>
      <c r="BE421" s="274"/>
      <c r="BF421" s="274"/>
      <c r="BG421" s="274"/>
      <c r="BH421" s="274"/>
      <c r="BI421" s="274"/>
      <c r="BJ421" s="274"/>
      <c r="BK421" s="274"/>
      <c r="BL421" s="274"/>
      <c r="BM421" s="274"/>
      <c r="BN421" s="274"/>
      <c r="BO421" s="274"/>
      <c r="BP421" s="274"/>
      <c r="BQ421" s="286"/>
      <c r="BR421" s="282"/>
      <c r="BS421" s="282"/>
      <c r="BT421" s="282"/>
      <c r="BU421" s="282"/>
      <c r="BV421" s="288"/>
      <c r="BW421" s="288"/>
      <c r="BX421" s="288"/>
      <c r="BY421" s="288"/>
      <c r="BZ421" s="288"/>
      <c r="CA421" s="288"/>
      <c r="CB421" s="257"/>
      <c r="CC421" s="257"/>
      <c r="CD421" s="257"/>
      <c r="CE421" s="257"/>
    </row>
    <row r="422" spans="1:83" ht="14.65">
      <c r="A422" s="269">
        <v>2024</v>
      </c>
      <c r="B422" s="273"/>
      <c r="C422" s="273"/>
      <c r="D422" s="273"/>
      <c r="E422" s="273"/>
      <c r="F422" s="273"/>
      <c r="G422" s="269"/>
      <c r="H422" s="272"/>
      <c r="I422" s="269"/>
      <c r="J422" s="269"/>
      <c r="K422" s="269"/>
      <c r="L422" s="269"/>
      <c r="M422" s="269"/>
      <c r="N422" s="269"/>
      <c r="O422" s="272"/>
      <c r="P422" s="272"/>
      <c r="Q422" s="272"/>
      <c r="R422" s="272"/>
      <c r="S422" s="272"/>
      <c r="T422" s="269"/>
      <c r="U422" s="260"/>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74"/>
      <c r="AR422" s="274"/>
      <c r="AS422" s="274"/>
      <c r="AT422" s="274"/>
      <c r="AU422" s="274"/>
      <c r="AV422" s="274"/>
      <c r="AW422" s="274"/>
      <c r="AX422" s="274"/>
      <c r="AY422" s="274"/>
      <c r="AZ422" s="274"/>
      <c r="BA422" s="274"/>
      <c r="BB422" s="274"/>
      <c r="BC422" s="274"/>
      <c r="BD422" s="274"/>
      <c r="BE422" s="274"/>
      <c r="BF422" s="274"/>
      <c r="BG422" s="274"/>
      <c r="BH422" s="274"/>
      <c r="BI422" s="274"/>
      <c r="BJ422" s="274"/>
      <c r="BK422" s="274"/>
      <c r="BL422" s="274"/>
      <c r="BM422" s="274"/>
      <c r="BN422" s="274"/>
      <c r="BO422" s="274"/>
      <c r="BP422" s="274"/>
      <c r="BQ422" s="286"/>
      <c r="BR422" s="282"/>
      <c r="BS422" s="282"/>
      <c r="BT422" s="282"/>
      <c r="BU422" s="282"/>
      <c r="BV422" s="288"/>
      <c r="BW422" s="288"/>
      <c r="BX422" s="288"/>
      <c r="BY422" s="288"/>
      <c r="BZ422" s="288"/>
      <c r="CA422" s="288"/>
      <c r="CB422" s="257"/>
      <c r="CC422" s="257"/>
      <c r="CD422" s="257"/>
      <c r="CE422" s="257"/>
    </row>
    <row r="423" spans="1:83" ht="14.65">
      <c r="A423" s="269">
        <v>2024</v>
      </c>
      <c r="B423" s="273"/>
      <c r="C423" s="273"/>
      <c r="D423" s="273"/>
      <c r="E423" s="273"/>
      <c r="F423" s="273"/>
      <c r="G423" s="269"/>
      <c r="H423" s="272"/>
      <c r="I423" s="269"/>
      <c r="J423" s="269"/>
      <c r="K423" s="269"/>
      <c r="L423" s="269"/>
      <c r="M423" s="269"/>
      <c r="N423" s="269"/>
      <c r="O423" s="272"/>
      <c r="P423" s="272"/>
      <c r="Q423" s="272"/>
      <c r="R423" s="272"/>
      <c r="S423" s="272"/>
      <c r="T423" s="269"/>
      <c r="U423" s="260"/>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74"/>
      <c r="AR423" s="274"/>
      <c r="AS423" s="274"/>
      <c r="AT423" s="274"/>
      <c r="AU423" s="274"/>
      <c r="AV423" s="274"/>
      <c r="AW423" s="274"/>
      <c r="AX423" s="274"/>
      <c r="AY423" s="274"/>
      <c r="AZ423" s="274"/>
      <c r="BA423" s="274"/>
      <c r="BB423" s="274"/>
      <c r="BC423" s="274"/>
      <c r="BD423" s="274"/>
      <c r="BE423" s="274"/>
      <c r="BF423" s="274"/>
      <c r="BG423" s="274"/>
      <c r="BH423" s="274"/>
      <c r="BI423" s="274"/>
      <c r="BJ423" s="274"/>
      <c r="BK423" s="274"/>
      <c r="BL423" s="274"/>
      <c r="BM423" s="274"/>
      <c r="BN423" s="274"/>
      <c r="BO423" s="274"/>
      <c r="BP423" s="274"/>
      <c r="BQ423" s="286"/>
      <c r="BR423" s="282"/>
      <c r="BS423" s="282"/>
      <c r="BT423" s="282"/>
      <c r="BU423" s="282"/>
      <c r="BV423" s="288"/>
      <c r="BW423" s="288"/>
      <c r="BX423" s="288"/>
      <c r="BY423" s="288"/>
      <c r="BZ423" s="288"/>
      <c r="CA423" s="288"/>
      <c r="CB423" s="257"/>
      <c r="CC423" s="257"/>
      <c r="CD423" s="257"/>
      <c r="CE423" s="257"/>
    </row>
    <row r="424" spans="1:83" ht="14.65">
      <c r="A424" s="269">
        <v>2024</v>
      </c>
      <c r="B424" s="273"/>
      <c r="C424" s="273"/>
      <c r="D424" s="273"/>
      <c r="E424" s="273"/>
      <c r="F424" s="273"/>
      <c r="G424" s="269"/>
      <c r="H424" s="272"/>
      <c r="I424" s="269"/>
      <c r="J424" s="269"/>
      <c r="K424" s="269"/>
      <c r="L424" s="269"/>
      <c r="M424" s="269"/>
      <c r="N424" s="269"/>
      <c r="O424" s="272"/>
      <c r="P424" s="272"/>
      <c r="Q424" s="272"/>
      <c r="R424" s="272"/>
      <c r="S424" s="272"/>
      <c r="T424" s="269"/>
      <c r="U424" s="260"/>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74"/>
      <c r="AR424" s="274"/>
      <c r="AS424" s="274"/>
      <c r="AT424" s="274"/>
      <c r="AU424" s="274"/>
      <c r="AV424" s="274"/>
      <c r="AW424" s="274"/>
      <c r="AX424" s="274"/>
      <c r="AY424" s="274"/>
      <c r="AZ424" s="274"/>
      <c r="BA424" s="274"/>
      <c r="BB424" s="274"/>
      <c r="BC424" s="274"/>
      <c r="BD424" s="274"/>
      <c r="BE424" s="274"/>
      <c r="BF424" s="274"/>
      <c r="BG424" s="274"/>
      <c r="BH424" s="274"/>
      <c r="BI424" s="274"/>
      <c r="BJ424" s="274"/>
      <c r="BK424" s="274"/>
      <c r="BL424" s="274"/>
      <c r="BM424" s="274"/>
      <c r="BN424" s="274"/>
      <c r="BO424" s="274"/>
      <c r="BP424" s="274"/>
      <c r="BQ424" s="286"/>
      <c r="BR424" s="282"/>
      <c r="BS424" s="282"/>
      <c r="BT424" s="282"/>
      <c r="BU424" s="282"/>
      <c r="BV424" s="288"/>
      <c r="BW424" s="288"/>
      <c r="BX424" s="288"/>
      <c r="BY424" s="288"/>
      <c r="BZ424" s="288"/>
      <c r="CA424" s="288"/>
      <c r="CB424" s="257"/>
      <c r="CC424" s="257"/>
      <c r="CD424" s="257"/>
      <c r="CE424" s="257"/>
    </row>
    <row r="425" spans="1:83" ht="14.65">
      <c r="A425" s="269">
        <v>2024</v>
      </c>
      <c r="B425" s="273"/>
      <c r="C425" s="273"/>
      <c r="D425" s="273"/>
      <c r="E425" s="273"/>
      <c r="F425" s="273"/>
      <c r="G425" s="269"/>
      <c r="H425" s="272"/>
      <c r="I425" s="269"/>
      <c r="J425" s="269"/>
      <c r="K425" s="269"/>
      <c r="L425" s="269"/>
      <c r="M425" s="269"/>
      <c r="N425" s="269"/>
      <c r="O425" s="272"/>
      <c r="P425" s="272"/>
      <c r="Q425" s="272"/>
      <c r="R425" s="272"/>
      <c r="S425" s="272"/>
      <c r="T425" s="269"/>
      <c r="U425" s="260"/>
      <c r="V425" s="274"/>
      <c r="W425" s="274"/>
      <c r="X425" s="274"/>
      <c r="Y425" s="274"/>
      <c r="Z425" s="274"/>
      <c r="AA425" s="274"/>
      <c r="AB425" s="274"/>
      <c r="AC425" s="274"/>
      <c r="AD425" s="274"/>
      <c r="AE425" s="274"/>
      <c r="AF425" s="274"/>
      <c r="AG425" s="274"/>
      <c r="AH425" s="274"/>
      <c r="AI425" s="274"/>
      <c r="AJ425" s="274"/>
      <c r="AK425" s="274"/>
      <c r="AL425" s="274"/>
      <c r="AM425" s="274"/>
      <c r="AN425" s="274"/>
      <c r="AO425" s="274"/>
      <c r="AP425" s="274"/>
      <c r="AQ425" s="274"/>
      <c r="AR425" s="274"/>
      <c r="AS425" s="274"/>
      <c r="AT425" s="274"/>
      <c r="AU425" s="274"/>
      <c r="AV425" s="274"/>
      <c r="AW425" s="274"/>
      <c r="AX425" s="274"/>
      <c r="AY425" s="274"/>
      <c r="AZ425" s="274"/>
      <c r="BA425" s="274"/>
      <c r="BB425" s="274"/>
      <c r="BC425" s="274"/>
      <c r="BD425" s="274"/>
      <c r="BE425" s="274"/>
      <c r="BF425" s="274"/>
      <c r="BG425" s="274"/>
      <c r="BH425" s="274"/>
      <c r="BI425" s="274"/>
      <c r="BJ425" s="274"/>
      <c r="BK425" s="274"/>
      <c r="BL425" s="274"/>
      <c r="BM425" s="274"/>
      <c r="BN425" s="274"/>
      <c r="BO425" s="274"/>
      <c r="BP425" s="274"/>
      <c r="BQ425" s="286"/>
      <c r="BR425" s="282"/>
      <c r="BS425" s="282"/>
      <c r="BT425" s="282"/>
      <c r="BU425" s="282"/>
      <c r="BV425" s="288"/>
      <c r="BW425" s="288"/>
      <c r="BX425" s="288"/>
      <c r="BY425" s="288"/>
      <c r="BZ425" s="288"/>
      <c r="CA425" s="288"/>
      <c r="CB425" s="257"/>
      <c r="CC425" s="257"/>
      <c r="CD425" s="257"/>
      <c r="CE425" s="257"/>
    </row>
    <row r="426" spans="1:83" ht="14.65">
      <c r="A426" s="269">
        <v>2024</v>
      </c>
      <c r="B426" s="273"/>
      <c r="C426" s="273"/>
      <c r="D426" s="273"/>
      <c r="E426" s="273"/>
      <c r="F426" s="273"/>
      <c r="G426" s="269"/>
      <c r="H426" s="272"/>
      <c r="I426" s="269"/>
      <c r="J426" s="269"/>
      <c r="K426" s="269"/>
      <c r="L426" s="269"/>
      <c r="M426" s="269"/>
      <c r="N426" s="269"/>
      <c r="O426" s="272"/>
      <c r="P426" s="272"/>
      <c r="Q426" s="272"/>
      <c r="R426" s="272"/>
      <c r="S426" s="272"/>
      <c r="T426" s="269"/>
      <c r="U426" s="260"/>
      <c r="V426" s="274"/>
      <c r="W426" s="274"/>
      <c r="X426" s="274"/>
      <c r="Y426" s="274"/>
      <c r="Z426" s="274"/>
      <c r="AA426" s="274"/>
      <c r="AB426" s="274"/>
      <c r="AC426" s="274"/>
      <c r="AD426" s="274"/>
      <c r="AE426" s="274"/>
      <c r="AF426" s="274"/>
      <c r="AG426" s="274"/>
      <c r="AH426" s="274"/>
      <c r="AI426" s="274"/>
      <c r="AJ426" s="274"/>
      <c r="AK426" s="274"/>
      <c r="AL426" s="274"/>
      <c r="AM426" s="274"/>
      <c r="AN426" s="274"/>
      <c r="AO426" s="274"/>
      <c r="AP426" s="274"/>
      <c r="AQ426" s="274"/>
      <c r="AR426" s="274"/>
      <c r="AS426" s="274"/>
      <c r="AT426" s="274"/>
      <c r="AU426" s="274"/>
      <c r="AV426" s="274"/>
      <c r="AW426" s="274"/>
      <c r="AX426" s="274"/>
      <c r="AY426" s="274"/>
      <c r="AZ426" s="274"/>
      <c r="BA426" s="274"/>
      <c r="BB426" s="274"/>
      <c r="BC426" s="274"/>
      <c r="BD426" s="274"/>
      <c r="BE426" s="274"/>
      <c r="BF426" s="274"/>
      <c r="BG426" s="274"/>
      <c r="BH426" s="274"/>
      <c r="BI426" s="274"/>
      <c r="BJ426" s="274"/>
      <c r="BK426" s="274"/>
      <c r="BL426" s="274"/>
      <c r="BM426" s="274"/>
      <c r="BN426" s="274"/>
      <c r="BO426" s="274"/>
      <c r="BP426" s="274"/>
      <c r="BQ426" s="286"/>
      <c r="BR426" s="282"/>
      <c r="BS426" s="282"/>
      <c r="BT426" s="282"/>
      <c r="BU426" s="282"/>
      <c r="BV426" s="288"/>
      <c r="BW426" s="288"/>
      <c r="BX426" s="288"/>
      <c r="BY426" s="288"/>
      <c r="BZ426" s="288"/>
      <c r="CA426" s="288"/>
      <c r="CB426" s="257"/>
      <c r="CC426" s="257"/>
      <c r="CD426" s="257"/>
      <c r="CE426" s="257"/>
    </row>
    <row r="427" spans="1:83" ht="14.65">
      <c r="A427" s="269">
        <v>2024</v>
      </c>
      <c r="B427" s="273"/>
      <c r="C427" s="273"/>
      <c r="D427" s="273"/>
      <c r="E427" s="273"/>
      <c r="F427" s="273"/>
      <c r="G427" s="269"/>
      <c r="H427" s="272"/>
      <c r="I427" s="269"/>
      <c r="J427" s="269"/>
      <c r="K427" s="269"/>
      <c r="L427" s="269"/>
      <c r="M427" s="269"/>
      <c r="N427" s="269"/>
      <c r="O427" s="272"/>
      <c r="P427" s="272"/>
      <c r="Q427" s="272"/>
      <c r="R427" s="272"/>
      <c r="S427" s="272"/>
      <c r="T427" s="269"/>
      <c r="U427" s="260"/>
      <c r="V427" s="274"/>
      <c r="W427" s="274"/>
      <c r="X427" s="274"/>
      <c r="Y427" s="274"/>
      <c r="Z427" s="274"/>
      <c r="AA427" s="274"/>
      <c r="AB427" s="274"/>
      <c r="AC427" s="274"/>
      <c r="AD427" s="274"/>
      <c r="AE427" s="274"/>
      <c r="AF427" s="274"/>
      <c r="AG427" s="274"/>
      <c r="AH427" s="274"/>
      <c r="AI427" s="274"/>
      <c r="AJ427" s="274"/>
      <c r="AK427" s="274"/>
      <c r="AL427" s="274"/>
      <c r="AM427" s="274"/>
      <c r="AN427" s="274"/>
      <c r="AO427" s="274"/>
      <c r="AP427" s="274"/>
      <c r="AQ427" s="274"/>
      <c r="AR427" s="274"/>
      <c r="AS427" s="274"/>
      <c r="AT427" s="274"/>
      <c r="AU427" s="274"/>
      <c r="AV427" s="274"/>
      <c r="AW427" s="274"/>
      <c r="AX427" s="274"/>
      <c r="AY427" s="274"/>
      <c r="AZ427" s="274"/>
      <c r="BA427" s="274"/>
      <c r="BB427" s="274"/>
      <c r="BC427" s="274"/>
      <c r="BD427" s="274"/>
      <c r="BE427" s="274"/>
      <c r="BF427" s="274"/>
      <c r="BG427" s="274"/>
      <c r="BH427" s="274"/>
      <c r="BI427" s="274"/>
      <c r="BJ427" s="274"/>
      <c r="BK427" s="274"/>
      <c r="BL427" s="274"/>
      <c r="BM427" s="274"/>
      <c r="BN427" s="274"/>
      <c r="BO427" s="274"/>
      <c r="BP427" s="274"/>
      <c r="BQ427" s="286"/>
      <c r="BR427" s="282"/>
      <c r="BS427" s="282"/>
      <c r="BT427" s="282"/>
      <c r="BU427" s="282"/>
      <c r="BV427" s="288"/>
      <c r="BW427" s="288"/>
      <c r="BX427" s="288"/>
      <c r="BY427" s="288"/>
      <c r="BZ427" s="288"/>
      <c r="CA427" s="288"/>
      <c r="CB427" s="257"/>
      <c r="CC427" s="257"/>
      <c r="CD427" s="257"/>
      <c r="CE427" s="257"/>
    </row>
    <row r="428" spans="1:83" ht="14.65">
      <c r="A428" s="269">
        <v>2024</v>
      </c>
      <c r="B428" s="273"/>
      <c r="C428" s="273"/>
      <c r="D428" s="273"/>
      <c r="E428" s="273"/>
      <c r="F428" s="273"/>
      <c r="G428" s="269"/>
      <c r="H428" s="272"/>
      <c r="I428" s="269"/>
      <c r="J428" s="269"/>
      <c r="K428" s="269"/>
      <c r="L428" s="269"/>
      <c r="M428" s="269"/>
      <c r="N428" s="269"/>
      <c r="O428" s="272"/>
      <c r="P428" s="272"/>
      <c r="Q428" s="272"/>
      <c r="R428" s="272"/>
      <c r="S428" s="272"/>
      <c r="T428" s="269"/>
      <c r="U428" s="260"/>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c r="AR428" s="274"/>
      <c r="AS428" s="274"/>
      <c r="AT428" s="274"/>
      <c r="AU428" s="274"/>
      <c r="AV428" s="274"/>
      <c r="AW428" s="274"/>
      <c r="AX428" s="274"/>
      <c r="AY428" s="274"/>
      <c r="AZ428" s="274"/>
      <c r="BA428" s="274"/>
      <c r="BB428" s="274"/>
      <c r="BC428" s="274"/>
      <c r="BD428" s="274"/>
      <c r="BE428" s="274"/>
      <c r="BF428" s="274"/>
      <c r="BG428" s="274"/>
      <c r="BH428" s="274"/>
      <c r="BI428" s="274"/>
      <c r="BJ428" s="274"/>
      <c r="BK428" s="274"/>
      <c r="BL428" s="274"/>
      <c r="BM428" s="274"/>
      <c r="BN428" s="274"/>
      <c r="BO428" s="274"/>
      <c r="BP428" s="274"/>
      <c r="BQ428" s="286"/>
      <c r="BR428" s="282"/>
      <c r="BS428" s="282"/>
      <c r="BT428" s="282"/>
      <c r="BU428" s="282"/>
      <c r="BV428" s="288"/>
      <c r="BW428" s="288"/>
      <c r="BX428" s="288"/>
      <c r="BY428" s="288"/>
      <c r="BZ428" s="288"/>
      <c r="CA428" s="288"/>
      <c r="CB428" s="257"/>
      <c r="CC428" s="257"/>
      <c r="CD428" s="257"/>
      <c r="CE428" s="257"/>
    </row>
    <row r="1053" spans="5:5" ht="14.65">
      <c r="E1053" s="350" t="s">
        <v>5156</v>
      </c>
    </row>
  </sheetData>
  <customSheetViews>
    <customSheetView guid="{4A15691D-054E-4D63-9789-0686C55E1D49}" filter="1" showAutoFilter="1">
      <pageMargins left="0.7" right="0.7" top="0.75" bottom="0.75" header="0.3" footer="0.3"/>
      <autoFilter ref="A1:CA337" xr:uid="{989024E5-BC8E-4FFD-A99B-CED886FCFA2E}"/>
    </customSheetView>
    <customSheetView guid="{ACEC96D0-F900-4F09-A951-7A307D74ADC7}" filter="1" showAutoFilter="1">
      <pageMargins left="0.7" right="0.7" top="0.75" bottom="0.75" header="0.3" footer="0.3"/>
      <autoFilter ref="A1:CO337" xr:uid="{20EFE942-EDE5-44E8-9645-B2DDEBEC1956}">
        <filterColumn colId="0">
          <filters>
            <filter val="2024"/>
          </filters>
        </filterColumn>
        <filterColumn colId="11">
          <filters>
            <filter val="CAMPAIGN EFFECTIVENESS"/>
            <filter val="CONTROL VS ICA"/>
            <filter val="ET ONLY"/>
            <filter val="ET ONLY + CREATIVE DIAGNOSTIC"/>
            <filter val="ICA EFFECTIVENESS"/>
            <filter val="TVC vs TVC+ICA"/>
          </filters>
        </filterColumn>
      </autoFilter>
    </customSheetView>
    <customSheetView guid="{F291FB61-D4D1-48DB-BBD0-F874CFED45D8}" filter="1" showAutoFilter="1">
      <pageMargins left="0.7" right="0.7" top="0.75" bottom="0.75" header="0.3" footer="0.3"/>
      <autoFilter ref="A1:CO337" xr:uid="{ABFF8AA4-D7E2-4463-952D-ADEF1759F95C}">
        <filterColumn colId="11">
          <filters>
            <filter val="CONTROL vs ICA"/>
            <filter val="ET ONLY + CREATIVE DIAGNOSTIC"/>
            <filter val="TVC vs TVC+ICA"/>
          </filters>
        </filterColumn>
      </autoFilter>
    </customSheetView>
    <customSheetView guid="{23D2E2FE-E7DB-4814-B1D2-AE68BFC4ED2B}" filter="1" showAutoFilter="1">
      <pageMargins left="0.7" right="0.7" top="0.75" bottom="0.75" header="0.3" footer="0.3"/>
      <autoFilter ref="A1:CO337" xr:uid="{31532C07-80DA-4FF7-8155-6991847456E5}">
        <filterColumn colId="0">
          <filters>
            <filter val="2024"/>
          </filters>
        </filterColumn>
      </autoFilter>
    </customSheetView>
    <customSheetView guid="{3F2A8F9A-58F1-4F13-8835-6EB6E66353CC}" filter="1" showAutoFilter="1">
      <pageMargins left="0.7" right="0.7" top="0.75" bottom="0.75" header="0.3" footer="0.3"/>
      <autoFilter ref="A1:CA337" xr:uid="{A43D860B-3291-4331-908C-AB93DA199FB9}">
        <filterColumn colId="3">
          <filters>
            <filter val="3G DIGITAL WORLD"/>
            <filter val="91STREETS MEDIA TECH PVT LTD"/>
            <filter val="ABBOTT HEALTH CARE PVT LTD"/>
            <filter val="ALUKKAS ENTERPRISES PVT LTD"/>
            <filter val="ARS STEELS &amp; ALLOY INTL PVT LTD"/>
            <filter val="ASIAN PAINTS (I) LTD"/>
            <filter val="BERGER PAINTS"/>
            <filter val="BRITANNIA INDUSTRIES LTD"/>
            <filter val="CHUNGATH JEWELLERY"/>
            <filter val="CIPLA LTD"/>
            <filter val="DALMIA BHARAT LTD"/>
            <filter val="DHARAMPAL SATYAPAL FOODS LTD"/>
            <filter val="DURACELLS"/>
            <filter val="E K FOODS PVT LTD"/>
            <filter val="EMAMI LIMITED"/>
            <filter val="FASHIONKING BRANDS PVT LTD"/>
            <filter val="Ford India Pvt. Ltd."/>
            <filter val="GEMINI EDIBLES &amp; FATS INDIA PV"/>
            <filter val="GENERAL MILLS INDIA"/>
            <filter val="GLAXO SMITHKLINE"/>
            <filter val="GRB DAIRY FOODS"/>
            <filter val="GUJARAT TEA PROCESSORS"/>
            <filter val="H&amp;M HENNES &amp; MAURTIZ INDIA PVT LTD"/>
            <filter val="HAMDARD"/>
            <filter val="HDFC BANK"/>
            <filter val="HIMALAYA WELLNESS COMPANY"/>
            <filter val="HINDUSTAN UNILEVER LTD"/>
            <filter val="HONASA CONSUMER LTD"/>
            <filter val="INDIGO PAINTS PVT LTD"/>
            <filter val="JSW PAINTS PVT LTD"/>
            <filter val="KRBL LIMITED"/>
            <filter val="KSE LIMITED"/>
            <filter val="KSFE"/>
            <filter val="M K AGROTECH LTD"/>
            <filter val="MAYA APPLIANCES(P)LTD"/>
            <filter val="MCDONALDS CORPORATION"/>
            <filter val="MILTON PLASTICS"/>
            <filter val="MTR FOODS"/>
            <filter val="N RANGARAO &amp; SONS"/>
            <filter val="NISSAN MOTOR CO LTD"/>
            <filter val="NIVEA INDIA PVT LTD"/>
            <filter val="PARLE AGRO"/>
            <filter val="PEPSI CO INDIA HOLDING (P) LTD"/>
            <filter val="PERFETTI VAN MELLE IND PVT LTD"/>
            <filter val="PROCTER &amp; GAMBLE"/>
            <filter val="REALME MOBILE TELECOMMUNICATIONS (INDIA) PVT LTD"/>
            <filter val="RELIANCE RETAIL LTD"/>
            <filter val="RMKV SILKS"/>
            <filter val="SAINT-GOBAIN GYPROC INDIA LTD"/>
            <filter val="SAMSUNG INDIA ELECTRONICS LTD"/>
            <filter val="SHREE BHAGWATI FLOUR &amp; FOODS PVT LTD"/>
            <filter val="SHYAM STEEL INDUSTRIES"/>
            <filter val="SRI LAKSHMI INDUSTRIES"/>
            <filter val="TATA GLOBAL BEVERAGES LTD"/>
            <filter val="TATA PLAY LTD"/>
            <filter val="TTK PRESTIGE INDIA LTD"/>
            <filter val="VINOD COOKWARE"/>
            <filter val="VOLKSWAGEN GROUP SALES IND P L"/>
            <filter val="VOLTAS LIMITED"/>
          </filters>
        </filterColumn>
      </autoFilter>
    </customSheetView>
    <customSheetView guid="{D06F8861-869A-41EE-B7E7-A86FC5354FF2}" filter="1" showAutoFilter="1">
      <pageMargins left="0.7" right="0.7" top="0.75" bottom="0.75" header="0.3" footer="0.3"/>
      <autoFilter ref="A1:CO337" xr:uid="{50F2EFA4-6FA5-43FA-8CEC-6B921AA0A447}">
        <filterColumn colId="0">
          <filters>
            <filter val="2024"/>
            <filter val="2023"/>
          </filters>
        </filterColumn>
        <filterColumn colId="11">
          <filters>
            <filter val="CAMPAIGN EFFECTIVENESS"/>
            <filter val="CONTROL VS ICA"/>
            <filter val="ET ONLY + CREATIVE DIAGNOSTIC"/>
            <filter val="ICA EFFECTIVENESS"/>
            <filter val="TVC vs TVC+ICA"/>
          </filters>
        </filterColumn>
      </autoFilter>
    </customSheetView>
    <customSheetView guid="{2C3D59AA-D890-41AD-841A-A2FC346FB740}" filter="1" showAutoFilter="1">
      <pageMargins left="0.7" right="0.7" top="0.75" bottom="0.75" header="0.3" footer="0.3"/>
      <autoFilter ref="A1:CO337" xr:uid="{BD53FCFF-3FA8-4860-BD9E-76FA52C1C75D}"/>
    </customSheetView>
    <customSheetView guid="{9A2E5488-8239-4307-9BAD-1CC76DA5B8A7}" filter="1" showAutoFilter="1">
      <pageMargins left="0.7" right="0.7" top="0.75" bottom="0.75" header="0.3" footer="0.3"/>
      <autoFilter ref="A1:CO337" xr:uid="{2B5FF4D4-C897-4C6D-A053-CAF3C945B6C8}"/>
    </customSheetView>
    <customSheetView guid="{908701C7-3DD0-46F7-B3D1-0B36D5BF43C5}" filter="1" showAutoFilter="1">
      <pageMargins left="0.7" right="0.7" top="0.75" bottom="0.75" header="0.3" footer="0.3"/>
      <autoFilter ref="A1:CA337" xr:uid="{C8F5E387-EB49-4A10-959C-308544289FD0}">
        <filterColumn colId="3">
          <filters>
            <filter val="3G DIGITAL WORLD"/>
            <filter val="91STREETS MEDIA TECH PVT LTD"/>
            <filter val="ABBOTT HEALTH CARE PVT LTD"/>
            <filter val="ALUKKAS ENTERPRISES PVT LTD"/>
            <filter val="ARS STEELS &amp; ALLOY INTL PVT LTD"/>
            <filter val="ASIAN PAINTS (I) LTD"/>
            <filter val="BALKRISHNA INDUSTRIES LTD"/>
            <filter val="BERGER PAINTS"/>
            <filter val="BRILLON CONSUMER PRODUCTS PVT LTD"/>
            <filter val="BRITANNIA INDUSTRIES LTD"/>
            <filter val="CHUNGATH JEWELLERY"/>
            <filter val="CIPLA LTD"/>
            <filter val="DALMIA BHARAT LTD"/>
            <filter val="DHARAMPAL SATYAPAL FOODS LTD"/>
            <filter val="DURACELLS"/>
            <filter val="E K FOODS PVT LTD"/>
            <filter val="EMAMI LIMITED"/>
            <filter val="FASHIONKING BRANDS PVT LTD"/>
            <filter val="Ford India Pvt. Ltd."/>
            <filter val="GEMINI EDIBLES &amp; FATS INDIA PV"/>
            <filter val="GENERAL MILLS INDIA"/>
            <filter val="GLAXO SMITHKLINE"/>
            <filter val="GRB DAIRY FOODS"/>
            <filter val="GUJARAT TEA PROCESSORS"/>
            <filter val="H&amp;M HENNES &amp; MAURTIZ INDIA PVT LTD"/>
            <filter val="HAMDARD"/>
            <filter val="HDFC BANK"/>
            <filter val="HIMALAYA WELLNESS COMPANY"/>
            <filter val="HINDUSTAN UNILEVER LTD"/>
            <filter val="HONASA CONSUMER LTD"/>
            <filter val="ICICI BANK LTD"/>
            <filter val="INDIGO PAINTS PVT LTD"/>
            <filter val="JSW PAINTS PVT LTD"/>
            <filter val="KRBL LIMITED"/>
            <filter val="KSE LIMITED"/>
            <filter val="KSFE"/>
            <filter val="M K AGROTECH LTD"/>
            <filter val="MAYA APPLIANCES(P)LTD"/>
            <filter val="MCDONALDS CORPORATION"/>
            <filter val="MILTON PLASTICS"/>
            <filter val="MTR FOODS"/>
            <filter val="N RANGARAO &amp; SONS"/>
            <filter val="NISSAN MOTOR CO LTD"/>
            <filter val="NIVEA INDIA PVT LTD"/>
            <filter val="PARLE AGRO"/>
            <filter val="PEPSI CO INDIA HOLDING (P) LTD"/>
            <filter val="PERFETTI VAN MELLE IND PVT LTD"/>
            <filter val="PROCTER &amp; GAMBLE"/>
            <filter val="REALME MOBILE TELECOMMUNICATIONS (INDIA) PVT LTD"/>
            <filter val="RELIANCE RETAIL LTD"/>
            <filter val="RMKV SILKS"/>
            <filter val="SAINT-GOBAIN GYPROC INDIA LTD"/>
            <filter val="SAMSUNG INDIA ELECTRONICS LTD"/>
            <filter val="SHREE BHAGWATI FLOUR &amp; FOODS PVT LTD"/>
            <filter val="SHYAM STEEL INDUSTRIES"/>
            <filter val="SRI LAKSHMI INDUSTRIES"/>
            <filter val="SRI VIJAYALAKSHMI AGARBATHI WORKS"/>
            <filter val="TATA GLOBAL BEVERAGES LTD"/>
            <filter val="TATA PLAY LTD"/>
            <filter val="TTK PRESTIGE INDIA LTD"/>
            <filter val="VINOD COOKWARE"/>
            <filter val="VOLKSWAGEN GROUP SALES IND P L"/>
            <filter val="VOLTAS LIMITED"/>
          </filters>
        </filterColumn>
      </autoFilter>
    </customSheetView>
    <customSheetView guid="{A98E5DF5-F1FC-4F1F-A852-DB110CB3403C}" filter="1" showAutoFilter="1">
      <pageMargins left="0.7" right="0.7" top="0.75" bottom="0.75" header="0.3" footer="0.3"/>
      <autoFilter ref="A1:CO337" xr:uid="{8F626A43-86AC-45E9-8298-6BE7FC277C8A}">
        <filterColumn colId="48">
          <filters blank="1">
            <filter val="32"/>
            <filter val="39"/>
            <filter val="41"/>
            <filter val="43"/>
            <filter val="44"/>
            <filter val="52"/>
            <filter val="53"/>
            <filter val="58"/>
            <filter val="59"/>
            <filter val="60"/>
            <filter val="61"/>
            <filter val="62"/>
            <filter val="63"/>
            <filter val="64"/>
            <filter val="65"/>
            <filter val="66"/>
            <filter val="67"/>
            <filter val="68"/>
            <filter val="69"/>
            <filter val="70"/>
            <filter val="71"/>
            <filter val="72"/>
            <filter val="73"/>
            <filter val="74"/>
            <filter val="76"/>
            <filter val="78"/>
            <filter val="80"/>
            <filter val="83"/>
            <filter val="85"/>
            <filter val="90"/>
            <filter val="95"/>
          </filters>
        </filterColumn>
        <filterColumn colId="50">
          <filters>
            <filter val="2"/>
            <filter val="3"/>
            <filter val="4"/>
          </filters>
        </filterColumn>
      </autoFilter>
    </customSheetView>
    <customSheetView guid="{E1213DDB-6F34-4653-9847-5BB327FD4D51}" filter="1" showAutoFilter="1">
      <pageMargins left="0.7" right="0.7" top="0.75" bottom="0.75" header="0.3" footer="0.3"/>
      <autoFilter ref="A1:CO337" xr:uid="{6E55E966-F6BA-42C1-A5DA-334A6C9183E0}"/>
    </customSheetView>
    <customSheetView guid="{F1D3FEE9-6533-4EA0-A62D-5EC7C4AB7DD5}" filter="1" showAutoFilter="1">
      <pageMargins left="0.7" right="0.7" top="0.75" bottom="0.75" header="0.3" footer="0.3"/>
      <autoFilter ref="A1:CO337" xr:uid="{173348E0-A45E-4792-B6CF-C7C9501CD9D4}">
        <filterColumn colId="7">
          <filters>
            <filter val="Karnataka, Tamil Nadu, HSM"/>
            <filter val="Kerala, Karnataka, Andhra Pradesh, Tamil Nadu"/>
            <filter val="Maharashtra"/>
            <filter val="Tamil Nadu, Andhra Pradesh, Karnataka"/>
            <filter val="Tamil Nadu, Karnataka"/>
            <filter val="West Bengal, Maharashtra, HSM"/>
          </filters>
        </filterColumn>
      </autoFilter>
    </customSheetView>
    <customSheetView guid="{EDAE3CD1-D0C7-4C78-9087-2C586C2AAA82}" filter="1" showAutoFilter="1">
      <pageMargins left="0.7" right="0.7" top="0.75" bottom="0.75" header="0.3" footer="0.3"/>
      <autoFilter ref="A1:CO337" xr:uid="{FDA93DA3-C5ED-490E-A8BB-C1D37339014C}">
        <filterColumn colId="0">
          <filters>
            <filter val="2024"/>
          </filters>
        </filterColumn>
        <filterColumn colId="11">
          <filters>
            <filter val="CONTROL vs ICA"/>
            <filter val="ET ONLY + CREATIVE DIAGNOSTIC"/>
            <filter val="TVC vs TVC+ICA"/>
          </filters>
        </filterColumn>
      </autoFilter>
    </customSheetView>
    <customSheetView guid="{63985712-9752-4F98-95F8-815FCD6B951A}" filter="1" showAutoFilter="1">
      <pageMargins left="0.7" right="0.7" top="0.75" bottom="0.75" header="0.3" footer="0.3"/>
      <autoFilter ref="A1:CO337" xr:uid="{8751F134-B149-4C5A-B81D-D6E2C4E83BCC}">
        <filterColumn colId="0">
          <filters>
            <filter val="2021"/>
            <filter val="2022"/>
            <filter val="2023"/>
            <filter val="2024"/>
          </filters>
        </filterColumn>
        <filterColumn colId="42">
          <filters>
            <filter val="14"/>
            <filter val="17"/>
            <filter val="22"/>
            <filter val="27"/>
            <filter val="28"/>
            <filter val="29"/>
            <filter val="30"/>
            <filter val="31"/>
            <filter val="32"/>
            <filter val="34"/>
            <filter val="36"/>
            <filter val="37"/>
            <filter val="38"/>
            <filter val="40"/>
            <filter val="41"/>
            <filter val="42"/>
            <filter val="43"/>
            <filter val="44"/>
            <filter val="45"/>
            <filter val="46"/>
            <filter val="47"/>
            <filter val="48"/>
            <filter val="49"/>
            <filter val="5"/>
            <filter val="50"/>
            <filter val="51"/>
            <filter val="52"/>
            <filter val="53"/>
            <filter val="54"/>
            <filter val="55"/>
            <filter val="56"/>
            <filter val="57"/>
            <filter val="58"/>
            <filter val="59"/>
            <filter val="60"/>
            <filter val="61"/>
            <filter val="62"/>
            <filter val="63"/>
            <filter val="64"/>
            <filter val="65"/>
            <filter val="66"/>
            <filter val="67"/>
            <filter val="68"/>
            <filter val="69"/>
            <filter val="70"/>
            <filter val="71"/>
            <filter val="72"/>
            <filter val="73"/>
            <filter val="74"/>
            <filter val="75"/>
            <filter val="76"/>
            <filter val="77"/>
            <filter val="78"/>
            <filter val="79"/>
            <filter val="80"/>
            <filter val="81"/>
            <filter val="83"/>
            <filter val="84"/>
            <filter val="85"/>
            <filter val="86"/>
            <filter val="87"/>
            <filter val="88"/>
            <filter val="89"/>
            <filter val="90"/>
            <filter val="94"/>
          </filters>
        </filterColumn>
      </autoFilter>
    </customSheetView>
    <customSheetView guid="{9181F5EB-6BE5-45C5-A0A0-64AF8461E0F4}" filter="1" showAutoFilter="1">
      <pageMargins left="0.7" right="0.7" top="0.75" bottom="0.75" header="0.3" footer="0.3"/>
      <autoFilter ref="A1:CA1186" xr:uid="{27372991-DF05-4473-9F35-25F4E60C28CF}">
        <filterColumn colId="0">
          <filters blank="1">
            <filter val="2021"/>
            <filter val="2022"/>
            <filter val="2023"/>
            <filter val="2024"/>
          </filters>
        </filterColumn>
      </autoFilter>
    </customSheetView>
  </customSheetViews>
  <hyperlinks>
    <hyperlink ref="Q15" r:id="rId1" xr:uid="{00000000-0004-0000-0600-000000000000}"/>
    <hyperlink ref="S15" r:id="rId2" xr:uid="{00000000-0004-0000-0600-000001000000}"/>
    <hyperlink ref="S16" r:id="rId3" xr:uid="{00000000-0004-0000-0600-000002000000}"/>
    <hyperlink ref="Q17" r:id="rId4" xr:uid="{00000000-0004-0000-0600-000003000000}"/>
    <hyperlink ref="S17" r:id="rId5" xr:uid="{00000000-0004-0000-0600-000004000000}"/>
    <hyperlink ref="Q19" r:id="rId6" xr:uid="{00000000-0004-0000-0600-000005000000}"/>
    <hyperlink ref="S19" r:id="rId7" xr:uid="{00000000-0004-0000-0600-000006000000}"/>
    <hyperlink ref="S36" r:id="rId8" xr:uid="{00000000-0004-0000-0600-000007000000}"/>
    <hyperlink ref="Q39" r:id="rId9" xr:uid="{00000000-0004-0000-0600-000008000000}"/>
    <hyperlink ref="S39" r:id="rId10" xr:uid="{00000000-0004-0000-0600-000009000000}"/>
    <hyperlink ref="Q40" r:id="rId11" xr:uid="{00000000-0004-0000-0600-00000A000000}"/>
    <hyperlink ref="S40" r:id="rId12" xr:uid="{00000000-0004-0000-0600-00000B000000}"/>
    <hyperlink ref="F41" r:id="rId13" xr:uid="{00000000-0004-0000-0600-00000C000000}"/>
    <hyperlink ref="Q43" r:id="rId14" xr:uid="{00000000-0004-0000-0600-00000D000000}"/>
    <hyperlink ref="S43" r:id="rId15" xr:uid="{00000000-0004-0000-0600-00000E000000}"/>
    <hyperlink ref="Q45" r:id="rId16" xr:uid="{00000000-0004-0000-0600-00000F000000}"/>
    <hyperlink ref="S45" r:id="rId17" xr:uid="{00000000-0004-0000-0600-000010000000}"/>
    <hyperlink ref="S80" r:id="rId18" xr:uid="{00000000-0004-0000-0600-000011000000}"/>
    <hyperlink ref="S84" r:id="rId19" xr:uid="{00000000-0004-0000-0600-000012000000}"/>
    <hyperlink ref="S96" r:id="rId20" xr:uid="{00000000-0004-0000-0600-000013000000}"/>
    <hyperlink ref="Q97" r:id="rId21" xr:uid="{00000000-0004-0000-0600-000014000000}"/>
    <hyperlink ref="S97" r:id="rId22" xr:uid="{00000000-0004-0000-0600-000015000000}"/>
    <hyperlink ref="S98" r:id="rId23" xr:uid="{00000000-0004-0000-0600-000016000000}"/>
    <hyperlink ref="S99" r:id="rId24" xr:uid="{00000000-0004-0000-0600-000017000000}"/>
    <hyperlink ref="Q100" r:id="rId25" xr:uid="{00000000-0004-0000-0600-000018000000}"/>
    <hyperlink ref="S100" r:id="rId26" xr:uid="{00000000-0004-0000-0600-000019000000}"/>
    <hyperlink ref="Q101" r:id="rId27" xr:uid="{00000000-0004-0000-0600-00001A000000}"/>
    <hyperlink ref="S101" r:id="rId28" xr:uid="{00000000-0004-0000-0600-00001B000000}"/>
    <hyperlink ref="Q102" r:id="rId29" xr:uid="{00000000-0004-0000-0600-00001C000000}"/>
    <hyperlink ref="S102" r:id="rId30" xr:uid="{00000000-0004-0000-0600-00001D000000}"/>
    <hyperlink ref="Q103" r:id="rId31" xr:uid="{00000000-0004-0000-0600-00001E000000}"/>
    <hyperlink ref="S103" r:id="rId32" xr:uid="{00000000-0004-0000-0600-00001F000000}"/>
    <hyperlink ref="Q104" r:id="rId33" xr:uid="{00000000-0004-0000-0600-000020000000}"/>
    <hyperlink ref="S104" r:id="rId34" xr:uid="{00000000-0004-0000-0600-000021000000}"/>
    <hyperlink ref="Q105" r:id="rId35" xr:uid="{00000000-0004-0000-0600-000022000000}"/>
    <hyperlink ref="S105" r:id="rId36" xr:uid="{00000000-0004-0000-0600-000023000000}"/>
    <hyperlink ref="Q106" r:id="rId37" xr:uid="{00000000-0004-0000-0600-000024000000}"/>
    <hyperlink ref="S106" r:id="rId38" xr:uid="{00000000-0004-0000-0600-000025000000}"/>
    <hyperlink ref="Q107" r:id="rId39" xr:uid="{00000000-0004-0000-0600-000026000000}"/>
    <hyperlink ref="S107" r:id="rId40" xr:uid="{00000000-0004-0000-0600-000027000000}"/>
    <hyperlink ref="S108" r:id="rId41" xr:uid="{00000000-0004-0000-0600-000028000000}"/>
    <hyperlink ref="Q109" r:id="rId42" xr:uid="{00000000-0004-0000-0600-000029000000}"/>
    <hyperlink ref="S109" r:id="rId43" xr:uid="{00000000-0004-0000-0600-00002A000000}"/>
    <hyperlink ref="Q110" r:id="rId44" xr:uid="{00000000-0004-0000-0600-00002B000000}"/>
    <hyperlink ref="S110" r:id="rId45" xr:uid="{00000000-0004-0000-0600-00002C000000}"/>
    <hyperlink ref="S111" r:id="rId46" xr:uid="{00000000-0004-0000-0600-00002D000000}"/>
    <hyperlink ref="Q112" r:id="rId47" xr:uid="{00000000-0004-0000-0600-00002E000000}"/>
    <hyperlink ref="S112" r:id="rId48" xr:uid="{00000000-0004-0000-0600-00002F000000}"/>
    <hyperlink ref="S113" r:id="rId49" xr:uid="{00000000-0004-0000-0600-000030000000}"/>
    <hyperlink ref="S114" r:id="rId50" xr:uid="{00000000-0004-0000-0600-000031000000}"/>
    <hyperlink ref="S115" r:id="rId51" xr:uid="{00000000-0004-0000-0600-000032000000}"/>
    <hyperlink ref="Q116" r:id="rId52" xr:uid="{00000000-0004-0000-0600-000033000000}"/>
    <hyperlink ref="S116" r:id="rId53" xr:uid="{00000000-0004-0000-0600-000034000000}"/>
    <hyperlink ref="S117" r:id="rId54" xr:uid="{00000000-0004-0000-0600-000035000000}"/>
    <hyperlink ref="S118" r:id="rId55" xr:uid="{00000000-0004-0000-0600-000036000000}"/>
    <hyperlink ref="S119" r:id="rId56" xr:uid="{00000000-0004-0000-0600-000037000000}"/>
    <hyperlink ref="Q120" r:id="rId57" xr:uid="{00000000-0004-0000-0600-000038000000}"/>
    <hyperlink ref="S120" r:id="rId58" xr:uid="{00000000-0004-0000-0600-000039000000}"/>
    <hyperlink ref="S121" r:id="rId59" xr:uid="{00000000-0004-0000-0600-00003A000000}"/>
    <hyperlink ref="Q122" r:id="rId60" xr:uid="{00000000-0004-0000-0600-00003B000000}"/>
    <hyperlink ref="S122" r:id="rId61" xr:uid="{00000000-0004-0000-0600-00003C000000}"/>
    <hyperlink ref="Q123" r:id="rId62" xr:uid="{00000000-0004-0000-0600-00003D000000}"/>
    <hyperlink ref="S123" r:id="rId63" xr:uid="{00000000-0004-0000-0600-00003E000000}"/>
    <hyperlink ref="Q124" r:id="rId64" xr:uid="{00000000-0004-0000-0600-00003F000000}"/>
    <hyperlink ref="S124" r:id="rId65" xr:uid="{00000000-0004-0000-0600-000040000000}"/>
    <hyperlink ref="Q125" r:id="rId66" xr:uid="{00000000-0004-0000-0600-000041000000}"/>
    <hyperlink ref="S125" r:id="rId67" xr:uid="{00000000-0004-0000-0600-000042000000}"/>
    <hyperlink ref="Q126" r:id="rId68" xr:uid="{00000000-0004-0000-0600-000043000000}"/>
    <hyperlink ref="S126" r:id="rId69" xr:uid="{00000000-0004-0000-0600-000044000000}"/>
    <hyperlink ref="Q127" r:id="rId70" xr:uid="{00000000-0004-0000-0600-000045000000}"/>
    <hyperlink ref="S127" r:id="rId71" xr:uid="{00000000-0004-0000-0600-000046000000}"/>
    <hyperlink ref="Q128" r:id="rId72" xr:uid="{00000000-0004-0000-0600-000047000000}"/>
    <hyperlink ref="S128" r:id="rId73" xr:uid="{00000000-0004-0000-0600-000048000000}"/>
    <hyperlink ref="Q129" r:id="rId74" xr:uid="{00000000-0004-0000-0600-000049000000}"/>
    <hyperlink ref="S129" r:id="rId75" xr:uid="{00000000-0004-0000-0600-00004A000000}"/>
    <hyperlink ref="Q130" r:id="rId76" xr:uid="{00000000-0004-0000-0600-00004B000000}"/>
    <hyperlink ref="S130" r:id="rId77" xr:uid="{00000000-0004-0000-0600-00004C000000}"/>
    <hyperlink ref="S131" r:id="rId78" xr:uid="{00000000-0004-0000-0600-00004D000000}"/>
    <hyperlink ref="Q132" r:id="rId79" xr:uid="{00000000-0004-0000-0600-00004E000000}"/>
    <hyperlink ref="S132" r:id="rId80" xr:uid="{00000000-0004-0000-0600-00004F000000}"/>
    <hyperlink ref="S133" r:id="rId81" xr:uid="{00000000-0004-0000-0600-000050000000}"/>
    <hyperlink ref="Q134" r:id="rId82" xr:uid="{00000000-0004-0000-0600-000051000000}"/>
    <hyperlink ref="S134" r:id="rId83" xr:uid="{00000000-0004-0000-0600-000052000000}"/>
    <hyperlink ref="Q136" r:id="rId84" xr:uid="{00000000-0004-0000-0600-000053000000}"/>
    <hyperlink ref="S136" r:id="rId85" xr:uid="{00000000-0004-0000-0600-000054000000}"/>
    <hyperlink ref="S137" r:id="rId86" xr:uid="{00000000-0004-0000-0600-000055000000}"/>
    <hyperlink ref="Q138" r:id="rId87" xr:uid="{00000000-0004-0000-0600-000056000000}"/>
    <hyperlink ref="S138" r:id="rId88" xr:uid="{00000000-0004-0000-0600-000057000000}"/>
    <hyperlink ref="S139" r:id="rId89" xr:uid="{00000000-0004-0000-0600-000058000000}"/>
    <hyperlink ref="Q140" r:id="rId90" xr:uid="{00000000-0004-0000-0600-000059000000}"/>
    <hyperlink ref="S140" r:id="rId91" xr:uid="{00000000-0004-0000-0600-00005A000000}"/>
    <hyperlink ref="Q141" r:id="rId92" xr:uid="{00000000-0004-0000-0600-00005B000000}"/>
    <hyperlink ref="S141" r:id="rId93" xr:uid="{00000000-0004-0000-0600-00005C000000}"/>
    <hyperlink ref="S142" r:id="rId94" xr:uid="{00000000-0004-0000-0600-00005D000000}"/>
    <hyperlink ref="S143" r:id="rId95" xr:uid="{00000000-0004-0000-0600-00005E000000}"/>
    <hyperlink ref="S144" r:id="rId96" xr:uid="{00000000-0004-0000-0600-00005F000000}"/>
    <hyperlink ref="Q145" r:id="rId97" xr:uid="{00000000-0004-0000-0600-000060000000}"/>
    <hyperlink ref="S145" r:id="rId98" xr:uid="{00000000-0004-0000-0600-000061000000}"/>
    <hyperlink ref="Q146" r:id="rId99" xr:uid="{00000000-0004-0000-0600-000062000000}"/>
    <hyperlink ref="S146" r:id="rId100" xr:uid="{00000000-0004-0000-0600-000063000000}"/>
    <hyperlink ref="Q147" r:id="rId101" xr:uid="{00000000-0004-0000-0600-000064000000}"/>
    <hyperlink ref="S147" r:id="rId102" xr:uid="{00000000-0004-0000-0600-000065000000}"/>
    <hyperlink ref="S148" r:id="rId103" xr:uid="{00000000-0004-0000-0600-000066000000}"/>
    <hyperlink ref="Q149" r:id="rId104" xr:uid="{00000000-0004-0000-0600-000067000000}"/>
    <hyperlink ref="S149" r:id="rId105" xr:uid="{00000000-0004-0000-0600-000068000000}"/>
    <hyperlink ref="Q150" r:id="rId106" xr:uid="{00000000-0004-0000-0600-000069000000}"/>
    <hyperlink ref="S150" r:id="rId107" xr:uid="{00000000-0004-0000-0600-00006A000000}"/>
    <hyperlink ref="Q151" r:id="rId108" xr:uid="{00000000-0004-0000-0600-00006B000000}"/>
    <hyperlink ref="S151" r:id="rId109" xr:uid="{00000000-0004-0000-0600-00006C000000}"/>
    <hyperlink ref="S152" r:id="rId110" xr:uid="{00000000-0004-0000-0600-00006D000000}"/>
    <hyperlink ref="Q153" r:id="rId111" xr:uid="{00000000-0004-0000-0600-00006E000000}"/>
    <hyperlink ref="S153" r:id="rId112" xr:uid="{00000000-0004-0000-0600-00006F000000}"/>
    <hyperlink ref="Q154" r:id="rId113" xr:uid="{00000000-0004-0000-0600-000070000000}"/>
    <hyperlink ref="S154" r:id="rId114" xr:uid="{00000000-0004-0000-0600-000071000000}"/>
    <hyperlink ref="Q155" r:id="rId115" xr:uid="{00000000-0004-0000-0600-000072000000}"/>
    <hyperlink ref="S155" r:id="rId116" xr:uid="{00000000-0004-0000-0600-000073000000}"/>
    <hyperlink ref="Q156" r:id="rId117" xr:uid="{00000000-0004-0000-0600-000074000000}"/>
    <hyperlink ref="S156" r:id="rId118" xr:uid="{00000000-0004-0000-0600-000075000000}"/>
    <hyperlink ref="Q157" r:id="rId119" xr:uid="{00000000-0004-0000-0600-000076000000}"/>
    <hyperlink ref="S157" r:id="rId120" xr:uid="{00000000-0004-0000-0600-000077000000}"/>
    <hyperlink ref="Q158" r:id="rId121" xr:uid="{00000000-0004-0000-0600-000078000000}"/>
    <hyperlink ref="S158" r:id="rId122" xr:uid="{00000000-0004-0000-0600-000079000000}"/>
    <hyperlink ref="Q159" r:id="rId123" xr:uid="{00000000-0004-0000-0600-00007A000000}"/>
    <hyperlink ref="S159" r:id="rId124" xr:uid="{00000000-0004-0000-0600-00007B000000}"/>
    <hyperlink ref="Q160" r:id="rId125" xr:uid="{00000000-0004-0000-0600-00007C000000}"/>
    <hyperlink ref="S160" r:id="rId126" xr:uid="{00000000-0004-0000-0600-00007D000000}"/>
    <hyperlink ref="Q161" r:id="rId127" xr:uid="{00000000-0004-0000-0600-00007E000000}"/>
    <hyperlink ref="S161" r:id="rId128" xr:uid="{00000000-0004-0000-0600-00007F000000}"/>
    <hyperlink ref="S162" r:id="rId129" xr:uid="{00000000-0004-0000-0600-000080000000}"/>
    <hyperlink ref="S163" r:id="rId130" xr:uid="{00000000-0004-0000-0600-000081000000}"/>
    <hyperlink ref="S164" r:id="rId131" xr:uid="{00000000-0004-0000-0600-000082000000}"/>
    <hyperlink ref="Q165" r:id="rId132" xr:uid="{00000000-0004-0000-0600-000083000000}"/>
    <hyperlink ref="S165" r:id="rId133" xr:uid="{00000000-0004-0000-0600-000084000000}"/>
    <hyperlink ref="S166" r:id="rId134" xr:uid="{00000000-0004-0000-0600-000085000000}"/>
    <hyperlink ref="S167" r:id="rId135" xr:uid="{00000000-0004-0000-0600-000086000000}"/>
    <hyperlink ref="Q168" r:id="rId136" xr:uid="{00000000-0004-0000-0600-000087000000}"/>
    <hyperlink ref="S168" r:id="rId137" xr:uid="{00000000-0004-0000-0600-000088000000}"/>
    <hyperlink ref="Q169" r:id="rId138" xr:uid="{00000000-0004-0000-0600-000089000000}"/>
    <hyperlink ref="S169" r:id="rId139" xr:uid="{00000000-0004-0000-0600-00008A000000}"/>
    <hyperlink ref="Q170" r:id="rId140" xr:uid="{00000000-0004-0000-0600-00008B000000}"/>
    <hyperlink ref="S170" r:id="rId141" xr:uid="{00000000-0004-0000-0600-00008C000000}"/>
    <hyperlink ref="S171" r:id="rId142" xr:uid="{00000000-0004-0000-0600-00008D000000}"/>
    <hyperlink ref="Q172" r:id="rId143" xr:uid="{00000000-0004-0000-0600-00008E000000}"/>
    <hyperlink ref="S172" r:id="rId144" xr:uid="{00000000-0004-0000-0600-00008F000000}"/>
    <hyperlink ref="Q173" r:id="rId145" xr:uid="{00000000-0004-0000-0600-000090000000}"/>
    <hyperlink ref="S173" r:id="rId146" xr:uid="{00000000-0004-0000-0600-000091000000}"/>
    <hyperlink ref="Q174" r:id="rId147" xr:uid="{00000000-0004-0000-0600-000092000000}"/>
    <hyperlink ref="S174" r:id="rId148" xr:uid="{00000000-0004-0000-0600-000093000000}"/>
    <hyperlink ref="Q175" r:id="rId149" xr:uid="{00000000-0004-0000-0600-000094000000}"/>
    <hyperlink ref="S175" r:id="rId150" xr:uid="{00000000-0004-0000-0600-000095000000}"/>
    <hyperlink ref="Q176" r:id="rId151" xr:uid="{00000000-0004-0000-0600-000096000000}"/>
    <hyperlink ref="S176" r:id="rId152" xr:uid="{00000000-0004-0000-0600-000097000000}"/>
    <hyperlink ref="Q177" r:id="rId153" xr:uid="{00000000-0004-0000-0600-000098000000}"/>
    <hyperlink ref="S177" r:id="rId154" xr:uid="{00000000-0004-0000-0600-000099000000}"/>
    <hyperlink ref="Q178" r:id="rId155" xr:uid="{00000000-0004-0000-0600-00009A000000}"/>
    <hyperlink ref="S178" r:id="rId156" xr:uid="{00000000-0004-0000-0600-00009B000000}"/>
    <hyperlink ref="Q179" r:id="rId157" xr:uid="{00000000-0004-0000-0600-00009C000000}"/>
    <hyperlink ref="S179" r:id="rId158" xr:uid="{00000000-0004-0000-0600-00009D000000}"/>
    <hyperlink ref="Q180" r:id="rId159" xr:uid="{00000000-0004-0000-0600-00009E000000}"/>
    <hyperlink ref="S180" r:id="rId160" xr:uid="{00000000-0004-0000-0600-00009F000000}"/>
    <hyperlink ref="Q181" r:id="rId161" xr:uid="{00000000-0004-0000-0600-0000A0000000}"/>
    <hyperlink ref="S181" r:id="rId162" xr:uid="{00000000-0004-0000-0600-0000A1000000}"/>
    <hyperlink ref="Q182" r:id="rId163" xr:uid="{00000000-0004-0000-0600-0000A2000000}"/>
    <hyperlink ref="S182" r:id="rId164" xr:uid="{00000000-0004-0000-0600-0000A3000000}"/>
    <hyperlink ref="Q183" r:id="rId165" xr:uid="{00000000-0004-0000-0600-0000A4000000}"/>
    <hyperlink ref="S183" r:id="rId166" xr:uid="{00000000-0004-0000-0600-0000A5000000}"/>
    <hyperlink ref="Q184" r:id="rId167" xr:uid="{00000000-0004-0000-0600-0000A6000000}"/>
    <hyperlink ref="S184" r:id="rId168" xr:uid="{00000000-0004-0000-0600-0000A7000000}"/>
    <hyperlink ref="Q185" r:id="rId169" xr:uid="{00000000-0004-0000-0600-0000A8000000}"/>
    <hyperlink ref="S185" r:id="rId170" xr:uid="{00000000-0004-0000-0600-0000A9000000}"/>
    <hyperlink ref="Q186" r:id="rId171" xr:uid="{00000000-0004-0000-0600-0000AA000000}"/>
    <hyperlink ref="S186" r:id="rId172" xr:uid="{00000000-0004-0000-0600-0000AB000000}"/>
    <hyperlink ref="S187" r:id="rId173" xr:uid="{00000000-0004-0000-0600-0000AC000000}"/>
    <hyperlink ref="S188" r:id="rId174" xr:uid="{00000000-0004-0000-0600-0000AD000000}"/>
    <hyperlink ref="Q189" r:id="rId175" xr:uid="{00000000-0004-0000-0600-0000AE000000}"/>
    <hyperlink ref="S189" r:id="rId176" xr:uid="{00000000-0004-0000-0600-0000AF000000}"/>
    <hyperlink ref="S190" r:id="rId177" xr:uid="{00000000-0004-0000-0600-0000B0000000}"/>
    <hyperlink ref="Q191" r:id="rId178" xr:uid="{00000000-0004-0000-0600-0000B1000000}"/>
    <hyperlink ref="S191" r:id="rId179" xr:uid="{00000000-0004-0000-0600-0000B2000000}"/>
    <hyperlink ref="Q192" r:id="rId180" xr:uid="{00000000-0004-0000-0600-0000B3000000}"/>
    <hyperlink ref="S192" r:id="rId181" xr:uid="{00000000-0004-0000-0600-0000B4000000}"/>
    <hyperlink ref="S193" r:id="rId182" xr:uid="{00000000-0004-0000-0600-0000B5000000}"/>
    <hyperlink ref="Q194" r:id="rId183" xr:uid="{00000000-0004-0000-0600-0000B6000000}"/>
    <hyperlink ref="S194" r:id="rId184" xr:uid="{00000000-0004-0000-0600-0000B7000000}"/>
    <hyperlink ref="Q195" r:id="rId185" xr:uid="{00000000-0004-0000-0600-0000B8000000}"/>
    <hyperlink ref="S195" r:id="rId186" xr:uid="{00000000-0004-0000-0600-0000B9000000}"/>
    <hyperlink ref="Q196" r:id="rId187" xr:uid="{00000000-0004-0000-0600-0000BA000000}"/>
    <hyperlink ref="S196" r:id="rId188" xr:uid="{00000000-0004-0000-0600-0000BB000000}"/>
    <hyperlink ref="Q197" r:id="rId189" xr:uid="{00000000-0004-0000-0600-0000BC000000}"/>
    <hyperlink ref="S197" r:id="rId190" xr:uid="{00000000-0004-0000-0600-0000BD000000}"/>
    <hyperlink ref="S198" r:id="rId191" xr:uid="{00000000-0004-0000-0600-0000BE000000}"/>
    <hyperlink ref="S199" r:id="rId192" xr:uid="{00000000-0004-0000-0600-0000BF000000}"/>
    <hyperlink ref="S200" r:id="rId193" xr:uid="{00000000-0004-0000-0600-0000C0000000}"/>
    <hyperlink ref="S201" r:id="rId194" xr:uid="{00000000-0004-0000-0600-0000C1000000}"/>
    <hyperlink ref="S202" r:id="rId195" xr:uid="{00000000-0004-0000-0600-0000C2000000}"/>
    <hyperlink ref="S203" r:id="rId196" xr:uid="{00000000-0004-0000-0600-0000C3000000}"/>
    <hyperlink ref="S204" r:id="rId197" xr:uid="{00000000-0004-0000-0600-0000C4000000}"/>
    <hyperlink ref="Q205" r:id="rId198" xr:uid="{00000000-0004-0000-0600-0000C5000000}"/>
    <hyperlink ref="S205" r:id="rId199" xr:uid="{00000000-0004-0000-0600-0000C6000000}"/>
    <hyperlink ref="Q206" r:id="rId200" xr:uid="{00000000-0004-0000-0600-0000C7000000}"/>
    <hyperlink ref="S206" r:id="rId201" xr:uid="{00000000-0004-0000-0600-0000C8000000}"/>
    <hyperlink ref="Q207" r:id="rId202" xr:uid="{00000000-0004-0000-0600-0000C9000000}"/>
    <hyperlink ref="S207" r:id="rId203" xr:uid="{00000000-0004-0000-0600-0000CA000000}"/>
    <hyperlink ref="Q208" r:id="rId204" xr:uid="{00000000-0004-0000-0600-0000CB000000}"/>
    <hyperlink ref="S208" r:id="rId205" xr:uid="{00000000-0004-0000-0600-0000CC000000}"/>
    <hyperlink ref="Q209" r:id="rId206" xr:uid="{00000000-0004-0000-0600-0000CD000000}"/>
    <hyperlink ref="S209" r:id="rId207" xr:uid="{00000000-0004-0000-0600-0000CE000000}"/>
    <hyperlink ref="S210" r:id="rId208" xr:uid="{00000000-0004-0000-0600-0000CF000000}"/>
    <hyperlink ref="S211" r:id="rId209" xr:uid="{00000000-0004-0000-0600-0000D0000000}"/>
    <hyperlink ref="S212" r:id="rId210" xr:uid="{00000000-0004-0000-0600-0000D1000000}"/>
    <hyperlink ref="Q213" r:id="rId211" xr:uid="{00000000-0004-0000-0600-0000D2000000}"/>
    <hyperlink ref="S213" r:id="rId212" xr:uid="{00000000-0004-0000-0600-0000D3000000}"/>
    <hyperlink ref="S214" r:id="rId213" xr:uid="{00000000-0004-0000-0600-0000D4000000}"/>
    <hyperlink ref="S215" r:id="rId214" xr:uid="{00000000-0004-0000-0600-0000D5000000}"/>
    <hyperlink ref="Q216" r:id="rId215" xr:uid="{00000000-0004-0000-0600-0000D6000000}"/>
    <hyperlink ref="S216" r:id="rId216" xr:uid="{00000000-0004-0000-0600-0000D7000000}"/>
    <hyperlink ref="Q217" r:id="rId217" xr:uid="{00000000-0004-0000-0600-0000D8000000}"/>
    <hyperlink ref="S217" r:id="rId218" xr:uid="{00000000-0004-0000-0600-0000D9000000}"/>
    <hyperlink ref="Q218" r:id="rId219" xr:uid="{00000000-0004-0000-0600-0000DA000000}"/>
    <hyperlink ref="S218" r:id="rId220" xr:uid="{00000000-0004-0000-0600-0000DB000000}"/>
    <hyperlink ref="Q219" r:id="rId221" xr:uid="{00000000-0004-0000-0600-0000DC000000}"/>
    <hyperlink ref="S219" r:id="rId222" xr:uid="{00000000-0004-0000-0600-0000DD000000}"/>
    <hyperlink ref="Q220" r:id="rId223" xr:uid="{00000000-0004-0000-0600-0000DE000000}"/>
    <hyperlink ref="S220" r:id="rId224" xr:uid="{00000000-0004-0000-0600-0000DF000000}"/>
    <hyperlink ref="Q221" r:id="rId225" xr:uid="{00000000-0004-0000-0600-0000E0000000}"/>
    <hyperlink ref="S221" r:id="rId226" xr:uid="{00000000-0004-0000-0600-0000E1000000}"/>
    <hyperlink ref="Q222" r:id="rId227" xr:uid="{00000000-0004-0000-0600-0000E2000000}"/>
    <hyperlink ref="S222" r:id="rId228" xr:uid="{00000000-0004-0000-0600-0000E3000000}"/>
    <hyperlink ref="Q223" r:id="rId229" xr:uid="{00000000-0004-0000-0600-0000E4000000}"/>
    <hyperlink ref="S223" r:id="rId230" xr:uid="{00000000-0004-0000-0600-0000E5000000}"/>
    <hyperlink ref="Q224" r:id="rId231" xr:uid="{00000000-0004-0000-0600-0000E6000000}"/>
    <hyperlink ref="S224" r:id="rId232" xr:uid="{00000000-0004-0000-0600-0000E7000000}"/>
    <hyperlink ref="Q225" r:id="rId233" xr:uid="{00000000-0004-0000-0600-0000E8000000}"/>
    <hyperlink ref="S225" r:id="rId234" xr:uid="{00000000-0004-0000-0600-0000E9000000}"/>
    <hyperlink ref="Q226" r:id="rId235" xr:uid="{00000000-0004-0000-0600-0000EA000000}"/>
    <hyperlink ref="S226" r:id="rId236" xr:uid="{00000000-0004-0000-0600-0000EB000000}"/>
    <hyperlink ref="S227" r:id="rId237" xr:uid="{00000000-0004-0000-0600-0000EC000000}"/>
    <hyperlink ref="S228" r:id="rId238" xr:uid="{00000000-0004-0000-0600-0000ED000000}"/>
    <hyperlink ref="Q229" r:id="rId239" xr:uid="{00000000-0004-0000-0600-0000EE000000}"/>
    <hyperlink ref="S229" r:id="rId240" xr:uid="{00000000-0004-0000-0600-0000EF000000}"/>
    <hyperlink ref="Q230" r:id="rId241" xr:uid="{00000000-0004-0000-0600-0000F0000000}"/>
    <hyperlink ref="S230" r:id="rId242" xr:uid="{00000000-0004-0000-0600-0000F1000000}"/>
    <hyperlink ref="Q231" r:id="rId243" xr:uid="{00000000-0004-0000-0600-0000F2000000}"/>
    <hyperlink ref="S231" r:id="rId244" xr:uid="{00000000-0004-0000-0600-0000F3000000}"/>
    <hyperlink ref="Q232" r:id="rId245" xr:uid="{00000000-0004-0000-0600-0000F4000000}"/>
    <hyperlink ref="S232" r:id="rId246" xr:uid="{00000000-0004-0000-0600-0000F5000000}"/>
    <hyperlink ref="Q233" r:id="rId247" xr:uid="{00000000-0004-0000-0600-0000F6000000}"/>
    <hyperlink ref="S233" r:id="rId248" xr:uid="{00000000-0004-0000-0600-0000F7000000}"/>
    <hyperlink ref="Q234" r:id="rId249" xr:uid="{00000000-0004-0000-0600-0000F8000000}"/>
    <hyperlink ref="S234" r:id="rId250" xr:uid="{00000000-0004-0000-0600-0000F9000000}"/>
    <hyperlink ref="Q235" r:id="rId251" xr:uid="{00000000-0004-0000-0600-0000FA000000}"/>
    <hyperlink ref="S235" r:id="rId252" xr:uid="{00000000-0004-0000-0600-0000FB000000}"/>
    <hyperlink ref="Q236" r:id="rId253" xr:uid="{00000000-0004-0000-0600-0000FC000000}"/>
    <hyperlink ref="S236" r:id="rId254" xr:uid="{00000000-0004-0000-0600-0000FD000000}"/>
    <hyperlink ref="Q237" r:id="rId255" xr:uid="{00000000-0004-0000-0600-0000FE000000}"/>
    <hyperlink ref="S237" r:id="rId256" xr:uid="{00000000-0004-0000-0600-0000FF000000}"/>
    <hyperlink ref="Q238" r:id="rId257" xr:uid="{00000000-0004-0000-0600-000000010000}"/>
    <hyperlink ref="S238" r:id="rId258" xr:uid="{00000000-0004-0000-0600-000001010000}"/>
    <hyperlink ref="Q239" r:id="rId259" xr:uid="{00000000-0004-0000-0600-000002010000}"/>
    <hyperlink ref="S239" r:id="rId260" xr:uid="{00000000-0004-0000-0600-000003010000}"/>
    <hyperlink ref="Q240" r:id="rId261" xr:uid="{00000000-0004-0000-0600-000004010000}"/>
    <hyperlink ref="S240" r:id="rId262" xr:uid="{00000000-0004-0000-0600-000005010000}"/>
    <hyperlink ref="Q241" r:id="rId263" xr:uid="{00000000-0004-0000-0600-000006010000}"/>
    <hyperlink ref="S241" r:id="rId264" xr:uid="{00000000-0004-0000-0600-000007010000}"/>
    <hyperlink ref="Q242" r:id="rId265" xr:uid="{00000000-0004-0000-0600-000008010000}"/>
    <hyperlink ref="S242" r:id="rId266" xr:uid="{00000000-0004-0000-0600-000009010000}"/>
    <hyperlink ref="Q243" r:id="rId267" xr:uid="{00000000-0004-0000-0600-00000A010000}"/>
    <hyperlink ref="S243" r:id="rId268" xr:uid="{00000000-0004-0000-0600-00000B010000}"/>
    <hyperlink ref="S244" r:id="rId269" xr:uid="{00000000-0004-0000-0600-00000C010000}"/>
    <hyperlink ref="Q245" r:id="rId270" xr:uid="{00000000-0004-0000-0600-00000D010000}"/>
    <hyperlink ref="S245" r:id="rId271" xr:uid="{00000000-0004-0000-0600-00000E010000}"/>
    <hyperlink ref="Q246" r:id="rId272" xr:uid="{00000000-0004-0000-0600-00000F010000}"/>
    <hyperlink ref="S246" r:id="rId273" xr:uid="{00000000-0004-0000-0600-000010010000}"/>
    <hyperlink ref="Q247" r:id="rId274" xr:uid="{00000000-0004-0000-0600-000011010000}"/>
    <hyperlink ref="S247" r:id="rId275" xr:uid="{00000000-0004-0000-0600-000012010000}"/>
    <hyperlink ref="Q248" r:id="rId276" xr:uid="{00000000-0004-0000-0600-000013010000}"/>
    <hyperlink ref="S248" r:id="rId277" xr:uid="{00000000-0004-0000-0600-000014010000}"/>
    <hyperlink ref="Q249" r:id="rId278" xr:uid="{00000000-0004-0000-0600-000015010000}"/>
    <hyperlink ref="S249" r:id="rId279" xr:uid="{00000000-0004-0000-0600-000016010000}"/>
    <hyperlink ref="Q250" r:id="rId280" xr:uid="{00000000-0004-0000-0600-000017010000}"/>
    <hyperlink ref="S250" r:id="rId281" xr:uid="{00000000-0004-0000-0600-000018010000}"/>
    <hyperlink ref="Q251" r:id="rId282" xr:uid="{00000000-0004-0000-0600-000019010000}"/>
    <hyperlink ref="S251" r:id="rId283" xr:uid="{00000000-0004-0000-0600-00001A010000}"/>
    <hyperlink ref="Q252" r:id="rId284" xr:uid="{00000000-0004-0000-0600-00001B010000}"/>
    <hyperlink ref="S252" r:id="rId285" xr:uid="{00000000-0004-0000-0600-00001C010000}"/>
    <hyperlink ref="Q253" r:id="rId286" xr:uid="{00000000-0004-0000-0600-00001D010000}"/>
    <hyperlink ref="S253" r:id="rId287" xr:uid="{00000000-0004-0000-0600-00001E010000}"/>
    <hyperlink ref="S254" r:id="rId288" xr:uid="{00000000-0004-0000-0600-00001F010000}"/>
    <hyperlink ref="S255" r:id="rId289" xr:uid="{00000000-0004-0000-0600-000020010000}"/>
    <hyperlink ref="S256" r:id="rId290" xr:uid="{00000000-0004-0000-0600-000021010000}"/>
    <hyperlink ref="S257" r:id="rId291" xr:uid="{00000000-0004-0000-0600-000022010000}"/>
    <hyperlink ref="Q258" r:id="rId292" xr:uid="{00000000-0004-0000-0600-000023010000}"/>
    <hyperlink ref="S258" r:id="rId293" xr:uid="{00000000-0004-0000-0600-000024010000}"/>
    <hyperlink ref="Q259" r:id="rId294" xr:uid="{00000000-0004-0000-0600-000025010000}"/>
    <hyperlink ref="S259" r:id="rId295" xr:uid="{00000000-0004-0000-0600-000026010000}"/>
    <hyperlink ref="Q260" r:id="rId296" xr:uid="{00000000-0004-0000-0600-000027010000}"/>
    <hyperlink ref="S260" r:id="rId297" xr:uid="{00000000-0004-0000-0600-000028010000}"/>
    <hyperlink ref="Q261" r:id="rId298" xr:uid="{00000000-0004-0000-0600-000029010000}"/>
    <hyperlink ref="S261" r:id="rId299" xr:uid="{00000000-0004-0000-0600-00002A010000}"/>
    <hyperlink ref="Q262" r:id="rId300" xr:uid="{00000000-0004-0000-0600-00002B010000}"/>
    <hyperlink ref="S262" r:id="rId301" xr:uid="{00000000-0004-0000-0600-00002C010000}"/>
    <hyperlink ref="Q263" r:id="rId302" xr:uid="{00000000-0004-0000-0600-00002D010000}"/>
    <hyperlink ref="S263" r:id="rId303" xr:uid="{00000000-0004-0000-0600-00002E010000}"/>
    <hyperlink ref="Q264" r:id="rId304" xr:uid="{00000000-0004-0000-0600-00002F010000}"/>
    <hyperlink ref="S264" r:id="rId305" xr:uid="{00000000-0004-0000-0600-000030010000}"/>
    <hyperlink ref="Q265" r:id="rId306" xr:uid="{00000000-0004-0000-0600-000031010000}"/>
    <hyperlink ref="S265" r:id="rId307" xr:uid="{00000000-0004-0000-0600-000032010000}"/>
    <hyperlink ref="Q266" r:id="rId308" xr:uid="{00000000-0004-0000-0600-000033010000}"/>
    <hyperlink ref="S266" r:id="rId309" xr:uid="{00000000-0004-0000-0600-000034010000}"/>
    <hyperlink ref="S267" r:id="rId310" xr:uid="{00000000-0004-0000-0600-000035010000}"/>
    <hyperlink ref="Q268" r:id="rId311" xr:uid="{00000000-0004-0000-0600-000036010000}"/>
    <hyperlink ref="S268" r:id="rId312" xr:uid="{00000000-0004-0000-0600-000037010000}"/>
    <hyperlink ref="Q269" r:id="rId313" xr:uid="{00000000-0004-0000-0600-000038010000}"/>
    <hyperlink ref="S269" r:id="rId314" xr:uid="{00000000-0004-0000-0600-000039010000}"/>
    <hyperlink ref="S270" r:id="rId315" xr:uid="{00000000-0004-0000-0600-00003A010000}"/>
    <hyperlink ref="S271" r:id="rId316" xr:uid="{00000000-0004-0000-0600-00003B010000}"/>
    <hyperlink ref="Q272" r:id="rId317" xr:uid="{00000000-0004-0000-0600-00003C010000}"/>
    <hyperlink ref="S272" r:id="rId318" xr:uid="{00000000-0004-0000-0600-00003D010000}"/>
    <hyperlink ref="S273" r:id="rId319" xr:uid="{00000000-0004-0000-0600-00003E010000}"/>
    <hyperlink ref="S274" r:id="rId320" xr:uid="{00000000-0004-0000-0600-00003F010000}"/>
    <hyperlink ref="Q275" r:id="rId321" xr:uid="{00000000-0004-0000-0600-000040010000}"/>
    <hyperlink ref="S275" r:id="rId322" xr:uid="{00000000-0004-0000-0600-000041010000}"/>
    <hyperlink ref="Q276" r:id="rId323" xr:uid="{00000000-0004-0000-0600-000042010000}"/>
    <hyperlink ref="S276" r:id="rId324" xr:uid="{00000000-0004-0000-0600-000043010000}"/>
    <hyperlink ref="Q277" r:id="rId325" xr:uid="{00000000-0004-0000-0600-000044010000}"/>
    <hyperlink ref="S277" r:id="rId326" xr:uid="{00000000-0004-0000-0600-000045010000}"/>
    <hyperlink ref="Q278" r:id="rId327" xr:uid="{00000000-0004-0000-0600-000046010000}"/>
    <hyperlink ref="S278" r:id="rId328" xr:uid="{00000000-0004-0000-0600-000047010000}"/>
    <hyperlink ref="Q279" r:id="rId329" xr:uid="{00000000-0004-0000-0600-000048010000}"/>
    <hyperlink ref="S279" r:id="rId330" xr:uid="{00000000-0004-0000-0600-000049010000}"/>
    <hyperlink ref="Q280" r:id="rId331" xr:uid="{00000000-0004-0000-0600-00004A010000}"/>
    <hyperlink ref="S280" r:id="rId332" xr:uid="{00000000-0004-0000-0600-00004B010000}"/>
    <hyperlink ref="Q281" r:id="rId333" xr:uid="{00000000-0004-0000-0600-00004C010000}"/>
    <hyperlink ref="S281" r:id="rId334" xr:uid="{00000000-0004-0000-0600-00004D010000}"/>
    <hyperlink ref="S282" r:id="rId335" xr:uid="{00000000-0004-0000-0600-00004E010000}"/>
    <hyperlink ref="Q283" r:id="rId336" xr:uid="{00000000-0004-0000-0600-00004F010000}"/>
    <hyperlink ref="S283" r:id="rId337" xr:uid="{00000000-0004-0000-0600-000050010000}"/>
    <hyperlink ref="Q284" r:id="rId338" xr:uid="{00000000-0004-0000-0600-000051010000}"/>
    <hyperlink ref="S284" r:id="rId339" xr:uid="{00000000-0004-0000-0600-000052010000}"/>
    <hyperlink ref="Q285" r:id="rId340" xr:uid="{00000000-0004-0000-0600-000053010000}"/>
    <hyperlink ref="S285" r:id="rId341" xr:uid="{00000000-0004-0000-0600-000054010000}"/>
    <hyperlink ref="Q286" r:id="rId342" xr:uid="{00000000-0004-0000-0600-000055010000}"/>
    <hyperlink ref="S286" r:id="rId343" xr:uid="{00000000-0004-0000-0600-000056010000}"/>
    <hyperlink ref="Q287" r:id="rId344" xr:uid="{00000000-0004-0000-0600-000057010000}"/>
    <hyperlink ref="S287" r:id="rId345" xr:uid="{00000000-0004-0000-0600-000058010000}"/>
    <hyperlink ref="Q288" r:id="rId346" xr:uid="{00000000-0004-0000-0600-000059010000}"/>
    <hyperlink ref="S288" r:id="rId347" xr:uid="{00000000-0004-0000-0600-00005A010000}"/>
    <hyperlink ref="Q289" r:id="rId348" xr:uid="{00000000-0004-0000-0600-00005B010000}"/>
    <hyperlink ref="S289" r:id="rId349" xr:uid="{00000000-0004-0000-0600-00005C010000}"/>
    <hyperlink ref="Q290" r:id="rId350" xr:uid="{00000000-0004-0000-0600-00005D010000}"/>
    <hyperlink ref="S290" r:id="rId351" xr:uid="{00000000-0004-0000-0600-00005E010000}"/>
    <hyperlink ref="Q291" r:id="rId352" xr:uid="{00000000-0004-0000-0600-00005F010000}"/>
    <hyperlink ref="S291" r:id="rId353" xr:uid="{00000000-0004-0000-0600-000060010000}"/>
    <hyperlink ref="Q292" r:id="rId354" xr:uid="{00000000-0004-0000-0600-000061010000}"/>
    <hyperlink ref="S292" r:id="rId355" xr:uid="{00000000-0004-0000-0600-000062010000}"/>
    <hyperlink ref="Q293" r:id="rId356" xr:uid="{00000000-0004-0000-0600-000063010000}"/>
    <hyperlink ref="S293" r:id="rId357" xr:uid="{00000000-0004-0000-0600-000064010000}"/>
    <hyperlink ref="S294" r:id="rId358" location="gid=0" xr:uid="{00000000-0004-0000-0600-000065010000}"/>
    <hyperlink ref="S295" r:id="rId359" xr:uid="{00000000-0004-0000-0600-000066010000}"/>
    <hyperlink ref="S296" r:id="rId360" xr:uid="{00000000-0004-0000-0600-000067010000}"/>
    <hyperlink ref="S297" r:id="rId361" xr:uid="{00000000-0004-0000-0600-000068010000}"/>
    <hyperlink ref="Q298" r:id="rId362" xr:uid="{00000000-0004-0000-0600-000069010000}"/>
    <hyperlink ref="S298" r:id="rId363" xr:uid="{00000000-0004-0000-0600-00006A010000}"/>
    <hyperlink ref="Q299" r:id="rId364" xr:uid="{00000000-0004-0000-0600-00006B010000}"/>
    <hyperlink ref="S299" r:id="rId365" xr:uid="{00000000-0004-0000-0600-00006C010000}"/>
    <hyperlink ref="S300" r:id="rId366" xr:uid="{00000000-0004-0000-0600-00006D010000}"/>
    <hyperlink ref="S301" r:id="rId367" xr:uid="{00000000-0004-0000-0600-00006E010000}"/>
    <hyperlink ref="Q302" r:id="rId368" xr:uid="{00000000-0004-0000-0600-00006F010000}"/>
    <hyperlink ref="S302" r:id="rId369" xr:uid="{00000000-0004-0000-0600-000070010000}"/>
    <hyperlink ref="Q303" r:id="rId370" xr:uid="{00000000-0004-0000-0600-000071010000}"/>
    <hyperlink ref="S303" r:id="rId371" xr:uid="{00000000-0004-0000-0600-000072010000}"/>
    <hyperlink ref="S304" r:id="rId372" xr:uid="{00000000-0004-0000-0600-000073010000}"/>
    <hyperlink ref="S305" r:id="rId373" xr:uid="{00000000-0004-0000-0600-000074010000}"/>
    <hyperlink ref="Q306" r:id="rId374" xr:uid="{00000000-0004-0000-0600-000075010000}"/>
    <hyperlink ref="S306" r:id="rId375" xr:uid="{00000000-0004-0000-0600-000076010000}"/>
    <hyperlink ref="Q307" r:id="rId376" xr:uid="{00000000-0004-0000-0600-000077010000}"/>
    <hyperlink ref="S307" r:id="rId377" xr:uid="{00000000-0004-0000-0600-000078010000}"/>
    <hyperlink ref="Q308" r:id="rId378" xr:uid="{00000000-0004-0000-0600-000079010000}"/>
    <hyperlink ref="S308" r:id="rId379" xr:uid="{00000000-0004-0000-0600-00007A010000}"/>
    <hyperlink ref="Q309" r:id="rId380" xr:uid="{00000000-0004-0000-0600-00007B010000}"/>
    <hyperlink ref="S309" r:id="rId381" xr:uid="{00000000-0004-0000-0600-00007C010000}"/>
    <hyperlink ref="Q310" r:id="rId382" xr:uid="{00000000-0004-0000-0600-00007D010000}"/>
    <hyperlink ref="S310" r:id="rId383" xr:uid="{00000000-0004-0000-0600-00007E010000}"/>
    <hyperlink ref="Q311" r:id="rId384" xr:uid="{00000000-0004-0000-0600-00007F010000}"/>
    <hyperlink ref="S311" r:id="rId385" xr:uid="{00000000-0004-0000-0600-000080010000}"/>
    <hyperlink ref="S312" r:id="rId386" xr:uid="{00000000-0004-0000-0600-000081010000}"/>
    <hyperlink ref="S313" r:id="rId387" xr:uid="{00000000-0004-0000-0600-000082010000}"/>
    <hyperlink ref="Q314" r:id="rId388" xr:uid="{00000000-0004-0000-0600-000083010000}"/>
    <hyperlink ref="S314" r:id="rId389" xr:uid="{00000000-0004-0000-0600-000084010000}"/>
    <hyperlink ref="Q315" r:id="rId390" xr:uid="{00000000-0004-0000-0600-000085010000}"/>
    <hyperlink ref="S315" r:id="rId391" xr:uid="{00000000-0004-0000-0600-000086010000}"/>
    <hyperlink ref="Q316" r:id="rId392" xr:uid="{00000000-0004-0000-0600-000087010000}"/>
    <hyperlink ref="S316" r:id="rId393" xr:uid="{00000000-0004-0000-0600-000088010000}"/>
    <hyperlink ref="Q317" r:id="rId394" xr:uid="{00000000-0004-0000-0600-000089010000}"/>
    <hyperlink ref="S317" r:id="rId395" xr:uid="{00000000-0004-0000-0600-00008A010000}"/>
    <hyperlink ref="Q318" r:id="rId396" xr:uid="{00000000-0004-0000-0600-00008B010000}"/>
    <hyperlink ref="S318" r:id="rId397" xr:uid="{00000000-0004-0000-0600-00008C010000}"/>
    <hyperlink ref="Q319" r:id="rId398" xr:uid="{00000000-0004-0000-0600-00008D010000}"/>
    <hyperlink ref="S319" r:id="rId399" xr:uid="{00000000-0004-0000-0600-00008E010000}"/>
    <hyperlink ref="Q322" r:id="rId400" xr:uid="{00000000-0004-0000-0600-00008F010000}"/>
    <hyperlink ref="S322" r:id="rId401" xr:uid="{00000000-0004-0000-0600-000090010000}"/>
    <hyperlink ref="S323" r:id="rId402" xr:uid="{00000000-0004-0000-0600-000091010000}"/>
    <hyperlink ref="Q324" r:id="rId403" xr:uid="{00000000-0004-0000-0600-000092010000}"/>
    <hyperlink ref="S324" r:id="rId404" xr:uid="{00000000-0004-0000-0600-000093010000}"/>
    <hyperlink ref="Q325" r:id="rId405" xr:uid="{00000000-0004-0000-0600-000094010000}"/>
    <hyperlink ref="S325" r:id="rId406" xr:uid="{00000000-0004-0000-0600-000095010000}"/>
    <hyperlink ref="Q326" r:id="rId407" xr:uid="{00000000-0004-0000-0600-000096010000}"/>
    <hyperlink ref="S326" r:id="rId408" xr:uid="{00000000-0004-0000-0600-000097010000}"/>
    <hyperlink ref="Q327" r:id="rId409" xr:uid="{00000000-0004-0000-0600-000098010000}"/>
    <hyperlink ref="S327" r:id="rId410" xr:uid="{00000000-0004-0000-0600-000099010000}"/>
    <hyperlink ref="Q328" r:id="rId411" xr:uid="{00000000-0004-0000-0600-00009A010000}"/>
    <hyperlink ref="S328" r:id="rId412" xr:uid="{00000000-0004-0000-0600-00009B010000}"/>
    <hyperlink ref="Q329" r:id="rId413" xr:uid="{00000000-0004-0000-0600-00009C010000}"/>
    <hyperlink ref="S329" r:id="rId414" xr:uid="{00000000-0004-0000-0600-00009D010000}"/>
    <hyperlink ref="Q330" r:id="rId415" xr:uid="{00000000-0004-0000-0600-00009E010000}"/>
    <hyperlink ref="S330" r:id="rId416" xr:uid="{00000000-0004-0000-0600-00009F010000}"/>
    <hyperlink ref="S331" r:id="rId417" xr:uid="{00000000-0004-0000-0600-0000A0010000}"/>
    <hyperlink ref="Q332" r:id="rId418" xr:uid="{00000000-0004-0000-0600-0000A1010000}"/>
    <hyperlink ref="S332" r:id="rId419" xr:uid="{00000000-0004-0000-0600-0000A2010000}"/>
    <hyperlink ref="Q333" r:id="rId420" xr:uid="{00000000-0004-0000-0600-0000A3010000}"/>
    <hyperlink ref="S333" r:id="rId421" xr:uid="{00000000-0004-0000-0600-0000A4010000}"/>
    <hyperlink ref="Q334" r:id="rId422" xr:uid="{00000000-0004-0000-0600-0000A5010000}"/>
    <hyperlink ref="S334" r:id="rId423" xr:uid="{00000000-0004-0000-0600-0000A6010000}"/>
    <hyperlink ref="Q335" r:id="rId424" xr:uid="{00000000-0004-0000-0600-0000A7010000}"/>
    <hyperlink ref="S335" r:id="rId425" xr:uid="{00000000-0004-0000-0600-0000A8010000}"/>
    <hyperlink ref="Q336" r:id="rId426" xr:uid="{00000000-0004-0000-0600-0000A9010000}"/>
    <hyperlink ref="S336" r:id="rId427" xr:uid="{00000000-0004-0000-0600-0000AA010000}"/>
    <hyperlink ref="S337" r:id="rId428" xr:uid="{00000000-0004-0000-0600-0000AB010000}"/>
    <hyperlink ref="Q338" r:id="rId429" xr:uid="{00000000-0004-0000-0600-0000AC010000}"/>
    <hyperlink ref="S338" r:id="rId430" xr:uid="{00000000-0004-0000-0600-0000AD010000}"/>
    <hyperlink ref="Q339" r:id="rId431" xr:uid="{00000000-0004-0000-0600-0000AE010000}"/>
    <hyperlink ref="S339" r:id="rId432" xr:uid="{00000000-0004-0000-0600-0000AF010000}"/>
    <hyperlink ref="Q340" r:id="rId433" xr:uid="{00000000-0004-0000-0600-0000B0010000}"/>
    <hyperlink ref="S340" r:id="rId434" xr:uid="{00000000-0004-0000-0600-0000B1010000}"/>
    <hyperlink ref="S341" r:id="rId435" xr:uid="{00000000-0004-0000-0600-0000B2010000}"/>
    <hyperlink ref="Q342" r:id="rId436" xr:uid="{00000000-0004-0000-0600-0000B3010000}"/>
    <hyperlink ref="S342" r:id="rId437" xr:uid="{00000000-0004-0000-0600-0000B4010000}"/>
    <hyperlink ref="Q343" r:id="rId438" xr:uid="{00000000-0004-0000-0600-0000B5010000}"/>
    <hyperlink ref="S343" r:id="rId439" xr:uid="{00000000-0004-0000-0600-0000B6010000}"/>
    <hyperlink ref="Q344" r:id="rId440" xr:uid="{00000000-0004-0000-0600-0000B7010000}"/>
    <hyperlink ref="S344" r:id="rId441" xr:uid="{00000000-0004-0000-0600-0000B8010000}"/>
    <hyperlink ref="S345" r:id="rId442" xr:uid="{00000000-0004-0000-0600-0000B9010000}"/>
    <hyperlink ref="Q346" r:id="rId443" xr:uid="{00000000-0004-0000-0600-0000BA010000}"/>
    <hyperlink ref="S346" r:id="rId444" xr:uid="{00000000-0004-0000-0600-0000BB010000}"/>
    <hyperlink ref="Q347" r:id="rId445" xr:uid="{00000000-0004-0000-0600-0000BC010000}"/>
    <hyperlink ref="S347" r:id="rId446" xr:uid="{00000000-0004-0000-0600-0000BD010000}"/>
    <hyperlink ref="Q348" r:id="rId447" xr:uid="{00000000-0004-0000-0600-0000BE010000}"/>
    <hyperlink ref="S348" r:id="rId448" xr:uid="{00000000-0004-0000-0600-0000BF010000}"/>
    <hyperlink ref="Q349" r:id="rId449" xr:uid="{00000000-0004-0000-0600-0000C0010000}"/>
    <hyperlink ref="S349" r:id="rId450" xr:uid="{00000000-0004-0000-0600-0000C1010000}"/>
    <hyperlink ref="Q350" r:id="rId451" xr:uid="{00000000-0004-0000-0600-0000C2010000}"/>
    <hyperlink ref="S350" r:id="rId452" xr:uid="{00000000-0004-0000-0600-0000C3010000}"/>
    <hyperlink ref="Q351" r:id="rId453" xr:uid="{00000000-0004-0000-0600-0000C4010000}"/>
    <hyperlink ref="S351" r:id="rId454" xr:uid="{00000000-0004-0000-0600-0000C5010000}"/>
    <hyperlink ref="Q352" r:id="rId455" xr:uid="{00000000-0004-0000-0600-0000C6010000}"/>
    <hyperlink ref="S352" r:id="rId456" xr:uid="{00000000-0004-0000-0600-0000C7010000}"/>
    <hyperlink ref="Q353" r:id="rId457" xr:uid="{00000000-0004-0000-0600-0000C8010000}"/>
    <hyperlink ref="S353" r:id="rId458" xr:uid="{00000000-0004-0000-0600-0000C9010000}"/>
    <hyperlink ref="Q354" r:id="rId459" xr:uid="{00000000-0004-0000-0600-0000CA010000}"/>
    <hyperlink ref="S354" r:id="rId460" xr:uid="{00000000-0004-0000-0600-0000CB010000}"/>
    <hyperlink ref="Q355" r:id="rId461" xr:uid="{00000000-0004-0000-0600-0000CC010000}"/>
    <hyperlink ref="S355" r:id="rId462" xr:uid="{00000000-0004-0000-0600-0000CD010000}"/>
    <hyperlink ref="Q356" r:id="rId463" xr:uid="{00000000-0004-0000-0600-0000CE010000}"/>
    <hyperlink ref="S356" r:id="rId464" xr:uid="{00000000-0004-0000-0600-0000CF010000}"/>
    <hyperlink ref="Q357" r:id="rId465" xr:uid="{00000000-0004-0000-0600-0000D0010000}"/>
    <hyperlink ref="S357" r:id="rId466" xr:uid="{00000000-0004-0000-0600-0000D1010000}"/>
    <hyperlink ref="Q358" r:id="rId467" xr:uid="{00000000-0004-0000-0600-0000D2010000}"/>
    <hyperlink ref="S358" r:id="rId468" xr:uid="{00000000-0004-0000-0600-0000D3010000}"/>
    <hyperlink ref="Q359" r:id="rId469" xr:uid="{00000000-0004-0000-0600-0000D4010000}"/>
    <hyperlink ref="S359" r:id="rId470" xr:uid="{00000000-0004-0000-0600-0000D5010000}"/>
    <hyperlink ref="S360" r:id="rId471" xr:uid="{00000000-0004-0000-0600-0000D6010000}"/>
    <hyperlink ref="Q361" r:id="rId472" xr:uid="{00000000-0004-0000-0600-0000D7010000}"/>
    <hyperlink ref="S361" r:id="rId473" xr:uid="{00000000-0004-0000-0600-0000D8010000}"/>
    <hyperlink ref="Q362" r:id="rId474" xr:uid="{00000000-0004-0000-0600-0000D9010000}"/>
    <hyperlink ref="S362" r:id="rId475" xr:uid="{00000000-0004-0000-0600-0000DA010000}"/>
    <hyperlink ref="Q363" r:id="rId476" location="search/MAX+KLEEN/FMfcgzQVxtvhwwtShNkldDkfkWFnTKDs?projector=1" xr:uid="{00000000-0004-0000-0600-0000DB010000}"/>
    <hyperlink ref="S363" r:id="rId477" xr:uid="{00000000-0004-0000-0600-0000DC010000}"/>
    <hyperlink ref="Q364" r:id="rId478" xr:uid="{00000000-0004-0000-0600-0000DD010000}"/>
    <hyperlink ref="S364" r:id="rId479" xr:uid="{00000000-0004-0000-0600-0000DE010000}"/>
    <hyperlink ref="Q365" r:id="rId480" xr:uid="{00000000-0004-0000-0600-0000DF010000}"/>
    <hyperlink ref="S365" r:id="rId481" xr:uid="{00000000-0004-0000-0600-0000E0010000}"/>
    <hyperlink ref="Q366" r:id="rId482" xr:uid="{00000000-0004-0000-0600-0000E1010000}"/>
    <hyperlink ref="S366" r:id="rId483" xr:uid="{00000000-0004-0000-0600-0000E2010000}"/>
    <hyperlink ref="Q367" r:id="rId484" xr:uid="{00000000-0004-0000-0600-0000E3010000}"/>
    <hyperlink ref="S367" r:id="rId485" xr:uid="{00000000-0004-0000-0600-0000E4010000}"/>
    <hyperlink ref="Q368" r:id="rId486" xr:uid="{00000000-0004-0000-0600-0000E5010000}"/>
    <hyperlink ref="S368" r:id="rId487" xr:uid="{00000000-0004-0000-0600-0000E6010000}"/>
    <hyperlink ref="Q369" r:id="rId488" xr:uid="{00000000-0004-0000-0600-0000E7010000}"/>
    <hyperlink ref="S369" r:id="rId489" xr:uid="{00000000-0004-0000-0600-0000E8010000}"/>
    <hyperlink ref="Q370" r:id="rId490" xr:uid="{00000000-0004-0000-0600-0000E9010000}"/>
    <hyperlink ref="S370" r:id="rId491" xr:uid="{00000000-0004-0000-0600-0000EA010000}"/>
    <hyperlink ref="Q371" r:id="rId492" xr:uid="{00000000-0004-0000-0600-0000EB010000}"/>
    <hyperlink ref="S371" r:id="rId493" xr:uid="{00000000-0004-0000-0600-0000EC010000}"/>
    <hyperlink ref="Q372" r:id="rId494" xr:uid="{00000000-0004-0000-0600-0000ED010000}"/>
    <hyperlink ref="S372" r:id="rId495" xr:uid="{00000000-0004-0000-0600-0000EE010000}"/>
    <hyperlink ref="Q373" r:id="rId496" xr:uid="{00000000-0004-0000-0600-0000EF010000}"/>
    <hyperlink ref="S373" r:id="rId497" xr:uid="{00000000-0004-0000-0600-0000F0010000}"/>
    <hyperlink ref="Q374" r:id="rId498" xr:uid="{00000000-0004-0000-0600-0000F1010000}"/>
    <hyperlink ref="S374" r:id="rId499" xr:uid="{00000000-0004-0000-0600-0000F2010000}"/>
    <hyperlink ref="Q375" r:id="rId500" xr:uid="{00000000-0004-0000-0600-0000F3010000}"/>
    <hyperlink ref="S375" r:id="rId501" xr:uid="{00000000-0004-0000-0600-0000F4010000}"/>
    <hyperlink ref="Q376" r:id="rId502" xr:uid="{00000000-0004-0000-0600-0000F5010000}"/>
    <hyperlink ref="S376" r:id="rId503" xr:uid="{00000000-0004-0000-0600-0000F6010000}"/>
    <hyperlink ref="S377" r:id="rId504" xr:uid="{00000000-0004-0000-0600-0000F7010000}"/>
    <hyperlink ref="Q378" r:id="rId505" xr:uid="{00000000-0004-0000-0600-0000F8010000}"/>
    <hyperlink ref="S378" r:id="rId506" xr:uid="{00000000-0004-0000-0600-0000F9010000}"/>
    <hyperlink ref="Q379" r:id="rId507" xr:uid="{00000000-0004-0000-0600-0000FA010000}"/>
    <hyperlink ref="S379" r:id="rId508" xr:uid="{00000000-0004-0000-0600-0000FB010000}"/>
    <hyperlink ref="Q380" r:id="rId509" xr:uid="{00000000-0004-0000-0600-0000FC010000}"/>
    <hyperlink ref="S380" r:id="rId510" xr:uid="{00000000-0004-0000-0600-0000FD010000}"/>
    <hyperlink ref="Q381" r:id="rId511" xr:uid="{00000000-0004-0000-0600-0000FE010000}"/>
    <hyperlink ref="S381" r:id="rId512" xr:uid="{00000000-0004-0000-0600-0000FF010000}"/>
    <hyperlink ref="Q382" r:id="rId513" xr:uid="{00000000-0004-0000-0600-000000020000}"/>
    <hyperlink ref="S382" r:id="rId514" xr:uid="{00000000-0004-0000-0600-000001020000}"/>
    <hyperlink ref="Q383" r:id="rId515" xr:uid="{00000000-0004-0000-0600-000002020000}"/>
    <hyperlink ref="S383" r:id="rId516" xr:uid="{00000000-0004-0000-0600-000003020000}"/>
    <hyperlink ref="Q384" r:id="rId517" xr:uid="{00000000-0004-0000-0600-000004020000}"/>
    <hyperlink ref="S384" r:id="rId518" xr:uid="{00000000-0004-0000-0600-000005020000}"/>
    <hyperlink ref="Q385" r:id="rId519" xr:uid="{00000000-0004-0000-0600-000006020000}"/>
    <hyperlink ref="S385" r:id="rId520" xr:uid="{00000000-0004-0000-0600-000007020000}"/>
    <hyperlink ref="Q386" r:id="rId521" xr:uid="{00000000-0004-0000-0600-000008020000}"/>
    <hyperlink ref="S386" r:id="rId522" xr:uid="{00000000-0004-0000-0600-00000902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outlinePr summaryBelow="0" summaryRight="0"/>
  </sheetPr>
  <dimension ref="A2:DV114"/>
  <sheetViews>
    <sheetView workbookViewId="0">
      <pane xSplit="5" ySplit="3" topLeftCell="F4" activePane="bottomRight" state="frozen"/>
      <selection pane="topRight" activeCell="F1" sqref="F1"/>
      <selection pane="bottomLeft" activeCell="A4" sqref="A4"/>
      <selection pane="bottomRight" activeCell="C5" sqref="C5"/>
    </sheetView>
  </sheetViews>
  <sheetFormatPr defaultColWidth="14.42578125" defaultRowHeight="15.75" customHeight="1"/>
  <cols>
    <col min="1" max="1" width="7.28515625" customWidth="1"/>
    <col min="2" max="2" width="31.5703125" customWidth="1"/>
    <col min="3" max="3" width="42.85546875" customWidth="1"/>
    <col min="4" max="4" width="17.5703125" customWidth="1"/>
    <col min="5" max="5" width="21.42578125" customWidth="1"/>
    <col min="6" max="6" width="13.7109375" customWidth="1"/>
    <col min="7" max="7" width="18.140625" customWidth="1"/>
    <col min="8" max="8" width="21" customWidth="1"/>
    <col min="9" max="9" width="32.7109375" customWidth="1"/>
    <col min="10" max="11" width="40.5703125" customWidth="1"/>
    <col min="12" max="12" width="39" customWidth="1"/>
    <col min="13" max="13" width="32.28515625" customWidth="1"/>
    <col min="14" max="14" width="17.85546875" customWidth="1"/>
    <col min="15" max="15" width="93.140625" customWidth="1"/>
    <col min="16" max="16" width="11.85546875" customWidth="1"/>
    <col min="17" max="19" width="14.28515625" customWidth="1"/>
    <col min="20" max="20" width="19.28515625" customWidth="1"/>
    <col min="21" max="21" width="74.7109375" customWidth="1"/>
    <col min="22" max="22" width="19.7109375" customWidth="1"/>
    <col min="23" max="23" width="19.7109375" hidden="1" customWidth="1"/>
    <col min="24" max="24" width="9.140625" hidden="1" customWidth="1"/>
    <col min="25" max="28" width="19.7109375" customWidth="1"/>
    <col min="29" max="29" width="19.7109375" hidden="1" customWidth="1"/>
    <col min="30" max="30" width="19.7109375" customWidth="1"/>
    <col min="31" max="31" width="19.7109375" hidden="1" customWidth="1"/>
    <col min="32" max="32" width="19.7109375" customWidth="1"/>
    <col min="33" max="34" width="19.7109375" hidden="1" customWidth="1"/>
    <col min="35" max="38" width="19.7109375" customWidth="1"/>
    <col min="39" max="39" width="19.7109375" hidden="1" customWidth="1"/>
    <col min="40" max="40" width="19.7109375" customWidth="1"/>
    <col min="41" max="41" width="19.7109375" hidden="1" customWidth="1"/>
    <col min="42" max="42" width="19.7109375" customWidth="1"/>
    <col min="43" max="44" width="19.7109375" hidden="1" customWidth="1"/>
    <col min="45" max="48" width="19.7109375" customWidth="1"/>
    <col min="49" max="49" width="19.7109375" hidden="1" customWidth="1"/>
    <col min="50" max="50" width="19.7109375" customWidth="1"/>
    <col min="51" max="51" width="19.7109375" hidden="1" customWidth="1"/>
    <col min="52" max="52" width="19.7109375" customWidth="1"/>
    <col min="53" max="54" width="19.7109375" hidden="1" customWidth="1"/>
    <col min="55" max="58" width="19.7109375" customWidth="1"/>
    <col min="59" max="59" width="19.7109375" hidden="1" customWidth="1"/>
    <col min="60" max="60" width="19.7109375" customWidth="1"/>
    <col min="61" max="71" width="19.7109375" hidden="1" customWidth="1"/>
    <col min="72" max="72" width="19.7109375" customWidth="1"/>
    <col min="73" max="74" width="19.7109375" hidden="1" customWidth="1"/>
    <col min="75" max="78" width="19.7109375" customWidth="1"/>
    <col min="79" max="79" width="19.7109375" hidden="1" customWidth="1"/>
    <col min="80" max="80" width="19.7109375" customWidth="1"/>
    <col min="81" max="81" width="19.7109375" hidden="1" customWidth="1"/>
    <col min="82" max="82" width="19.7109375" customWidth="1"/>
    <col min="83" max="84" width="19.7109375" hidden="1" customWidth="1"/>
    <col min="85" max="88" width="19.7109375" customWidth="1"/>
    <col min="89" max="89" width="19.7109375" hidden="1" customWidth="1"/>
    <col min="90" max="90" width="19.7109375" customWidth="1"/>
    <col min="91" max="91" width="19.7109375" hidden="1" customWidth="1"/>
    <col min="92" max="115" width="17.28515625" customWidth="1"/>
    <col min="116" max="124" width="19.7109375" customWidth="1"/>
    <col min="125" max="125" width="10.42578125" customWidth="1"/>
    <col min="126" max="126" width="14" customWidth="1"/>
  </cols>
  <sheetData>
    <row r="2" spans="1:126" ht="14.25">
      <c r="A2" s="364"/>
      <c r="B2" s="364"/>
      <c r="C2" s="364"/>
      <c r="D2" s="364"/>
      <c r="E2" s="364"/>
      <c r="F2" s="364"/>
      <c r="G2" s="364"/>
      <c r="H2" s="364"/>
      <c r="I2" s="364"/>
      <c r="J2" s="364"/>
      <c r="K2" s="364"/>
      <c r="L2" s="364"/>
      <c r="M2" s="364"/>
      <c r="N2" s="364"/>
      <c r="O2" s="365"/>
      <c r="P2" s="364"/>
      <c r="Q2" s="673" t="s">
        <v>5607</v>
      </c>
      <c r="R2" s="663"/>
      <c r="S2" s="664"/>
      <c r="T2" s="364"/>
      <c r="U2" s="364"/>
      <c r="V2" s="674" t="s">
        <v>5608</v>
      </c>
      <c r="W2" s="663"/>
      <c r="X2" s="663"/>
      <c r="Y2" s="663"/>
      <c r="Z2" s="663"/>
      <c r="AA2" s="663"/>
      <c r="AB2" s="663"/>
      <c r="AC2" s="663"/>
      <c r="AD2" s="663"/>
      <c r="AE2" s="664"/>
      <c r="AF2" s="674" t="s">
        <v>5609</v>
      </c>
      <c r="AG2" s="663"/>
      <c r="AH2" s="663"/>
      <c r="AI2" s="663"/>
      <c r="AJ2" s="663"/>
      <c r="AK2" s="663"/>
      <c r="AL2" s="663"/>
      <c r="AM2" s="663"/>
      <c r="AN2" s="663"/>
      <c r="AO2" s="664"/>
      <c r="AP2" s="674" t="s">
        <v>5610</v>
      </c>
      <c r="AQ2" s="663"/>
      <c r="AR2" s="663"/>
      <c r="AS2" s="663"/>
      <c r="AT2" s="663"/>
      <c r="AU2" s="663"/>
      <c r="AV2" s="663"/>
      <c r="AW2" s="663"/>
      <c r="AX2" s="663"/>
      <c r="AY2" s="664"/>
      <c r="AZ2" s="670" t="s">
        <v>160</v>
      </c>
      <c r="BA2" s="663"/>
      <c r="BB2" s="663"/>
      <c r="BC2" s="663"/>
      <c r="BD2" s="663"/>
      <c r="BE2" s="663"/>
      <c r="BF2" s="663"/>
      <c r="BG2" s="663"/>
      <c r="BH2" s="663"/>
      <c r="BI2" s="664"/>
      <c r="BJ2" s="670" t="s">
        <v>164</v>
      </c>
      <c r="BK2" s="663"/>
      <c r="BL2" s="663"/>
      <c r="BM2" s="663"/>
      <c r="BN2" s="663"/>
      <c r="BO2" s="663"/>
      <c r="BP2" s="663"/>
      <c r="BQ2" s="663"/>
      <c r="BR2" s="663"/>
      <c r="BS2" s="664"/>
      <c r="BT2" s="670" t="s">
        <v>161</v>
      </c>
      <c r="BU2" s="663"/>
      <c r="BV2" s="663"/>
      <c r="BW2" s="663"/>
      <c r="BX2" s="663"/>
      <c r="BY2" s="663"/>
      <c r="BZ2" s="663"/>
      <c r="CA2" s="663"/>
      <c r="CB2" s="663"/>
      <c r="CC2" s="664"/>
      <c r="CD2" s="670" t="s">
        <v>162</v>
      </c>
      <c r="CE2" s="663"/>
      <c r="CF2" s="663"/>
      <c r="CG2" s="663"/>
      <c r="CH2" s="663"/>
      <c r="CI2" s="663"/>
      <c r="CJ2" s="663"/>
      <c r="CK2" s="663"/>
      <c r="CL2" s="663"/>
      <c r="CM2" s="664"/>
      <c r="CN2" s="671" t="s">
        <v>5611</v>
      </c>
      <c r="CO2" s="663"/>
      <c r="CP2" s="664"/>
      <c r="CQ2" s="671" t="s">
        <v>5612</v>
      </c>
      <c r="CR2" s="663"/>
      <c r="CS2" s="664"/>
      <c r="CT2" s="671" t="s">
        <v>5610</v>
      </c>
      <c r="CU2" s="663"/>
      <c r="CV2" s="664"/>
      <c r="CW2" s="671" t="s">
        <v>160</v>
      </c>
      <c r="CX2" s="663"/>
      <c r="CY2" s="664"/>
      <c r="CZ2" s="671" t="s">
        <v>161</v>
      </c>
      <c r="DA2" s="663"/>
      <c r="DB2" s="664"/>
      <c r="DC2" s="671" t="s">
        <v>162</v>
      </c>
      <c r="DD2" s="663"/>
      <c r="DE2" s="664"/>
      <c r="DF2" s="672" t="s">
        <v>5613</v>
      </c>
      <c r="DG2" s="663"/>
      <c r="DH2" s="664"/>
      <c r="DI2" s="672" t="s">
        <v>5614</v>
      </c>
      <c r="DJ2" s="663"/>
      <c r="DK2" s="664"/>
      <c r="DL2" s="669" t="s">
        <v>5615</v>
      </c>
      <c r="DM2" s="663"/>
      <c r="DN2" s="664"/>
      <c r="DO2" s="669" t="s">
        <v>168</v>
      </c>
      <c r="DP2" s="663"/>
      <c r="DQ2" s="663"/>
      <c r="DR2" s="663"/>
      <c r="DS2" s="664"/>
      <c r="DT2" s="366"/>
      <c r="DU2" s="366"/>
      <c r="DV2" s="366"/>
    </row>
    <row r="3" spans="1:126" ht="39.75" customHeight="1">
      <c r="A3" s="367" t="s">
        <v>4392</v>
      </c>
      <c r="B3" s="367" t="s">
        <v>5616</v>
      </c>
      <c r="C3" s="367" t="s">
        <v>5617</v>
      </c>
      <c r="D3" s="368" t="s">
        <v>193</v>
      </c>
      <c r="E3" s="367" t="s">
        <v>5561</v>
      </c>
      <c r="F3" s="367" t="s">
        <v>5618</v>
      </c>
      <c r="G3" s="367" t="s">
        <v>5619</v>
      </c>
      <c r="H3" s="367" t="s">
        <v>5620</v>
      </c>
      <c r="I3" s="367" t="s">
        <v>5621</v>
      </c>
      <c r="J3" s="367" t="s">
        <v>5562</v>
      </c>
      <c r="K3" s="367" t="s">
        <v>5622</v>
      </c>
      <c r="L3" s="367" t="s">
        <v>5563</v>
      </c>
      <c r="M3" s="367" t="s">
        <v>5623</v>
      </c>
      <c r="N3" s="367" t="s">
        <v>5624</v>
      </c>
      <c r="O3" s="368" t="s">
        <v>5625</v>
      </c>
      <c r="P3" s="368" t="s">
        <v>5626</v>
      </c>
      <c r="Q3" s="368" t="s">
        <v>5627</v>
      </c>
      <c r="R3" s="368" t="s">
        <v>5628</v>
      </c>
      <c r="S3" s="368" t="s">
        <v>5629</v>
      </c>
      <c r="T3" s="367" t="s">
        <v>5630</v>
      </c>
      <c r="U3" s="367" t="s">
        <v>5631</v>
      </c>
      <c r="V3" s="369" t="s">
        <v>257</v>
      </c>
      <c r="W3" s="370" t="s">
        <v>5632</v>
      </c>
      <c r="X3" s="370" t="s">
        <v>5633</v>
      </c>
      <c r="Y3" s="369" t="s">
        <v>5634</v>
      </c>
      <c r="Z3" s="369" t="s">
        <v>259</v>
      </c>
      <c r="AA3" s="369" t="s">
        <v>260</v>
      </c>
      <c r="AB3" s="371" t="s">
        <v>5635</v>
      </c>
      <c r="AC3" s="372" t="s">
        <v>5636</v>
      </c>
      <c r="AD3" s="373" t="s">
        <v>5637</v>
      </c>
      <c r="AE3" s="374" t="s">
        <v>5638</v>
      </c>
      <c r="AF3" s="375" t="s">
        <v>262</v>
      </c>
      <c r="AG3" s="376" t="s">
        <v>5639</v>
      </c>
      <c r="AH3" s="376" t="s">
        <v>5640</v>
      </c>
      <c r="AI3" s="375" t="s">
        <v>263</v>
      </c>
      <c r="AJ3" s="375" t="s">
        <v>264</v>
      </c>
      <c r="AK3" s="375" t="s">
        <v>265</v>
      </c>
      <c r="AL3" s="371" t="s">
        <v>5635</v>
      </c>
      <c r="AM3" s="372" t="s">
        <v>5636</v>
      </c>
      <c r="AN3" s="373" t="s">
        <v>5637</v>
      </c>
      <c r="AO3" s="374" t="s">
        <v>5641</v>
      </c>
      <c r="AP3" s="375" t="s">
        <v>266</v>
      </c>
      <c r="AQ3" s="376" t="s">
        <v>5642</v>
      </c>
      <c r="AR3" s="376" t="s">
        <v>5643</v>
      </c>
      <c r="AS3" s="375" t="s">
        <v>267</v>
      </c>
      <c r="AT3" s="375" t="s">
        <v>268</v>
      </c>
      <c r="AU3" s="375" t="s">
        <v>269</v>
      </c>
      <c r="AV3" s="371" t="s">
        <v>5635</v>
      </c>
      <c r="AW3" s="372" t="s">
        <v>5636</v>
      </c>
      <c r="AX3" s="373" t="s">
        <v>5637</v>
      </c>
      <c r="AY3" s="374" t="s">
        <v>5644</v>
      </c>
      <c r="AZ3" s="375" t="s">
        <v>270</v>
      </c>
      <c r="BA3" s="376" t="s">
        <v>5645</v>
      </c>
      <c r="BB3" s="376" t="s">
        <v>5646</v>
      </c>
      <c r="BC3" s="375" t="s">
        <v>213</v>
      </c>
      <c r="BD3" s="375" t="s">
        <v>212</v>
      </c>
      <c r="BE3" s="375" t="s">
        <v>271</v>
      </c>
      <c r="BF3" s="371" t="s">
        <v>5635</v>
      </c>
      <c r="BG3" s="372" t="s">
        <v>5636</v>
      </c>
      <c r="BH3" s="373" t="s">
        <v>5637</v>
      </c>
      <c r="BI3" s="374" t="s">
        <v>5647</v>
      </c>
      <c r="BJ3" s="375" t="s">
        <v>5648</v>
      </c>
      <c r="BK3" s="376" t="s">
        <v>5649</v>
      </c>
      <c r="BL3" s="376" t="s">
        <v>5650</v>
      </c>
      <c r="BM3" s="375" t="s">
        <v>229</v>
      </c>
      <c r="BN3" s="375" t="s">
        <v>228</v>
      </c>
      <c r="BO3" s="375" t="s">
        <v>5651</v>
      </c>
      <c r="BP3" s="371" t="s">
        <v>5652</v>
      </c>
      <c r="BQ3" s="372" t="s">
        <v>5653</v>
      </c>
      <c r="BR3" s="373" t="s">
        <v>5654</v>
      </c>
      <c r="BS3" s="374" t="s">
        <v>5655</v>
      </c>
      <c r="BT3" s="375" t="s">
        <v>276</v>
      </c>
      <c r="BU3" s="376" t="s">
        <v>5656</v>
      </c>
      <c r="BV3" s="376" t="s">
        <v>5657</v>
      </c>
      <c r="BW3" s="375" t="s">
        <v>277</v>
      </c>
      <c r="BX3" s="375" t="s">
        <v>278</v>
      </c>
      <c r="BY3" s="375" t="s">
        <v>279</v>
      </c>
      <c r="BZ3" s="371" t="s">
        <v>5635</v>
      </c>
      <c r="CA3" s="372" t="s">
        <v>5636</v>
      </c>
      <c r="CB3" s="373" t="s">
        <v>5637</v>
      </c>
      <c r="CC3" s="374" t="s">
        <v>5658</v>
      </c>
      <c r="CD3" s="375" t="s">
        <v>280</v>
      </c>
      <c r="CE3" s="376" t="s">
        <v>5659</v>
      </c>
      <c r="CF3" s="376" t="s">
        <v>5660</v>
      </c>
      <c r="CG3" s="375" t="s">
        <v>221</v>
      </c>
      <c r="CH3" s="375" t="s">
        <v>220</v>
      </c>
      <c r="CI3" s="375" t="s">
        <v>281</v>
      </c>
      <c r="CJ3" s="371" t="s">
        <v>5635</v>
      </c>
      <c r="CK3" s="372" t="s">
        <v>5636</v>
      </c>
      <c r="CL3" s="373" t="s">
        <v>5637</v>
      </c>
      <c r="CM3" s="374" t="s">
        <v>5661</v>
      </c>
      <c r="CN3" s="377" t="s">
        <v>297</v>
      </c>
      <c r="CO3" s="377" t="s">
        <v>298</v>
      </c>
      <c r="CP3" s="378" t="s">
        <v>5662</v>
      </c>
      <c r="CQ3" s="377" t="s">
        <v>297</v>
      </c>
      <c r="CR3" s="377" t="s">
        <v>298</v>
      </c>
      <c r="CS3" s="378" t="s">
        <v>5662</v>
      </c>
      <c r="CT3" s="377" t="s">
        <v>297</v>
      </c>
      <c r="CU3" s="377" t="s">
        <v>298</v>
      </c>
      <c r="CV3" s="378" t="s">
        <v>5662</v>
      </c>
      <c r="CW3" s="377" t="s">
        <v>297</v>
      </c>
      <c r="CX3" s="377" t="s">
        <v>298</v>
      </c>
      <c r="CY3" s="378" t="s">
        <v>5662</v>
      </c>
      <c r="CZ3" s="377" t="s">
        <v>297</v>
      </c>
      <c r="DA3" s="377" t="s">
        <v>298</v>
      </c>
      <c r="DB3" s="378" t="s">
        <v>5662</v>
      </c>
      <c r="DC3" s="377" t="s">
        <v>297</v>
      </c>
      <c r="DD3" s="377" t="s">
        <v>298</v>
      </c>
      <c r="DE3" s="378" t="s">
        <v>5662</v>
      </c>
      <c r="DF3" s="379" t="s">
        <v>5663</v>
      </c>
      <c r="DG3" s="380" t="s">
        <v>5664</v>
      </c>
      <c r="DH3" s="381" t="s">
        <v>5665</v>
      </c>
      <c r="DI3" s="379" t="s">
        <v>5666</v>
      </c>
      <c r="DJ3" s="380" t="s">
        <v>5664</v>
      </c>
      <c r="DK3" s="381" t="s">
        <v>5667</v>
      </c>
      <c r="DL3" s="379" t="s">
        <v>5666</v>
      </c>
      <c r="DM3" s="381" t="s">
        <v>5664</v>
      </c>
      <c r="DN3" s="381" t="s">
        <v>5667</v>
      </c>
      <c r="DO3" s="382" t="s">
        <v>5668</v>
      </c>
      <c r="DP3" s="382" t="s">
        <v>5669</v>
      </c>
      <c r="DQ3" s="383" t="s">
        <v>5670</v>
      </c>
      <c r="DR3" s="383" t="s">
        <v>5671</v>
      </c>
      <c r="DS3" s="382" t="s">
        <v>5672</v>
      </c>
      <c r="DT3" s="367" t="s">
        <v>247</v>
      </c>
      <c r="DU3" s="367" t="s">
        <v>5673</v>
      </c>
      <c r="DV3" s="367" t="s">
        <v>5674</v>
      </c>
    </row>
    <row r="4" spans="1:126" ht="13.15">
      <c r="A4" s="384">
        <v>2017</v>
      </c>
      <c r="B4" s="384" t="s">
        <v>872</v>
      </c>
      <c r="C4" s="384" t="s">
        <v>5675</v>
      </c>
      <c r="D4" s="384">
        <v>16</v>
      </c>
      <c r="E4" s="384" t="s">
        <v>5579</v>
      </c>
      <c r="F4" s="384" t="s">
        <v>30</v>
      </c>
      <c r="G4" s="384"/>
      <c r="H4" s="384"/>
      <c r="I4" s="384" t="s">
        <v>640</v>
      </c>
      <c r="J4" s="384" t="s">
        <v>5676</v>
      </c>
      <c r="K4" s="384" t="s">
        <v>5677</v>
      </c>
      <c r="L4" s="384" t="s">
        <v>5678</v>
      </c>
      <c r="M4" s="384" t="s">
        <v>5679</v>
      </c>
      <c r="N4" s="384" t="s">
        <v>5680</v>
      </c>
      <c r="O4" s="384" t="s">
        <v>425</v>
      </c>
      <c r="P4" s="385"/>
      <c r="Q4" s="386" t="s">
        <v>5681</v>
      </c>
      <c r="R4" s="386" t="s">
        <v>5681</v>
      </c>
      <c r="S4" s="386" t="s">
        <v>5682</v>
      </c>
      <c r="T4" s="386"/>
      <c r="U4" s="387" t="s">
        <v>5683</v>
      </c>
      <c r="V4" s="388"/>
      <c r="W4" s="388"/>
      <c r="X4" s="388"/>
      <c r="Y4" s="388"/>
      <c r="Z4" s="388"/>
      <c r="AA4" s="388"/>
      <c r="AB4" s="388"/>
      <c r="AC4" s="388"/>
      <c r="AD4" s="388"/>
      <c r="AE4" s="388"/>
      <c r="AF4" s="388"/>
      <c r="AG4" s="388"/>
      <c r="AH4" s="388"/>
      <c r="AI4" s="386">
        <v>84</v>
      </c>
      <c r="AJ4" s="386">
        <v>43</v>
      </c>
      <c r="AK4" s="386">
        <v>82</v>
      </c>
      <c r="AL4" s="388"/>
      <c r="AM4" s="386">
        <v>41</v>
      </c>
      <c r="AN4" s="386">
        <v>39</v>
      </c>
      <c r="AO4" s="386">
        <v>-2</v>
      </c>
      <c r="AP4" s="388"/>
      <c r="AQ4" s="388"/>
      <c r="AR4" s="388"/>
      <c r="AS4" s="386">
        <v>94</v>
      </c>
      <c r="AT4" s="386">
        <v>75</v>
      </c>
      <c r="AU4" s="386">
        <v>88</v>
      </c>
      <c r="AV4" s="388"/>
      <c r="AW4" s="386">
        <v>19</v>
      </c>
      <c r="AX4" s="386">
        <v>13</v>
      </c>
      <c r="AY4" s="386">
        <v>-6</v>
      </c>
      <c r="AZ4" s="388"/>
      <c r="BA4" s="388"/>
      <c r="BB4" s="388"/>
      <c r="BC4" s="386">
        <v>68</v>
      </c>
      <c r="BD4" s="386">
        <v>67</v>
      </c>
      <c r="BE4" s="386">
        <v>76</v>
      </c>
      <c r="BF4" s="388"/>
      <c r="BG4" s="386">
        <v>1</v>
      </c>
      <c r="BH4" s="386">
        <v>9</v>
      </c>
      <c r="BI4" s="386">
        <v>8</v>
      </c>
      <c r="BJ4" s="388"/>
      <c r="BK4" s="388"/>
      <c r="BL4" s="388"/>
      <c r="BM4" s="386">
        <v>78</v>
      </c>
      <c r="BN4" s="386">
        <v>67</v>
      </c>
      <c r="BO4" s="386">
        <v>78</v>
      </c>
      <c r="BP4" s="388"/>
      <c r="BQ4" s="386">
        <v>11</v>
      </c>
      <c r="BR4" s="386">
        <v>11</v>
      </c>
      <c r="BS4" s="386">
        <v>0</v>
      </c>
      <c r="BT4" s="388"/>
      <c r="BU4" s="388"/>
      <c r="BV4" s="388"/>
      <c r="BW4" s="386">
        <v>80</v>
      </c>
      <c r="BX4" s="386">
        <v>77</v>
      </c>
      <c r="BY4" s="386">
        <v>90</v>
      </c>
      <c r="BZ4" s="388"/>
      <c r="CA4" s="386">
        <v>3</v>
      </c>
      <c r="CB4" s="386">
        <v>13</v>
      </c>
      <c r="CC4" s="386">
        <v>10</v>
      </c>
      <c r="CD4" s="388"/>
      <c r="CE4" s="388"/>
      <c r="CF4" s="388"/>
      <c r="CG4" s="388"/>
      <c r="CH4" s="388"/>
      <c r="CI4" s="388"/>
      <c r="CJ4" s="388"/>
      <c r="CK4" s="388"/>
      <c r="CL4" s="388"/>
      <c r="CM4" s="388"/>
      <c r="CN4" s="388"/>
      <c r="CO4" s="388"/>
      <c r="CP4" s="388"/>
      <c r="CQ4" s="388"/>
      <c r="CR4" s="388"/>
      <c r="CS4" s="388"/>
      <c r="CT4" s="388"/>
      <c r="CU4" s="388"/>
      <c r="CV4" s="388"/>
      <c r="CW4" s="388"/>
      <c r="CX4" s="388"/>
      <c r="CY4" s="388"/>
      <c r="CZ4" s="388"/>
      <c r="DA4" s="388"/>
      <c r="DB4" s="388"/>
      <c r="DC4" s="388"/>
      <c r="DD4" s="388"/>
      <c r="DE4" s="388"/>
      <c r="DF4" s="388"/>
      <c r="DG4" s="386"/>
      <c r="DH4" s="386"/>
      <c r="DI4" s="388"/>
      <c r="DJ4" s="386"/>
      <c r="DK4" s="386"/>
      <c r="DL4" s="389"/>
      <c r="DM4" s="389"/>
      <c r="DN4" s="389"/>
      <c r="DO4" s="389"/>
      <c r="DP4" s="389"/>
      <c r="DQ4" s="389" t="s">
        <v>5681</v>
      </c>
      <c r="DR4" s="390" t="s">
        <v>5681</v>
      </c>
      <c r="DS4" s="129" t="s">
        <v>5681</v>
      </c>
      <c r="DT4" s="386"/>
      <c r="DU4" s="386"/>
      <c r="DV4" s="386"/>
    </row>
    <row r="5" spans="1:126" ht="13.15">
      <c r="A5" s="384">
        <v>2018</v>
      </c>
      <c r="B5" s="384" t="s">
        <v>5684</v>
      </c>
      <c r="C5" s="384" t="s">
        <v>5685</v>
      </c>
      <c r="D5" s="384">
        <v>16</v>
      </c>
      <c r="E5" s="384" t="s">
        <v>5579</v>
      </c>
      <c r="F5" s="384" t="s">
        <v>30</v>
      </c>
      <c r="G5" s="384"/>
      <c r="H5" s="384"/>
      <c r="I5" s="384" t="s">
        <v>640</v>
      </c>
      <c r="J5" s="384" t="s">
        <v>4704</v>
      </c>
      <c r="K5" s="384" t="s">
        <v>4704</v>
      </c>
      <c r="L5" s="384" t="s">
        <v>5686</v>
      </c>
      <c r="M5" s="384" t="s">
        <v>5687</v>
      </c>
      <c r="N5" s="384" t="s">
        <v>631</v>
      </c>
      <c r="O5" s="384" t="s">
        <v>5688</v>
      </c>
      <c r="P5" s="385"/>
      <c r="Q5" s="386" t="s">
        <v>5682</v>
      </c>
      <c r="R5" s="386" t="s">
        <v>5682</v>
      </c>
      <c r="S5" s="386" t="s">
        <v>5682</v>
      </c>
      <c r="T5" s="386"/>
      <c r="U5" s="387" t="s">
        <v>5689</v>
      </c>
      <c r="V5" s="386">
        <v>0</v>
      </c>
      <c r="W5" s="388"/>
      <c r="X5" s="388"/>
      <c r="Y5" s="386">
        <v>13</v>
      </c>
      <c r="Z5" s="386">
        <v>3</v>
      </c>
      <c r="AA5" s="388"/>
      <c r="AB5" s="386">
        <v>13</v>
      </c>
      <c r="AC5" s="386">
        <v>10</v>
      </c>
      <c r="AD5" s="388"/>
      <c r="AE5" s="388"/>
      <c r="AF5" s="386">
        <v>0</v>
      </c>
      <c r="AG5" s="388"/>
      <c r="AH5" s="388"/>
      <c r="AI5" s="386">
        <v>20</v>
      </c>
      <c r="AJ5" s="386">
        <v>6</v>
      </c>
      <c r="AK5" s="388"/>
      <c r="AL5" s="386">
        <v>20</v>
      </c>
      <c r="AM5" s="386">
        <v>14</v>
      </c>
      <c r="AN5" s="388"/>
      <c r="AO5" s="388"/>
      <c r="AP5" s="386">
        <v>26</v>
      </c>
      <c r="AQ5" s="388"/>
      <c r="AR5" s="388"/>
      <c r="AS5" s="386">
        <v>71</v>
      </c>
      <c r="AT5" s="386">
        <v>46</v>
      </c>
      <c r="AU5" s="388"/>
      <c r="AV5" s="386">
        <v>45</v>
      </c>
      <c r="AW5" s="386">
        <v>25</v>
      </c>
      <c r="AX5" s="388"/>
      <c r="AY5" s="388"/>
      <c r="AZ5" s="388"/>
      <c r="BA5" s="388"/>
      <c r="BB5" s="388"/>
      <c r="BC5" s="386">
        <v>64</v>
      </c>
      <c r="BD5" s="386">
        <v>51</v>
      </c>
      <c r="BE5" s="388"/>
      <c r="BF5" s="388"/>
      <c r="BG5" s="386">
        <v>13</v>
      </c>
      <c r="BH5" s="388"/>
      <c r="BI5" s="388"/>
      <c r="BJ5" s="388"/>
      <c r="BK5" s="388"/>
      <c r="BL5" s="388"/>
      <c r="BM5" s="388"/>
      <c r="BN5" s="388"/>
      <c r="BO5" s="388"/>
      <c r="BP5" s="388"/>
      <c r="BQ5" s="388"/>
      <c r="BR5" s="388"/>
      <c r="BS5" s="388"/>
      <c r="BT5" s="386">
        <v>32</v>
      </c>
      <c r="BU5" s="388"/>
      <c r="BV5" s="388"/>
      <c r="BW5" s="386">
        <v>79</v>
      </c>
      <c r="BX5" s="386">
        <v>64</v>
      </c>
      <c r="BY5" s="388"/>
      <c r="BZ5" s="386">
        <v>47</v>
      </c>
      <c r="CA5" s="386">
        <v>15</v>
      </c>
      <c r="CB5" s="388"/>
      <c r="CC5" s="388"/>
      <c r="CD5" s="386">
        <v>29</v>
      </c>
      <c r="CE5" s="388"/>
      <c r="CF5" s="388"/>
      <c r="CG5" s="386">
        <v>71</v>
      </c>
      <c r="CH5" s="386">
        <v>77</v>
      </c>
      <c r="CI5" s="388"/>
      <c r="CJ5" s="386">
        <v>42</v>
      </c>
      <c r="CK5" s="386">
        <v>-6</v>
      </c>
      <c r="CL5" s="388"/>
      <c r="CM5" s="388"/>
      <c r="CN5" s="388"/>
      <c r="CO5" s="388"/>
      <c r="CP5" s="388"/>
      <c r="CQ5" s="388"/>
      <c r="CR5" s="388"/>
      <c r="CS5" s="388"/>
      <c r="CT5" s="388"/>
      <c r="CU5" s="388"/>
      <c r="CV5" s="388"/>
      <c r="CW5" s="388"/>
      <c r="CX5" s="388"/>
      <c r="CY5" s="388"/>
      <c r="CZ5" s="388"/>
      <c r="DA5" s="388"/>
      <c r="DB5" s="388"/>
      <c r="DC5" s="388"/>
      <c r="DD5" s="388"/>
      <c r="DE5" s="388"/>
      <c r="DF5" s="391">
        <v>0.96</v>
      </c>
      <c r="DG5" s="386"/>
      <c r="DH5" s="386">
        <v>5.4</v>
      </c>
      <c r="DI5" s="388">
        <v>0.91</v>
      </c>
      <c r="DJ5" s="386"/>
      <c r="DK5" s="386">
        <v>4.1500000000000004</v>
      </c>
      <c r="DL5" s="79"/>
      <c r="DM5" s="79"/>
      <c r="DN5" s="79"/>
      <c r="DO5" s="79"/>
      <c r="DP5" s="79"/>
      <c r="DQ5" s="79"/>
      <c r="DR5" s="392"/>
      <c r="DS5" s="393">
        <v>0.11</v>
      </c>
      <c r="DT5" s="386"/>
      <c r="DU5" s="386"/>
      <c r="DV5" s="386"/>
    </row>
    <row r="6" spans="1:126" ht="13.15">
      <c r="A6" s="384">
        <v>2018</v>
      </c>
      <c r="B6" s="384" t="s">
        <v>5690</v>
      </c>
      <c r="C6" s="384" t="s">
        <v>5691</v>
      </c>
      <c r="D6" s="384">
        <v>17</v>
      </c>
      <c r="E6" s="384" t="s">
        <v>5578</v>
      </c>
      <c r="F6" s="384" t="s">
        <v>30</v>
      </c>
      <c r="G6" s="384"/>
      <c r="H6" s="384"/>
      <c r="I6" s="384" t="s">
        <v>5692</v>
      </c>
      <c r="J6" s="384" t="s">
        <v>5693</v>
      </c>
      <c r="K6" s="384" t="s">
        <v>5693</v>
      </c>
      <c r="L6" s="384" t="s">
        <v>5690</v>
      </c>
      <c r="M6" s="384" t="s">
        <v>5694</v>
      </c>
      <c r="N6" s="384" t="s">
        <v>5695</v>
      </c>
      <c r="O6" s="384" t="s">
        <v>5696</v>
      </c>
      <c r="P6" s="385"/>
      <c r="Q6" s="386" t="s">
        <v>5682</v>
      </c>
      <c r="R6" s="386" t="s">
        <v>5682</v>
      </c>
      <c r="S6" s="386" t="s">
        <v>5682</v>
      </c>
      <c r="T6" s="386"/>
      <c r="U6" s="387" t="s">
        <v>5697</v>
      </c>
      <c r="V6" s="386">
        <v>5</v>
      </c>
      <c r="W6" s="388"/>
      <c r="X6" s="388"/>
      <c r="Y6" s="386">
        <v>44</v>
      </c>
      <c r="Z6" s="388"/>
      <c r="AA6" s="388"/>
      <c r="AB6" s="386">
        <v>39</v>
      </c>
      <c r="AC6" s="388"/>
      <c r="AD6" s="388"/>
      <c r="AE6" s="388"/>
      <c r="AF6" s="386">
        <v>53</v>
      </c>
      <c r="AG6" s="388"/>
      <c r="AH6" s="388"/>
      <c r="AI6" s="386">
        <v>78</v>
      </c>
      <c r="AJ6" s="388"/>
      <c r="AK6" s="388"/>
      <c r="AL6" s="386">
        <v>25</v>
      </c>
      <c r="AM6" s="388"/>
      <c r="AN6" s="388"/>
      <c r="AO6" s="388"/>
      <c r="AP6" s="388"/>
      <c r="AQ6" s="388"/>
      <c r="AR6" s="388"/>
      <c r="AS6" s="388"/>
      <c r="AT6" s="388"/>
      <c r="AU6" s="388"/>
      <c r="AV6" s="388"/>
      <c r="AW6" s="388"/>
      <c r="AX6" s="388"/>
      <c r="AY6" s="388"/>
      <c r="AZ6" s="388"/>
      <c r="BA6" s="388"/>
      <c r="BB6" s="388"/>
      <c r="BC6" s="386">
        <v>64</v>
      </c>
      <c r="BD6" s="388"/>
      <c r="BE6" s="388"/>
      <c r="BF6" s="388"/>
      <c r="BG6" s="388"/>
      <c r="BH6" s="388"/>
      <c r="BI6" s="388"/>
      <c r="BJ6" s="388"/>
      <c r="BK6" s="388"/>
      <c r="BL6" s="388"/>
      <c r="BM6" s="388"/>
      <c r="BN6" s="388"/>
      <c r="BO6" s="388"/>
      <c r="BP6" s="388"/>
      <c r="BQ6" s="388"/>
      <c r="BR6" s="388"/>
      <c r="BS6" s="388"/>
      <c r="BT6" s="386">
        <v>72</v>
      </c>
      <c r="BU6" s="388"/>
      <c r="BV6" s="388"/>
      <c r="BW6" s="386">
        <v>77</v>
      </c>
      <c r="BX6" s="388"/>
      <c r="BY6" s="388"/>
      <c r="BZ6" s="386">
        <v>5</v>
      </c>
      <c r="CA6" s="388"/>
      <c r="CB6" s="388"/>
      <c r="CC6" s="388"/>
      <c r="CD6" s="386">
        <v>72</v>
      </c>
      <c r="CE6" s="388"/>
      <c r="CF6" s="388"/>
      <c r="CG6" s="386">
        <v>76</v>
      </c>
      <c r="CH6" s="388"/>
      <c r="CI6" s="388"/>
      <c r="CJ6" s="386">
        <v>4</v>
      </c>
      <c r="CK6" s="388"/>
      <c r="CL6" s="388"/>
      <c r="CM6" s="388"/>
      <c r="CN6" s="388"/>
      <c r="CO6" s="388"/>
      <c r="CP6" s="388"/>
      <c r="CQ6" s="388"/>
      <c r="CR6" s="388"/>
      <c r="CS6" s="388"/>
      <c r="CT6" s="388"/>
      <c r="CU6" s="388"/>
      <c r="CV6" s="388"/>
      <c r="CW6" s="388"/>
      <c r="CX6" s="388"/>
      <c r="CY6" s="388"/>
      <c r="CZ6" s="388"/>
      <c r="DA6" s="388"/>
      <c r="DB6" s="388"/>
      <c r="DC6" s="388"/>
      <c r="DD6" s="388"/>
      <c r="DE6" s="388"/>
      <c r="DF6" s="391">
        <v>1</v>
      </c>
      <c r="DG6" s="386"/>
      <c r="DH6" s="386">
        <v>8.9</v>
      </c>
      <c r="DI6" s="388">
        <v>0.98</v>
      </c>
      <c r="DJ6" s="386"/>
      <c r="DK6" s="386">
        <v>4.9000000000000004</v>
      </c>
      <c r="DL6" s="79"/>
      <c r="DM6" s="79"/>
      <c r="DN6" s="79"/>
      <c r="DO6" s="79"/>
      <c r="DP6" s="79"/>
      <c r="DQ6" s="79"/>
      <c r="DR6" s="392"/>
      <c r="DS6" s="393">
        <v>0.24</v>
      </c>
      <c r="DT6" s="386"/>
      <c r="DU6" s="386"/>
      <c r="DV6" s="386"/>
    </row>
    <row r="7" spans="1:126" ht="13.15">
      <c r="A7" s="384">
        <v>2018</v>
      </c>
      <c r="B7" s="384" t="s">
        <v>5698</v>
      </c>
      <c r="C7" s="384" t="s">
        <v>5699</v>
      </c>
      <c r="D7" s="384">
        <v>12</v>
      </c>
      <c r="E7" s="384" t="s">
        <v>5576</v>
      </c>
      <c r="F7" s="384" t="s">
        <v>30</v>
      </c>
      <c r="G7" s="384"/>
      <c r="H7" s="384"/>
      <c r="I7" s="384" t="s">
        <v>632</v>
      </c>
      <c r="J7" s="384" t="s">
        <v>5700</v>
      </c>
      <c r="K7" s="384" t="s">
        <v>1398</v>
      </c>
      <c r="L7" s="384" t="s">
        <v>5701</v>
      </c>
      <c r="M7" s="384" t="s">
        <v>5702</v>
      </c>
      <c r="N7" s="384" t="s">
        <v>5680</v>
      </c>
      <c r="O7" s="384" t="s">
        <v>5703</v>
      </c>
      <c r="P7" s="385"/>
      <c r="Q7" s="386" t="s">
        <v>5682</v>
      </c>
      <c r="R7" s="386" t="s">
        <v>5682</v>
      </c>
      <c r="S7" s="386" t="s">
        <v>5682</v>
      </c>
      <c r="T7" s="386"/>
      <c r="U7" s="387" t="s">
        <v>5704</v>
      </c>
      <c r="V7" s="388"/>
      <c r="W7" s="388"/>
      <c r="X7" s="388"/>
      <c r="Y7" s="388"/>
      <c r="Z7" s="388"/>
      <c r="AA7" s="388"/>
      <c r="AB7" s="388"/>
      <c r="AC7" s="388"/>
      <c r="AD7" s="388"/>
      <c r="AE7" s="388"/>
      <c r="AF7" s="388"/>
      <c r="AG7" s="388"/>
      <c r="AH7" s="388"/>
      <c r="AI7" s="386">
        <v>66</v>
      </c>
      <c r="AJ7" s="388"/>
      <c r="AK7" s="386">
        <v>58</v>
      </c>
      <c r="AL7" s="388"/>
      <c r="AM7" s="388"/>
      <c r="AN7" s="388"/>
      <c r="AO7" s="386">
        <v>-8</v>
      </c>
      <c r="AP7" s="388"/>
      <c r="AQ7" s="388"/>
      <c r="AR7" s="388"/>
      <c r="AS7" s="386">
        <v>77</v>
      </c>
      <c r="AT7" s="388"/>
      <c r="AU7" s="386">
        <v>75</v>
      </c>
      <c r="AV7" s="388"/>
      <c r="AW7" s="388"/>
      <c r="AX7" s="388"/>
      <c r="AY7" s="386">
        <v>-2</v>
      </c>
      <c r="AZ7" s="388"/>
      <c r="BA7" s="388"/>
      <c r="BB7" s="388"/>
      <c r="BC7" s="386">
        <v>67.900000000000006</v>
      </c>
      <c r="BD7" s="388"/>
      <c r="BE7" s="386">
        <v>69.5</v>
      </c>
      <c r="BF7" s="388"/>
      <c r="BG7" s="388"/>
      <c r="BH7" s="388"/>
      <c r="BI7" s="386">
        <v>1.6</v>
      </c>
      <c r="BJ7" s="388"/>
      <c r="BK7" s="388"/>
      <c r="BL7" s="388"/>
      <c r="BM7" s="386">
        <v>76</v>
      </c>
      <c r="BN7" s="388"/>
      <c r="BO7" s="386">
        <v>57</v>
      </c>
      <c r="BP7" s="388"/>
      <c r="BQ7" s="388"/>
      <c r="BR7" s="388"/>
      <c r="BS7" s="386">
        <v>-19</v>
      </c>
      <c r="BT7" s="388"/>
      <c r="BU7" s="388"/>
      <c r="BV7" s="388"/>
      <c r="BW7" s="386">
        <v>81</v>
      </c>
      <c r="BX7" s="388"/>
      <c r="BY7" s="386">
        <v>84</v>
      </c>
      <c r="BZ7" s="388"/>
      <c r="CA7" s="388"/>
      <c r="CB7" s="388"/>
      <c r="CC7" s="386">
        <v>3</v>
      </c>
      <c r="CD7" s="388"/>
      <c r="CE7" s="388"/>
      <c r="CF7" s="388"/>
      <c r="CG7" s="386">
        <v>81</v>
      </c>
      <c r="CH7" s="388"/>
      <c r="CI7" s="386">
        <v>75</v>
      </c>
      <c r="CJ7" s="388"/>
      <c r="CK7" s="388"/>
      <c r="CL7" s="388"/>
      <c r="CM7" s="386">
        <v>-6</v>
      </c>
      <c r="CN7" s="388"/>
      <c r="CO7" s="388"/>
      <c r="CP7" s="388"/>
      <c r="CQ7" s="388"/>
      <c r="CR7" s="388"/>
      <c r="CS7" s="388"/>
      <c r="CT7" s="388"/>
      <c r="CU7" s="388"/>
      <c r="CV7" s="388"/>
      <c r="CW7" s="388"/>
      <c r="CX7" s="388"/>
      <c r="CY7" s="388"/>
      <c r="CZ7" s="388"/>
      <c r="DA7" s="388"/>
      <c r="DB7" s="388"/>
      <c r="DC7" s="388"/>
      <c r="DD7" s="388"/>
      <c r="DE7" s="388"/>
      <c r="DF7" s="391">
        <v>0.96</v>
      </c>
      <c r="DG7" s="386"/>
      <c r="DH7" s="386">
        <v>7</v>
      </c>
      <c r="DI7" s="388">
        <v>0.92</v>
      </c>
      <c r="DJ7" s="386"/>
      <c r="DK7" s="386"/>
      <c r="DL7" s="79"/>
      <c r="DM7" s="79"/>
      <c r="DN7" s="79"/>
      <c r="DO7" s="79"/>
      <c r="DP7" s="79"/>
      <c r="DQ7" s="79"/>
      <c r="DR7" s="392"/>
      <c r="DS7" s="393">
        <v>0.17</v>
      </c>
      <c r="DT7" s="386"/>
      <c r="DU7" s="386"/>
      <c r="DV7" s="386"/>
    </row>
    <row r="8" spans="1:126" ht="13.15">
      <c r="A8" s="384">
        <v>2018</v>
      </c>
      <c r="B8" s="384" t="s">
        <v>5705</v>
      </c>
      <c r="C8" s="384" t="s">
        <v>5706</v>
      </c>
      <c r="D8" s="384">
        <v>15</v>
      </c>
      <c r="E8" s="384" t="s">
        <v>5577</v>
      </c>
      <c r="F8" s="384" t="s">
        <v>30</v>
      </c>
      <c r="G8" s="384"/>
      <c r="H8" s="384"/>
      <c r="I8" s="384" t="s">
        <v>632</v>
      </c>
      <c r="J8" s="384" t="s">
        <v>5700</v>
      </c>
      <c r="K8" s="384" t="s">
        <v>1398</v>
      </c>
      <c r="L8" s="384" t="s">
        <v>5707</v>
      </c>
      <c r="M8" s="384" t="s">
        <v>5708</v>
      </c>
      <c r="N8" s="384" t="s">
        <v>631</v>
      </c>
      <c r="O8" s="384" t="s">
        <v>5709</v>
      </c>
      <c r="P8" s="385"/>
      <c r="Q8" s="386" t="s">
        <v>5682</v>
      </c>
      <c r="R8" s="386" t="s">
        <v>5682</v>
      </c>
      <c r="S8" s="386" t="s">
        <v>5682</v>
      </c>
      <c r="T8" s="386"/>
      <c r="U8" s="387" t="s">
        <v>5710</v>
      </c>
      <c r="V8" s="388"/>
      <c r="W8" s="388"/>
      <c r="X8" s="388"/>
      <c r="Y8" s="388"/>
      <c r="Z8" s="388"/>
      <c r="AA8" s="388"/>
      <c r="AB8" s="388"/>
      <c r="AC8" s="388"/>
      <c r="AD8" s="388"/>
      <c r="AE8" s="388"/>
      <c r="AF8" s="388"/>
      <c r="AG8" s="388"/>
      <c r="AH8" s="388"/>
      <c r="AI8" s="386">
        <v>70</v>
      </c>
      <c r="AJ8" s="386">
        <v>56</v>
      </c>
      <c r="AK8" s="386">
        <v>88</v>
      </c>
      <c r="AL8" s="388"/>
      <c r="AM8" s="386">
        <v>14</v>
      </c>
      <c r="AN8" s="386">
        <v>32</v>
      </c>
      <c r="AO8" s="386">
        <v>18</v>
      </c>
      <c r="AP8" s="388"/>
      <c r="AQ8" s="388"/>
      <c r="AR8" s="388"/>
      <c r="AS8" s="386">
        <v>92</v>
      </c>
      <c r="AT8" s="386">
        <v>84</v>
      </c>
      <c r="AU8" s="386">
        <v>94</v>
      </c>
      <c r="AV8" s="388"/>
      <c r="AW8" s="386">
        <v>8</v>
      </c>
      <c r="AX8" s="386">
        <v>10</v>
      </c>
      <c r="AY8" s="386">
        <v>2</v>
      </c>
      <c r="AZ8" s="388"/>
      <c r="BA8" s="388"/>
      <c r="BB8" s="388"/>
      <c r="BC8" s="386">
        <v>64</v>
      </c>
      <c r="BD8" s="386">
        <v>50</v>
      </c>
      <c r="BE8" s="386">
        <v>70</v>
      </c>
      <c r="BF8" s="388"/>
      <c r="BG8" s="386">
        <v>14</v>
      </c>
      <c r="BH8" s="386">
        <v>20</v>
      </c>
      <c r="BI8" s="386">
        <v>6</v>
      </c>
      <c r="BJ8" s="388"/>
      <c r="BK8" s="388"/>
      <c r="BL8" s="388"/>
      <c r="BM8" s="386">
        <v>74</v>
      </c>
      <c r="BN8" s="386">
        <v>76</v>
      </c>
      <c r="BO8" s="386">
        <v>83</v>
      </c>
      <c r="BP8" s="388"/>
      <c r="BQ8" s="386">
        <v>-2</v>
      </c>
      <c r="BR8" s="386">
        <v>7</v>
      </c>
      <c r="BS8" s="386">
        <v>9</v>
      </c>
      <c r="BT8" s="388"/>
      <c r="BU8" s="388"/>
      <c r="BV8" s="388"/>
      <c r="BW8" s="386">
        <v>91</v>
      </c>
      <c r="BX8" s="386">
        <v>83</v>
      </c>
      <c r="BY8" s="386">
        <v>96</v>
      </c>
      <c r="BZ8" s="388"/>
      <c r="CA8" s="386">
        <v>8</v>
      </c>
      <c r="CB8" s="386">
        <v>13</v>
      </c>
      <c r="CC8" s="386">
        <v>5</v>
      </c>
      <c r="CD8" s="388"/>
      <c r="CE8" s="388"/>
      <c r="CF8" s="388"/>
      <c r="CG8" s="386">
        <v>89</v>
      </c>
      <c r="CH8" s="386">
        <v>86</v>
      </c>
      <c r="CI8" s="386">
        <v>92</v>
      </c>
      <c r="CJ8" s="388"/>
      <c r="CK8" s="386">
        <v>3</v>
      </c>
      <c r="CL8" s="386">
        <v>6</v>
      </c>
      <c r="CM8" s="386">
        <v>3</v>
      </c>
      <c r="CN8" s="388"/>
      <c r="CO8" s="388"/>
      <c r="CP8" s="388"/>
      <c r="CQ8" s="388"/>
      <c r="CR8" s="388"/>
      <c r="CS8" s="388"/>
      <c r="CT8" s="388"/>
      <c r="CU8" s="388"/>
      <c r="CV8" s="388"/>
      <c r="CW8" s="388"/>
      <c r="CX8" s="388"/>
      <c r="CY8" s="388"/>
      <c r="CZ8" s="388"/>
      <c r="DA8" s="388"/>
      <c r="DB8" s="388"/>
      <c r="DC8" s="388"/>
      <c r="DD8" s="388"/>
      <c r="DE8" s="388"/>
      <c r="DF8" s="391">
        <v>0.93</v>
      </c>
      <c r="DG8" s="386"/>
      <c r="DH8" s="386">
        <v>7</v>
      </c>
      <c r="DI8" s="388">
        <v>0.92</v>
      </c>
      <c r="DJ8" s="386"/>
      <c r="DK8" s="386">
        <v>3.4</v>
      </c>
      <c r="DL8" s="79"/>
      <c r="DM8" s="79"/>
      <c r="DN8" s="79"/>
      <c r="DO8" s="79"/>
      <c r="DP8" s="79"/>
      <c r="DQ8" s="79"/>
      <c r="DR8" s="392"/>
      <c r="DS8" s="393">
        <v>0.16</v>
      </c>
      <c r="DT8" s="386"/>
      <c r="DU8" s="386"/>
      <c r="DV8" s="386"/>
    </row>
    <row r="9" spans="1:126" ht="13.15">
      <c r="A9" s="384">
        <v>2018</v>
      </c>
      <c r="B9" s="384" t="s">
        <v>5711</v>
      </c>
      <c r="C9" s="384" t="s">
        <v>5712</v>
      </c>
      <c r="D9" s="384">
        <v>16</v>
      </c>
      <c r="E9" s="384" t="s">
        <v>5577</v>
      </c>
      <c r="F9" s="384" t="s">
        <v>30</v>
      </c>
      <c r="G9" s="384"/>
      <c r="H9" s="384"/>
      <c r="I9" s="384" t="s">
        <v>4459</v>
      </c>
      <c r="J9" s="384" t="s">
        <v>5713</v>
      </c>
      <c r="K9" s="384" t="s">
        <v>1029</v>
      </c>
      <c r="L9" s="384" t="s">
        <v>5714</v>
      </c>
      <c r="M9" s="384" t="s">
        <v>5715</v>
      </c>
      <c r="N9" s="384" t="s">
        <v>631</v>
      </c>
      <c r="O9" s="384" t="s">
        <v>5716</v>
      </c>
      <c r="P9" s="385"/>
      <c r="Q9" s="386" t="s">
        <v>5682</v>
      </c>
      <c r="R9" s="386" t="s">
        <v>5682</v>
      </c>
      <c r="S9" s="386" t="s">
        <v>5682</v>
      </c>
      <c r="T9" s="386"/>
      <c r="U9" s="387" t="s">
        <v>5717</v>
      </c>
      <c r="V9" s="388"/>
      <c r="W9" s="388"/>
      <c r="X9" s="388"/>
      <c r="Y9" s="388"/>
      <c r="Z9" s="388"/>
      <c r="AA9" s="388"/>
      <c r="AB9" s="388"/>
      <c r="AC9" s="388"/>
      <c r="AD9" s="388"/>
      <c r="AE9" s="388"/>
      <c r="AF9" s="388"/>
      <c r="AG9" s="388"/>
      <c r="AH9" s="388"/>
      <c r="AI9" s="386">
        <v>48</v>
      </c>
      <c r="AJ9" s="386">
        <v>38</v>
      </c>
      <c r="AK9" s="386">
        <v>40</v>
      </c>
      <c r="AL9" s="388"/>
      <c r="AM9" s="386">
        <v>10</v>
      </c>
      <c r="AN9" s="386">
        <v>2</v>
      </c>
      <c r="AO9" s="386">
        <v>-8</v>
      </c>
      <c r="AP9" s="388"/>
      <c r="AQ9" s="388"/>
      <c r="AR9" s="388"/>
      <c r="AS9" s="386">
        <v>97</v>
      </c>
      <c r="AT9" s="386">
        <v>81</v>
      </c>
      <c r="AU9" s="386">
        <v>83</v>
      </c>
      <c r="AV9" s="388"/>
      <c r="AW9" s="386">
        <v>16</v>
      </c>
      <c r="AX9" s="386">
        <v>2</v>
      </c>
      <c r="AY9" s="386">
        <v>-14</v>
      </c>
      <c r="AZ9" s="388"/>
      <c r="BA9" s="388"/>
      <c r="BB9" s="388"/>
      <c r="BC9" s="386">
        <v>65</v>
      </c>
      <c r="BD9" s="386">
        <v>52</v>
      </c>
      <c r="BE9" s="386">
        <v>59</v>
      </c>
      <c r="BF9" s="388"/>
      <c r="BG9" s="386">
        <v>13</v>
      </c>
      <c r="BH9" s="386">
        <v>7</v>
      </c>
      <c r="BI9" s="386">
        <v>-6</v>
      </c>
      <c r="BJ9" s="388"/>
      <c r="BK9" s="388"/>
      <c r="BL9" s="388"/>
      <c r="BM9" s="386">
        <v>92</v>
      </c>
      <c r="BN9" s="386">
        <v>61</v>
      </c>
      <c r="BO9" s="386">
        <v>88</v>
      </c>
      <c r="BP9" s="388"/>
      <c r="BQ9" s="386">
        <v>31</v>
      </c>
      <c r="BR9" s="386">
        <v>27</v>
      </c>
      <c r="BS9" s="386">
        <v>-4</v>
      </c>
      <c r="BT9" s="388"/>
      <c r="BU9" s="388"/>
      <c r="BV9" s="388"/>
      <c r="BW9" s="386">
        <v>92</v>
      </c>
      <c r="BX9" s="386">
        <v>79</v>
      </c>
      <c r="BY9" s="386">
        <v>92</v>
      </c>
      <c r="BZ9" s="388"/>
      <c r="CA9" s="386">
        <v>13</v>
      </c>
      <c r="CB9" s="386">
        <v>13</v>
      </c>
      <c r="CC9" s="386">
        <v>0</v>
      </c>
      <c r="CD9" s="388"/>
      <c r="CE9" s="388"/>
      <c r="CF9" s="388"/>
      <c r="CG9" s="386">
        <v>92</v>
      </c>
      <c r="CH9" s="386">
        <v>75</v>
      </c>
      <c r="CI9" s="386">
        <v>92</v>
      </c>
      <c r="CJ9" s="388"/>
      <c r="CK9" s="386">
        <v>17</v>
      </c>
      <c r="CL9" s="386">
        <v>17</v>
      </c>
      <c r="CM9" s="386">
        <v>0</v>
      </c>
      <c r="CN9" s="388"/>
      <c r="CO9" s="388"/>
      <c r="CP9" s="388"/>
      <c r="CQ9" s="388"/>
      <c r="CR9" s="388"/>
      <c r="CS9" s="388"/>
      <c r="CT9" s="388"/>
      <c r="CU9" s="388"/>
      <c r="CV9" s="388"/>
      <c r="CW9" s="388"/>
      <c r="CX9" s="388"/>
      <c r="CY9" s="388"/>
      <c r="CZ9" s="388"/>
      <c r="DA9" s="388"/>
      <c r="DB9" s="388"/>
      <c r="DC9" s="388"/>
      <c r="DD9" s="388"/>
      <c r="DE9" s="388"/>
      <c r="DF9" s="391">
        <v>0.94399999999999995</v>
      </c>
      <c r="DG9" s="386"/>
      <c r="DH9" s="386">
        <v>5</v>
      </c>
      <c r="DI9" s="388">
        <v>0.91200000000000003</v>
      </c>
      <c r="DJ9" s="386"/>
      <c r="DK9" s="386">
        <v>3.5</v>
      </c>
      <c r="DL9" s="79"/>
      <c r="DM9" s="79"/>
      <c r="DN9" s="79"/>
      <c r="DO9" s="79"/>
      <c r="DP9" s="79"/>
      <c r="DQ9" s="79"/>
      <c r="DR9" s="392"/>
      <c r="DS9" s="393">
        <v>0.09</v>
      </c>
      <c r="DT9" s="386"/>
      <c r="DU9" s="386"/>
      <c r="DV9" s="386"/>
    </row>
    <row r="10" spans="1:126" ht="13.15">
      <c r="A10" s="384">
        <v>2018</v>
      </c>
      <c r="B10" s="384" t="s">
        <v>4490</v>
      </c>
      <c r="C10" s="384" t="s">
        <v>5718</v>
      </c>
      <c r="D10" s="384">
        <v>16</v>
      </c>
      <c r="E10" s="384" t="s">
        <v>5577</v>
      </c>
      <c r="F10" s="384" t="s">
        <v>30</v>
      </c>
      <c r="G10" s="384"/>
      <c r="H10" s="384"/>
      <c r="I10" s="384" t="s">
        <v>5719</v>
      </c>
      <c r="J10" s="384" t="s">
        <v>5720</v>
      </c>
      <c r="K10" s="384" t="s">
        <v>992</v>
      </c>
      <c r="L10" s="384" t="s">
        <v>5721</v>
      </c>
      <c r="M10" s="384" t="s">
        <v>5722</v>
      </c>
      <c r="N10" s="384" t="s">
        <v>631</v>
      </c>
      <c r="O10" s="394" t="s">
        <v>5723</v>
      </c>
      <c r="P10" s="385"/>
      <c r="Q10" s="386" t="s">
        <v>5682</v>
      </c>
      <c r="R10" s="386" t="s">
        <v>5682</v>
      </c>
      <c r="S10" s="386" t="s">
        <v>5682</v>
      </c>
      <c r="T10" s="386"/>
      <c r="U10" s="387" t="s">
        <v>5724</v>
      </c>
      <c r="V10" s="388"/>
      <c r="W10" s="388"/>
      <c r="X10" s="388"/>
      <c r="Y10" s="386">
        <v>17</v>
      </c>
      <c r="Z10" s="386">
        <v>23</v>
      </c>
      <c r="AA10" s="386">
        <v>53</v>
      </c>
      <c r="AB10" s="388"/>
      <c r="AC10" s="386">
        <v>-6</v>
      </c>
      <c r="AD10" s="386">
        <v>30</v>
      </c>
      <c r="AE10" s="386">
        <v>36</v>
      </c>
      <c r="AF10" s="388"/>
      <c r="AG10" s="388"/>
      <c r="AH10" s="388"/>
      <c r="AI10" s="386">
        <v>33</v>
      </c>
      <c r="AJ10" s="386">
        <v>34</v>
      </c>
      <c r="AK10" s="386">
        <v>53</v>
      </c>
      <c r="AL10" s="388"/>
      <c r="AM10" s="386">
        <v>-1</v>
      </c>
      <c r="AN10" s="386">
        <v>19</v>
      </c>
      <c r="AO10" s="386">
        <v>20</v>
      </c>
      <c r="AP10" s="388"/>
      <c r="AQ10" s="388"/>
      <c r="AR10" s="388"/>
      <c r="AS10" s="386">
        <v>42</v>
      </c>
      <c r="AT10" s="386">
        <v>43</v>
      </c>
      <c r="AU10" s="386">
        <v>56</v>
      </c>
      <c r="AV10" s="388"/>
      <c r="AW10" s="386">
        <v>-1</v>
      </c>
      <c r="AX10" s="386">
        <v>13</v>
      </c>
      <c r="AY10" s="386">
        <v>14</v>
      </c>
      <c r="AZ10" s="388"/>
      <c r="BA10" s="388"/>
      <c r="BB10" s="388"/>
      <c r="BC10" s="386">
        <v>57</v>
      </c>
      <c r="BD10" s="386">
        <v>38</v>
      </c>
      <c r="BE10" s="386">
        <v>40</v>
      </c>
      <c r="BF10" s="388"/>
      <c r="BG10" s="386">
        <v>19</v>
      </c>
      <c r="BH10" s="386">
        <v>2</v>
      </c>
      <c r="BI10" s="386">
        <v>-17</v>
      </c>
      <c r="BJ10" s="388"/>
      <c r="BK10" s="388"/>
      <c r="BL10" s="388"/>
      <c r="BM10" s="388"/>
      <c r="BN10" s="388"/>
      <c r="BO10" s="388"/>
      <c r="BP10" s="388"/>
      <c r="BQ10" s="388"/>
      <c r="BR10" s="388"/>
      <c r="BS10" s="388"/>
      <c r="BT10" s="388"/>
      <c r="BU10" s="388"/>
      <c r="BV10" s="388"/>
      <c r="BW10" s="386">
        <v>64</v>
      </c>
      <c r="BX10" s="386">
        <v>66</v>
      </c>
      <c r="BY10" s="386">
        <v>86</v>
      </c>
      <c r="BZ10" s="388"/>
      <c r="CA10" s="386">
        <v>-2</v>
      </c>
      <c r="CB10" s="386">
        <v>20</v>
      </c>
      <c r="CC10" s="386">
        <v>22</v>
      </c>
      <c r="CD10" s="388"/>
      <c r="CE10" s="388"/>
      <c r="CF10" s="388"/>
      <c r="CG10" s="386">
        <v>91</v>
      </c>
      <c r="CH10" s="386">
        <v>83</v>
      </c>
      <c r="CI10" s="386">
        <v>90</v>
      </c>
      <c r="CJ10" s="388"/>
      <c r="CK10" s="386">
        <v>8</v>
      </c>
      <c r="CL10" s="386">
        <v>7</v>
      </c>
      <c r="CM10" s="386">
        <v>-1</v>
      </c>
      <c r="CN10" s="388"/>
      <c r="CO10" s="388"/>
      <c r="CP10" s="388"/>
      <c r="CQ10" s="388"/>
      <c r="CR10" s="388"/>
      <c r="CS10" s="388"/>
      <c r="CT10" s="388"/>
      <c r="CU10" s="388"/>
      <c r="CV10" s="388"/>
      <c r="CW10" s="388"/>
      <c r="CX10" s="388"/>
      <c r="CY10" s="388"/>
      <c r="CZ10" s="388"/>
      <c r="DA10" s="388"/>
      <c r="DB10" s="388"/>
      <c r="DC10" s="388"/>
      <c r="DD10" s="388"/>
      <c r="DE10" s="388"/>
      <c r="DF10" s="391">
        <v>0.94</v>
      </c>
      <c r="DG10" s="386"/>
      <c r="DH10" s="386">
        <v>5.6</v>
      </c>
      <c r="DI10" s="388">
        <v>0.84</v>
      </c>
      <c r="DJ10" s="386"/>
      <c r="DK10" s="386">
        <v>3.9</v>
      </c>
      <c r="DL10" s="79"/>
      <c r="DM10" s="79"/>
      <c r="DN10" s="79"/>
      <c r="DO10" s="79"/>
      <c r="DP10" s="79"/>
      <c r="DQ10" s="79"/>
      <c r="DR10" s="392"/>
      <c r="DS10" s="393">
        <v>0.09</v>
      </c>
      <c r="DT10" s="386"/>
      <c r="DU10" s="386"/>
      <c r="DV10" s="386"/>
    </row>
    <row r="11" spans="1:126" ht="13.15">
      <c r="A11" s="384">
        <v>2018</v>
      </c>
      <c r="B11" s="384" t="s">
        <v>1289</v>
      </c>
      <c r="C11" s="384" t="s">
        <v>5725</v>
      </c>
      <c r="D11" s="384">
        <v>14</v>
      </c>
      <c r="E11" s="384" t="s">
        <v>5577</v>
      </c>
      <c r="F11" s="384" t="s">
        <v>30</v>
      </c>
      <c r="G11" s="384"/>
      <c r="H11" s="384"/>
      <c r="I11" s="384" t="s">
        <v>623</v>
      </c>
      <c r="J11" s="384" t="s">
        <v>5726</v>
      </c>
      <c r="K11" s="384" t="s">
        <v>5727</v>
      </c>
      <c r="L11" s="384" t="s">
        <v>1187</v>
      </c>
      <c r="M11" s="384" t="s">
        <v>5728</v>
      </c>
      <c r="N11" s="384" t="s">
        <v>631</v>
      </c>
      <c r="O11" s="384" t="s">
        <v>5729</v>
      </c>
      <c r="P11" s="385"/>
      <c r="Q11" s="386" t="s">
        <v>5682</v>
      </c>
      <c r="R11" s="386" t="s">
        <v>5682</v>
      </c>
      <c r="S11" s="386" t="s">
        <v>5682</v>
      </c>
      <c r="T11" s="386"/>
      <c r="U11" s="387" t="s">
        <v>5730</v>
      </c>
      <c r="V11" s="388"/>
      <c r="W11" s="388"/>
      <c r="X11" s="388"/>
      <c r="Y11" s="388"/>
      <c r="Z11" s="388"/>
      <c r="AA11" s="388"/>
      <c r="AB11" s="388"/>
      <c r="AC11" s="388"/>
      <c r="AD11" s="388"/>
      <c r="AE11" s="388"/>
      <c r="AF11" s="388"/>
      <c r="AG11" s="388"/>
      <c r="AH11" s="388"/>
      <c r="AI11" s="386">
        <v>78</v>
      </c>
      <c r="AJ11" s="386">
        <v>42</v>
      </c>
      <c r="AK11" s="386">
        <v>92</v>
      </c>
      <c r="AL11" s="388"/>
      <c r="AM11" s="386">
        <v>36</v>
      </c>
      <c r="AN11" s="386">
        <v>50</v>
      </c>
      <c r="AO11" s="386">
        <v>14</v>
      </c>
      <c r="AP11" s="388"/>
      <c r="AQ11" s="388"/>
      <c r="AR11" s="388"/>
      <c r="AS11" s="386">
        <v>88</v>
      </c>
      <c r="AT11" s="386">
        <v>78</v>
      </c>
      <c r="AU11" s="386">
        <v>98</v>
      </c>
      <c r="AV11" s="388"/>
      <c r="AW11" s="386">
        <v>10</v>
      </c>
      <c r="AX11" s="386">
        <v>20</v>
      </c>
      <c r="AY11" s="386">
        <v>10</v>
      </c>
      <c r="AZ11" s="388"/>
      <c r="BA11" s="388"/>
      <c r="BB11" s="388"/>
      <c r="BC11" s="386">
        <v>74</v>
      </c>
      <c r="BD11" s="386">
        <v>60</v>
      </c>
      <c r="BE11" s="386">
        <v>68</v>
      </c>
      <c r="BF11" s="388"/>
      <c r="BG11" s="386">
        <v>14</v>
      </c>
      <c r="BH11" s="386">
        <v>8</v>
      </c>
      <c r="BI11" s="386">
        <v>-6</v>
      </c>
      <c r="BJ11" s="388"/>
      <c r="BK11" s="388"/>
      <c r="BL11" s="388"/>
      <c r="BM11" s="386">
        <v>64</v>
      </c>
      <c r="BN11" s="386">
        <v>72</v>
      </c>
      <c r="BO11" s="386">
        <v>61</v>
      </c>
      <c r="BP11" s="388"/>
      <c r="BQ11" s="386">
        <v>-8</v>
      </c>
      <c r="BR11" s="386">
        <v>-11</v>
      </c>
      <c r="BS11" s="386">
        <v>-3</v>
      </c>
      <c r="BT11" s="388"/>
      <c r="BU11" s="388"/>
      <c r="BV11" s="388"/>
      <c r="BW11" s="386">
        <v>91</v>
      </c>
      <c r="BX11" s="386">
        <v>85</v>
      </c>
      <c r="BY11" s="386">
        <v>84</v>
      </c>
      <c r="BZ11" s="388"/>
      <c r="CA11" s="386">
        <v>6</v>
      </c>
      <c r="CB11" s="386">
        <v>-1</v>
      </c>
      <c r="CC11" s="386">
        <v>-7</v>
      </c>
      <c r="CD11" s="388"/>
      <c r="CE11" s="388"/>
      <c r="CF11" s="388"/>
      <c r="CG11" s="386">
        <v>91</v>
      </c>
      <c r="CH11" s="386">
        <v>80</v>
      </c>
      <c r="CI11" s="386">
        <v>78</v>
      </c>
      <c r="CJ11" s="388"/>
      <c r="CK11" s="386">
        <v>11</v>
      </c>
      <c r="CL11" s="386">
        <v>-2</v>
      </c>
      <c r="CM11" s="386">
        <v>-13</v>
      </c>
      <c r="CN11" s="388"/>
      <c r="CO11" s="388"/>
      <c r="CP11" s="388"/>
      <c r="CQ11" s="388"/>
      <c r="CR11" s="388"/>
      <c r="CS11" s="388"/>
      <c r="CT11" s="388"/>
      <c r="CU11" s="388"/>
      <c r="CV11" s="388"/>
      <c r="CW11" s="388"/>
      <c r="CX11" s="388"/>
      <c r="CY11" s="388"/>
      <c r="CZ11" s="388"/>
      <c r="DA11" s="388"/>
      <c r="DB11" s="388"/>
      <c r="DC11" s="388"/>
      <c r="DD11" s="388"/>
      <c r="DE11" s="388"/>
      <c r="DF11" s="391">
        <v>0.96</v>
      </c>
      <c r="DG11" s="386"/>
      <c r="DH11" s="386">
        <v>5.8</v>
      </c>
      <c r="DI11" s="388">
        <v>0.92</v>
      </c>
      <c r="DJ11" s="386"/>
      <c r="DK11" s="386">
        <v>3.6</v>
      </c>
      <c r="DL11" s="79"/>
      <c r="DM11" s="79"/>
      <c r="DN11" s="79"/>
      <c r="DO11" s="79"/>
      <c r="DP11" s="79"/>
      <c r="DQ11" s="79"/>
      <c r="DR11" s="392"/>
      <c r="DS11" s="393">
        <v>0.12</v>
      </c>
      <c r="DT11" s="386"/>
      <c r="DU11" s="386"/>
      <c r="DV11" s="386"/>
    </row>
    <row r="12" spans="1:126" ht="13.15">
      <c r="A12" s="384">
        <v>2018</v>
      </c>
      <c r="B12" s="384" t="s">
        <v>5731</v>
      </c>
      <c r="C12" s="384" t="s">
        <v>5732</v>
      </c>
      <c r="D12" s="384">
        <v>31</v>
      </c>
      <c r="E12" s="384" t="s">
        <v>5577</v>
      </c>
      <c r="F12" s="384" t="s">
        <v>30</v>
      </c>
      <c r="G12" s="384"/>
      <c r="H12" s="384"/>
      <c r="I12" s="384" t="s">
        <v>632</v>
      </c>
      <c r="J12" s="384" t="s">
        <v>5733</v>
      </c>
      <c r="K12" s="384" t="s">
        <v>5734</v>
      </c>
      <c r="L12" s="384" t="s">
        <v>1187</v>
      </c>
      <c r="M12" s="384" t="s">
        <v>5735</v>
      </c>
      <c r="N12" s="384" t="s">
        <v>5736</v>
      </c>
      <c r="O12" s="384" t="s">
        <v>5737</v>
      </c>
      <c r="P12" s="385"/>
      <c r="Q12" s="386" t="s">
        <v>5682</v>
      </c>
      <c r="R12" s="386" t="s">
        <v>5682</v>
      </c>
      <c r="S12" s="386" t="s">
        <v>5682</v>
      </c>
      <c r="T12" s="386"/>
      <c r="U12" s="387" t="s">
        <v>5738</v>
      </c>
      <c r="V12" s="388"/>
      <c r="W12" s="388"/>
      <c r="X12" s="388"/>
      <c r="Y12" s="388"/>
      <c r="Z12" s="388"/>
      <c r="AA12" s="388"/>
      <c r="AB12" s="388"/>
      <c r="AC12" s="388"/>
      <c r="AD12" s="388"/>
      <c r="AE12" s="388"/>
      <c r="AF12" s="388"/>
      <c r="AG12" s="388"/>
      <c r="AH12" s="388"/>
      <c r="AI12" s="386">
        <v>58</v>
      </c>
      <c r="AJ12" s="386">
        <v>56</v>
      </c>
      <c r="AK12" s="386">
        <v>70</v>
      </c>
      <c r="AL12" s="388"/>
      <c r="AM12" s="386">
        <v>2</v>
      </c>
      <c r="AN12" s="386">
        <v>14</v>
      </c>
      <c r="AO12" s="386">
        <v>12</v>
      </c>
      <c r="AP12" s="388"/>
      <c r="AQ12" s="388"/>
      <c r="AR12" s="388"/>
      <c r="AS12" s="386">
        <v>84</v>
      </c>
      <c r="AT12" s="386">
        <v>74</v>
      </c>
      <c r="AU12" s="386">
        <v>90</v>
      </c>
      <c r="AV12" s="388"/>
      <c r="AW12" s="386">
        <v>10</v>
      </c>
      <c r="AX12" s="386">
        <v>16</v>
      </c>
      <c r="AY12" s="386">
        <v>6</v>
      </c>
      <c r="AZ12" s="388"/>
      <c r="BA12" s="388"/>
      <c r="BB12" s="388"/>
      <c r="BC12" s="386">
        <v>58</v>
      </c>
      <c r="BD12" s="386">
        <v>70</v>
      </c>
      <c r="BE12" s="386">
        <v>80</v>
      </c>
      <c r="BF12" s="388"/>
      <c r="BG12" s="386">
        <v>-12</v>
      </c>
      <c r="BH12" s="386">
        <v>10</v>
      </c>
      <c r="BI12" s="386">
        <v>22</v>
      </c>
      <c r="BJ12" s="388"/>
      <c r="BK12" s="388"/>
      <c r="BL12" s="388"/>
      <c r="BM12" s="386">
        <v>84</v>
      </c>
      <c r="BN12" s="386">
        <v>69</v>
      </c>
      <c r="BO12" s="386">
        <v>87</v>
      </c>
      <c r="BP12" s="388"/>
      <c r="BQ12" s="386">
        <v>15</v>
      </c>
      <c r="BR12" s="386">
        <v>18</v>
      </c>
      <c r="BS12" s="386">
        <v>3</v>
      </c>
      <c r="BT12" s="388"/>
      <c r="BU12" s="388"/>
      <c r="BV12" s="388"/>
      <c r="BW12" s="386">
        <v>87</v>
      </c>
      <c r="BX12" s="386">
        <v>88</v>
      </c>
      <c r="BY12" s="386">
        <v>89</v>
      </c>
      <c r="BZ12" s="388"/>
      <c r="CA12" s="386">
        <v>-1</v>
      </c>
      <c r="CB12" s="386">
        <v>1</v>
      </c>
      <c r="CC12" s="386">
        <v>2</v>
      </c>
      <c r="CD12" s="388"/>
      <c r="CE12" s="388"/>
      <c r="CF12" s="388"/>
      <c r="CG12" s="386">
        <v>80</v>
      </c>
      <c r="CH12" s="386">
        <v>81</v>
      </c>
      <c r="CI12" s="386">
        <v>87</v>
      </c>
      <c r="CJ12" s="388"/>
      <c r="CK12" s="386">
        <v>-1</v>
      </c>
      <c r="CL12" s="386">
        <v>6</v>
      </c>
      <c r="CM12" s="386">
        <v>7</v>
      </c>
      <c r="CN12" s="388"/>
      <c r="CO12" s="388"/>
      <c r="CP12" s="388"/>
      <c r="CQ12" s="388"/>
      <c r="CR12" s="388"/>
      <c r="CS12" s="388"/>
      <c r="CT12" s="388"/>
      <c r="CU12" s="388"/>
      <c r="CV12" s="388"/>
      <c r="CW12" s="388"/>
      <c r="CX12" s="388"/>
      <c r="CY12" s="388"/>
      <c r="CZ12" s="388"/>
      <c r="DA12" s="388"/>
      <c r="DB12" s="388"/>
      <c r="DC12" s="388"/>
      <c r="DD12" s="388"/>
      <c r="DE12" s="388"/>
      <c r="DF12" s="391">
        <v>0.92800000000000005</v>
      </c>
      <c r="DG12" s="386"/>
      <c r="DH12" s="386">
        <v>6.5</v>
      </c>
      <c r="DI12" s="388">
        <v>0.83199999999999996</v>
      </c>
      <c r="DJ12" s="386"/>
      <c r="DK12" s="386">
        <v>5.2</v>
      </c>
      <c r="DL12" s="79"/>
      <c r="DM12" s="79"/>
      <c r="DN12" s="79"/>
      <c r="DO12" s="79"/>
      <c r="DP12" s="79"/>
      <c r="DQ12" s="79"/>
      <c r="DR12" s="392"/>
      <c r="DS12" s="393">
        <v>0.15</v>
      </c>
      <c r="DT12" s="386"/>
      <c r="DU12" s="386"/>
      <c r="DV12" s="386"/>
    </row>
    <row r="13" spans="1:126" ht="13.15">
      <c r="A13" s="384">
        <v>2018</v>
      </c>
      <c r="B13" s="384" t="s">
        <v>1289</v>
      </c>
      <c r="C13" s="384" t="s">
        <v>5739</v>
      </c>
      <c r="D13" s="384">
        <v>17</v>
      </c>
      <c r="E13" s="384" t="s">
        <v>5579</v>
      </c>
      <c r="F13" s="384" t="s">
        <v>30</v>
      </c>
      <c r="G13" s="384"/>
      <c r="H13" s="384"/>
      <c r="I13" s="384" t="s">
        <v>623</v>
      </c>
      <c r="J13" s="384" t="s">
        <v>5726</v>
      </c>
      <c r="K13" s="384" t="s">
        <v>5727</v>
      </c>
      <c r="L13" s="384" t="s">
        <v>1187</v>
      </c>
      <c r="M13" s="384" t="s">
        <v>5728</v>
      </c>
      <c r="N13" s="384" t="s">
        <v>5740</v>
      </c>
      <c r="O13" s="394" t="s">
        <v>5741</v>
      </c>
      <c r="P13" s="385"/>
      <c r="Q13" s="386" t="s">
        <v>5682</v>
      </c>
      <c r="R13" s="386" t="s">
        <v>5682</v>
      </c>
      <c r="S13" s="386" t="s">
        <v>5682</v>
      </c>
      <c r="T13" s="386"/>
      <c r="U13" s="387" t="s">
        <v>5742</v>
      </c>
      <c r="V13" s="388"/>
      <c r="W13" s="388"/>
      <c r="X13" s="388"/>
      <c r="Y13" s="386">
        <v>66</v>
      </c>
      <c r="Z13" s="386">
        <v>58</v>
      </c>
      <c r="AA13" s="386">
        <v>71</v>
      </c>
      <c r="AB13" s="388"/>
      <c r="AC13" s="386">
        <v>8</v>
      </c>
      <c r="AD13" s="386">
        <v>13</v>
      </c>
      <c r="AE13" s="386">
        <v>5</v>
      </c>
      <c r="AF13" s="388"/>
      <c r="AG13" s="388"/>
      <c r="AH13" s="388"/>
      <c r="AI13" s="386">
        <v>78</v>
      </c>
      <c r="AJ13" s="386">
        <v>68</v>
      </c>
      <c r="AK13" s="386">
        <v>89</v>
      </c>
      <c r="AL13" s="388"/>
      <c r="AM13" s="386">
        <v>10</v>
      </c>
      <c r="AN13" s="386">
        <v>21</v>
      </c>
      <c r="AO13" s="386">
        <v>11</v>
      </c>
      <c r="AP13" s="388"/>
      <c r="AQ13" s="388"/>
      <c r="AR13" s="388"/>
      <c r="AS13" s="386">
        <v>92</v>
      </c>
      <c r="AT13" s="386">
        <v>87</v>
      </c>
      <c r="AU13" s="386">
        <v>98</v>
      </c>
      <c r="AV13" s="388"/>
      <c r="AW13" s="386">
        <v>5</v>
      </c>
      <c r="AX13" s="386">
        <v>11</v>
      </c>
      <c r="AY13" s="386">
        <v>6</v>
      </c>
      <c r="AZ13" s="388"/>
      <c r="BA13" s="388"/>
      <c r="BB13" s="388"/>
      <c r="BC13" s="386">
        <v>80</v>
      </c>
      <c r="BD13" s="386">
        <v>68</v>
      </c>
      <c r="BE13" s="386">
        <v>77</v>
      </c>
      <c r="BF13" s="388"/>
      <c r="BG13" s="386">
        <v>12</v>
      </c>
      <c r="BH13" s="386">
        <v>9</v>
      </c>
      <c r="BI13" s="386">
        <v>-3</v>
      </c>
      <c r="BJ13" s="388"/>
      <c r="BK13" s="388"/>
      <c r="BL13" s="388"/>
      <c r="BM13" s="388"/>
      <c r="BN13" s="388"/>
      <c r="BO13" s="388"/>
      <c r="BP13" s="388"/>
      <c r="BQ13" s="388"/>
      <c r="BR13" s="388"/>
      <c r="BS13" s="388"/>
      <c r="BT13" s="388"/>
      <c r="BU13" s="388"/>
      <c r="BV13" s="388"/>
      <c r="BW13" s="386">
        <v>78</v>
      </c>
      <c r="BX13" s="386">
        <v>76</v>
      </c>
      <c r="BY13" s="386">
        <v>81</v>
      </c>
      <c r="BZ13" s="388"/>
      <c r="CA13" s="386">
        <v>2</v>
      </c>
      <c r="CB13" s="386">
        <v>5</v>
      </c>
      <c r="CC13" s="386">
        <v>3</v>
      </c>
      <c r="CD13" s="388"/>
      <c r="CE13" s="388"/>
      <c r="CF13" s="388"/>
      <c r="CG13" s="386">
        <v>75</v>
      </c>
      <c r="CH13" s="386">
        <v>72</v>
      </c>
      <c r="CI13" s="386">
        <v>83</v>
      </c>
      <c r="CJ13" s="388"/>
      <c r="CK13" s="386">
        <v>3</v>
      </c>
      <c r="CL13" s="386">
        <v>11</v>
      </c>
      <c r="CM13" s="386">
        <v>8</v>
      </c>
      <c r="CN13" s="388"/>
      <c r="CO13" s="388"/>
      <c r="CP13" s="388"/>
      <c r="CQ13" s="388"/>
      <c r="CR13" s="388"/>
      <c r="CS13" s="388"/>
      <c r="CT13" s="388"/>
      <c r="CU13" s="388"/>
      <c r="CV13" s="388"/>
      <c r="CW13" s="388"/>
      <c r="CX13" s="388"/>
      <c r="CY13" s="388"/>
      <c r="CZ13" s="388"/>
      <c r="DA13" s="388"/>
      <c r="DB13" s="388"/>
      <c r="DC13" s="388"/>
      <c r="DD13" s="388"/>
      <c r="DE13" s="388"/>
      <c r="DF13" s="391">
        <v>0.85</v>
      </c>
      <c r="DG13" s="386"/>
      <c r="DH13" s="386">
        <v>4.2</v>
      </c>
      <c r="DI13" s="388">
        <v>0.75</v>
      </c>
      <c r="DJ13" s="386"/>
      <c r="DK13" s="386">
        <v>2.6</v>
      </c>
      <c r="DL13" s="389"/>
      <c r="DM13" s="389"/>
      <c r="DN13" s="389"/>
      <c r="DO13" s="389"/>
      <c r="DP13" s="389"/>
      <c r="DQ13" s="389"/>
      <c r="DR13" s="389"/>
      <c r="DS13" s="395">
        <v>0.12</v>
      </c>
      <c r="DT13" s="386"/>
      <c r="DU13" s="386"/>
      <c r="DV13" s="386"/>
    </row>
    <row r="14" spans="1:126" ht="13.15">
      <c r="A14" s="384">
        <v>2019</v>
      </c>
      <c r="B14" s="384" t="s">
        <v>5705</v>
      </c>
      <c r="C14" s="384" t="s">
        <v>5743</v>
      </c>
      <c r="D14" s="384">
        <v>14</v>
      </c>
      <c r="E14" s="384" t="s">
        <v>5572</v>
      </c>
      <c r="F14" s="384" t="s">
        <v>30</v>
      </c>
      <c r="G14" s="384"/>
      <c r="H14" s="384"/>
      <c r="I14" s="384" t="s">
        <v>632</v>
      </c>
      <c r="J14" s="384" t="s">
        <v>5744</v>
      </c>
      <c r="K14" s="384" t="s">
        <v>1398</v>
      </c>
      <c r="L14" s="384" t="s">
        <v>5707</v>
      </c>
      <c r="M14" s="384" t="s">
        <v>5745</v>
      </c>
      <c r="N14" s="384" t="s">
        <v>631</v>
      </c>
      <c r="O14" s="394" t="s">
        <v>5746</v>
      </c>
      <c r="P14" s="385"/>
      <c r="Q14" s="386" t="s">
        <v>5682</v>
      </c>
      <c r="R14" s="386" t="s">
        <v>5682</v>
      </c>
      <c r="S14" s="386" t="s">
        <v>5682</v>
      </c>
      <c r="T14" s="386"/>
      <c r="U14" s="387" t="s">
        <v>5747</v>
      </c>
      <c r="V14" s="388"/>
      <c r="W14" s="388"/>
      <c r="X14" s="388"/>
      <c r="Y14" s="386">
        <v>86</v>
      </c>
      <c r="Z14" s="386">
        <v>14</v>
      </c>
      <c r="AA14" s="386">
        <v>74</v>
      </c>
      <c r="AB14" s="388"/>
      <c r="AC14" s="386">
        <v>72</v>
      </c>
      <c r="AD14" s="386">
        <v>60</v>
      </c>
      <c r="AE14" s="386">
        <v>-12</v>
      </c>
      <c r="AF14" s="388"/>
      <c r="AG14" s="388"/>
      <c r="AH14" s="388"/>
      <c r="AI14" s="386">
        <v>86</v>
      </c>
      <c r="AJ14" s="386">
        <v>61</v>
      </c>
      <c r="AK14" s="386">
        <v>94</v>
      </c>
      <c r="AL14" s="388"/>
      <c r="AM14" s="386">
        <v>25</v>
      </c>
      <c r="AN14" s="386">
        <v>33</v>
      </c>
      <c r="AO14" s="386">
        <v>8</v>
      </c>
      <c r="AP14" s="388"/>
      <c r="AQ14" s="388"/>
      <c r="AR14" s="388"/>
      <c r="AS14" s="386">
        <v>94</v>
      </c>
      <c r="AT14" s="386">
        <v>92</v>
      </c>
      <c r="AU14" s="386">
        <v>96</v>
      </c>
      <c r="AV14" s="388"/>
      <c r="AW14" s="386">
        <v>2</v>
      </c>
      <c r="AX14" s="386">
        <v>4</v>
      </c>
      <c r="AY14" s="386">
        <v>2</v>
      </c>
      <c r="AZ14" s="388"/>
      <c r="BA14" s="388"/>
      <c r="BB14" s="388"/>
      <c r="BC14" s="386">
        <v>60</v>
      </c>
      <c r="BD14" s="386">
        <v>51</v>
      </c>
      <c r="BE14" s="386">
        <v>58</v>
      </c>
      <c r="BF14" s="388"/>
      <c r="BG14" s="386">
        <v>9</v>
      </c>
      <c r="BH14" s="386">
        <v>7</v>
      </c>
      <c r="BI14" s="386">
        <v>-2</v>
      </c>
      <c r="BJ14" s="388"/>
      <c r="BK14" s="388"/>
      <c r="BL14" s="388"/>
      <c r="BM14" s="386">
        <v>92</v>
      </c>
      <c r="BN14" s="386">
        <v>80</v>
      </c>
      <c r="BO14" s="386">
        <v>78</v>
      </c>
      <c r="BP14" s="388"/>
      <c r="BQ14" s="386">
        <v>12</v>
      </c>
      <c r="BR14" s="386">
        <v>-2</v>
      </c>
      <c r="BS14" s="386">
        <v>-14</v>
      </c>
      <c r="BT14" s="388"/>
      <c r="BU14" s="388"/>
      <c r="BV14" s="388"/>
      <c r="BW14" s="386">
        <v>94</v>
      </c>
      <c r="BX14" s="386">
        <v>90</v>
      </c>
      <c r="BY14" s="386">
        <v>90</v>
      </c>
      <c r="BZ14" s="388"/>
      <c r="CA14" s="386">
        <v>4</v>
      </c>
      <c r="CB14" s="386">
        <v>0</v>
      </c>
      <c r="CC14" s="386">
        <v>-4</v>
      </c>
      <c r="CD14" s="388"/>
      <c r="CE14" s="388"/>
      <c r="CF14" s="388"/>
      <c r="CG14" s="386">
        <v>92</v>
      </c>
      <c r="CH14" s="386">
        <v>94</v>
      </c>
      <c r="CI14" s="386">
        <v>98</v>
      </c>
      <c r="CJ14" s="388"/>
      <c r="CK14" s="386">
        <v>-2</v>
      </c>
      <c r="CL14" s="386">
        <v>4</v>
      </c>
      <c r="CM14" s="386">
        <v>6</v>
      </c>
      <c r="CN14" s="388"/>
      <c r="CO14" s="388"/>
      <c r="CP14" s="388"/>
      <c r="CQ14" s="388"/>
      <c r="CR14" s="388"/>
      <c r="CS14" s="388"/>
      <c r="CT14" s="388"/>
      <c r="CU14" s="388"/>
      <c r="CV14" s="388"/>
      <c r="CW14" s="388"/>
      <c r="CX14" s="388"/>
      <c r="CY14" s="388"/>
      <c r="CZ14" s="388"/>
      <c r="DA14" s="388"/>
      <c r="DB14" s="388"/>
      <c r="DC14" s="388"/>
      <c r="DD14" s="388"/>
      <c r="DE14" s="388"/>
      <c r="DF14" s="391">
        <v>0.96</v>
      </c>
      <c r="DG14" s="386"/>
      <c r="DH14" s="386">
        <v>9.3000000000000007</v>
      </c>
      <c r="DI14" s="388">
        <v>0.78</v>
      </c>
      <c r="DJ14" s="386"/>
      <c r="DK14" s="386">
        <v>4.2</v>
      </c>
      <c r="DL14" s="389"/>
      <c r="DM14" s="389"/>
      <c r="DN14" s="389"/>
      <c r="DO14" s="389"/>
      <c r="DP14" s="389"/>
      <c r="DQ14" s="389">
        <v>7.1</v>
      </c>
      <c r="DR14" s="389">
        <v>7.9</v>
      </c>
      <c r="DS14" s="395">
        <v>0.11</v>
      </c>
      <c r="DT14" s="386"/>
      <c r="DU14" s="386"/>
      <c r="DV14" s="386"/>
    </row>
    <row r="15" spans="1:126" ht="13.15">
      <c r="A15" s="384">
        <v>2019</v>
      </c>
      <c r="B15" s="384" t="s">
        <v>5705</v>
      </c>
      <c r="C15" s="384" t="s">
        <v>5748</v>
      </c>
      <c r="D15" s="384">
        <v>14</v>
      </c>
      <c r="E15" s="384" t="s">
        <v>5574</v>
      </c>
      <c r="F15" s="384" t="s">
        <v>30</v>
      </c>
      <c r="G15" s="384"/>
      <c r="H15" s="384"/>
      <c r="I15" s="384" t="s">
        <v>632</v>
      </c>
      <c r="J15" s="384" t="s">
        <v>5700</v>
      </c>
      <c r="K15" s="384" t="s">
        <v>1398</v>
      </c>
      <c r="L15" s="384" t="s">
        <v>5707</v>
      </c>
      <c r="M15" s="384" t="s">
        <v>5708</v>
      </c>
      <c r="N15" s="384" t="s">
        <v>631</v>
      </c>
      <c r="O15" s="384" t="s">
        <v>5749</v>
      </c>
      <c r="P15" s="385"/>
      <c r="Q15" s="386" t="s">
        <v>5682</v>
      </c>
      <c r="R15" s="386" t="s">
        <v>5682</v>
      </c>
      <c r="S15" s="386" t="s">
        <v>5682</v>
      </c>
      <c r="T15" s="386"/>
      <c r="U15" s="387" t="s">
        <v>5750</v>
      </c>
      <c r="V15" s="388"/>
      <c r="W15" s="388"/>
      <c r="X15" s="388"/>
      <c r="Y15" s="386">
        <v>86</v>
      </c>
      <c r="Z15" s="388"/>
      <c r="AA15" s="386">
        <v>71</v>
      </c>
      <c r="AB15" s="388"/>
      <c r="AC15" s="388"/>
      <c r="AD15" s="388"/>
      <c r="AE15" s="386">
        <v>-15</v>
      </c>
      <c r="AF15" s="388"/>
      <c r="AG15" s="388"/>
      <c r="AH15" s="388"/>
      <c r="AI15" s="386">
        <v>90</v>
      </c>
      <c r="AJ15" s="388"/>
      <c r="AK15" s="386">
        <v>94</v>
      </c>
      <c r="AL15" s="388"/>
      <c r="AM15" s="388"/>
      <c r="AN15" s="388"/>
      <c r="AO15" s="386">
        <v>4</v>
      </c>
      <c r="AP15" s="388"/>
      <c r="AQ15" s="388"/>
      <c r="AR15" s="388"/>
      <c r="AS15" s="386">
        <v>92</v>
      </c>
      <c r="AT15" s="388"/>
      <c r="AU15" s="386">
        <v>98</v>
      </c>
      <c r="AV15" s="388"/>
      <c r="AW15" s="388"/>
      <c r="AX15" s="388"/>
      <c r="AY15" s="386">
        <v>6</v>
      </c>
      <c r="AZ15" s="388"/>
      <c r="BA15" s="388"/>
      <c r="BB15" s="388"/>
      <c r="BC15" s="386">
        <v>56</v>
      </c>
      <c r="BD15" s="388"/>
      <c r="BE15" s="386">
        <v>48</v>
      </c>
      <c r="BF15" s="388"/>
      <c r="BG15" s="388"/>
      <c r="BH15" s="388"/>
      <c r="BI15" s="386">
        <v>-8</v>
      </c>
      <c r="BJ15" s="388"/>
      <c r="BK15" s="388"/>
      <c r="BL15" s="388"/>
      <c r="BM15" s="386">
        <v>82</v>
      </c>
      <c r="BN15" s="388"/>
      <c r="BO15" s="386">
        <v>88</v>
      </c>
      <c r="BP15" s="388"/>
      <c r="BQ15" s="388"/>
      <c r="BR15" s="388"/>
      <c r="BS15" s="386">
        <v>6</v>
      </c>
      <c r="BT15" s="388"/>
      <c r="BU15" s="388"/>
      <c r="BV15" s="388"/>
      <c r="BW15" s="386">
        <v>94</v>
      </c>
      <c r="BX15" s="388"/>
      <c r="BY15" s="386">
        <v>94</v>
      </c>
      <c r="BZ15" s="388"/>
      <c r="CA15" s="388"/>
      <c r="CB15" s="388"/>
      <c r="CC15" s="386">
        <v>0</v>
      </c>
      <c r="CD15" s="388"/>
      <c r="CE15" s="388"/>
      <c r="CF15" s="388"/>
      <c r="CG15" s="386">
        <v>94</v>
      </c>
      <c r="CH15" s="388"/>
      <c r="CI15" s="386">
        <v>91</v>
      </c>
      <c r="CJ15" s="388"/>
      <c r="CK15" s="388"/>
      <c r="CL15" s="388"/>
      <c r="CM15" s="386">
        <v>-3</v>
      </c>
      <c r="CN15" s="388"/>
      <c r="CO15" s="388"/>
      <c r="CP15" s="388"/>
      <c r="CQ15" s="388"/>
      <c r="CR15" s="388"/>
      <c r="CS15" s="388"/>
      <c r="CT15" s="388"/>
      <c r="CU15" s="388"/>
      <c r="CV15" s="388"/>
      <c r="CW15" s="388"/>
      <c r="CX15" s="388"/>
      <c r="CY15" s="388"/>
      <c r="CZ15" s="388"/>
      <c r="DA15" s="388"/>
      <c r="DB15" s="388"/>
      <c r="DC15" s="388"/>
      <c r="DD15" s="388"/>
      <c r="DE15" s="388"/>
      <c r="DF15" s="391">
        <v>0.94</v>
      </c>
      <c r="DG15" s="386"/>
      <c r="DH15" s="386">
        <v>5.3</v>
      </c>
      <c r="DI15" s="388">
        <v>0.88</v>
      </c>
      <c r="DJ15" s="386"/>
      <c r="DK15" s="386">
        <v>3.3</v>
      </c>
      <c r="DL15" s="389"/>
      <c r="DM15" s="389"/>
      <c r="DN15" s="389"/>
      <c r="DO15" s="389"/>
      <c r="DP15" s="389"/>
      <c r="DQ15" s="389">
        <v>9.4</v>
      </c>
      <c r="DR15" s="389">
        <v>10.3</v>
      </c>
      <c r="DS15" s="395">
        <v>0.15</v>
      </c>
      <c r="DT15" s="386"/>
      <c r="DU15" s="386"/>
      <c r="DV15" s="386"/>
    </row>
    <row r="16" spans="1:126" ht="13.15">
      <c r="A16" s="384">
        <v>2019</v>
      </c>
      <c r="B16" s="384" t="s">
        <v>5751</v>
      </c>
      <c r="C16" s="384" t="s">
        <v>5752</v>
      </c>
      <c r="D16" s="384">
        <v>15</v>
      </c>
      <c r="E16" s="384" t="s">
        <v>5574</v>
      </c>
      <c r="F16" s="384" t="s">
        <v>30</v>
      </c>
      <c r="G16" s="384"/>
      <c r="H16" s="384"/>
      <c r="I16" s="384" t="s">
        <v>5753</v>
      </c>
      <c r="J16" s="384" t="s">
        <v>5754</v>
      </c>
      <c r="K16" s="384" t="s">
        <v>5755</v>
      </c>
      <c r="L16" s="384" t="s">
        <v>5756</v>
      </c>
      <c r="M16" s="384" t="s">
        <v>5757</v>
      </c>
      <c r="N16" s="384" t="s">
        <v>613</v>
      </c>
      <c r="O16" s="384" t="s">
        <v>5758</v>
      </c>
      <c r="P16" s="385"/>
      <c r="Q16" s="386" t="s">
        <v>5681</v>
      </c>
      <c r="R16" s="386" t="s">
        <v>5682</v>
      </c>
      <c r="S16" s="386" t="s">
        <v>5681</v>
      </c>
      <c r="T16" s="386"/>
      <c r="U16" s="387" t="s">
        <v>5759</v>
      </c>
      <c r="V16" s="388"/>
      <c r="W16" s="388"/>
      <c r="X16" s="388"/>
      <c r="Y16" s="388"/>
      <c r="Z16" s="388"/>
      <c r="AA16" s="388"/>
      <c r="AB16" s="388"/>
      <c r="AC16" s="388"/>
      <c r="AD16" s="388"/>
      <c r="AE16" s="388"/>
      <c r="AF16" s="388"/>
      <c r="AG16" s="388"/>
      <c r="AH16" s="388"/>
      <c r="AI16" s="388"/>
      <c r="AJ16" s="388"/>
      <c r="AK16" s="388"/>
      <c r="AL16" s="388"/>
      <c r="AM16" s="388"/>
      <c r="AN16" s="388"/>
      <c r="AO16" s="388"/>
      <c r="AP16" s="388"/>
      <c r="AQ16" s="388"/>
      <c r="AR16" s="388"/>
      <c r="AS16" s="388"/>
      <c r="AT16" s="388"/>
      <c r="AU16" s="388"/>
      <c r="AV16" s="388"/>
      <c r="AW16" s="388"/>
      <c r="AX16" s="388"/>
      <c r="AY16" s="388"/>
      <c r="AZ16" s="388"/>
      <c r="BA16" s="388"/>
      <c r="BB16" s="388"/>
      <c r="BC16" s="388"/>
      <c r="BD16" s="388"/>
      <c r="BE16" s="388"/>
      <c r="BF16" s="388"/>
      <c r="BG16" s="388"/>
      <c r="BH16" s="388"/>
      <c r="BI16" s="388"/>
      <c r="BJ16" s="388"/>
      <c r="BK16" s="388"/>
      <c r="BL16" s="388"/>
      <c r="BM16" s="388"/>
      <c r="BN16" s="388"/>
      <c r="BO16" s="388"/>
      <c r="BP16" s="388"/>
      <c r="BQ16" s="388"/>
      <c r="BR16" s="388"/>
      <c r="BS16" s="388"/>
      <c r="BT16" s="388"/>
      <c r="BU16" s="388"/>
      <c r="BV16" s="388"/>
      <c r="BW16" s="388"/>
      <c r="BX16" s="388"/>
      <c r="BY16" s="388"/>
      <c r="BZ16" s="388"/>
      <c r="CA16" s="388"/>
      <c r="CB16" s="388"/>
      <c r="CC16" s="388"/>
      <c r="CD16" s="388"/>
      <c r="CE16" s="388"/>
      <c r="CF16" s="388"/>
      <c r="CG16" s="388"/>
      <c r="CH16" s="388"/>
      <c r="CI16" s="388"/>
      <c r="CJ16" s="388"/>
      <c r="CK16" s="388"/>
      <c r="CL16" s="388"/>
      <c r="CM16" s="388"/>
      <c r="CN16" s="388"/>
      <c r="CO16" s="388"/>
      <c r="CP16" s="388"/>
      <c r="CQ16" s="388"/>
      <c r="CR16" s="388"/>
      <c r="CS16" s="388"/>
      <c r="CT16" s="388"/>
      <c r="CU16" s="388"/>
      <c r="CV16" s="388"/>
      <c r="CW16" s="388"/>
      <c r="CX16" s="388"/>
      <c r="CY16" s="388"/>
      <c r="CZ16" s="388"/>
      <c r="DA16" s="388"/>
      <c r="DB16" s="388"/>
      <c r="DC16" s="388"/>
      <c r="DD16" s="388"/>
      <c r="DE16" s="388"/>
      <c r="DF16" s="391">
        <v>0.91</v>
      </c>
      <c r="DG16" s="386"/>
      <c r="DH16" s="386">
        <v>5.2</v>
      </c>
      <c r="DI16" s="388">
        <v>0.9</v>
      </c>
      <c r="DJ16" s="386"/>
      <c r="DK16" s="386">
        <v>4.2</v>
      </c>
      <c r="DL16" s="389"/>
      <c r="DM16" s="389"/>
      <c r="DN16" s="389"/>
      <c r="DO16" s="389"/>
      <c r="DP16" s="389"/>
      <c r="DQ16" s="389" t="s">
        <v>5681</v>
      </c>
      <c r="DR16" s="389" t="s">
        <v>5681</v>
      </c>
      <c r="DS16" s="128" t="s">
        <v>5681</v>
      </c>
      <c r="DT16" s="386"/>
      <c r="DU16" s="386"/>
      <c r="DV16" s="386"/>
    </row>
    <row r="17" spans="1:126" ht="13.15">
      <c r="A17" s="384">
        <v>2019</v>
      </c>
      <c r="B17" s="384" t="s">
        <v>5760</v>
      </c>
      <c r="C17" s="384" t="s">
        <v>5752</v>
      </c>
      <c r="D17" s="384">
        <v>10</v>
      </c>
      <c r="E17" s="384" t="s">
        <v>5574</v>
      </c>
      <c r="F17" s="384" t="s">
        <v>30</v>
      </c>
      <c r="G17" s="384"/>
      <c r="H17" s="384"/>
      <c r="I17" s="384" t="s">
        <v>632</v>
      </c>
      <c r="J17" s="384" t="s">
        <v>5733</v>
      </c>
      <c r="K17" s="384" t="s">
        <v>5734</v>
      </c>
      <c r="L17" s="384" t="s">
        <v>5761</v>
      </c>
      <c r="M17" s="384" t="s">
        <v>5762</v>
      </c>
      <c r="N17" s="384" t="s">
        <v>631</v>
      </c>
      <c r="O17" s="384" t="s">
        <v>5763</v>
      </c>
      <c r="P17" s="385"/>
      <c r="Q17" s="386" t="s">
        <v>5682</v>
      </c>
      <c r="R17" s="386" t="s">
        <v>5682</v>
      </c>
      <c r="S17" s="386" t="s">
        <v>5682</v>
      </c>
      <c r="T17" s="386"/>
      <c r="U17" s="387" t="s">
        <v>5764</v>
      </c>
      <c r="V17" s="388"/>
      <c r="W17" s="388"/>
      <c r="X17" s="388"/>
      <c r="Y17" s="386">
        <v>80</v>
      </c>
      <c r="Z17" s="388"/>
      <c r="AA17" s="386">
        <v>33</v>
      </c>
      <c r="AB17" s="388"/>
      <c r="AC17" s="388"/>
      <c r="AD17" s="388"/>
      <c r="AE17" s="386">
        <v>-47</v>
      </c>
      <c r="AF17" s="388"/>
      <c r="AG17" s="388"/>
      <c r="AH17" s="388"/>
      <c r="AI17" s="386">
        <v>80</v>
      </c>
      <c r="AJ17" s="388"/>
      <c r="AK17" s="386">
        <v>42</v>
      </c>
      <c r="AL17" s="388"/>
      <c r="AM17" s="388"/>
      <c r="AN17" s="388"/>
      <c r="AO17" s="386">
        <v>-38</v>
      </c>
      <c r="AP17" s="388"/>
      <c r="AQ17" s="388"/>
      <c r="AR17" s="388"/>
      <c r="AS17" s="386">
        <v>85</v>
      </c>
      <c r="AT17" s="388"/>
      <c r="AU17" s="386">
        <v>49</v>
      </c>
      <c r="AV17" s="388"/>
      <c r="AW17" s="388"/>
      <c r="AX17" s="388"/>
      <c r="AY17" s="386">
        <v>-36</v>
      </c>
      <c r="AZ17" s="388"/>
      <c r="BA17" s="388"/>
      <c r="BB17" s="388"/>
      <c r="BC17" s="386">
        <v>68</v>
      </c>
      <c r="BD17" s="388"/>
      <c r="BE17" s="386">
        <v>35</v>
      </c>
      <c r="BF17" s="388"/>
      <c r="BG17" s="388"/>
      <c r="BH17" s="388"/>
      <c r="BI17" s="386">
        <v>-33</v>
      </c>
      <c r="BJ17" s="388"/>
      <c r="BK17" s="388"/>
      <c r="BL17" s="388"/>
      <c r="BM17" s="386">
        <v>73</v>
      </c>
      <c r="BN17" s="388"/>
      <c r="BO17" s="386">
        <v>77</v>
      </c>
      <c r="BP17" s="388"/>
      <c r="BQ17" s="388"/>
      <c r="BR17" s="388"/>
      <c r="BS17" s="386">
        <v>4</v>
      </c>
      <c r="BT17" s="388"/>
      <c r="BU17" s="388"/>
      <c r="BV17" s="388"/>
      <c r="BW17" s="386">
        <v>90</v>
      </c>
      <c r="BX17" s="388"/>
      <c r="BY17" s="386">
        <v>84</v>
      </c>
      <c r="BZ17" s="388"/>
      <c r="CA17" s="388"/>
      <c r="CB17" s="388"/>
      <c r="CC17" s="386">
        <v>-6</v>
      </c>
      <c r="CD17" s="388"/>
      <c r="CE17" s="388"/>
      <c r="CF17" s="388"/>
      <c r="CG17" s="386">
        <v>88</v>
      </c>
      <c r="CH17" s="388"/>
      <c r="CI17" s="386">
        <v>88</v>
      </c>
      <c r="CJ17" s="388"/>
      <c r="CK17" s="388"/>
      <c r="CL17" s="388"/>
      <c r="CM17" s="386">
        <v>0</v>
      </c>
      <c r="CN17" s="388"/>
      <c r="CO17" s="388"/>
      <c r="CP17" s="388"/>
      <c r="CQ17" s="388"/>
      <c r="CR17" s="388"/>
      <c r="CS17" s="388"/>
      <c r="CT17" s="388"/>
      <c r="CU17" s="388"/>
      <c r="CV17" s="388"/>
      <c r="CW17" s="388"/>
      <c r="CX17" s="388"/>
      <c r="CY17" s="388"/>
      <c r="CZ17" s="388"/>
      <c r="DA17" s="388"/>
      <c r="DB17" s="388"/>
      <c r="DC17" s="388"/>
      <c r="DD17" s="388"/>
      <c r="DE17" s="388"/>
      <c r="DF17" s="391">
        <v>0.92</v>
      </c>
      <c r="DG17" s="386"/>
      <c r="DH17" s="386">
        <v>6.1</v>
      </c>
      <c r="DI17" s="388">
        <v>0.86</v>
      </c>
      <c r="DJ17" s="386"/>
      <c r="DK17" s="386">
        <v>3.5</v>
      </c>
      <c r="DL17" s="389"/>
      <c r="DM17" s="389"/>
      <c r="DN17" s="389"/>
      <c r="DO17" s="389"/>
      <c r="DP17" s="389"/>
      <c r="DQ17" s="389">
        <v>4.7</v>
      </c>
      <c r="DR17" s="389">
        <v>5.3</v>
      </c>
      <c r="DS17" s="395">
        <v>0.18</v>
      </c>
      <c r="DT17" s="386"/>
      <c r="DU17" s="386"/>
      <c r="DV17" s="386"/>
    </row>
    <row r="18" spans="1:126" ht="13.15">
      <c r="A18" s="384">
        <v>2019</v>
      </c>
      <c r="B18" s="384" t="s">
        <v>5765</v>
      </c>
      <c r="C18" s="384" t="s">
        <v>5752</v>
      </c>
      <c r="D18" s="384">
        <v>11</v>
      </c>
      <c r="E18" s="384" t="s">
        <v>5574</v>
      </c>
      <c r="F18" s="384" t="s">
        <v>30</v>
      </c>
      <c r="G18" s="384"/>
      <c r="H18" s="384"/>
      <c r="I18" s="384" t="s">
        <v>4459</v>
      </c>
      <c r="J18" s="384" t="s">
        <v>5713</v>
      </c>
      <c r="K18" s="384" t="s">
        <v>1029</v>
      </c>
      <c r="L18" s="384" t="s">
        <v>5766</v>
      </c>
      <c r="M18" s="384" t="s">
        <v>5767</v>
      </c>
      <c r="N18" s="384" t="s">
        <v>631</v>
      </c>
      <c r="O18" s="384" t="s">
        <v>5763</v>
      </c>
      <c r="P18" s="385"/>
      <c r="Q18" s="386" t="s">
        <v>5682</v>
      </c>
      <c r="R18" s="386" t="s">
        <v>5682</v>
      </c>
      <c r="S18" s="386" t="s">
        <v>5682</v>
      </c>
      <c r="T18" s="386"/>
      <c r="U18" s="387" t="s">
        <v>5768</v>
      </c>
      <c r="V18" s="388"/>
      <c r="W18" s="388"/>
      <c r="X18" s="388"/>
      <c r="Y18" s="388"/>
      <c r="Z18" s="388"/>
      <c r="AA18" s="388"/>
      <c r="AB18" s="388"/>
      <c r="AC18" s="388"/>
      <c r="AD18" s="388"/>
      <c r="AE18" s="388"/>
      <c r="AF18" s="388"/>
      <c r="AG18" s="388"/>
      <c r="AH18" s="388"/>
      <c r="AI18" s="388"/>
      <c r="AJ18" s="388"/>
      <c r="AK18" s="388"/>
      <c r="AL18" s="388"/>
      <c r="AM18" s="388"/>
      <c r="AN18" s="388"/>
      <c r="AO18" s="388"/>
      <c r="AP18" s="388"/>
      <c r="AQ18" s="388"/>
      <c r="AR18" s="388"/>
      <c r="AS18" s="388"/>
      <c r="AT18" s="388"/>
      <c r="AU18" s="388"/>
      <c r="AV18" s="388"/>
      <c r="AW18" s="388"/>
      <c r="AX18" s="388"/>
      <c r="AY18" s="388"/>
      <c r="AZ18" s="388"/>
      <c r="BA18" s="388"/>
      <c r="BB18" s="388"/>
      <c r="BC18" s="388"/>
      <c r="BD18" s="388"/>
      <c r="BE18" s="388"/>
      <c r="BF18" s="388"/>
      <c r="BG18" s="388"/>
      <c r="BH18" s="388"/>
      <c r="BI18" s="388"/>
      <c r="BJ18" s="388"/>
      <c r="BK18" s="388"/>
      <c r="BL18" s="388"/>
      <c r="BM18" s="388"/>
      <c r="BN18" s="388"/>
      <c r="BO18" s="388"/>
      <c r="BP18" s="388"/>
      <c r="BQ18" s="388"/>
      <c r="BR18" s="388"/>
      <c r="BS18" s="388"/>
      <c r="BT18" s="388"/>
      <c r="BU18" s="388"/>
      <c r="BV18" s="388"/>
      <c r="BW18" s="388"/>
      <c r="BX18" s="388"/>
      <c r="BY18" s="388"/>
      <c r="BZ18" s="388"/>
      <c r="CA18" s="388"/>
      <c r="CB18" s="388"/>
      <c r="CC18" s="388"/>
      <c r="CD18" s="388"/>
      <c r="CE18" s="388"/>
      <c r="CF18" s="388"/>
      <c r="CG18" s="388"/>
      <c r="CH18" s="388"/>
      <c r="CI18" s="388"/>
      <c r="CJ18" s="388"/>
      <c r="CK18" s="388"/>
      <c r="CL18" s="388"/>
      <c r="CM18" s="388"/>
      <c r="CN18" s="388"/>
      <c r="CO18" s="388"/>
      <c r="CP18" s="388"/>
      <c r="CQ18" s="388"/>
      <c r="CR18" s="388"/>
      <c r="CS18" s="388"/>
      <c r="CT18" s="388"/>
      <c r="CU18" s="388"/>
      <c r="CV18" s="388"/>
      <c r="CW18" s="388"/>
      <c r="CX18" s="388"/>
      <c r="CY18" s="388"/>
      <c r="CZ18" s="388"/>
      <c r="DA18" s="388"/>
      <c r="DB18" s="388"/>
      <c r="DC18" s="388"/>
      <c r="DD18" s="388"/>
      <c r="DE18" s="388"/>
      <c r="DF18" s="391"/>
      <c r="DG18" s="386"/>
      <c r="DH18" s="386"/>
      <c r="DI18" s="388"/>
      <c r="DJ18" s="386"/>
      <c r="DK18" s="386"/>
      <c r="DL18" s="389"/>
      <c r="DM18" s="389"/>
      <c r="DN18" s="389"/>
      <c r="DO18" s="389"/>
      <c r="DP18" s="389"/>
      <c r="DQ18" s="389">
        <v>4.9000000000000004</v>
      </c>
      <c r="DR18" s="389">
        <v>5.3</v>
      </c>
      <c r="DS18" s="395">
        <v>0.17</v>
      </c>
      <c r="DT18" s="386"/>
      <c r="DU18" s="386"/>
      <c r="DV18" s="386"/>
    </row>
    <row r="19" spans="1:126" ht="13.15">
      <c r="A19" s="384">
        <v>2019</v>
      </c>
      <c r="B19" s="384" t="s">
        <v>5760</v>
      </c>
      <c r="C19" s="384" t="s">
        <v>5769</v>
      </c>
      <c r="D19" s="384">
        <v>10</v>
      </c>
      <c r="E19" s="384" t="s">
        <v>5574</v>
      </c>
      <c r="F19" s="384" t="s">
        <v>30</v>
      </c>
      <c r="G19" s="384"/>
      <c r="H19" s="384"/>
      <c r="I19" s="384" t="s">
        <v>632</v>
      </c>
      <c r="J19" s="384" t="s">
        <v>5733</v>
      </c>
      <c r="K19" s="384" t="s">
        <v>5734</v>
      </c>
      <c r="L19" s="384" t="s">
        <v>5761</v>
      </c>
      <c r="M19" s="384" t="s">
        <v>5770</v>
      </c>
      <c r="N19" s="384" t="s">
        <v>631</v>
      </c>
      <c r="O19" s="384" t="s">
        <v>5763</v>
      </c>
      <c r="P19" s="385"/>
      <c r="Q19" s="386" t="s">
        <v>5682</v>
      </c>
      <c r="R19" s="386" t="s">
        <v>5682</v>
      </c>
      <c r="S19" s="386" t="s">
        <v>5682</v>
      </c>
      <c r="T19" s="386"/>
      <c r="U19" s="387" t="s">
        <v>5771</v>
      </c>
      <c r="V19" s="388"/>
      <c r="W19" s="388"/>
      <c r="X19" s="388"/>
      <c r="Y19" s="386">
        <v>66</v>
      </c>
      <c r="Z19" s="388"/>
      <c r="AA19" s="388"/>
      <c r="AB19" s="388"/>
      <c r="AC19" s="388"/>
      <c r="AD19" s="388"/>
      <c r="AE19" s="388"/>
      <c r="AF19" s="388"/>
      <c r="AG19" s="388"/>
      <c r="AH19" s="388"/>
      <c r="AI19" s="386">
        <v>68</v>
      </c>
      <c r="AJ19" s="388"/>
      <c r="AK19" s="388"/>
      <c r="AL19" s="388"/>
      <c r="AM19" s="388"/>
      <c r="AN19" s="388"/>
      <c r="AO19" s="388"/>
      <c r="AP19" s="388"/>
      <c r="AQ19" s="388"/>
      <c r="AR19" s="388"/>
      <c r="AS19" s="386">
        <v>71</v>
      </c>
      <c r="AT19" s="388"/>
      <c r="AU19" s="388"/>
      <c r="AV19" s="388"/>
      <c r="AW19" s="388"/>
      <c r="AX19" s="388"/>
      <c r="AY19" s="388"/>
      <c r="AZ19" s="388"/>
      <c r="BA19" s="388"/>
      <c r="BB19" s="388"/>
      <c r="BC19" s="386">
        <v>49</v>
      </c>
      <c r="BD19" s="388"/>
      <c r="BE19" s="388"/>
      <c r="BF19" s="388"/>
      <c r="BG19" s="388"/>
      <c r="BH19" s="388"/>
      <c r="BI19" s="388"/>
      <c r="BJ19" s="388"/>
      <c r="BK19" s="388"/>
      <c r="BL19" s="388"/>
      <c r="BM19" s="386">
        <v>59</v>
      </c>
      <c r="BN19" s="388"/>
      <c r="BO19" s="388"/>
      <c r="BP19" s="388"/>
      <c r="BQ19" s="388"/>
      <c r="BR19" s="388"/>
      <c r="BS19" s="388"/>
      <c r="BT19" s="388"/>
      <c r="BU19" s="388"/>
      <c r="BV19" s="388"/>
      <c r="BW19" s="386">
        <v>90</v>
      </c>
      <c r="BX19" s="388"/>
      <c r="BY19" s="388"/>
      <c r="BZ19" s="388"/>
      <c r="CA19" s="388"/>
      <c r="CB19" s="388"/>
      <c r="CC19" s="388"/>
      <c r="CD19" s="388"/>
      <c r="CE19" s="388"/>
      <c r="CF19" s="388"/>
      <c r="CG19" s="386">
        <v>85</v>
      </c>
      <c r="CH19" s="388"/>
      <c r="CI19" s="388"/>
      <c r="CJ19" s="388"/>
      <c r="CK19" s="388"/>
      <c r="CL19" s="388"/>
      <c r="CM19" s="388"/>
      <c r="CN19" s="388"/>
      <c r="CO19" s="388"/>
      <c r="CP19" s="388"/>
      <c r="CQ19" s="388"/>
      <c r="CR19" s="388"/>
      <c r="CS19" s="388"/>
      <c r="CT19" s="388"/>
      <c r="CU19" s="388"/>
      <c r="CV19" s="388"/>
      <c r="CW19" s="388"/>
      <c r="CX19" s="388"/>
      <c r="CY19" s="388"/>
      <c r="CZ19" s="388"/>
      <c r="DA19" s="388"/>
      <c r="DB19" s="388"/>
      <c r="DC19" s="388"/>
      <c r="DD19" s="388"/>
      <c r="DE19" s="388"/>
      <c r="DF19" s="391">
        <v>0.97</v>
      </c>
      <c r="DG19" s="386"/>
      <c r="DH19" s="386">
        <v>5.7</v>
      </c>
      <c r="DI19" s="388">
        <v>0.94</v>
      </c>
      <c r="DJ19" s="386"/>
      <c r="DK19" s="386">
        <v>3.6</v>
      </c>
      <c r="DL19" s="389"/>
      <c r="DM19" s="389"/>
      <c r="DN19" s="389"/>
      <c r="DO19" s="389"/>
      <c r="DP19" s="389"/>
      <c r="DQ19" s="389">
        <v>4.8</v>
      </c>
      <c r="DR19" s="389">
        <v>5.5</v>
      </c>
      <c r="DS19" s="395">
        <v>0.17</v>
      </c>
      <c r="DT19" s="386"/>
      <c r="DU19" s="386"/>
      <c r="DV19" s="386"/>
    </row>
    <row r="20" spans="1:126" ht="13.15">
      <c r="A20" s="384">
        <v>2019</v>
      </c>
      <c r="B20" s="384" t="s">
        <v>5772</v>
      </c>
      <c r="C20" s="384" t="s">
        <v>5773</v>
      </c>
      <c r="D20" s="384">
        <v>14</v>
      </c>
      <c r="E20" s="384" t="s">
        <v>5574</v>
      </c>
      <c r="F20" s="384" t="s">
        <v>30</v>
      </c>
      <c r="G20" s="384"/>
      <c r="H20" s="384"/>
      <c r="I20" s="384" t="s">
        <v>5753</v>
      </c>
      <c r="J20" s="384" t="s">
        <v>1271</v>
      </c>
      <c r="K20" s="384" t="s">
        <v>1271</v>
      </c>
      <c r="L20" s="384" t="s">
        <v>5774</v>
      </c>
      <c r="M20" s="384" t="s">
        <v>5775</v>
      </c>
      <c r="N20" s="384" t="s">
        <v>631</v>
      </c>
      <c r="O20" s="384" t="s">
        <v>5776</v>
      </c>
      <c r="P20" s="385"/>
      <c r="Q20" s="386" t="s">
        <v>5682</v>
      </c>
      <c r="R20" s="386" t="s">
        <v>5682</v>
      </c>
      <c r="S20" s="386" t="s">
        <v>5682</v>
      </c>
      <c r="T20" s="386"/>
      <c r="U20" s="387" t="s">
        <v>5777</v>
      </c>
      <c r="V20" s="388"/>
      <c r="W20" s="388"/>
      <c r="X20" s="388"/>
      <c r="Y20" s="386">
        <v>75</v>
      </c>
      <c r="Z20" s="388"/>
      <c r="AA20" s="386">
        <v>66</v>
      </c>
      <c r="AB20" s="388"/>
      <c r="AC20" s="388"/>
      <c r="AD20" s="388"/>
      <c r="AE20" s="386">
        <v>-9</v>
      </c>
      <c r="AF20" s="388"/>
      <c r="AG20" s="388"/>
      <c r="AH20" s="388"/>
      <c r="AI20" s="386">
        <v>77</v>
      </c>
      <c r="AJ20" s="388"/>
      <c r="AK20" s="386">
        <v>82</v>
      </c>
      <c r="AL20" s="388"/>
      <c r="AM20" s="388"/>
      <c r="AN20" s="388"/>
      <c r="AO20" s="386">
        <v>5</v>
      </c>
      <c r="AP20" s="388"/>
      <c r="AQ20" s="388"/>
      <c r="AR20" s="388"/>
      <c r="AS20" s="386">
        <v>77</v>
      </c>
      <c r="AT20" s="388"/>
      <c r="AU20" s="386">
        <v>92</v>
      </c>
      <c r="AV20" s="388"/>
      <c r="AW20" s="388"/>
      <c r="AX20" s="388"/>
      <c r="AY20" s="386">
        <v>15</v>
      </c>
      <c r="AZ20" s="388"/>
      <c r="BA20" s="388"/>
      <c r="BB20" s="388"/>
      <c r="BC20" s="386">
        <v>44</v>
      </c>
      <c r="BD20" s="388"/>
      <c r="BE20" s="386">
        <v>50</v>
      </c>
      <c r="BF20" s="388"/>
      <c r="BG20" s="388"/>
      <c r="BH20" s="388"/>
      <c r="BI20" s="386">
        <v>6</v>
      </c>
      <c r="BJ20" s="388"/>
      <c r="BK20" s="388"/>
      <c r="BL20" s="388"/>
      <c r="BM20" s="386">
        <v>67</v>
      </c>
      <c r="BN20" s="388"/>
      <c r="BO20" s="386">
        <v>72</v>
      </c>
      <c r="BP20" s="388"/>
      <c r="BQ20" s="388"/>
      <c r="BR20" s="388"/>
      <c r="BS20" s="386">
        <v>5</v>
      </c>
      <c r="BT20" s="388"/>
      <c r="BU20" s="388"/>
      <c r="BV20" s="388"/>
      <c r="BW20" s="386">
        <v>77</v>
      </c>
      <c r="BX20" s="388"/>
      <c r="BY20" s="386">
        <v>82</v>
      </c>
      <c r="BZ20" s="388"/>
      <c r="CA20" s="388"/>
      <c r="CB20" s="388"/>
      <c r="CC20" s="386">
        <v>5</v>
      </c>
      <c r="CD20" s="388"/>
      <c r="CE20" s="388"/>
      <c r="CF20" s="388"/>
      <c r="CG20" s="386">
        <v>79</v>
      </c>
      <c r="CH20" s="388"/>
      <c r="CI20" s="386">
        <v>84</v>
      </c>
      <c r="CJ20" s="388"/>
      <c r="CK20" s="388"/>
      <c r="CL20" s="388"/>
      <c r="CM20" s="386">
        <v>5</v>
      </c>
      <c r="CN20" s="388"/>
      <c r="CO20" s="388"/>
      <c r="CP20" s="388"/>
      <c r="CQ20" s="388"/>
      <c r="CR20" s="388"/>
      <c r="CS20" s="388"/>
      <c r="CT20" s="388"/>
      <c r="CU20" s="388"/>
      <c r="CV20" s="388"/>
      <c r="CW20" s="388"/>
      <c r="CX20" s="388"/>
      <c r="CY20" s="388"/>
      <c r="CZ20" s="388"/>
      <c r="DA20" s="388"/>
      <c r="DB20" s="388"/>
      <c r="DC20" s="388"/>
      <c r="DD20" s="388"/>
      <c r="DE20" s="388"/>
      <c r="DF20" s="391">
        <v>0.98</v>
      </c>
      <c r="DG20" s="386"/>
      <c r="DH20" s="386">
        <v>7.3</v>
      </c>
      <c r="DI20" s="388">
        <v>0.88</v>
      </c>
      <c r="DJ20" s="386"/>
      <c r="DK20" s="386">
        <v>4</v>
      </c>
      <c r="DL20" s="389"/>
      <c r="DM20" s="389"/>
      <c r="DN20" s="389"/>
      <c r="DO20" s="389"/>
      <c r="DP20" s="389"/>
      <c r="DQ20" s="389">
        <v>3.8</v>
      </c>
      <c r="DR20" s="389">
        <v>4.0999999999999996</v>
      </c>
      <c r="DS20" s="395">
        <v>0.16</v>
      </c>
      <c r="DT20" s="386"/>
      <c r="DU20" s="386"/>
      <c r="DV20" s="386"/>
    </row>
    <row r="21" spans="1:126" ht="13.15">
      <c r="A21" s="384">
        <v>2019</v>
      </c>
      <c r="B21" s="384" t="s">
        <v>1315</v>
      </c>
      <c r="C21" s="384" t="s">
        <v>5778</v>
      </c>
      <c r="D21" s="384">
        <v>22</v>
      </c>
      <c r="E21" s="384" t="s">
        <v>5575</v>
      </c>
      <c r="F21" s="384" t="s">
        <v>30</v>
      </c>
      <c r="G21" s="384"/>
      <c r="H21" s="384"/>
      <c r="I21" s="384" t="s">
        <v>4459</v>
      </c>
      <c r="J21" s="384" t="s">
        <v>5779</v>
      </c>
      <c r="K21" s="384" t="s">
        <v>1436</v>
      </c>
      <c r="L21" s="384" t="s">
        <v>5780</v>
      </c>
      <c r="M21" s="384" t="s">
        <v>5781</v>
      </c>
      <c r="N21" s="384" t="s">
        <v>631</v>
      </c>
      <c r="O21" s="394" t="s">
        <v>5776</v>
      </c>
      <c r="P21" s="385"/>
      <c r="Q21" s="386" t="s">
        <v>5682</v>
      </c>
      <c r="R21" s="386" t="s">
        <v>5682</v>
      </c>
      <c r="S21" s="386" t="s">
        <v>5682</v>
      </c>
      <c r="T21" s="386"/>
      <c r="U21" s="387" t="s">
        <v>5782</v>
      </c>
      <c r="V21" s="388"/>
      <c r="W21" s="386">
        <v>28</v>
      </c>
      <c r="X21" s="386">
        <v>78</v>
      </c>
      <c r="Y21" s="386">
        <v>79</v>
      </c>
      <c r="Z21" s="386">
        <v>28</v>
      </c>
      <c r="AA21" s="386">
        <v>61</v>
      </c>
      <c r="AB21" s="388"/>
      <c r="AC21" s="386">
        <v>51</v>
      </c>
      <c r="AD21" s="386">
        <v>33</v>
      </c>
      <c r="AE21" s="386">
        <v>-18</v>
      </c>
      <c r="AF21" s="388"/>
      <c r="AG21" s="386">
        <v>30</v>
      </c>
      <c r="AH21" s="386">
        <v>78</v>
      </c>
      <c r="AI21" s="386">
        <v>79</v>
      </c>
      <c r="AJ21" s="386">
        <v>50</v>
      </c>
      <c r="AK21" s="386">
        <v>83</v>
      </c>
      <c r="AL21" s="388"/>
      <c r="AM21" s="386">
        <v>29</v>
      </c>
      <c r="AN21" s="386">
        <v>33</v>
      </c>
      <c r="AO21" s="386">
        <v>4</v>
      </c>
      <c r="AP21" s="388"/>
      <c r="AQ21" s="386">
        <v>43</v>
      </c>
      <c r="AR21" s="386">
        <v>80</v>
      </c>
      <c r="AS21" s="386">
        <v>79</v>
      </c>
      <c r="AT21" s="386">
        <v>83</v>
      </c>
      <c r="AU21" s="386">
        <v>88</v>
      </c>
      <c r="AV21" s="388"/>
      <c r="AW21" s="386">
        <v>-4</v>
      </c>
      <c r="AX21" s="386">
        <v>5</v>
      </c>
      <c r="AY21" s="386">
        <v>9</v>
      </c>
      <c r="AZ21" s="388"/>
      <c r="BA21" s="386">
        <v>53</v>
      </c>
      <c r="BB21" s="386">
        <v>36</v>
      </c>
      <c r="BC21" s="386">
        <v>47</v>
      </c>
      <c r="BD21" s="386">
        <v>27</v>
      </c>
      <c r="BE21" s="386">
        <v>58</v>
      </c>
      <c r="BF21" s="388"/>
      <c r="BG21" s="386">
        <v>20</v>
      </c>
      <c r="BH21" s="386">
        <v>31</v>
      </c>
      <c r="BI21" s="386">
        <v>11</v>
      </c>
      <c r="BJ21" s="388"/>
      <c r="BK21" s="386">
        <v>94</v>
      </c>
      <c r="BL21" s="386">
        <v>79</v>
      </c>
      <c r="BM21" s="386">
        <v>79</v>
      </c>
      <c r="BN21" s="386">
        <v>63</v>
      </c>
      <c r="BO21" s="386">
        <v>70</v>
      </c>
      <c r="BP21" s="388"/>
      <c r="BQ21" s="386">
        <v>16</v>
      </c>
      <c r="BR21" s="386">
        <v>7</v>
      </c>
      <c r="BS21" s="386">
        <v>-9</v>
      </c>
      <c r="BT21" s="388"/>
      <c r="BU21" s="386">
        <v>85</v>
      </c>
      <c r="BV21" s="386">
        <v>90</v>
      </c>
      <c r="BW21" s="386">
        <v>84</v>
      </c>
      <c r="BX21" s="386">
        <v>83</v>
      </c>
      <c r="BY21" s="386">
        <v>83</v>
      </c>
      <c r="BZ21" s="388"/>
      <c r="CA21" s="386">
        <v>1</v>
      </c>
      <c r="CB21" s="386">
        <v>0</v>
      </c>
      <c r="CC21" s="386">
        <v>-1</v>
      </c>
      <c r="CD21" s="388"/>
      <c r="CE21" s="386">
        <v>85</v>
      </c>
      <c r="CF21" s="386">
        <v>85</v>
      </c>
      <c r="CG21" s="386">
        <v>77</v>
      </c>
      <c r="CH21" s="386">
        <v>83</v>
      </c>
      <c r="CI21" s="386">
        <v>93</v>
      </c>
      <c r="CJ21" s="388"/>
      <c r="CK21" s="386">
        <v>-6</v>
      </c>
      <c r="CL21" s="386">
        <v>10</v>
      </c>
      <c r="CM21" s="386">
        <v>16</v>
      </c>
      <c r="CN21" s="388"/>
      <c r="CO21" s="388"/>
      <c r="CP21" s="388"/>
      <c r="CQ21" s="388"/>
      <c r="CR21" s="388"/>
      <c r="CS21" s="388"/>
      <c r="CT21" s="388"/>
      <c r="CU21" s="388"/>
      <c r="CV21" s="388"/>
      <c r="CW21" s="388"/>
      <c r="CX21" s="388"/>
      <c r="CY21" s="388"/>
      <c r="CZ21" s="388"/>
      <c r="DA21" s="388"/>
      <c r="DB21" s="388"/>
      <c r="DC21" s="388"/>
      <c r="DD21" s="388"/>
      <c r="DE21" s="388"/>
      <c r="DF21" s="391">
        <v>0.94</v>
      </c>
      <c r="DG21" s="386"/>
      <c r="DH21" s="386">
        <v>7.3</v>
      </c>
      <c r="DI21" s="388">
        <v>0.86</v>
      </c>
      <c r="DJ21" s="386"/>
      <c r="DK21" s="386">
        <v>2.6</v>
      </c>
      <c r="DL21" s="389"/>
      <c r="DM21" s="389"/>
      <c r="DN21" s="389"/>
      <c r="DO21" s="389"/>
      <c r="DP21" s="389"/>
      <c r="DQ21" s="389">
        <v>4</v>
      </c>
      <c r="DR21" s="389">
        <v>4.5</v>
      </c>
      <c r="DS21" s="395">
        <v>0.15</v>
      </c>
      <c r="DT21" s="386"/>
      <c r="DU21" s="386"/>
      <c r="DV21" s="386"/>
    </row>
    <row r="22" spans="1:126" ht="13.15">
      <c r="A22" s="384">
        <v>2019</v>
      </c>
      <c r="B22" s="384" t="s">
        <v>5690</v>
      </c>
      <c r="C22" s="384" t="s">
        <v>5752</v>
      </c>
      <c r="D22" s="384">
        <v>15</v>
      </c>
      <c r="E22" s="384" t="s">
        <v>5575</v>
      </c>
      <c r="F22" s="384" t="s">
        <v>30</v>
      </c>
      <c r="G22" s="384"/>
      <c r="H22" s="384"/>
      <c r="I22" s="384" t="s">
        <v>5692</v>
      </c>
      <c r="J22" s="384" t="s">
        <v>5693</v>
      </c>
      <c r="K22" s="384" t="s">
        <v>5693</v>
      </c>
      <c r="L22" s="384" t="s">
        <v>5690</v>
      </c>
      <c r="M22" s="384" t="s">
        <v>5694</v>
      </c>
      <c r="N22" s="384" t="s">
        <v>5680</v>
      </c>
      <c r="O22" s="384" t="s">
        <v>5783</v>
      </c>
      <c r="P22" s="385"/>
      <c r="Q22" s="386" t="s">
        <v>5682</v>
      </c>
      <c r="R22" s="386" t="s">
        <v>5682</v>
      </c>
      <c r="S22" s="386" t="s">
        <v>5682</v>
      </c>
      <c r="T22" s="396"/>
      <c r="U22" s="396" t="s">
        <v>5784</v>
      </c>
      <c r="V22" s="397"/>
      <c r="W22" s="398">
        <v>20</v>
      </c>
      <c r="X22" s="398">
        <v>65</v>
      </c>
      <c r="Y22" s="398">
        <v>68</v>
      </c>
      <c r="Z22" s="398">
        <v>15</v>
      </c>
      <c r="AA22" s="399"/>
      <c r="AB22" s="388"/>
      <c r="AC22" s="386">
        <v>53</v>
      </c>
      <c r="AD22" s="388"/>
      <c r="AE22" s="388"/>
      <c r="AF22" s="400"/>
      <c r="AG22" s="398">
        <v>40</v>
      </c>
      <c r="AH22" s="398">
        <v>70</v>
      </c>
      <c r="AI22" s="398">
        <v>71</v>
      </c>
      <c r="AJ22" s="398">
        <v>45</v>
      </c>
      <c r="AK22" s="399"/>
      <c r="AL22" s="388"/>
      <c r="AM22" s="386">
        <v>26</v>
      </c>
      <c r="AN22" s="388"/>
      <c r="AO22" s="388"/>
      <c r="AP22" s="400"/>
      <c r="AQ22" s="398">
        <v>43</v>
      </c>
      <c r="AR22" s="398">
        <v>79</v>
      </c>
      <c r="AS22" s="398">
        <v>73</v>
      </c>
      <c r="AT22" s="398">
        <v>68</v>
      </c>
      <c r="AU22" s="399"/>
      <c r="AV22" s="388"/>
      <c r="AW22" s="386">
        <v>5</v>
      </c>
      <c r="AX22" s="388"/>
      <c r="AY22" s="388"/>
      <c r="AZ22" s="400"/>
      <c r="BA22" s="398">
        <v>35</v>
      </c>
      <c r="BB22" s="398">
        <v>74</v>
      </c>
      <c r="BC22" s="398">
        <v>57</v>
      </c>
      <c r="BD22" s="398">
        <v>41</v>
      </c>
      <c r="BE22" s="399"/>
      <c r="BF22" s="388"/>
      <c r="BG22" s="386">
        <v>16</v>
      </c>
      <c r="BH22" s="388"/>
      <c r="BI22" s="388"/>
      <c r="BJ22" s="399"/>
      <c r="BK22" s="398">
        <v>77</v>
      </c>
      <c r="BL22" s="398">
        <v>65</v>
      </c>
      <c r="BM22" s="398">
        <v>77</v>
      </c>
      <c r="BN22" s="398">
        <v>67</v>
      </c>
      <c r="BO22" s="399"/>
      <c r="BP22" s="388"/>
      <c r="BQ22" s="386">
        <v>10</v>
      </c>
      <c r="BR22" s="388"/>
      <c r="BS22" s="388"/>
      <c r="BT22" s="400"/>
      <c r="BU22" s="398">
        <v>53</v>
      </c>
      <c r="BV22" s="398">
        <v>70</v>
      </c>
      <c r="BW22" s="398">
        <v>83</v>
      </c>
      <c r="BX22" s="398">
        <v>60</v>
      </c>
      <c r="BY22" s="399"/>
      <c r="BZ22" s="388"/>
      <c r="CA22" s="386">
        <v>23</v>
      </c>
      <c r="CB22" s="388"/>
      <c r="CC22" s="388"/>
      <c r="CD22" s="400"/>
      <c r="CE22" s="398">
        <v>48</v>
      </c>
      <c r="CF22" s="398">
        <v>63</v>
      </c>
      <c r="CG22" s="398">
        <v>68</v>
      </c>
      <c r="CH22" s="398">
        <v>55</v>
      </c>
      <c r="CI22" s="399"/>
      <c r="CJ22" s="388"/>
      <c r="CK22" s="386">
        <v>13</v>
      </c>
      <c r="CL22" s="388"/>
      <c r="CM22" s="388"/>
      <c r="CN22" s="388"/>
      <c r="CO22" s="388"/>
      <c r="CP22" s="388"/>
      <c r="CQ22" s="388"/>
      <c r="CR22" s="388"/>
      <c r="CS22" s="388"/>
      <c r="CT22" s="388"/>
      <c r="CU22" s="388"/>
      <c r="CV22" s="388"/>
      <c r="CW22" s="388"/>
      <c r="CX22" s="388"/>
      <c r="CY22" s="388"/>
      <c r="CZ22" s="388"/>
      <c r="DA22" s="388"/>
      <c r="DB22" s="388"/>
      <c r="DC22" s="388"/>
      <c r="DD22" s="388"/>
      <c r="DE22" s="388"/>
      <c r="DF22" s="391">
        <v>0.96</v>
      </c>
      <c r="DG22" s="386"/>
      <c r="DH22" s="386">
        <v>8.5</v>
      </c>
      <c r="DI22" s="388">
        <v>0.98</v>
      </c>
      <c r="DJ22" s="386"/>
      <c r="DK22" s="386">
        <v>4.4000000000000004</v>
      </c>
      <c r="DL22" s="389"/>
      <c r="DM22" s="389"/>
      <c r="DN22" s="389"/>
      <c r="DO22" s="389"/>
      <c r="DP22" s="389"/>
      <c r="DQ22" s="389">
        <v>4.8</v>
      </c>
      <c r="DR22" s="389">
        <v>5.5</v>
      </c>
      <c r="DS22" s="395">
        <v>0.16</v>
      </c>
      <c r="DT22" s="386"/>
      <c r="DU22" s="386"/>
      <c r="DV22" s="386"/>
    </row>
    <row r="23" spans="1:126" ht="13.15">
      <c r="A23" s="384">
        <v>2019</v>
      </c>
      <c r="B23" s="384" t="s">
        <v>5785</v>
      </c>
      <c r="C23" s="384" t="s">
        <v>5786</v>
      </c>
      <c r="D23" s="384">
        <v>6</v>
      </c>
      <c r="E23" s="384" t="s">
        <v>5576</v>
      </c>
      <c r="F23" s="384" t="s">
        <v>30</v>
      </c>
      <c r="G23" s="384"/>
      <c r="H23" s="384"/>
      <c r="I23" s="384" t="s">
        <v>5787</v>
      </c>
      <c r="J23" s="384" t="s">
        <v>5788</v>
      </c>
      <c r="K23" s="384" t="s">
        <v>5789</v>
      </c>
      <c r="L23" s="384" t="s">
        <v>5790</v>
      </c>
      <c r="M23" s="384" t="s">
        <v>5791</v>
      </c>
      <c r="N23" s="384" t="s">
        <v>631</v>
      </c>
      <c r="O23" s="384" t="s">
        <v>5792</v>
      </c>
      <c r="P23" s="385"/>
      <c r="Q23" s="386" t="s">
        <v>5682</v>
      </c>
      <c r="R23" s="386" t="s">
        <v>5682</v>
      </c>
      <c r="S23" s="386" t="s">
        <v>615</v>
      </c>
      <c r="T23" s="386"/>
      <c r="U23" s="387" t="s">
        <v>5793</v>
      </c>
      <c r="V23" s="388"/>
      <c r="W23" s="388"/>
      <c r="X23" s="388"/>
      <c r="Y23" s="388"/>
      <c r="Z23" s="388"/>
      <c r="AA23" s="388"/>
      <c r="AB23" s="388"/>
      <c r="AC23" s="388"/>
      <c r="AD23" s="388"/>
      <c r="AE23" s="388"/>
      <c r="AF23" s="388"/>
      <c r="AG23" s="388"/>
      <c r="AH23" s="388"/>
      <c r="AI23" s="388"/>
      <c r="AJ23" s="388"/>
      <c r="AK23" s="388"/>
      <c r="AL23" s="388"/>
      <c r="AM23" s="388"/>
      <c r="AN23" s="388"/>
      <c r="AO23" s="388"/>
      <c r="AP23" s="388"/>
      <c r="AQ23" s="388"/>
      <c r="AR23" s="388"/>
      <c r="AS23" s="388"/>
      <c r="AT23" s="388"/>
      <c r="AU23" s="388"/>
      <c r="AV23" s="388"/>
      <c r="AW23" s="388"/>
      <c r="AX23" s="388"/>
      <c r="AY23" s="388"/>
      <c r="AZ23" s="388"/>
      <c r="BA23" s="388"/>
      <c r="BB23" s="388"/>
      <c r="BC23" s="388"/>
      <c r="BD23" s="388"/>
      <c r="BE23" s="388"/>
      <c r="BF23" s="388"/>
      <c r="BG23" s="388"/>
      <c r="BH23" s="388"/>
      <c r="BI23" s="388"/>
      <c r="BJ23" s="388"/>
      <c r="BK23" s="388"/>
      <c r="BL23" s="388"/>
      <c r="BM23" s="388"/>
      <c r="BN23" s="388"/>
      <c r="BO23" s="388"/>
      <c r="BP23" s="388"/>
      <c r="BQ23" s="388"/>
      <c r="BR23" s="388"/>
      <c r="BS23" s="388"/>
      <c r="BT23" s="388"/>
      <c r="BU23" s="388"/>
      <c r="BV23" s="388"/>
      <c r="BW23" s="388"/>
      <c r="BX23" s="388"/>
      <c r="BY23" s="388"/>
      <c r="BZ23" s="388"/>
      <c r="CA23" s="388"/>
      <c r="CB23" s="388"/>
      <c r="CC23" s="388"/>
      <c r="CD23" s="388"/>
      <c r="CE23" s="388"/>
      <c r="CF23" s="388"/>
      <c r="CG23" s="388"/>
      <c r="CH23" s="388"/>
      <c r="CI23" s="388"/>
      <c r="CJ23" s="388"/>
      <c r="CK23" s="388"/>
      <c r="CL23" s="388"/>
      <c r="CM23" s="388"/>
      <c r="CN23" s="388"/>
      <c r="CO23" s="388"/>
      <c r="CP23" s="388"/>
      <c r="CQ23" s="388"/>
      <c r="CR23" s="388"/>
      <c r="CS23" s="388"/>
      <c r="CT23" s="388"/>
      <c r="CU23" s="388"/>
      <c r="CV23" s="388"/>
      <c r="CW23" s="388"/>
      <c r="CX23" s="388"/>
      <c r="CY23" s="388"/>
      <c r="CZ23" s="388"/>
      <c r="DA23" s="388"/>
      <c r="DB23" s="388"/>
      <c r="DC23" s="388"/>
      <c r="DD23" s="388"/>
      <c r="DE23" s="388"/>
      <c r="DF23" s="391">
        <v>0.92</v>
      </c>
      <c r="DG23" s="386"/>
      <c r="DH23" s="386">
        <v>6.1</v>
      </c>
      <c r="DI23" s="388">
        <v>0.86</v>
      </c>
      <c r="DJ23" s="386"/>
      <c r="DK23" s="386">
        <v>5.3</v>
      </c>
      <c r="DL23" s="389"/>
      <c r="DM23" s="389"/>
      <c r="DN23" s="389"/>
      <c r="DO23" s="389"/>
      <c r="DP23" s="389"/>
      <c r="DQ23" s="389">
        <v>5.4</v>
      </c>
      <c r="DR23" s="389">
        <v>6.2</v>
      </c>
      <c r="DS23" s="395">
        <v>0.21</v>
      </c>
      <c r="DT23" s="386"/>
      <c r="DU23" s="386"/>
      <c r="DV23" s="386"/>
    </row>
    <row r="24" spans="1:126" ht="13.15">
      <c r="A24" s="384">
        <v>2019</v>
      </c>
      <c r="B24" s="384" t="s">
        <v>5794</v>
      </c>
      <c r="C24" s="384" t="s">
        <v>5795</v>
      </c>
      <c r="D24" s="384">
        <v>11</v>
      </c>
      <c r="E24" s="384" t="s">
        <v>5576</v>
      </c>
      <c r="F24" s="384" t="s">
        <v>30</v>
      </c>
      <c r="G24" s="384"/>
      <c r="H24" s="384"/>
      <c r="I24" s="384" t="s">
        <v>5796</v>
      </c>
      <c r="J24" s="384" t="s">
        <v>5797</v>
      </c>
      <c r="K24" s="384" t="s">
        <v>5797</v>
      </c>
      <c r="L24" s="384" t="s">
        <v>5798</v>
      </c>
      <c r="M24" s="384" t="s">
        <v>5799</v>
      </c>
      <c r="N24" s="384" t="s">
        <v>613</v>
      </c>
      <c r="O24" s="394" t="s">
        <v>5800</v>
      </c>
      <c r="P24" s="385"/>
      <c r="Q24" s="386" t="s">
        <v>615</v>
      </c>
      <c r="R24" s="386" t="s">
        <v>5682</v>
      </c>
      <c r="S24" s="386" t="s">
        <v>5682</v>
      </c>
      <c r="T24" s="396"/>
      <c r="U24" s="396" t="s">
        <v>5801</v>
      </c>
      <c r="V24" s="388"/>
      <c r="W24" s="388"/>
      <c r="X24" s="388"/>
      <c r="Y24" s="386">
        <v>46</v>
      </c>
      <c r="Z24" s="386">
        <v>10</v>
      </c>
      <c r="AA24" s="386">
        <v>22</v>
      </c>
      <c r="AB24" s="388"/>
      <c r="AC24" s="386">
        <v>36</v>
      </c>
      <c r="AD24" s="386">
        <v>12</v>
      </c>
      <c r="AE24" s="386">
        <v>-24</v>
      </c>
      <c r="AF24" s="388"/>
      <c r="AG24" s="388"/>
      <c r="AH24" s="388"/>
      <c r="AI24" s="386">
        <v>50</v>
      </c>
      <c r="AJ24" s="386">
        <v>26</v>
      </c>
      <c r="AK24" s="386">
        <v>51</v>
      </c>
      <c r="AL24" s="388"/>
      <c r="AM24" s="386">
        <v>24</v>
      </c>
      <c r="AN24" s="386">
        <v>25</v>
      </c>
      <c r="AO24" s="386">
        <v>1</v>
      </c>
      <c r="AP24" s="388"/>
      <c r="AQ24" s="388"/>
      <c r="AR24" s="388"/>
      <c r="AS24" s="386">
        <v>56</v>
      </c>
      <c r="AT24" s="386">
        <v>44</v>
      </c>
      <c r="AU24" s="386">
        <v>61</v>
      </c>
      <c r="AV24" s="388"/>
      <c r="AW24" s="386">
        <v>12</v>
      </c>
      <c r="AX24" s="386">
        <v>17</v>
      </c>
      <c r="AY24" s="386">
        <v>5</v>
      </c>
      <c r="AZ24" s="388"/>
      <c r="BA24" s="388"/>
      <c r="BB24" s="388"/>
      <c r="BC24" s="386">
        <v>36</v>
      </c>
      <c r="BD24" s="386">
        <v>2</v>
      </c>
      <c r="BE24" s="386">
        <v>12</v>
      </c>
      <c r="BF24" s="388"/>
      <c r="BG24" s="386">
        <v>34</v>
      </c>
      <c r="BH24" s="386">
        <v>10</v>
      </c>
      <c r="BI24" s="386">
        <v>-24</v>
      </c>
      <c r="BJ24" s="388"/>
      <c r="BK24" s="388"/>
      <c r="BL24" s="388"/>
      <c r="BM24" s="386">
        <v>40</v>
      </c>
      <c r="BN24" s="386">
        <v>32</v>
      </c>
      <c r="BO24" s="386">
        <v>35</v>
      </c>
      <c r="BP24" s="388"/>
      <c r="BQ24" s="386">
        <v>8</v>
      </c>
      <c r="BR24" s="386">
        <v>3</v>
      </c>
      <c r="BS24" s="386">
        <v>-5</v>
      </c>
      <c r="BT24" s="388"/>
      <c r="BU24" s="388"/>
      <c r="BV24" s="388"/>
      <c r="BW24" s="386">
        <v>84</v>
      </c>
      <c r="BX24" s="386">
        <v>78</v>
      </c>
      <c r="BY24" s="386">
        <v>82</v>
      </c>
      <c r="BZ24" s="388"/>
      <c r="CA24" s="386">
        <v>6</v>
      </c>
      <c r="CB24" s="386">
        <v>4</v>
      </c>
      <c r="CC24" s="386">
        <v>-2</v>
      </c>
      <c r="CD24" s="388"/>
      <c r="CE24" s="388"/>
      <c r="CF24" s="388"/>
      <c r="CG24" s="386">
        <v>80</v>
      </c>
      <c r="CH24" s="386">
        <v>74</v>
      </c>
      <c r="CI24" s="386">
        <v>78</v>
      </c>
      <c r="CJ24" s="388"/>
      <c r="CK24" s="386">
        <v>6</v>
      </c>
      <c r="CL24" s="386">
        <v>4</v>
      </c>
      <c r="CM24" s="386">
        <v>-2</v>
      </c>
      <c r="CN24" s="388"/>
      <c r="CO24" s="388"/>
      <c r="CP24" s="388"/>
      <c r="CQ24" s="388"/>
      <c r="CR24" s="388"/>
      <c r="CS24" s="388"/>
      <c r="CT24" s="388"/>
      <c r="CU24" s="388"/>
      <c r="CV24" s="388"/>
      <c r="CW24" s="388"/>
      <c r="CX24" s="388"/>
      <c r="CY24" s="388"/>
      <c r="CZ24" s="388"/>
      <c r="DA24" s="388"/>
      <c r="DB24" s="388"/>
      <c r="DC24" s="388"/>
      <c r="DD24" s="388"/>
      <c r="DE24" s="388"/>
      <c r="DF24" s="391">
        <v>0.96</v>
      </c>
      <c r="DG24" s="386"/>
      <c r="DH24" s="386">
        <v>5.3</v>
      </c>
      <c r="DI24" s="388">
        <v>0.98</v>
      </c>
      <c r="DJ24" s="386"/>
      <c r="DK24" s="386">
        <v>4.3</v>
      </c>
      <c r="DL24" s="389"/>
      <c r="DM24" s="389"/>
      <c r="DN24" s="389"/>
      <c r="DO24" s="389"/>
      <c r="DP24" s="389"/>
      <c r="DQ24" s="389" t="s">
        <v>615</v>
      </c>
      <c r="DR24" s="389" t="s">
        <v>615</v>
      </c>
      <c r="DS24" s="128" t="s">
        <v>615</v>
      </c>
      <c r="DT24" s="386"/>
      <c r="DU24" s="386"/>
      <c r="DV24" s="386"/>
    </row>
    <row r="25" spans="1:126" ht="13.15">
      <c r="A25" s="384">
        <v>2019</v>
      </c>
      <c r="B25" s="384" t="s">
        <v>5690</v>
      </c>
      <c r="C25" s="384" t="s">
        <v>5802</v>
      </c>
      <c r="D25" s="384">
        <v>19</v>
      </c>
      <c r="E25" s="384" t="s">
        <v>5803</v>
      </c>
      <c r="F25" s="384" t="s">
        <v>30</v>
      </c>
      <c r="G25" s="384"/>
      <c r="H25" s="384"/>
      <c r="I25" s="384" t="s">
        <v>5692</v>
      </c>
      <c r="J25" s="384" t="s">
        <v>5693</v>
      </c>
      <c r="K25" s="384" t="s">
        <v>5693</v>
      </c>
      <c r="L25" s="384" t="s">
        <v>5690</v>
      </c>
      <c r="M25" s="384" t="s">
        <v>5694</v>
      </c>
      <c r="N25" s="384" t="s">
        <v>5680</v>
      </c>
      <c r="O25" s="394" t="s">
        <v>5804</v>
      </c>
      <c r="P25" s="385"/>
      <c r="Q25" s="386" t="s">
        <v>5682</v>
      </c>
      <c r="R25" s="386" t="s">
        <v>5682</v>
      </c>
      <c r="S25" s="386" t="s">
        <v>5682</v>
      </c>
      <c r="T25" s="386"/>
      <c r="U25" s="387" t="s">
        <v>5805</v>
      </c>
      <c r="V25" s="388"/>
      <c r="W25" s="388"/>
      <c r="X25" s="388"/>
      <c r="Y25" s="386">
        <v>67</v>
      </c>
      <c r="Z25" s="386">
        <v>4</v>
      </c>
      <c r="AA25" s="386">
        <v>37</v>
      </c>
      <c r="AB25" s="388"/>
      <c r="AC25" s="386">
        <v>63</v>
      </c>
      <c r="AD25" s="386">
        <v>33</v>
      </c>
      <c r="AE25" s="386">
        <v>-30</v>
      </c>
      <c r="AF25" s="388"/>
      <c r="AG25" s="388"/>
      <c r="AH25" s="388"/>
      <c r="AI25" s="386">
        <v>69</v>
      </c>
      <c r="AJ25" s="386">
        <v>39</v>
      </c>
      <c r="AK25" s="386">
        <v>51</v>
      </c>
      <c r="AL25" s="388"/>
      <c r="AM25" s="386">
        <v>30</v>
      </c>
      <c r="AN25" s="386">
        <v>12</v>
      </c>
      <c r="AO25" s="386">
        <v>-18</v>
      </c>
      <c r="AP25" s="388"/>
      <c r="AQ25" s="388"/>
      <c r="AR25" s="388"/>
      <c r="AS25" s="386">
        <v>87</v>
      </c>
      <c r="AT25" s="386">
        <v>63</v>
      </c>
      <c r="AU25" s="386">
        <v>80</v>
      </c>
      <c r="AV25" s="388"/>
      <c r="AW25" s="386">
        <v>24</v>
      </c>
      <c r="AX25" s="386">
        <v>17</v>
      </c>
      <c r="AY25" s="386">
        <v>-7</v>
      </c>
      <c r="AZ25" s="388"/>
      <c r="BA25" s="388"/>
      <c r="BB25" s="388"/>
      <c r="BC25" s="386">
        <v>63</v>
      </c>
      <c r="BD25" s="386">
        <v>24</v>
      </c>
      <c r="BE25" s="386">
        <v>43</v>
      </c>
      <c r="BF25" s="388"/>
      <c r="BG25" s="386">
        <v>39</v>
      </c>
      <c r="BH25" s="386">
        <v>19</v>
      </c>
      <c r="BI25" s="386">
        <v>-20</v>
      </c>
      <c r="BJ25" s="388"/>
      <c r="BK25" s="388"/>
      <c r="BL25" s="388"/>
      <c r="BM25" s="386">
        <v>69</v>
      </c>
      <c r="BN25" s="386">
        <v>53</v>
      </c>
      <c r="BO25" s="386">
        <v>61</v>
      </c>
      <c r="BP25" s="388"/>
      <c r="BQ25" s="386">
        <v>16</v>
      </c>
      <c r="BR25" s="386">
        <v>8</v>
      </c>
      <c r="BS25" s="386">
        <v>-8</v>
      </c>
      <c r="BT25" s="388"/>
      <c r="BU25" s="388"/>
      <c r="BV25" s="388"/>
      <c r="BW25" s="386">
        <v>59</v>
      </c>
      <c r="BX25" s="386">
        <v>59</v>
      </c>
      <c r="BY25" s="386">
        <v>53</v>
      </c>
      <c r="BZ25" s="388"/>
      <c r="CA25" s="386">
        <v>0</v>
      </c>
      <c r="CB25" s="386">
        <v>-6</v>
      </c>
      <c r="CC25" s="386">
        <v>-6</v>
      </c>
      <c r="CD25" s="388"/>
      <c r="CE25" s="388"/>
      <c r="CF25" s="388"/>
      <c r="CG25" s="386">
        <v>56</v>
      </c>
      <c r="CH25" s="386">
        <v>41</v>
      </c>
      <c r="CI25" s="386">
        <v>51</v>
      </c>
      <c r="CJ25" s="388"/>
      <c r="CK25" s="386">
        <v>15</v>
      </c>
      <c r="CL25" s="386">
        <v>10</v>
      </c>
      <c r="CM25" s="386">
        <v>-5</v>
      </c>
      <c r="CN25" s="388"/>
      <c r="CO25" s="388"/>
      <c r="CP25" s="388"/>
      <c r="CQ25" s="388"/>
      <c r="CR25" s="388"/>
      <c r="CS25" s="388"/>
      <c r="CT25" s="388"/>
      <c r="CU25" s="388"/>
      <c r="CV25" s="388"/>
      <c r="CW25" s="388"/>
      <c r="CX25" s="388"/>
      <c r="CY25" s="388"/>
      <c r="CZ25" s="388"/>
      <c r="DA25" s="388"/>
      <c r="DB25" s="388"/>
      <c r="DC25" s="388"/>
      <c r="DD25" s="388"/>
      <c r="DE25" s="388"/>
      <c r="DF25" s="391">
        <v>0.98</v>
      </c>
      <c r="DG25" s="386"/>
      <c r="DH25" s="386">
        <v>6.5</v>
      </c>
      <c r="DI25" s="388">
        <v>1</v>
      </c>
      <c r="DJ25" s="386"/>
      <c r="DK25" s="386">
        <v>5</v>
      </c>
      <c r="DL25" s="389"/>
      <c r="DM25" s="389"/>
      <c r="DN25" s="389"/>
      <c r="DO25" s="389"/>
      <c r="DP25" s="389"/>
      <c r="DQ25" s="389">
        <v>4.5999999999999996</v>
      </c>
      <c r="DR25" s="389">
        <v>4.8</v>
      </c>
      <c r="DS25" s="395">
        <v>0.18</v>
      </c>
      <c r="DT25" s="386"/>
      <c r="DU25" s="386"/>
      <c r="DV25" s="386"/>
    </row>
    <row r="26" spans="1:126" ht="13.15">
      <c r="A26" s="384">
        <v>2019</v>
      </c>
      <c r="B26" s="384" t="s">
        <v>1315</v>
      </c>
      <c r="C26" s="384" t="s">
        <v>5778</v>
      </c>
      <c r="D26" s="384">
        <v>9</v>
      </c>
      <c r="E26" s="384" t="s">
        <v>5578</v>
      </c>
      <c r="F26" s="384" t="s">
        <v>30</v>
      </c>
      <c r="G26" s="384"/>
      <c r="H26" s="384"/>
      <c r="I26" s="384" t="s">
        <v>4459</v>
      </c>
      <c r="J26" s="384" t="s">
        <v>5779</v>
      </c>
      <c r="K26" s="384" t="s">
        <v>1436</v>
      </c>
      <c r="L26" s="384" t="s">
        <v>5780</v>
      </c>
      <c r="M26" s="384" t="s">
        <v>5781</v>
      </c>
      <c r="N26" s="384" t="s">
        <v>631</v>
      </c>
      <c r="O26" s="394" t="s">
        <v>5806</v>
      </c>
      <c r="P26" s="385"/>
      <c r="Q26" s="386" t="s">
        <v>5682</v>
      </c>
      <c r="R26" s="386" t="s">
        <v>5682</v>
      </c>
      <c r="S26" s="386" t="s">
        <v>5682</v>
      </c>
      <c r="T26" s="386"/>
      <c r="U26" s="387" t="s">
        <v>5807</v>
      </c>
      <c r="V26" s="388"/>
      <c r="W26" s="388"/>
      <c r="X26" s="388"/>
      <c r="Y26" s="386">
        <v>59</v>
      </c>
      <c r="Z26" s="386">
        <v>30</v>
      </c>
      <c r="AA26" s="386">
        <v>72</v>
      </c>
      <c r="AB26" s="388"/>
      <c r="AC26" s="386">
        <v>29</v>
      </c>
      <c r="AD26" s="386">
        <v>42</v>
      </c>
      <c r="AE26" s="386">
        <v>13</v>
      </c>
      <c r="AF26" s="388"/>
      <c r="AG26" s="388"/>
      <c r="AH26" s="388"/>
      <c r="AI26" s="386">
        <v>61</v>
      </c>
      <c r="AJ26" s="386">
        <v>54</v>
      </c>
      <c r="AK26" s="386">
        <v>80</v>
      </c>
      <c r="AL26" s="388"/>
      <c r="AM26" s="386">
        <v>7</v>
      </c>
      <c r="AN26" s="386">
        <v>26</v>
      </c>
      <c r="AO26" s="386">
        <v>19</v>
      </c>
      <c r="AP26" s="388"/>
      <c r="AQ26" s="388"/>
      <c r="AR26" s="388"/>
      <c r="AS26" s="386">
        <v>70</v>
      </c>
      <c r="AT26" s="386">
        <v>70</v>
      </c>
      <c r="AU26" s="386">
        <v>88</v>
      </c>
      <c r="AV26" s="388"/>
      <c r="AW26" s="386">
        <v>0</v>
      </c>
      <c r="AX26" s="386">
        <v>18</v>
      </c>
      <c r="AY26" s="386">
        <v>18</v>
      </c>
      <c r="AZ26" s="388"/>
      <c r="BA26" s="388"/>
      <c r="BB26" s="388"/>
      <c r="BC26" s="386">
        <v>52</v>
      </c>
      <c r="BD26" s="386">
        <v>38</v>
      </c>
      <c r="BE26" s="386">
        <v>64</v>
      </c>
      <c r="BF26" s="388"/>
      <c r="BG26" s="386">
        <v>14</v>
      </c>
      <c r="BH26" s="386">
        <v>26</v>
      </c>
      <c r="BI26" s="386">
        <v>12</v>
      </c>
      <c r="BJ26" s="388"/>
      <c r="BK26" s="388"/>
      <c r="BL26" s="388"/>
      <c r="BM26" s="386">
        <v>62</v>
      </c>
      <c r="BN26" s="386">
        <v>54</v>
      </c>
      <c r="BO26" s="386">
        <v>74</v>
      </c>
      <c r="BP26" s="388"/>
      <c r="BQ26" s="386">
        <v>8</v>
      </c>
      <c r="BR26" s="386">
        <v>20</v>
      </c>
      <c r="BS26" s="386">
        <v>12</v>
      </c>
      <c r="BT26" s="388"/>
      <c r="BU26" s="388"/>
      <c r="BV26" s="388"/>
      <c r="BW26" s="386">
        <v>81</v>
      </c>
      <c r="BX26" s="386">
        <v>78</v>
      </c>
      <c r="BY26" s="386">
        <v>82</v>
      </c>
      <c r="BZ26" s="388"/>
      <c r="CA26" s="386">
        <v>3</v>
      </c>
      <c r="CB26" s="386">
        <v>4</v>
      </c>
      <c r="CC26" s="386">
        <v>1</v>
      </c>
      <c r="CD26" s="388"/>
      <c r="CE26" s="388"/>
      <c r="CF26" s="388"/>
      <c r="CG26" s="386">
        <v>83</v>
      </c>
      <c r="CH26" s="386">
        <v>76</v>
      </c>
      <c r="CI26" s="386">
        <v>86</v>
      </c>
      <c r="CJ26" s="388"/>
      <c r="CK26" s="386">
        <v>7</v>
      </c>
      <c r="CL26" s="386">
        <v>10</v>
      </c>
      <c r="CM26" s="386">
        <v>3</v>
      </c>
      <c r="CN26" s="388"/>
      <c r="CO26" s="388"/>
      <c r="CP26" s="388"/>
      <c r="CQ26" s="388"/>
      <c r="CR26" s="388"/>
      <c r="CS26" s="388"/>
      <c r="CT26" s="388"/>
      <c r="CU26" s="388"/>
      <c r="CV26" s="388"/>
      <c r="CW26" s="388"/>
      <c r="CX26" s="388"/>
      <c r="CY26" s="388"/>
      <c r="CZ26" s="388"/>
      <c r="DA26" s="388"/>
      <c r="DB26" s="388"/>
      <c r="DC26" s="388"/>
      <c r="DD26" s="388"/>
      <c r="DE26" s="388"/>
      <c r="DF26" s="391">
        <v>0.95</v>
      </c>
      <c r="DG26" s="386"/>
      <c r="DH26" s="386">
        <v>6.9</v>
      </c>
      <c r="DI26" s="388">
        <v>0.85</v>
      </c>
      <c r="DJ26" s="386"/>
      <c r="DK26" s="386">
        <v>2.4</v>
      </c>
      <c r="DL26" s="389"/>
      <c r="DM26" s="389"/>
      <c r="DN26" s="389"/>
      <c r="DO26" s="389"/>
      <c r="DP26" s="389"/>
      <c r="DQ26" s="389">
        <v>3.7</v>
      </c>
      <c r="DR26" s="389">
        <v>4.0999999999999996</v>
      </c>
      <c r="DS26" s="395">
        <v>0.1</v>
      </c>
      <c r="DT26" s="386"/>
      <c r="DU26" s="386"/>
      <c r="DV26" s="386"/>
    </row>
    <row r="27" spans="1:126" ht="13.15">
      <c r="A27" s="384">
        <v>2019</v>
      </c>
      <c r="B27" s="384" t="s">
        <v>5772</v>
      </c>
      <c r="C27" s="384" t="s">
        <v>5773</v>
      </c>
      <c r="D27" s="384">
        <v>13</v>
      </c>
      <c r="E27" s="384" t="s">
        <v>5578</v>
      </c>
      <c r="F27" s="384" t="s">
        <v>30</v>
      </c>
      <c r="G27" s="384"/>
      <c r="H27" s="384"/>
      <c r="I27" s="384" t="s">
        <v>5753</v>
      </c>
      <c r="J27" s="384" t="s">
        <v>1271</v>
      </c>
      <c r="K27" s="384" t="s">
        <v>1271</v>
      </c>
      <c r="L27" s="384" t="s">
        <v>5774</v>
      </c>
      <c r="M27" s="384" t="s">
        <v>5775</v>
      </c>
      <c r="N27" s="384" t="s">
        <v>631</v>
      </c>
      <c r="O27" s="394" t="s">
        <v>5808</v>
      </c>
      <c r="P27" s="385"/>
      <c r="Q27" s="386" t="s">
        <v>5682</v>
      </c>
      <c r="R27" s="386" t="s">
        <v>5682</v>
      </c>
      <c r="S27" s="386" t="s">
        <v>5682</v>
      </c>
      <c r="T27" s="386"/>
      <c r="U27" s="387" t="s">
        <v>5809</v>
      </c>
      <c r="V27" s="388"/>
      <c r="W27" s="388"/>
      <c r="X27" s="388"/>
      <c r="Y27" s="386">
        <v>88</v>
      </c>
      <c r="Z27" s="386">
        <v>9</v>
      </c>
      <c r="AA27" s="386">
        <v>80</v>
      </c>
      <c r="AB27" s="388"/>
      <c r="AC27" s="386">
        <v>79</v>
      </c>
      <c r="AD27" s="386">
        <v>71</v>
      </c>
      <c r="AE27" s="386">
        <v>-8</v>
      </c>
      <c r="AF27" s="388"/>
      <c r="AG27" s="388"/>
      <c r="AH27" s="388"/>
      <c r="AI27" s="386">
        <v>88</v>
      </c>
      <c r="AJ27" s="386">
        <v>30</v>
      </c>
      <c r="AK27" s="386">
        <v>80</v>
      </c>
      <c r="AL27" s="388"/>
      <c r="AM27" s="386">
        <v>58</v>
      </c>
      <c r="AN27" s="386">
        <v>50</v>
      </c>
      <c r="AO27" s="386">
        <v>-8</v>
      </c>
      <c r="AP27" s="388"/>
      <c r="AQ27" s="388"/>
      <c r="AR27" s="388"/>
      <c r="AS27" s="386">
        <v>92</v>
      </c>
      <c r="AT27" s="386">
        <v>61</v>
      </c>
      <c r="AU27" s="386">
        <v>92</v>
      </c>
      <c r="AV27" s="388"/>
      <c r="AW27" s="386">
        <v>31</v>
      </c>
      <c r="AX27" s="386">
        <v>31</v>
      </c>
      <c r="AY27" s="386">
        <v>0</v>
      </c>
      <c r="AZ27" s="388"/>
      <c r="BA27" s="388"/>
      <c r="BB27" s="388"/>
      <c r="BC27" s="386">
        <v>68</v>
      </c>
      <c r="BD27" s="386">
        <v>30</v>
      </c>
      <c r="BE27" s="386">
        <v>51</v>
      </c>
      <c r="BF27" s="388"/>
      <c r="BG27" s="386">
        <v>38</v>
      </c>
      <c r="BH27" s="386">
        <v>21</v>
      </c>
      <c r="BI27" s="386">
        <v>-17</v>
      </c>
      <c r="BJ27" s="388"/>
      <c r="BK27" s="388"/>
      <c r="BL27" s="388"/>
      <c r="BM27" s="386">
        <v>64</v>
      </c>
      <c r="BN27" s="386">
        <v>43</v>
      </c>
      <c r="BO27" s="386">
        <v>69</v>
      </c>
      <c r="BP27" s="388"/>
      <c r="BQ27" s="386">
        <v>21</v>
      </c>
      <c r="BR27" s="386">
        <v>26</v>
      </c>
      <c r="BS27" s="386">
        <v>5</v>
      </c>
      <c r="BT27" s="388"/>
      <c r="BU27" s="388"/>
      <c r="BV27" s="388"/>
      <c r="BW27" s="386">
        <v>80</v>
      </c>
      <c r="BX27" s="386">
        <v>70</v>
      </c>
      <c r="BY27" s="386">
        <v>82</v>
      </c>
      <c r="BZ27" s="388"/>
      <c r="CA27" s="386">
        <v>10</v>
      </c>
      <c r="CB27" s="386">
        <v>12</v>
      </c>
      <c r="CC27" s="386">
        <v>2</v>
      </c>
      <c r="CD27" s="388"/>
      <c r="CE27" s="388"/>
      <c r="CF27" s="388"/>
      <c r="CG27" s="386">
        <v>80</v>
      </c>
      <c r="CH27" s="386">
        <v>72</v>
      </c>
      <c r="CI27" s="386">
        <v>80</v>
      </c>
      <c r="CJ27" s="388"/>
      <c r="CK27" s="386">
        <v>8</v>
      </c>
      <c r="CL27" s="386">
        <v>8</v>
      </c>
      <c r="CM27" s="386">
        <v>0</v>
      </c>
      <c r="CN27" s="388"/>
      <c r="CO27" s="388"/>
      <c r="CP27" s="388"/>
      <c r="CQ27" s="388"/>
      <c r="CR27" s="388"/>
      <c r="CS27" s="388"/>
      <c r="CT27" s="388"/>
      <c r="CU27" s="388"/>
      <c r="CV27" s="388"/>
      <c r="CW27" s="388"/>
      <c r="CX27" s="388"/>
      <c r="CY27" s="388"/>
      <c r="CZ27" s="388"/>
      <c r="DA27" s="388"/>
      <c r="DB27" s="388"/>
      <c r="DC27" s="388"/>
      <c r="DD27" s="388"/>
      <c r="DE27" s="388"/>
      <c r="DF27" s="391">
        <v>0.9</v>
      </c>
      <c r="DG27" s="386"/>
      <c r="DH27" s="386">
        <v>4.8</v>
      </c>
      <c r="DI27" s="388">
        <v>0.86</v>
      </c>
      <c r="DJ27" s="386"/>
      <c r="DK27" s="386">
        <v>3.1</v>
      </c>
      <c r="DL27" s="389"/>
      <c r="DM27" s="389"/>
      <c r="DN27" s="389"/>
      <c r="DO27" s="389"/>
      <c r="DP27" s="389"/>
      <c r="DQ27" s="389">
        <v>2.6</v>
      </c>
      <c r="DR27" s="389">
        <v>2.9</v>
      </c>
      <c r="DS27" s="395">
        <v>0.17</v>
      </c>
      <c r="DT27" s="386"/>
      <c r="DU27" s="386"/>
      <c r="DV27" s="386"/>
    </row>
    <row r="28" spans="1:126" ht="13.15">
      <c r="A28" s="384">
        <v>2019</v>
      </c>
      <c r="B28" s="384" t="s">
        <v>5765</v>
      </c>
      <c r="C28" s="384" t="s">
        <v>5810</v>
      </c>
      <c r="D28" s="384">
        <v>21</v>
      </c>
      <c r="E28" s="384" t="s">
        <v>5811</v>
      </c>
      <c r="F28" s="384" t="s">
        <v>30</v>
      </c>
      <c r="G28" s="384"/>
      <c r="H28" s="384"/>
      <c r="I28" s="384" t="s">
        <v>4459</v>
      </c>
      <c r="J28" s="384" t="s">
        <v>5713</v>
      </c>
      <c r="K28" s="384" t="s">
        <v>1029</v>
      </c>
      <c r="L28" s="384" t="s">
        <v>5812</v>
      </c>
      <c r="M28" s="384" t="s">
        <v>5813</v>
      </c>
      <c r="N28" s="384" t="s">
        <v>631</v>
      </c>
      <c r="O28" s="384" t="s">
        <v>5814</v>
      </c>
      <c r="P28" s="385"/>
      <c r="Q28" s="386" t="s">
        <v>5682</v>
      </c>
      <c r="R28" s="386" t="s">
        <v>5682</v>
      </c>
      <c r="S28" s="386" t="s">
        <v>5682</v>
      </c>
      <c r="T28" s="386"/>
      <c r="U28" s="387" t="s">
        <v>5768</v>
      </c>
      <c r="V28" s="388"/>
      <c r="W28" s="388"/>
      <c r="X28" s="388"/>
      <c r="Y28" s="386">
        <v>87</v>
      </c>
      <c r="Z28" s="388"/>
      <c r="AA28" s="388"/>
      <c r="AB28" s="388"/>
      <c r="AC28" s="388"/>
      <c r="AD28" s="388"/>
      <c r="AE28" s="388"/>
      <c r="AF28" s="388"/>
      <c r="AG28" s="388"/>
      <c r="AH28" s="388"/>
      <c r="AI28" s="386">
        <v>87</v>
      </c>
      <c r="AJ28" s="388"/>
      <c r="AK28" s="388"/>
      <c r="AL28" s="388"/>
      <c r="AM28" s="388"/>
      <c r="AN28" s="388"/>
      <c r="AO28" s="388"/>
      <c r="AP28" s="388"/>
      <c r="AQ28" s="388"/>
      <c r="AR28" s="388"/>
      <c r="AS28" s="386">
        <v>91</v>
      </c>
      <c r="AT28" s="388"/>
      <c r="AU28" s="388"/>
      <c r="AV28" s="388"/>
      <c r="AW28" s="388"/>
      <c r="AX28" s="388"/>
      <c r="AY28" s="388"/>
      <c r="AZ28" s="388"/>
      <c r="BA28" s="388"/>
      <c r="BB28" s="388"/>
      <c r="BC28" s="386">
        <v>62</v>
      </c>
      <c r="BD28" s="388"/>
      <c r="BE28" s="388"/>
      <c r="BF28" s="388"/>
      <c r="BG28" s="388"/>
      <c r="BH28" s="388"/>
      <c r="BI28" s="388"/>
      <c r="BJ28" s="388"/>
      <c r="BK28" s="388"/>
      <c r="BL28" s="388"/>
      <c r="BM28" s="386">
        <v>76</v>
      </c>
      <c r="BN28" s="388"/>
      <c r="BO28" s="388"/>
      <c r="BP28" s="388"/>
      <c r="BQ28" s="388"/>
      <c r="BR28" s="388"/>
      <c r="BS28" s="388"/>
      <c r="BT28" s="386">
        <v>78</v>
      </c>
      <c r="BU28" s="388"/>
      <c r="BV28" s="388"/>
      <c r="BW28" s="386">
        <v>89</v>
      </c>
      <c r="BX28" s="388"/>
      <c r="BY28" s="388"/>
      <c r="BZ28" s="386">
        <v>11</v>
      </c>
      <c r="CA28" s="388"/>
      <c r="CB28" s="388"/>
      <c r="CC28" s="388"/>
      <c r="CD28" s="386">
        <v>78</v>
      </c>
      <c r="CE28" s="388"/>
      <c r="CF28" s="388"/>
      <c r="CG28" s="386">
        <v>95</v>
      </c>
      <c r="CH28" s="388"/>
      <c r="CI28" s="388"/>
      <c r="CJ28" s="386">
        <v>17</v>
      </c>
      <c r="CK28" s="388"/>
      <c r="CL28" s="388"/>
      <c r="CM28" s="388"/>
      <c r="CN28" s="388"/>
      <c r="CO28" s="388"/>
      <c r="CP28" s="388"/>
      <c r="CQ28" s="388"/>
      <c r="CR28" s="388"/>
      <c r="CS28" s="388"/>
      <c r="CT28" s="388"/>
      <c r="CU28" s="388"/>
      <c r="CV28" s="388"/>
      <c r="CW28" s="388"/>
      <c r="CX28" s="388"/>
      <c r="CY28" s="388"/>
      <c r="CZ28" s="388"/>
      <c r="DA28" s="388"/>
      <c r="DB28" s="388"/>
      <c r="DC28" s="388"/>
      <c r="DD28" s="388"/>
      <c r="DE28" s="388"/>
      <c r="DF28" s="391">
        <v>0.98</v>
      </c>
      <c r="DG28" s="386"/>
      <c r="DH28" s="386">
        <v>7.3</v>
      </c>
      <c r="DI28" s="388">
        <v>0.89</v>
      </c>
      <c r="DJ28" s="386"/>
      <c r="DK28" s="386">
        <v>3.4</v>
      </c>
      <c r="DL28" s="389"/>
      <c r="DM28" s="389"/>
      <c r="DN28" s="389"/>
      <c r="DO28" s="389"/>
      <c r="DP28" s="389"/>
      <c r="DQ28" s="389">
        <v>7.2</v>
      </c>
      <c r="DR28" s="389">
        <v>8.1999999999999993</v>
      </c>
      <c r="DS28" s="395">
        <v>0.17</v>
      </c>
      <c r="DT28" s="386"/>
      <c r="DU28" s="386"/>
      <c r="DV28" s="386"/>
    </row>
    <row r="29" spans="1:126" ht="13.15">
      <c r="A29" s="384">
        <v>2019</v>
      </c>
      <c r="B29" s="384" t="s">
        <v>5794</v>
      </c>
      <c r="C29" s="384" t="s">
        <v>5815</v>
      </c>
      <c r="D29" s="384">
        <v>39</v>
      </c>
      <c r="E29" s="384" t="s">
        <v>5579</v>
      </c>
      <c r="F29" s="384" t="s">
        <v>30</v>
      </c>
      <c r="G29" s="384"/>
      <c r="H29" s="384"/>
      <c r="I29" s="384" t="s">
        <v>5796</v>
      </c>
      <c r="J29" s="384" t="s">
        <v>5816</v>
      </c>
      <c r="K29" s="384" t="s">
        <v>5816</v>
      </c>
      <c r="L29" s="384" t="s">
        <v>5798</v>
      </c>
      <c r="M29" s="384" t="s">
        <v>5817</v>
      </c>
      <c r="N29" s="384" t="s">
        <v>5818</v>
      </c>
      <c r="O29" s="384" t="s">
        <v>5819</v>
      </c>
      <c r="P29" s="385"/>
      <c r="Q29" s="386" t="s">
        <v>5682</v>
      </c>
      <c r="R29" s="386" t="s">
        <v>5682</v>
      </c>
      <c r="S29" s="386" t="s">
        <v>5682</v>
      </c>
      <c r="T29" s="386"/>
      <c r="U29" s="387" t="s">
        <v>5820</v>
      </c>
      <c r="V29" s="388"/>
      <c r="W29" s="388"/>
      <c r="X29" s="388"/>
      <c r="Y29" s="386">
        <v>52</v>
      </c>
      <c r="Z29" s="388"/>
      <c r="AA29" s="388"/>
      <c r="AB29" s="388"/>
      <c r="AC29" s="388"/>
      <c r="AD29" s="388"/>
      <c r="AE29" s="388"/>
      <c r="AF29" s="388"/>
      <c r="AG29" s="388"/>
      <c r="AH29" s="388"/>
      <c r="AI29" s="386">
        <v>68</v>
      </c>
      <c r="AJ29" s="388"/>
      <c r="AK29" s="388"/>
      <c r="AL29" s="388"/>
      <c r="AM29" s="388"/>
      <c r="AN29" s="388"/>
      <c r="AO29" s="388"/>
      <c r="AP29" s="388"/>
      <c r="AQ29" s="388"/>
      <c r="AR29" s="388"/>
      <c r="AS29" s="386">
        <v>86</v>
      </c>
      <c r="AT29" s="388"/>
      <c r="AU29" s="388"/>
      <c r="AV29" s="388"/>
      <c r="AW29" s="388"/>
      <c r="AX29" s="388"/>
      <c r="AY29" s="388"/>
      <c r="AZ29" s="388"/>
      <c r="BA29" s="388"/>
      <c r="BB29" s="388"/>
      <c r="BC29" s="386">
        <v>70</v>
      </c>
      <c r="BD29" s="388"/>
      <c r="BE29" s="388"/>
      <c r="BF29" s="388"/>
      <c r="BG29" s="388"/>
      <c r="BH29" s="388"/>
      <c r="BI29" s="388"/>
      <c r="BJ29" s="388"/>
      <c r="BK29" s="388"/>
      <c r="BL29" s="388"/>
      <c r="BM29" s="388"/>
      <c r="BN29" s="386">
        <v>72</v>
      </c>
      <c r="BO29" s="388"/>
      <c r="BP29" s="388"/>
      <c r="BQ29" s="388"/>
      <c r="BR29" s="388"/>
      <c r="BS29" s="388"/>
      <c r="BT29" s="386">
        <v>88</v>
      </c>
      <c r="BU29" s="388"/>
      <c r="BV29" s="388"/>
      <c r="BW29" s="386">
        <v>94</v>
      </c>
      <c r="BX29" s="388"/>
      <c r="BY29" s="388"/>
      <c r="BZ29" s="386">
        <v>6</v>
      </c>
      <c r="CA29" s="388"/>
      <c r="CB29" s="388"/>
      <c r="CC29" s="388"/>
      <c r="CD29" s="386">
        <v>86</v>
      </c>
      <c r="CE29" s="388"/>
      <c r="CF29" s="388"/>
      <c r="CG29" s="386">
        <v>94</v>
      </c>
      <c r="CH29" s="388"/>
      <c r="CI29" s="388"/>
      <c r="CJ29" s="386">
        <v>8</v>
      </c>
      <c r="CK29" s="388"/>
      <c r="CL29" s="388"/>
      <c r="CM29" s="388"/>
      <c r="CN29" s="388"/>
      <c r="CO29" s="388"/>
      <c r="CP29" s="388"/>
      <c r="CQ29" s="388"/>
      <c r="CR29" s="388"/>
      <c r="CS29" s="388"/>
      <c r="CT29" s="388"/>
      <c r="CU29" s="388"/>
      <c r="CV29" s="388"/>
      <c r="CW29" s="388"/>
      <c r="CX29" s="388"/>
      <c r="CY29" s="388"/>
      <c r="CZ29" s="388"/>
      <c r="DA29" s="388"/>
      <c r="DB29" s="388"/>
      <c r="DC29" s="388"/>
      <c r="DD29" s="388"/>
      <c r="DE29" s="388"/>
      <c r="DF29" s="391">
        <v>0.97</v>
      </c>
      <c r="DG29" s="386"/>
      <c r="DH29" s="386">
        <v>5.19</v>
      </c>
      <c r="DI29" s="388">
        <v>0.94</v>
      </c>
      <c r="DJ29" s="386"/>
      <c r="DK29" s="386">
        <v>2.7</v>
      </c>
      <c r="DL29" s="401"/>
      <c r="DM29" s="401"/>
      <c r="DN29" s="401"/>
      <c r="DO29" s="401"/>
      <c r="DP29" s="401"/>
      <c r="DQ29" s="401">
        <v>4.2</v>
      </c>
      <c r="DR29" s="401">
        <v>4.8</v>
      </c>
      <c r="DS29" s="402">
        <v>0.17</v>
      </c>
      <c r="DT29" s="386"/>
      <c r="DU29" s="386"/>
      <c r="DV29" s="386"/>
    </row>
    <row r="30" spans="1:126" ht="13.15">
      <c r="A30" s="386">
        <v>2020</v>
      </c>
      <c r="B30" s="384" t="s">
        <v>5705</v>
      </c>
      <c r="C30" s="384" t="s">
        <v>5748</v>
      </c>
      <c r="D30" s="386">
        <v>18</v>
      </c>
      <c r="E30" s="386" t="s">
        <v>5572</v>
      </c>
      <c r="F30" s="386" t="s">
        <v>30</v>
      </c>
      <c r="G30" s="386"/>
      <c r="H30" s="386"/>
      <c r="I30" s="384" t="s">
        <v>632</v>
      </c>
      <c r="J30" s="384" t="s">
        <v>5700</v>
      </c>
      <c r="K30" s="384" t="s">
        <v>1398</v>
      </c>
      <c r="L30" s="384" t="s">
        <v>5707</v>
      </c>
      <c r="M30" s="384" t="s">
        <v>5707</v>
      </c>
      <c r="N30" s="386" t="s">
        <v>5680</v>
      </c>
      <c r="O30" s="384" t="s">
        <v>5821</v>
      </c>
      <c r="P30" s="385"/>
      <c r="Q30" s="386" t="s">
        <v>5682</v>
      </c>
      <c r="R30" s="386" t="s">
        <v>5682</v>
      </c>
      <c r="S30" s="386" t="s">
        <v>615</v>
      </c>
      <c r="T30" s="386"/>
      <c r="U30" s="387" t="s">
        <v>5822</v>
      </c>
      <c r="V30" s="388"/>
      <c r="W30" s="388"/>
      <c r="X30" s="388"/>
      <c r="Y30" s="388"/>
      <c r="Z30" s="388"/>
      <c r="AA30" s="388"/>
      <c r="AB30" s="388"/>
      <c r="AC30" s="388"/>
      <c r="AD30" s="388"/>
      <c r="AE30" s="388"/>
      <c r="AF30" s="388"/>
      <c r="AG30" s="388"/>
      <c r="AH30" s="388"/>
      <c r="AI30" s="388"/>
      <c r="AJ30" s="388"/>
      <c r="AK30" s="388"/>
      <c r="AL30" s="388"/>
      <c r="AM30" s="388"/>
      <c r="AN30" s="388"/>
      <c r="AO30" s="388"/>
      <c r="AP30" s="388"/>
      <c r="AQ30" s="388"/>
      <c r="AR30" s="388"/>
      <c r="AS30" s="388"/>
      <c r="AT30" s="388"/>
      <c r="AU30" s="388"/>
      <c r="AV30" s="388"/>
      <c r="AW30" s="388"/>
      <c r="AX30" s="388"/>
      <c r="AY30" s="388"/>
      <c r="AZ30" s="388"/>
      <c r="BA30" s="388"/>
      <c r="BB30" s="388"/>
      <c r="BC30" s="388"/>
      <c r="BD30" s="388"/>
      <c r="BE30" s="388"/>
      <c r="BF30" s="388"/>
      <c r="BG30" s="388"/>
      <c r="BH30" s="388"/>
      <c r="BI30" s="388"/>
      <c r="BJ30" s="388"/>
      <c r="BK30" s="388"/>
      <c r="BL30" s="388"/>
      <c r="BM30" s="388"/>
      <c r="BN30" s="388"/>
      <c r="BO30" s="388"/>
      <c r="BP30" s="388"/>
      <c r="BQ30" s="388"/>
      <c r="BR30" s="388"/>
      <c r="BS30" s="388"/>
      <c r="BT30" s="388"/>
      <c r="BU30" s="388"/>
      <c r="BV30" s="388"/>
      <c r="BW30" s="388"/>
      <c r="BX30" s="388"/>
      <c r="BY30" s="388"/>
      <c r="BZ30" s="388"/>
      <c r="CA30" s="388"/>
      <c r="CB30" s="388"/>
      <c r="CC30" s="388"/>
      <c r="CD30" s="388"/>
      <c r="CE30" s="388"/>
      <c r="CF30" s="388"/>
      <c r="CG30" s="388"/>
      <c r="CH30" s="388"/>
      <c r="CI30" s="388"/>
      <c r="CJ30" s="388"/>
      <c r="CK30" s="388"/>
      <c r="CL30" s="388"/>
      <c r="CM30" s="388"/>
      <c r="CN30" s="388"/>
      <c r="CO30" s="388"/>
      <c r="CP30" s="388"/>
      <c r="CQ30" s="388"/>
      <c r="CR30" s="388"/>
      <c r="CS30" s="388"/>
      <c r="CT30" s="388"/>
      <c r="CU30" s="388"/>
      <c r="CV30" s="388"/>
      <c r="CW30" s="388"/>
      <c r="CX30" s="388"/>
      <c r="CY30" s="388"/>
      <c r="CZ30" s="388"/>
      <c r="DA30" s="388"/>
      <c r="DB30" s="388"/>
      <c r="DC30" s="388"/>
      <c r="DD30" s="388"/>
      <c r="DE30" s="388"/>
      <c r="DF30" s="391"/>
      <c r="DG30" s="386"/>
      <c r="DH30" s="386"/>
      <c r="DI30" s="388"/>
      <c r="DJ30" s="386"/>
      <c r="DK30" s="386"/>
      <c r="DL30" s="401"/>
      <c r="DM30" s="401"/>
      <c r="DN30" s="401"/>
      <c r="DO30" s="401"/>
      <c r="DP30" s="401"/>
      <c r="DQ30" s="401">
        <v>6.1</v>
      </c>
      <c r="DR30" s="401">
        <v>6.9</v>
      </c>
      <c r="DS30" s="402">
        <v>0.21</v>
      </c>
      <c r="DT30" s="386"/>
      <c r="DU30" s="386"/>
      <c r="DV30" s="386"/>
    </row>
    <row r="31" spans="1:126" ht="13.15">
      <c r="A31" s="386">
        <v>2020</v>
      </c>
      <c r="B31" s="386" t="s">
        <v>1315</v>
      </c>
      <c r="C31" s="384" t="s">
        <v>5778</v>
      </c>
      <c r="D31" s="386">
        <v>29</v>
      </c>
      <c r="E31" s="386" t="s">
        <v>5572</v>
      </c>
      <c r="F31" s="386" t="s">
        <v>30</v>
      </c>
      <c r="G31" s="386"/>
      <c r="H31" s="386"/>
      <c r="I31" s="386" t="s">
        <v>4459</v>
      </c>
      <c r="J31" s="386" t="s">
        <v>5779</v>
      </c>
      <c r="K31" s="386" t="s">
        <v>1436</v>
      </c>
      <c r="L31" s="386" t="s">
        <v>5780</v>
      </c>
      <c r="M31" s="386" t="s">
        <v>5781</v>
      </c>
      <c r="N31" s="386" t="s">
        <v>631</v>
      </c>
      <c r="O31" s="384" t="s">
        <v>5823</v>
      </c>
      <c r="P31" s="385"/>
      <c r="Q31" s="386" t="s">
        <v>5682</v>
      </c>
      <c r="R31" s="386" t="s">
        <v>5682</v>
      </c>
      <c r="S31" s="386" t="s">
        <v>615</v>
      </c>
      <c r="T31" s="396"/>
      <c r="U31" s="396" t="s">
        <v>5824</v>
      </c>
      <c r="V31" s="388"/>
      <c r="W31" s="388"/>
      <c r="X31" s="388"/>
      <c r="Y31" s="388"/>
      <c r="Z31" s="388"/>
      <c r="AA31" s="388"/>
      <c r="AB31" s="388"/>
      <c r="AC31" s="388"/>
      <c r="AD31" s="388"/>
      <c r="AE31" s="388"/>
      <c r="AF31" s="388"/>
      <c r="AG31" s="388"/>
      <c r="AH31" s="388"/>
      <c r="AI31" s="388"/>
      <c r="AJ31" s="388"/>
      <c r="AK31" s="388"/>
      <c r="AL31" s="388"/>
      <c r="AM31" s="388"/>
      <c r="AN31" s="388"/>
      <c r="AO31" s="388"/>
      <c r="AP31" s="388"/>
      <c r="AQ31" s="388"/>
      <c r="AR31" s="388"/>
      <c r="AS31" s="388"/>
      <c r="AT31" s="388"/>
      <c r="AU31" s="388"/>
      <c r="AV31" s="388"/>
      <c r="AW31" s="388"/>
      <c r="AX31" s="388"/>
      <c r="AY31" s="388"/>
      <c r="AZ31" s="388"/>
      <c r="BA31" s="388"/>
      <c r="BB31" s="388"/>
      <c r="BC31" s="388"/>
      <c r="BD31" s="388"/>
      <c r="BE31" s="388"/>
      <c r="BF31" s="388"/>
      <c r="BG31" s="388"/>
      <c r="BH31" s="388"/>
      <c r="BI31" s="388"/>
      <c r="BJ31" s="388"/>
      <c r="BK31" s="388"/>
      <c r="BL31" s="388"/>
      <c r="BM31" s="388"/>
      <c r="BN31" s="388"/>
      <c r="BO31" s="388"/>
      <c r="BP31" s="388"/>
      <c r="BQ31" s="388"/>
      <c r="BR31" s="388"/>
      <c r="BS31" s="388"/>
      <c r="BT31" s="388"/>
      <c r="BU31" s="388"/>
      <c r="BV31" s="388"/>
      <c r="BW31" s="388"/>
      <c r="BX31" s="388"/>
      <c r="BY31" s="388"/>
      <c r="BZ31" s="388"/>
      <c r="CA31" s="388"/>
      <c r="CB31" s="388"/>
      <c r="CC31" s="388"/>
      <c r="CD31" s="388"/>
      <c r="CE31" s="388"/>
      <c r="CF31" s="388"/>
      <c r="CG31" s="388"/>
      <c r="CH31" s="388"/>
      <c r="CI31" s="388"/>
      <c r="CJ31" s="388"/>
      <c r="CK31" s="388"/>
      <c r="CL31" s="388"/>
      <c r="CM31" s="388"/>
      <c r="CN31" s="388"/>
      <c r="CO31" s="388"/>
      <c r="CP31" s="388"/>
      <c r="CQ31" s="388"/>
      <c r="CR31" s="388"/>
      <c r="CS31" s="388"/>
      <c r="CT31" s="388"/>
      <c r="CU31" s="388"/>
      <c r="CV31" s="388"/>
      <c r="CW31" s="388"/>
      <c r="CX31" s="388"/>
      <c r="CY31" s="388"/>
      <c r="CZ31" s="388"/>
      <c r="DA31" s="388"/>
      <c r="DB31" s="388"/>
      <c r="DC31" s="388"/>
      <c r="DD31" s="388"/>
      <c r="DE31" s="388"/>
      <c r="DF31" s="391"/>
      <c r="DG31" s="386"/>
      <c r="DH31" s="386"/>
      <c r="DI31" s="388"/>
      <c r="DJ31" s="386"/>
      <c r="DK31" s="386"/>
      <c r="DL31" s="401"/>
      <c r="DM31" s="401"/>
      <c r="DN31" s="401"/>
      <c r="DO31" s="401"/>
      <c r="DP31" s="401"/>
      <c r="DQ31" s="401">
        <v>4.5999999999999996</v>
      </c>
      <c r="DR31" s="401">
        <v>5</v>
      </c>
      <c r="DS31" s="403"/>
      <c r="DT31" s="386"/>
      <c r="DU31" s="386"/>
      <c r="DV31" s="386"/>
    </row>
    <row r="32" spans="1:126" ht="13.15">
      <c r="A32" s="386">
        <v>2020</v>
      </c>
      <c r="B32" s="384" t="s">
        <v>5705</v>
      </c>
      <c r="C32" s="384" t="s">
        <v>5748</v>
      </c>
      <c r="D32" s="386">
        <v>20</v>
      </c>
      <c r="E32" s="386" t="s">
        <v>5825</v>
      </c>
      <c r="F32" s="386" t="s">
        <v>30</v>
      </c>
      <c r="G32" s="386"/>
      <c r="H32" s="386"/>
      <c r="I32" s="384" t="s">
        <v>632</v>
      </c>
      <c r="J32" s="384" t="s">
        <v>5700</v>
      </c>
      <c r="K32" s="384" t="s">
        <v>1398</v>
      </c>
      <c r="L32" s="384" t="s">
        <v>5707</v>
      </c>
      <c r="M32" s="384" t="s">
        <v>5707</v>
      </c>
      <c r="N32" s="386" t="s">
        <v>5680</v>
      </c>
      <c r="O32" s="384" t="s">
        <v>5826</v>
      </c>
      <c r="P32" s="385"/>
      <c r="Q32" s="386" t="s">
        <v>5682</v>
      </c>
      <c r="R32" s="386" t="s">
        <v>5682</v>
      </c>
      <c r="S32" s="386" t="s">
        <v>615</v>
      </c>
      <c r="T32" s="386"/>
      <c r="U32" s="387" t="s">
        <v>5827</v>
      </c>
      <c r="V32" s="388"/>
      <c r="W32" s="388"/>
      <c r="X32" s="388"/>
      <c r="Y32" s="388"/>
      <c r="Z32" s="388"/>
      <c r="AA32" s="388"/>
      <c r="AB32" s="388"/>
      <c r="AC32" s="388"/>
      <c r="AD32" s="388"/>
      <c r="AE32" s="388"/>
      <c r="AF32" s="388"/>
      <c r="AG32" s="388"/>
      <c r="AH32" s="388"/>
      <c r="AI32" s="388"/>
      <c r="AJ32" s="388"/>
      <c r="AK32" s="388"/>
      <c r="AL32" s="388"/>
      <c r="AM32" s="388"/>
      <c r="AN32" s="388"/>
      <c r="AO32" s="388"/>
      <c r="AP32" s="388"/>
      <c r="AQ32" s="388"/>
      <c r="AR32" s="388"/>
      <c r="AS32" s="388"/>
      <c r="AT32" s="388"/>
      <c r="AU32" s="388"/>
      <c r="AV32" s="388"/>
      <c r="AW32" s="388"/>
      <c r="AX32" s="388"/>
      <c r="AY32" s="388"/>
      <c r="AZ32" s="388"/>
      <c r="BA32" s="388"/>
      <c r="BB32" s="388"/>
      <c r="BC32" s="388"/>
      <c r="BD32" s="388"/>
      <c r="BE32" s="388"/>
      <c r="BF32" s="388"/>
      <c r="BG32" s="388"/>
      <c r="BH32" s="388"/>
      <c r="BI32" s="388"/>
      <c r="BJ32" s="388"/>
      <c r="BK32" s="388"/>
      <c r="BL32" s="388"/>
      <c r="BM32" s="388"/>
      <c r="BN32" s="388"/>
      <c r="BO32" s="388"/>
      <c r="BP32" s="388"/>
      <c r="BQ32" s="388"/>
      <c r="BR32" s="388"/>
      <c r="BS32" s="388"/>
      <c r="BT32" s="388"/>
      <c r="BU32" s="388"/>
      <c r="BV32" s="388"/>
      <c r="BW32" s="388"/>
      <c r="BX32" s="388"/>
      <c r="BY32" s="388"/>
      <c r="BZ32" s="388"/>
      <c r="CA32" s="388"/>
      <c r="CB32" s="388"/>
      <c r="CC32" s="388"/>
      <c r="CD32" s="388"/>
      <c r="CE32" s="388"/>
      <c r="CF32" s="388"/>
      <c r="CG32" s="388"/>
      <c r="CH32" s="388"/>
      <c r="CI32" s="388"/>
      <c r="CJ32" s="388"/>
      <c r="CK32" s="388"/>
      <c r="CL32" s="388"/>
      <c r="CM32" s="388"/>
      <c r="CN32" s="388"/>
      <c r="CO32" s="388"/>
      <c r="CP32" s="388"/>
      <c r="CQ32" s="388"/>
      <c r="CR32" s="388"/>
      <c r="CS32" s="388"/>
      <c r="CT32" s="388"/>
      <c r="CU32" s="388"/>
      <c r="CV32" s="388"/>
      <c r="CW32" s="388"/>
      <c r="CX32" s="388"/>
      <c r="CY32" s="388"/>
      <c r="CZ32" s="388"/>
      <c r="DA32" s="388"/>
      <c r="DB32" s="388"/>
      <c r="DC32" s="388"/>
      <c r="DD32" s="388"/>
      <c r="DE32" s="388"/>
      <c r="DF32" s="391"/>
      <c r="DG32" s="386"/>
      <c r="DH32" s="386"/>
      <c r="DI32" s="388"/>
      <c r="DJ32" s="386"/>
      <c r="DK32" s="386"/>
      <c r="DL32" s="401"/>
      <c r="DM32" s="401"/>
      <c r="DN32" s="401"/>
      <c r="DO32" s="401"/>
      <c r="DP32" s="401"/>
      <c r="DQ32" s="401">
        <v>6.4</v>
      </c>
      <c r="DR32" s="401">
        <v>7.6</v>
      </c>
      <c r="DS32" s="402">
        <v>0.18</v>
      </c>
      <c r="DT32" s="386"/>
      <c r="DU32" s="386"/>
      <c r="DV32" s="386"/>
    </row>
    <row r="33" spans="1:126" ht="13.15">
      <c r="A33" s="386">
        <v>2020</v>
      </c>
      <c r="B33" s="386" t="s">
        <v>5828</v>
      </c>
      <c r="C33" s="386" t="s">
        <v>5829</v>
      </c>
      <c r="D33" s="386">
        <v>22</v>
      </c>
      <c r="E33" s="386" t="s">
        <v>5573</v>
      </c>
      <c r="F33" s="386" t="s">
        <v>30</v>
      </c>
      <c r="G33" s="386"/>
      <c r="H33" s="386"/>
      <c r="I33" s="386" t="s">
        <v>5753</v>
      </c>
      <c r="J33" s="386" t="s">
        <v>5830</v>
      </c>
      <c r="K33" s="386" t="s">
        <v>5830</v>
      </c>
      <c r="L33" s="386" t="s">
        <v>5828</v>
      </c>
      <c r="M33" s="386" t="s">
        <v>5828</v>
      </c>
      <c r="N33" s="386" t="s">
        <v>613</v>
      </c>
      <c r="O33" s="404" t="s">
        <v>5831</v>
      </c>
      <c r="P33" s="385"/>
      <c r="Q33" s="386" t="s">
        <v>615</v>
      </c>
      <c r="R33" s="386" t="s">
        <v>5682</v>
      </c>
      <c r="S33" s="386" t="s">
        <v>615</v>
      </c>
      <c r="T33" s="396"/>
      <c r="U33" s="396" t="s">
        <v>5832</v>
      </c>
      <c r="V33" s="388"/>
      <c r="W33" s="388"/>
      <c r="X33" s="388"/>
      <c r="Y33" s="388"/>
      <c r="Z33" s="388"/>
      <c r="AA33" s="388"/>
      <c r="AB33" s="388"/>
      <c r="AC33" s="388"/>
      <c r="AD33" s="388"/>
      <c r="AE33" s="388"/>
      <c r="AF33" s="388"/>
      <c r="AG33" s="388"/>
      <c r="AH33" s="388"/>
      <c r="AI33" s="388"/>
      <c r="AJ33" s="388"/>
      <c r="AK33" s="388"/>
      <c r="AL33" s="388"/>
      <c r="AM33" s="388"/>
      <c r="AN33" s="388"/>
      <c r="AO33" s="388"/>
      <c r="AP33" s="388"/>
      <c r="AQ33" s="388"/>
      <c r="AR33" s="388"/>
      <c r="AS33" s="388"/>
      <c r="AT33" s="388"/>
      <c r="AU33" s="388"/>
      <c r="AV33" s="388"/>
      <c r="AW33" s="388"/>
      <c r="AX33" s="388"/>
      <c r="AY33" s="388"/>
      <c r="AZ33" s="388"/>
      <c r="BA33" s="388"/>
      <c r="BB33" s="388"/>
      <c r="BC33" s="388"/>
      <c r="BD33" s="388"/>
      <c r="BE33" s="388"/>
      <c r="BF33" s="388"/>
      <c r="BG33" s="388"/>
      <c r="BH33" s="388"/>
      <c r="BI33" s="388"/>
      <c r="BJ33" s="388"/>
      <c r="BK33" s="388"/>
      <c r="BL33" s="388"/>
      <c r="BM33" s="388"/>
      <c r="BN33" s="388"/>
      <c r="BO33" s="388"/>
      <c r="BP33" s="388"/>
      <c r="BQ33" s="388"/>
      <c r="BR33" s="388"/>
      <c r="BS33" s="388"/>
      <c r="BT33" s="388"/>
      <c r="BU33" s="388"/>
      <c r="BV33" s="388"/>
      <c r="BW33" s="388"/>
      <c r="BX33" s="388"/>
      <c r="BY33" s="388"/>
      <c r="BZ33" s="388"/>
      <c r="CA33" s="388"/>
      <c r="CB33" s="388"/>
      <c r="CC33" s="388"/>
      <c r="CD33" s="388"/>
      <c r="CE33" s="388"/>
      <c r="CF33" s="388"/>
      <c r="CG33" s="388"/>
      <c r="CH33" s="388"/>
      <c r="CI33" s="388"/>
      <c r="CJ33" s="388"/>
      <c r="CK33" s="388"/>
      <c r="CL33" s="388"/>
      <c r="CM33" s="388"/>
      <c r="CN33" s="388"/>
      <c r="CO33" s="388"/>
      <c r="CP33" s="388"/>
      <c r="CQ33" s="388"/>
      <c r="CR33" s="388"/>
      <c r="CS33" s="388"/>
      <c r="CT33" s="388"/>
      <c r="CU33" s="388"/>
      <c r="CV33" s="388"/>
      <c r="CW33" s="388"/>
      <c r="CX33" s="388"/>
      <c r="CY33" s="388"/>
      <c r="CZ33" s="388"/>
      <c r="DA33" s="388"/>
      <c r="DB33" s="388"/>
      <c r="DC33" s="388"/>
      <c r="DD33" s="388"/>
      <c r="DE33" s="388"/>
      <c r="DF33" s="391"/>
      <c r="DG33" s="386"/>
      <c r="DH33" s="386"/>
      <c r="DI33" s="388"/>
      <c r="DJ33" s="386"/>
      <c r="DK33" s="386"/>
      <c r="DL33" s="401"/>
      <c r="DM33" s="401"/>
      <c r="DN33" s="401"/>
      <c r="DO33" s="401"/>
      <c r="DP33" s="401"/>
      <c r="DQ33" s="401" t="s">
        <v>615</v>
      </c>
      <c r="DR33" s="401" t="s">
        <v>615</v>
      </c>
      <c r="DS33" s="403" t="s">
        <v>615</v>
      </c>
      <c r="DT33" s="386"/>
      <c r="DU33" s="386"/>
      <c r="DV33" s="386"/>
    </row>
    <row r="34" spans="1:126" ht="13.15">
      <c r="A34" s="386">
        <v>2020</v>
      </c>
      <c r="B34" s="386" t="s">
        <v>5833</v>
      </c>
      <c r="C34" s="386" t="s">
        <v>5834</v>
      </c>
      <c r="D34" s="386">
        <v>29</v>
      </c>
      <c r="E34" s="386" t="s">
        <v>5574</v>
      </c>
      <c r="F34" s="386" t="s">
        <v>30</v>
      </c>
      <c r="G34" s="386"/>
      <c r="H34" s="386"/>
      <c r="I34" s="386" t="s">
        <v>5835</v>
      </c>
      <c r="J34" s="386" t="s">
        <v>5836</v>
      </c>
      <c r="K34" s="386" t="s">
        <v>5837</v>
      </c>
      <c r="L34" s="386" t="s">
        <v>5838</v>
      </c>
      <c r="M34" s="386" t="s">
        <v>5833</v>
      </c>
      <c r="N34" s="386" t="s">
        <v>613</v>
      </c>
      <c r="O34" s="386" t="s">
        <v>5839</v>
      </c>
      <c r="P34" s="385"/>
      <c r="Q34" s="386" t="s">
        <v>615</v>
      </c>
      <c r="R34" s="386" t="s">
        <v>5682</v>
      </c>
      <c r="S34" s="386" t="s">
        <v>615</v>
      </c>
      <c r="T34" s="396"/>
      <c r="U34" s="396" t="s">
        <v>5840</v>
      </c>
      <c r="V34" s="388"/>
      <c r="W34" s="388"/>
      <c r="X34" s="388"/>
      <c r="Y34" s="388"/>
      <c r="Z34" s="388"/>
      <c r="AA34" s="388"/>
      <c r="AB34" s="388"/>
      <c r="AC34" s="388"/>
      <c r="AD34" s="388"/>
      <c r="AE34" s="388"/>
      <c r="AF34" s="388"/>
      <c r="AG34" s="388"/>
      <c r="AH34" s="388"/>
      <c r="AI34" s="388"/>
      <c r="AJ34" s="388"/>
      <c r="AK34" s="388"/>
      <c r="AL34" s="388"/>
      <c r="AM34" s="388"/>
      <c r="AN34" s="388"/>
      <c r="AO34" s="388"/>
      <c r="AP34" s="388"/>
      <c r="AQ34" s="388"/>
      <c r="AR34" s="388"/>
      <c r="AS34" s="388"/>
      <c r="AT34" s="388"/>
      <c r="AU34" s="388"/>
      <c r="AV34" s="388"/>
      <c r="AW34" s="388"/>
      <c r="AX34" s="388"/>
      <c r="AY34" s="388"/>
      <c r="AZ34" s="388"/>
      <c r="BA34" s="388"/>
      <c r="BB34" s="388"/>
      <c r="BC34" s="388"/>
      <c r="BD34" s="388"/>
      <c r="BE34" s="388"/>
      <c r="BF34" s="388"/>
      <c r="BG34" s="388"/>
      <c r="BH34" s="388"/>
      <c r="BI34" s="388"/>
      <c r="BJ34" s="388"/>
      <c r="BK34" s="388"/>
      <c r="BL34" s="388"/>
      <c r="BM34" s="388"/>
      <c r="BN34" s="388"/>
      <c r="BO34" s="388"/>
      <c r="BP34" s="388"/>
      <c r="BQ34" s="388"/>
      <c r="BR34" s="388"/>
      <c r="BS34" s="388"/>
      <c r="BT34" s="388"/>
      <c r="BU34" s="388"/>
      <c r="BV34" s="388"/>
      <c r="BW34" s="388"/>
      <c r="BX34" s="388"/>
      <c r="BY34" s="388"/>
      <c r="BZ34" s="388"/>
      <c r="CA34" s="388"/>
      <c r="CB34" s="388"/>
      <c r="CC34" s="388"/>
      <c r="CD34" s="388"/>
      <c r="CE34" s="388"/>
      <c r="CF34" s="388"/>
      <c r="CG34" s="388"/>
      <c r="CH34" s="388"/>
      <c r="CI34" s="388"/>
      <c r="CJ34" s="388"/>
      <c r="CK34" s="388"/>
      <c r="CL34" s="388"/>
      <c r="CM34" s="388"/>
      <c r="CN34" s="388"/>
      <c r="CO34" s="388"/>
      <c r="CP34" s="388"/>
      <c r="CQ34" s="388"/>
      <c r="CR34" s="388"/>
      <c r="CS34" s="388"/>
      <c r="CT34" s="388"/>
      <c r="CU34" s="388"/>
      <c r="CV34" s="388"/>
      <c r="CW34" s="388"/>
      <c r="CX34" s="388"/>
      <c r="CY34" s="388"/>
      <c r="CZ34" s="388"/>
      <c r="DA34" s="388"/>
      <c r="DB34" s="388"/>
      <c r="DC34" s="388"/>
      <c r="DD34" s="388"/>
      <c r="DE34" s="388"/>
      <c r="DF34" s="391"/>
      <c r="DG34" s="386"/>
      <c r="DH34" s="386"/>
      <c r="DI34" s="388"/>
      <c r="DJ34" s="386"/>
      <c r="DK34" s="386"/>
      <c r="DL34" s="401"/>
      <c r="DM34" s="401"/>
      <c r="DN34" s="401"/>
      <c r="DO34" s="401"/>
      <c r="DP34" s="401"/>
      <c r="DQ34" s="401" t="s">
        <v>615</v>
      </c>
      <c r="DR34" s="401" t="s">
        <v>615</v>
      </c>
      <c r="DS34" s="403" t="s">
        <v>615</v>
      </c>
      <c r="DT34" s="386"/>
      <c r="DU34" s="386"/>
      <c r="DV34" s="386"/>
    </row>
    <row r="35" spans="1:126" ht="13.15">
      <c r="A35" s="386">
        <v>2020</v>
      </c>
      <c r="B35" s="386" t="s">
        <v>5841</v>
      </c>
      <c r="C35" s="386" t="s">
        <v>5842</v>
      </c>
      <c r="D35" s="386">
        <v>42</v>
      </c>
      <c r="E35" s="386" t="s">
        <v>5574</v>
      </c>
      <c r="F35" s="386" t="s">
        <v>30</v>
      </c>
      <c r="G35" s="386"/>
      <c r="H35" s="386"/>
      <c r="I35" s="386"/>
      <c r="J35" s="386"/>
      <c r="K35" s="386"/>
      <c r="L35" s="386"/>
      <c r="M35" s="386"/>
      <c r="N35" s="386" t="s">
        <v>613</v>
      </c>
      <c r="O35" s="386" t="s">
        <v>5843</v>
      </c>
      <c r="P35" s="385"/>
      <c r="Q35" s="386" t="s">
        <v>615</v>
      </c>
      <c r="R35" s="386" t="s">
        <v>5682</v>
      </c>
      <c r="S35" s="386" t="s">
        <v>615</v>
      </c>
      <c r="T35" s="386"/>
      <c r="U35" s="387" t="s">
        <v>5844</v>
      </c>
      <c r="V35" s="388"/>
      <c r="W35" s="388"/>
      <c r="X35" s="388"/>
      <c r="Y35" s="388"/>
      <c r="Z35" s="388"/>
      <c r="AA35" s="388"/>
      <c r="AB35" s="388"/>
      <c r="AC35" s="388"/>
      <c r="AD35" s="388"/>
      <c r="AE35" s="388"/>
      <c r="AF35" s="388"/>
      <c r="AG35" s="388"/>
      <c r="AH35" s="388"/>
      <c r="AI35" s="388"/>
      <c r="AJ35" s="388"/>
      <c r="AK35" s="388"/>
      <c r="AL35" s="388"/>
      <c r="AM35" s="388"/>
      <c r="AN35" s="388"/>
      <c r="AO35" s="388"/>
      <c r="AP35" s="388"/>
      <c r="AQ35" s="388"/>
      <c r="AR35" s="388"/>
      <c r="AS35" s="388"/>
      <c r="AT35" s="388"/>
      <c r="AU35" s="388"/>
      <c r="AV35" s="388"/>
      <c r="AW35" s="388"/>
      <c r="AX35" s="388"/>
      <c r="AY35" s="388"/>
      <c r="AZ35" s="388"/>
      <c r="BA35" s="388"/>
      <c r="BB35" s="388"/>
      <c r="BC35" s="388"/>
      <c r="BD35" s="388"/>
      <c r="BE35" s="388"/>
      <c r="BF35" s="388"/>
      <c r="BG35" s="388"/>
      <c r="BH35" s="388"/>
      <c r="BI35" s="388"/>
      <c r="BJ35" s="388"/>
      <c r="BK35" s="388"/>
      <c r="BL35" s="388"/>
      <c r="BM35" s="388"/>
      <c r="BN35" s="388"/>
      <c r="BO35" s="388"/>
      <c r="BP35" s="388"/>
      <c r="BQ35" s="388"/>
      <c r="BR35" s="388"/>
      <c r="BS35" s="388"/>
      <c r="BT35" s="388"/>
      <c r="BU35" s="388"/>
      <c r="BV35" s="388"/>
      <c r="BW35" s="388"/>
      <c r="BX35" s="388"/>
      <c r="BY35" s="388"/>
      <c r="BZ35" s="388"/>
      <c r="CA35" s="388"/>
      <c r="CB35" s="388"/>
      <c r="CC35" s="388"/>
      <c r="CD35" s="388"/>
      <c r="CE35" s="388"/>
      <c r="CF35" s="388"/>
      <c r="CG35" s="388"/>
      <c r="CH35" s="388"/>
      <c r="CI35" s="388"/>
      <c r="CJ35" s="388"/>
      <c r="CK35" s="388"/>
      <c r="CL35" s="388"/>
      <c r="CM35" s="388"/>
      <c r="CN35" s="388"/>
      <c r="CO35" s="388"/>
      <c r="CP35" s="388"/>
      <c r="CQ35" s="388"/>
      <c r="CR35" s="388"/>
      <c r="CS35" s="388"/>
      <c r="CT35" s="388"/>
      <c r="CU35" s="388"/>
      <c r="CV35" s="388"/>
      <c r="CW35" s="388"/>
      <c r="CX35" s="388"/>
      <c r="CY35" s="388"/>
      <c r="CZ35" s="388"/>
      <c r="DA35" s="388"/>
      <c r="DB35" s="388"/>
      <c r="DC35" s="388"/>
      <c r="DD35" s="388"/>
      <c r="DE35" s="388"/>
      <c r="DF35" s="391"/>
      <c r="DG35" s="386"/>
      <c r="DH35" s="386"/>
      <c r="DI35" s="388"/>
      <c r="DJ35" s="386"/>
      <c r="DK35" s="386"/>
      <c r="DL35" s="401"/>
      <c r="DM35" s="401"/>
      <c r="DN35" s="401"/>
      <c r="DO35" s="401"/>
      <c r="DP35" s="401"/>
      <c r="DQ35" s="401" t="s">
        <v>615</v>
      </c>
      <c r="DR35" s="401" t="s">
        <v>615</v>
      </c>
      <c r="DS35" s="403" t="s">
        <v>615</v>
      </c>
      <c r="DT35" s="386"/>
      <c r="DU35" s="386"/>
      <c r="DV35" s="386"/>
    </row>
    <row r="36" spans="1:126" ht="13.15">
      <c r="A36" s="386">
        <v>2020</v>
      </c>
      <c r="B36" s="386" t="s">
        <v>5845</v>
      </c>
      <c r="C36" s="386" t="s">
        <v>5846</v>
      </c>
      <c r="D36" s="386">
        <v>47</v>
      </c>
      <c r="E36" s="386" t="s">
        <v>5847</v>
      </c>
      <c r="F36" s="386" t="s">
        <v>30</v>
      </c>
      <c r="G36" s="386"/>
      <c r="H36" s="386"/>
      <c r="I36" s="384" t="s">
        <v>4459</v>
      </c>
      <c r="J36" s="384" t="s">
        <v>5848</v>
      </c>
      <c r="K36" s="384" t="s">
        <v>5848</v>
      </c>
      <c r="L36" s="384" t="s">
        <v>5849</v>
      </c>
      <c r="M36" s="384" t="s">
        <v>5849</v>
      </c>
      <c r="N36" s="386" t="s">
        <v>5818</v>
      </c>
      <c r="O36" s="404" t="s">
        <v>5850</v>
      </c>
      <c r="P36" s="385"/>
      <c r="Q36" s="386" t="s">
        <v>5682</v>
      </c>
      <c r="R36" s="386" t="s">
        <v>5682</v>
      </c>
      <c r="S36" s="386" t="s">
        <v>5682</v>
      </c>
      <c r="T36" s="386"/>
      <c r="U36" s="387" t="s">
        <v>5851</v>
      </c>
      <c r="V36" s="386">
        <v>10</v>
      </c>
      <c r="W36" s="388"/>
      <c r="X36" s="388"/>
      <c r="Y36" s="386">
        <v>82</v>
      </c>
      <c r="Z36" s="388"/>
      <c r="AA36" s="388"/>
      <c r="AB36" s="386">
        <v>72</v>
      </c>
      <c r="AC36" s="388"/>
      <c r="AD36" s="388"/>
      <c r="AE36" s="388"/>
      <c r="AF36" s="386">
        <v>44</v>
      </c>
      <c r="AG36" s="388"/>
      <c r="AH36" s="388"/>
      <c r="AI36" s="386">
        <v>90</v>
      </c>
      <c r="AJ36" s="388"/>
      <c r="AK36" s="388"/>
      <c r="AL36" s="386">
        <v>46</v>
      </c>
      <c r="AM36" s="388"/>
      <c r="AN36" s="388"/>
      <c r="AO36" s="388"/>
      <c r="AP36" s="386">
        <v>82</v>
      </c>
      <c r="AQ36" s="388"/>
      <c r="AR36" s="388"/>
      <c r="AS36" s="386">
        <v>96</v>
      </c>
      <c r="AT36" s="388"/>
      <c r="AU36" s="388"/>
      <c r="AV36" s="386">
        <v>14</v>
      </c>
      <c r="AW36" s="388"/>
      <c r="AX36" s="388"/>
      <c r="AY36" s="388"/>
      <c r="AZ36" s="388"/>
      <c r="BA36" s="388"/>
      <c r="BB36" s="388"/>
      <c r="BC36" s="386">
        <v>80</v>
      </c>
      <c r="BD36" s="388"/>
      <c r="BE36" s="388"/>
      <c r="BF36" s="388"/>
      <c r="BG36" s="388"/>
      <c r="BH36" s="388"/>
      <c r="BI36" s="388"/>
      <c r="BJ36" s="388"/>
      <c r="BK36" s="388"/>
      <c r="BL36" s="388"/>
      <c r="BM36" s="386">
        <v>86</v>
      </c>
      <c r="BN36" s="388"/>
      <c r="BO36" s="388"/>
      <c r="BP36" s="388"/>
      <c r="BQ36" s="388"/>
      <c r="BR36" s="388"/>
      <c r="BS36" s="388"/>
      <c r="BT36" s="386">
        <v>92</v>
      </c>
      <c r="BU36" s="388"/>
      <c r="BV36" s="388"/>
      <c r="BW36" s="386">
        <v>90</v>
      </c>
      <c r="BX36" s="388"/>
      <c r="BY36" s="388"/>
      <c r="BZ36" s="386">
        <v>-2</v>
      </c>
      <c r="CA36" s="388"/>
      <c r="CB36" s="388"/>
      <c r="CC36" s="388"/>
      <c r="CD36" s="386">
        <v>88</v>
      </c>
      <c r="CE36" s="388"/>
      <c r="CF36" s="388"/>
      <c r="CG36" s="386">
        <v>90</v>
      </c>
      <c r="CH36" s="388"/>
      <c r="CI36" s="388"/>
      <c r="CJ36" s="386">
        <v>2</v>
      </c>
      <c r="CK36" s="388"/>
      <c r="CL36" s="388"/>
      <c r="CM36" s="388"/>
      <c r="CN36" s="388"/>
      <c r="CO36" s="388"/>
      <c r="CP36" s="388"/>
      <c r="CQ36" s="388"/>
      <c r="CR36" s="388"/>
      <c r="CS36" s="388"/>
      <c r="CT36" s="388"/>
      <c r="CU36" s="388"/>
      <c r="CV36" s="388"/>
      <c r="CW36" s="388"/>
      <c r="CX36" s="388"/>
      <c r="CY36" s="388"/>
      <c r="CZ36" s="388"/>
      <c r="DA36" s="388"/>
      <c r="DB36" s="388"/>
      <c r="DC36" s="388"/>
      <c r="DD36" s="388"/>
      <c r="DE36" s="388"/>
      <c r="DF36" s="391"/>
      <c r="DG36" s="386"/>
      <c r="DH36" s="386"/>
      <c r="DI36" s="388"/>
      <c r="DJ36" s="386"/>
      <c r="DK36" s="386"/>
      <c r="DL36" s="401"/>
      <c r="DM36" s="401"/>
      <c r="DN36" s="401"/>
      <c r="DO36" s="401"/>
      <c r="DP36" s="401"/>
      <c r="DQ36" s="401">
        <v>5.7</v>
      </c>
      <c r="DR36" s="401">
        <v>6.8</v>
      </c>
      <c r="DS36" s="403"/>
      <c r="DT36" s="386"/>
      <c r="DU36" s="386"/>
      <c r="DV36" s="386"/>
    </row>
    <row r="37" spans="1:126" ht="13.15">
      <c r="A37" s="386">
        <v>2020</v>
      </c>
      <c r="B37" s="386" t="s">
        <v>5852</v>
      </c>
      <c r="C37" s="386" t="s">
        <v>5853</v>
      </c>
      <c r="D37" s="386">
        <v>303</v>
      </c>
      <c r="E37" s="386" t="s">
        <v>5854</v>
      </c>
      <c r="F37" s="386" t="s">
        <v>30</v>
      </c>
      <c r="G37" s="386"/>
      <c r="H37" s="386"/>
      <c r="I37" s="386" t="s">
        <v>5855</v>
      </c>
      <c r="J37" s="386" t="s">
        <v>5856</v>
      </c>
      <c r="K37" s="386" t="s">
        <v>5856</v>
      </c>
      <c r="L37" s="386" t="s">
        <v>5857</v>
      </c>
      <c r="M37" s="386" t="s">
        <v>5852</v>
      </c>
      <c r="N37" s="386" t="s">
        <v>5858</v>
      </c>
      <c r="O37" s="404" t="s">
        <v>5859</v>
      </c>
      <c r="P37" s="385"/>
      <c r="Q37" s="386" t="s">
        <v>5682</v>
      </c>
      <c r="R37" s="386" t="s">
        <v>5682</v>
      </c>
      <c r="S37" s="386" t="s">
        <v>5682</v>
      </c>
      <c r="T37" s="386"/>
      <c r="U37" s="387" t="s">
        <v>5860</v>
      </c>
      <c r="V37" s="386">
        <v>44</v>
      </c>
      <c r="W37" s="388"/>
      <c r="X37" s="388"/>
      <c r="Y37" s="386">
        <v>47</v>
      </c>
      <c r="Z37" s="388"/>
      <c r="AA37" s="388"/>
      <c r="AB37" s="386">
        <v>3</v>
      </c>
      <c r="AC37" s="388"/>
      <c r="AD37" s="388"/>
      <c r="AE37" s="388"/>
      <c r="AF37" s="386">
        <v>4</v>
      </c>
      <c r="AG37" s="388"/>
      <c r="AH37" s="388"/>
      <c r="AI37" s="386">
        <v>8</v>
      </c>
      <c r="AJ37" s="388"/>
      <c r="AK37" s="388"/>
      <c r="AL37" s="386">
        <v>4</v>
      </c>
      <c r="AM37" s="388"/>
      <c r="AN37" s="388"/>
      <c r="AO37" s="388"/>
      <c r="AP37" s="386">
        <v>100</v>
      </c>
      <c r="AQ37" s="388"/>
      <c r="AR37" s="388"/>
      <c r="AS37" s="386">
        <v>95</v>
      </c>
      <c r="AT37" s="388"/>
      <c r="AU37" s="388"/>
      <c r="AV37" s="386">
        <v>-5</v>
      </c>
      <c r="AW37" s="388"/>
      <c r="AX37" s="388"/>
      <c r="AY37" s="388"/>
      <c r="AZ37" s="388"/>
      <c r="BA37" s="388"/>
      <c r="BB37" s="388"/>
      <c r="BC37" s="386">
        <v>69</v>
      </c>
      <c r="BD37" s="388"/>
      <c r="BE37" s="388"/>
      <c r="BF37" s="388"/>
      <c r="BG37" s="388"/>
      <c r="BH37" s="388"/>
      <c r="BI37" s="388"/>
      <c r="BJ37" s="388"/>
      <c r="BK37" s="388"/>
      <c r="BL37" s="388"/>
      <c r="BM37" s="386">
        <v>82</v>
      </c>
      <c r="BN37" s="388"/>
      <c r="BO37" s="388"/>
      <c r="BP37" s="388"/>
      <c r="BQ37" s="388"/>
      <c r="BR37" s="388"/>
      <c r="BS37" s="388"/>
      <c r="BT37" s="386">
        <v>94</v>
      </c>
      <c r="BU37" s="388"/>
      <c r="BV37" s="388"/>
      <c r="BW37" s="388"/>
      <c r="BX37" s="388"/>
      <c r="BY37" s="388"/>
      <c r="BZ37" s="388"/>
      <c r="CA37" s="388"/>
      <c r="CB37" s="388"/>
      <c r="CC37" s="388"/>
      <c r="CD37" s="386">
        <v>96</v>
      </c>
      <c r="CE37" s="388"/>
      <c r="CF37" s="388"/>
      <c r="CG37" s="386">
        <v>91</v>
      </c>
      <c r="CH37" s="388"/>
      <c r="CI37" s="388"/>
      <c r="CJ37" s="386">
        <v>-5</v>
      </c>
      <c r="CK37" s="388"/>
      <c r="CL37" s="388"/>
      <c r="CM37" s="388"/>
      <c r="CN37" s="388"/>
      <c r="CO37" s="388"/>
      <c r="CP37" s="388"/>
      <c r="CQ37" s="388"/>
      <c r="CR37" s="388"/>
      <c r="CS37" s="388"/>
      <c r="CT37" s="388"/>
      <c r="CU37" s="388"/>
      <c r="CV37" s="388"/>
      <c r="CW37" s="388"/>
      <c r="CX37" s="388"/>
      <c r="CY37" s="388"/>
      <c r="CZ37" s="388"/>
      <c r="DA37" s="388"/>
      <c r="DB37" s="388"/>
      <c r="DC37" s="388"/>
      <c r="DD37" s="388"/>
      <c r="DE37" s="388"/>
      <c r="DF37" s="391"/>
      <c r="DG37" s="386"/>
      <c r="DH37" s="386"/>
      <c r="DI37" s="388"/>
      <c r="DJ37" s="386"/>
      <c r="DK37" s="386"/>
      <c r="DL37" s="405"/>
      <c r="DM37" s="405"/>
      <c r="DN37" s="405"/>
      <c r="DO37" s="405"/>
      <c r="DP37" s="405"/>
      <c r="DQ37" s="405"/>
      <c r="DR37" s="401"/>
      <c r="DS37" s="403"/>
      <c r="DT37" s="386"/>
      <c r="DU37" s="386"/>
      <c r="DV37" s="386"/>
    </row>
    <row r="38" spans="1:126" ht="13.15">
      <c r="A38" s="386">
        <v>2020</v>
      </c>
      <c r="B38" s="386" t="s">
        <v>5861</v>
      </c>
      <c r="C38" s="386" t="s">
        <v>5862</v>
      </c>
      <c r="D38" s="386">
        <v>72</v>
      </c>
      <c r="E38" s="386" t="s">
        <v>5576</v>
      </c>
      <c r="F38" s="386" t="s">
        <v>30</v>
      </c>
      <c r="G38" s="386"/>
      <c r="H38" s="386"/>
      <c r="I38" s="386" t="s">
        <v>640</v>
      </c>
      <c r="J38" s="386" t="s">
        <v>5863</v>
      </c>
      <c r="K38" s="386" t="s">
        <v>5863</v>
      </c>
      <c r="L38" s="386" t="s">
        <v>5864</v>
      </c>
      <c r="M38" s="386" t="s">
        <v>5865</v>
      </c>
      <c r="N38" s="386" t="s">
        <v>5680</v>
      </c>
      <c r="O38" s="404" t="s">
        <v>5866</v>
      </c>
      <c r="P38" s="385"/>
      <c r="Q38" s="386" t="s">
        <v>5682</v>
      </c>
      <c r="R38" s="386" t="s">
        <v>5682</v>
      </c>
      <c r="S38" s="386" t="s">
        <v>5682</v>
      </c>
      <c r="T38" s="386"/>
      <c r="U38" s="387" t="s">
        <v>5867</v>
      </c>
      <c r="V38" s="386">
        <v>37</v>
      </c>
      <c r="W38" s="388"/>
      <c r="X38" s="388"/>
      <c r="Y38" s="386">
        <v>67</v>
      </c>
      <c r="Z38" s="388"/>
      <c r="AA38" s="388"/>
      <c r="AB38" s="386">
        <v>30</v>
      </c>
      <c r="AC38" s="388"/>
      <c r="AD38" s="388"/>
      <c r="AE38" s="388"/>
      <c r="AF38" s="386">
        <v>69</v>
      </c>
      <c r="AG38" s="388"/>
      <c r="AH38" s="388"/>
      <c r="AI38" s="386">
        <v>85</v>
      </c>
      <c r="AJ38" s="388"/>
      <c r="AK38" s="388"/>
      <c r="AL38" s="386">
        <v>16</v>
      </c>
      <c r="AM38" s="388"/>
      <c r="AN38" s="388"/>
      <c r="AO38" s="388"/>
      <c r="AP38" s="386">
        <v>97</v>
      </c>
      <c r="AQ38" s="388"/>
      <c r="AR38" s="388"/>
      <c r="AS38" s="386">
        <v>100</v>
      </c>
      <c r="AT38" s="388"/>
      <c r="AU38" s="388"/>
      <c r="AV38" s="386">
        <v>3</v>
      </c>
      <c r="AW38" s="388"/>
      <c r="AX38" s="388"/>
      <c r="AY38" s="388"/>
      <c r="AZ38" s="388"/>
      <c r="BA38" s="388"/>
      <c r="BB38" s="388"/>
      <c r="BC38" s="386">
        <v>67</v>
      </c>
      <c r="BD38" s="388"/>
      <c r="BE38" s="388"/>
      <c r="BF38" s="388"/>
      <c r="BG38" s="388"/>
      <c r="BH38" s="388"/>
      <c r="BI38" s="388"/>
      <c r="BJ38" s="388"/>
      <c r="BK38" s="388"/>
      <c r="BL38" s="388"/>
      <c r="BM38" s="386">
        <v>88</v>
      </c>
      <c r="BN38" s="388"/>
      <c r="BO38" s="388"/>
      <c r="BP38" s="388"/>
      <c r="BQ38" s="388"/>
      <c r="BR38" s="388"/>
      <c r="BS38" s="388"/>
      <c r="BT38" s="386">
        <v>91</v>
      </c>
      <c r="BU38" s="388"/>
      <c r="BV38" s="388"/>
      <c r="BW38" s="386">
        <v>97</v>
      </c>
      <c r="BX38" s="388"/>
      <c r="BY38" s="388"/>
      <c r="BZ38" s="386">
        <v>6</v>
      </c>
      <c r="CA38" s="388"/>
      <c r="CB38" s="388"/>
      <c r="CC38" s="388"/>
      <c r="CD38" s="386">
        <v>94</v>
      </c>
      <c r="CE38" s="388"/>
      <c r="CF38" s="388"/>
      <c r="CG38" s="386">
        <v>94</v>
      </c>
      <c r="CH38" s="388"/>
      <c r="CI38" s="388"/>
      <c r="CJ38" s="386">
        <v>0</v>
      </c>
      <c r="CK38" s="388"/>
      <c r="CL38" s="388"/>
      <c r="CM38" s="388"/>
      <c r="CN38" s="388"/>
      <c r="CO38" s="388"/>
      <c r="CP38" s="388"/>
      <c r="CQ38" s="388"/>
      <c r="CR38" s="388"/>
      <c r="CS38" s="388"/>
      <c r="CT38" s="388"/>
      <c r="CU38" s="388"/>
      <c r="CV38" s="388"/>
      <c r="CW38" s="388"/>
      <c r="CX38" s="388"/>
      <c r="CY38" s="388"/>
      <c r="CZ38" s="388"/>
      <c r="DA38" s="388"/>
      <c r="DB38" s="388"/>
      <c r="DC38" s="388"/>
      <c r="DD38" s="388"/>
      <c r="DE38" s="388"/>
      <c r="DF38" s="391"/>
      <c r="DG38" s="386"/>
      <c r="DH38" s="386"/>
      <c r="DI38" s="388"/>
      <c r="DJ38" s="386"/>
      <c r="DK38" s="386"/>
      <c r="DL38" s="401"/>
      <c r="DM38" s="401"/>
      <c r="DN38" s="401"/>
      <c r="DO38" s="401"/>
      <c r="DP38" s="401"/>
      <c r="DQ38" s="401">
        <v>3.9</v>
      </c>
      <c r="DR38" s="401">
        <v>4.5999999999999996</v>
      </c>
      <c r="DS38" s="402">
        <v>0.2</v>
      </c>
      <c r="DT38" s="386"/>
      <c r="DU38" s="386"/>
      <c r="DV38" s="386"/>
    </row>
    <row r="39" spans="1:126" ht="15.75" customHeight="1">
      <c r="A39" s="386">
        <v>2020</v>
      </c>
      <c r="B39" s="386" t="s">
        <v>5868</v>
      </c>
      <c r="C39" s="386" t="s">
        <v>5869</v>
      </c>
      <c r="D39" s="386">
        <v>32</v>
      </c>
      <c r="E39" s="386" t="s">
        <v>5870</v>
      </c>
      <c r="F39" s="386" t="s">
        <v>30</v>
      </c>
      <c r="G39" s="386"/>
      <c r="H39" s="386"/>
      <c r="I39" s="386"/>
      <c r="J39" s="386"/>
      <c r="K39" s="386"/>
      <c r="L39" s="386"/>
      <c r="M39" s="386" t="s">
        <v>5868</v>
      </c>
      <c r="N39" s="386" t="s">
        <v>613</v>
      </c>
      <c r="O39" s="386" t="s">
        <v>5871</v>
      </c>
      <c r="P39" s="385"/>
      <c r="Q39" s="386" t="s">
        <v>615</v>
      </c>
      <c r="R39" s="386" t="s">
        <v>5682</v>
      </c>
      <c r="S39" s="386" t="s">
        <v>615</v>
      </c>
      <c r="T39" s="396"/>
      <c r="U39" s="396" t="s">
        <v>5872</v>
      </c>
      <c r="V39" s="386">
        <v>52</v>
      </c>
      <c r="W39" s="388"/>
      <c r="X39" s="388"/>
      <c r="Y39" s="388"/>
      <c r="Z39" s="388"/>
      <c r="AA39" s="388"/>
      <c r="AB39" s="388"/>
      <c r="AC39" s="388"/>
      <c r="AD39" s="388"/>
      <c r="AE39" s="388"/>
      <c r="AF39" s="388"/>
      <c r="AG39" s="388"/>
      <c r="AH39" s="388"/>
      <c r="AI39" s="388"/>
      <c r="AJ39" s="388"/>
      <c r="AK39" s="388"/>
      <c r="AL39" s="388"/>
      <c r="AM39" s="388"/>
      <c r="AN39" s="388"/>
      <c r="AO39" s="388"/>
      <c r="AP39" s="388"/>
      <c r="AQ39" s="388"/>
      <c r="AR39" s="388"/>
      <c r="AS39" s="388"/>
      <c r="AT39" s="388"/>
      <c r="AU39" s="388"/>
      <c r="AV39" s="388"/>
      <c r="AW39" s="388"/>
      <c r="AX39" s="388"/>
      <c r="AY39" s="388"/>
      <c r="AZ39" s="386">
        <v>66</v>
      </c>
      <c r="BA39" s="388"/>
      <c r="BB39" s="388"/>
      <c r="BC39" s="388"/>
      <c r="BD39" s="388"/>
      <c r="BE39" s="388"/>
      <c r="BF39" s="388"/>
      <c r="BG39" s="388"/>
      <c r="BH39" s="388"/>
      <c r="BI39" s="388"/>
      <c r="BJ39" s="386">
        <v>70</v>
      </c>
      <c r="BK39" s="388"/>
      <c r="BL39" s="388"/>
      <c r="BM39" s="388"/>
      <c r="BN39" s="388"/>
      <c r="BO39" s="388"/>
      <c r="BP39" s="388"/>
      <c r="BQ39" s="388"/>
      <c r="BR39" s="388"/>
      <c r="BS39" s="388"/>
      <c r="BT39" s="386">
        <v>76</v>
      </c>
      <c r="BU39" s="388"/>
      <c r="BV39" s="388"/>
      <c r="BW39" s="388"/>
      <c r="BX39" s="388"/>
      <c r="BY39" s="388"/>
      <c r="BZ39" s="388"/>
      <c r="CA39" s="388"/>
      <c r="CB39" s="388"/>
      <c r="CC39" s="388"/>
      <c r="CD39" s="386">
        <v>70</v>
      </c>
      <c r="CE39" s="388"/>
      <c r="CF39" s="388"/>
      <c r="CG39" s="388"/>
      <c r="CH39" s="388"/>
      <c r="CI39" s="388"/>
      <c r="CJ39" s="388"/>
      <c r="CK39" s="388"/>
      <c r="CL39" s="388"/>
      <c r="CM39" s="388"/>
      <c r="CN39" s="388"/>
      <c r="CO39" s="388"/>
      <c r="CP39" s="388"/>
      <c r="CQ39" s="388"/>
      <c r="CR39" s="388"/>
      <c r="CS39" s="388"/>
      <c r="CT39" s="388"/>
      <c r="CU39" s="388"/>
      <c r="CV39" s="388"/>
      <c r="CW39" s="388"/>
      <c r="CX39" s="388"/>
      <c r="CY39" s="388"/>
      <c r="CZ39" s="388"/>
      <c r="DA39" s="388"/>
      <c r="DB39" s="388"/>
      <c r="DC39" s="388"/>
      <c r="DD39" s="388"/>
      <c r="DE39" s="388"/>
      <c r="DF39" s="391"/>
      <c r="DG39" s="386"/>
      <c r="DH39" s="386"/>
      <c r="DI39" s="388"/>
      <c r="DJ39" s="386"/>
      <c r="DK39" s="386"/>
      <c r="DL39" s="401"/>
      <c r="DM39" s="401"/>
      <c r="DN39" s="401"/>
      <c r="DO39" s="401"/>
      <c r="DP39" s="401"/>
      <c r="DQ39" s="401" t="s">
        <v>615</v>
      </c>
      <c r="DR39" s="401" t="s">
        <v>615</v>
      </c>
      <c r="DS39" s="403" t="s">
        <v>615</v>
      </c>
      <c r="DT39" s="386"/>
      <c r="DU39" s="386"/>
      <c r="DV39" s="386"/>
    </row>
    <row r="40" spans="1:126" ht="78.75">
      <c r="A40" s="406">
        <v>2020</v>
      </c>
      <c r="B40" s="406" t="s">
        <v>5852</v>
      </c>
      <c r="C40" s="406" t="s">
        <v>5853</v>
      </c>
      <c r="D40" s="406">
        <v>164</v>
      </c>
      <c r="E40" s="406" t="s">
        <v>384</v>
      </c>
      <c r="F40" s="406" t="s">
        <v>30</v>
      </c>
      <c r="G40" s="406"/>
      <c r="H40" s="406"/>
      <c r="I40" s="406" t="s">
        <v>5855</v>
      </c>
      <c r="J40" s="406" t="s">
        <v>5856</v>
      </c>
      <c r="K40" s="406" t="s">
        <v>5856</v>
      </c>
      <c r="L40" s="406" t="s">
        <v>5857</v>
      </c>
      <c r="M40" s="406" t="s">
        <v>5852</v>
      </c>
      <c r="N40" s="406" t="s">
        <v>5858</v>
      </c>
      <c r="O40" s="407" t="s">
        <v>5873</v>
      </c>
      <c r="P40" s="408"/>
      <c r="Q40" s="406" t="s">
        <v>5682</v>
      </c>
      <c r="R40" s="406" t="s">
        <v>5682</v>
      </c>
      <c r="S40" s="406" t="s">
        <v>5682</v>
      </c>
      <c r="T40" s="406"/>
      <c r="U40" s="409" t="s">
        <v>5874</v>
      </c>
      <c r="V40" s="410"/>
      <c r="W40" s="410"/>
      <c r="X40" s="410"/>
      <c r="Y40" s="406">
        <v>83</v>
      </c>
      <c r="Z40" s="406">
        <v>51</v>
      </c>
      <c r="AA40" s="406">
        <v>88</v>
      </c>
      <c r="AB40" s="410"/>
      <c r="AC40" s="406">
        <v>32</v>
      </c>
      <c r="AD40" s="406">
        <v>37</v>
      </c>
      <c r="AE40" s="406">
        <v>5</v>
      </c>
      <c r="AF40" s="410"/>
      <c r="AG40" s="410"/>
      <c r="AH40" s="410"/>
      <c r="AI40" s="406">
        <v>96</v>
      </c>
      <c r="AJ40" s="406">
        <v>93</v>
      </c>
      <c r="AK40" s="406">
        <v>94</v>
      </c>
      <c r="AL40" s="410"/>
      <c r="AM40" s="406">
        <v>3</v>
      </c>
      <c r="AN40" s="406">
        <v>1</v>
      </c>
      <c r="AO40" s="406">
        <v>-2</v>
      </c>
      <c r="AP40" s="410"/>
      <c r="AQ40" s="410"/>
      <c r="AR40" s="410"/>
      <c r="AS40" s="406">
        <v>96</v>
      </c>
      <c r="AT40" s="406">
        <v>93</v>
      </c>
      <c r="AU40" s="406">
        <v>94</v>
      </c>
      <c r="AV40" s="410"/>
      <c r="AW40" s="406">
        <v>3</v>
      </c>
      <c r="AX40" s="406">
        <v>1</v>
      </c>
      <c r="AY40" s="406">
        <v>-2</v>
      </c>
      <c r="AZ40" s="410"/>
      <c r="BA40" s="410"/>
      <c r="BB40" s="410"/>
      <c r="BC40" s="410"/>
      <c r="BD40" s="406">
        <v>66</v>
      </c>
      <c r="BE40" s="406">
        <v>64</v>
      </c>
      <c r="BF40" s="410"/>
      <c r="BG40" s="410"/>
      <c r="BH40" s="406">
        <v>-2</v>
      </c>
      <c r="BI40" s="410"/>
      <c r="BJ40" s="410"/>
      <c r="BK40" s="410"/>
      <c r="BL40" s="410"/>
      <c r="BM40" s="406">
        <v>92</v>
      </c>
      <c r="BN40" s="406">
        <v>92</v>
      </c>
      <c r="BO40" s="406">
        <v>82</v>
      </c>
      <c r="BP40" s="410"/>
      <c r="BQ40" s="406">
        <v>0</v>
      </c>
      <c r="BR40" s="406">
        <v>-10</v>
      </c>
      <c r="BS40" s="406">
        <v>-10</v>
      </c>
      <c r="BT40" s="410"/>
      <c r="BU40" s="410"/>
      <c r="BV40" s="410"/>
      <c r="BW40" s="406">
        <v>94</v>
      </c>
      <c r="BX40" s="406">
        <v>98</v>
      </c>
      <c r="BY40" s="406">
        <v>92</v>
      </c>
      <c r="BZ40" s="410"/>
      <c r="CA40" s="406">
        <v>-4</v>
      </c>
      <c r="CB40" s="406">
        <v>-6</v>
      </c>
      <c r="CC40" s="406">
        <v>-2</v>
      </c>
      <c r="CD40" s="410"/>
      <c r="CE40" s="410"/>
      <c r="CF40" s="410"/>
      <c r="CG40" s="406">
        <v>96</v>
      </c>
      <c r="CH40" s="406">
        <v>94</v>
      </c>
      <c r="CI40" s="406">
        <v>93</v>
      </c>
      <c r="CJ40" s="410"/>
      <c r="CK40" s="406">
        <v>2</v>
      </c>
      <c r="CL40" s="406">
        <v>-1</v>
      </c>
      <c r="CM40" s="406">
        <v>-3</v>
      </c>
      <c r="CN40" s="410"/>
      <c r="CO40" s="410"/>
      <c r="CP40" s="410"/>
      <c r="CQ40" s="410"/>
      <c r="CR40" s="410"/>
      <c r="CS40" s="410"/>
      <c r="CT40" s="410"/>
      <c r="CU40" s="410"/>
      <c r="CV40" s="410"/>
      <c r="CW40" s="410"/>
      <c r="CX40" s="410"/>
      <c r="CY40" s="410"/>
      <c r="CZ40" s="410"/>
      <c r="DA40" s="410"/>
      <c r="DB40" s="410"/>
      <c r="DC40" s="410"/>
      <c r="DD40" s="410"/>
      <c r="DE40" s="410"/>
      <c r="DF40" s="411">
        <v>0.95</v>
      </c>
      <c r="DG40" s="406">
        <v>0.7</v>
      </c>
      <c r="DH40" s="406">
        <v>11</v>
      </c>
      <c r="DI40" s="410">
        <v>0.6</v>
      </c>
      <c r="DJ40" s="406">
        <v>1.1100000000000001</v>
      </c>
      <c r="DK40" s="406">
        <v>3.77</v>
      </c>
      <c r="DL40" s="412"/>
      <c r="DM40" s="412"/>
      <c r="DN40" s="412"/>
      <c r="DO40" s="412"/>
      <c r="DP40" s="412"/>
      <c r="DQ40" s="412">
        <v>2.9</v>
      </c>
      <c r="DR40" s="412">
        <v>3.5</v>
      </c>
      <c r="DS40" s="413">
        <v>0.32</v>
      </c>
      <c r="DT40" s="406"/>
      <c r="DU40" s="406"/>
      <c r="DV40" s="406"/>
    </row>
    <row r="41" spans="1:126" ht="22.5" customHeight="1">
      <c r="A41" s="386">
        <v>2021</v>
      </c>
      <c r="B41" s="386" t="s">
        <v>5852</v>
      </c>
      <c r="C41" s="386" t="s">
        <v>5853</v>
      </c>
      <c r="D41" s="386">
        <v>43</v>
      </c>
      <c r="E41" s="386" t="s">
        <v>5566</v>
      </c>
      <c r="F41" s="386" t="s">
        <v>30</v>
      </c>
      <c r="G41" s="386"/>
      <c r="H41" s="386"/>
      <c r="I41" s="386" t="s">
        <v>5855</v>
      </c>
      <c r="J41" s="386" t="s">
        <v>5856</v>
      </c>
      <c r="K41" s="386" t="s">
        <v>5856</v>
      </c>
      <c r="L41" s="386" t="s">
        <v>5857</v>
      </c>
      <c r="M41" s="386" t="s">
        <v>5852</v>
      </c>
      <c r="N41" s="386" t="s">
        <v>613</v>
      </c>
      <c r="O41" s="386" t="s">
        <v>5875</v>
      </c>
      <c r="P41" s="385"/>
      <c r="Q41" s="386" t="s">
        <v>615</v>
      </c>
      <c r="R41" s="386" t="s">
        <v>5682</v>
      </c>
      <c r="S41" s="386" t="s">
        <v>615</v>
      </c>
      <c r="T41" s="396" t="s">
        <v>5876</v>
      </c>
      <c r="U41" s="396" t="s">
        <v>5877</v>
      </c>
      <c r="V41" s="386">
        <v>94</v>
      </c>
      <c r="W41" s="388"/>
      <c r="X41" s="388"/>
      <c r="Y41" s="388"/>
      <c r="Z41" s="388"/>
      <c r="AA41" s="388"/>
      <c r="AB41" s="388"/>
      <c r="AC41" s="388"/>
      <c r="AD41" s="388"/>
      <c r="AE41" s="388"/>
      <c r="AF41" s="388"/>
      <c r="AG41" s="388"/>
      <c r="AH41" s="388"/>
      <c r="AI41" s="388"/>
      <c r="AJ41" s="388"/>
      <c r="AK41" s="388"/>
      <c r="AL41" s="388"/>
      <c r="AM41" s="388"/>
      <c r="AN41" s="388"/>
      <c r="AO41" s="388"/>
      <c r="AP41" s="388"/>
      <c r="AQ41" s="388"/>
      <c r="AR41" s="388"/>
      <c r="AS41" s="388"/>
      <c r="AT41" s="388"/>
      <c r="AU41" s="388"/>
      <c r="AV41" s="388"/>
      <c r="AW41" s="388"/>
      <c r="AX41" s="388"/>
      <c r="AY41" s="388"/>
      <c r="AZ41" s="386">
        <v>62</v>
      </c>
      <c r="BA41" s="388"/>
      <c r="BB41" s="388"/>
      <c r="BC41" s="388"/>
      <c r="BD41" s="388"/>
      <c r="BE41" s="388"/>
      <c r="BF41" s="388"/>
      <c r="BG41" s="388"/>
      <c r="BH41" s="388"/>
      <c r="BI41" s="388"/>
      <c r="BJ41" s="386">
        <v>87</v>
      </c>
      <c r="BK41" s="388"/>
      <c r="BL41" s="388"/>
      <c r="BM41" s="388"/>
      <c r="BN41" s="388"/>
      <c r="BO41" s="388"/>
      <c r="BP41" s="388"/>
      <c r="BQ41" s="388"/>
      <c r="BR41" s="388"/>
      <c r="BS41" s="388"/>
      <c r="BT41" s="386">
        <v>93</v>
      </c>
      <c r="BU41" s="388"/>
      <c r="BV41" s="388"/>
      <c r="BW41" s="388"/>
      <c r="BX41" s="388"/>
      <c r="BY41" s="388"/>
      <c r="BZ41" s="388"/>
      <c r="CA41" s="388"/>
      <c r="CB41" s="388"/>
      <c r="CC41" s="388"/>
      <c r="CD41" s="386">
        <v>95</v>
      </c>
      <c r="CE41" s="388"/>
      <c r="CF41" s="388"/>
      <c r="CG41" s="388"/>
      <c r="CH41" s="388"/>
      <c r="CI41" s="388"/>
      <c r="CJ41" s="388"/>
      <c r="CK41" s="388"/>
      <c r="CL41" s="388"/>
      <c r="CM41" s="388"/>
      <c r="CN41" s="388"/>
      <c r="CO41" s="388"/>
      <c r="CP41" s="388"/>
      <c r="CQ41" s="388"/>
      <c r="CR41" s="388"/>
      <c r="CS41" s="388"/>
      <c r="CT41" s="388"/>
      <c r="CU41" s="388"/>
      <c r="CV41" s="388"/>
      <c r="CW41" s="388"/>
      <c r="CX41" s="388"/>
      <c r="CY41" s="388"/>
      <c r="CZ41" s="388"/>
      <c r="DA41" s="388"/>
      <c r="DB41" s="388"/>
      <c r="DC41" s="388"/>
      <c r="DD41" s="388"/>
      <c r="DE41" s="388"/>
      <c r="DF41" s="391">
        <v>0.95</v>
      </c>
      <c r="DG41" s="386"/>
      <c r="DH41" s="386">
        <v>11</v>
      </c>
      <c r="DI41" s="388">
        <v>0.81</v>
      </c>
      <c r="DJ41" s="386"/>
      <c r="DK41" s="386">
        <v>5.2</v>
      </c>
      <c r="DL41" s="389"/>
      <c r="DM41" s="389"/>
      <c r="DN41" s="389"/>
      <c r="DO41" s="389"/>
      <c r="DP41" s="389"/>
      <c r="DQ41" s="389" t="s">
        <v>615</v>
      </c>
      <c r="DR41" s="389" t="s">
        <v>615</v>
      </c>
      <c r="DS41" s="128" t="s">
        <v>615</v>
      </c>
      <c r="DT41" s="386"/>
      <c r="DU41" s="386"/>
      <c r="DV41" s="386"/>
    </row>
    <row r="42" spans="1:126" ht="30.75" customHeight="1">
      <c r="A42" s="414">
        <v>2021</v>
      </c>
      <c r="B42" s="414" t="s">
        <v>5711</v>
      </c>
      <c r="C42" s="414" t="s">
        <v>5878</v>
      </c>
      <c r="D42" s="414">
        <v>21</v>
      </c>
      <c r="E42" s="414" t="s">
        <v>411</v>
      </c>
      <c r="F42" s="414" t="s">
        <v>30</v>
      </c>
      <c r="G42" s="414"/>
      <c r="H42" s="414"/>
      <c r="I42" s="414" t="s">
        <v>4459</v>
      </c>
      <c r="J42" s="414" t="s">
        <v>5713</v>
      </c>
      <c r="K42" s="414" t="s">
        <v>1029</v>
      </c>
      <c r="L42" s="414" t="s">
        <v>5714</v>
      </c>
      <c r="M42" s="414" t="s">
        <v>5715</v>
      </c>
      <c r="N42" s="414" t="s">
        <v>631</v>
      </c>
      <c r="O42" s="415" t="s">
        <v>5879</v>
      </c>
      <c r="P42" s="408"/>
      <c r="Q42" s="406" t="s">
        <v>5682</v>
      </c>
      <c r="R42" s="406" t="s">
        <v>5682</v>
      </c>
      <c r="S42" s="406" t="s">
        <v>5682</v>
      </c>
      <c r="T42" s="406" t="s">
        <v>5880</v>
      </c>
      <c r="U42" s="416" t="s">
        <v>5881</v>
      </c>
      <c r="V42" s="410"/>
      <c r="W42" s="410"/>
      <c r="X42" s="410"/>
      <c r="Y42" s="406">
        <v>84</v>
      </c>
      <c r="Z42" s="406">
        <v>50</v>
      </c>
      <c r="AA42" s="406">
        <v>80</v>
      </c>
      <c r="AB42" s="410"/>
      <c r="AC42" s="406">
        <v>34</v>
      </c>
      <c r="AD42" s="406">
        <v>30</v>
      </c>
      <c r="AE42" s="406">
        <v>-4</v>
      </c>
      <c r="AF42" s="410"/>
      <c r="AG42" s="410"/>
      <c r="AH42" s="410"/>
      <c r="AI42" s="406">
        <v>92</v>
      </c>
      <c r="AJ42" s="406">
        <v>76</v>
      </c>
      <c r="AK42" s="406">
        <v>88</v>
      </c>
      <c r="AL42" s="410"/>
      <c r="AM42" s="406">
        <v>16</v>
      </c>
      <c r="AN42" s="406">
        <v>12</v>
      </c>
      <c r="AO42" s="406">
        <v>-4</v>
      </c>
      <c r="AP42" s="410"/>
      <c r="AQ42" s="410"/>
      <c r="AR42" s="410"/>
      <c r="AS42" s="406">
        <v>92</v>
      </c>
      <c r="AT42" s="406">
        <v>90</v>
      </c>
      <c r="AU42" s="406">
        <v>92</v>
      </c>
      <c r="AV42" s="410"/>
      <c r="AW42" s="406">
        <v>2</v>
      </c>
      <c r="AX42" s="406">
        <v>2</v>
      </c>
      <c r="AY42" s="406">
        <v>0</v>
      </c>
      <c r="AZ42" s="410"/>
      <c r="BA42" s="410"/>
      <c r="BB42" s="410"/>
      <c r="BC42" s="410"/>
      <c r="BD42" s="406">
        <v>40</v>
      </c>
      <c r="BE42" s="406">
        <v>42</v>
      </c>
      <c r="BF42" s="410"/>
      <c r="BG42" s="410"/>
      <c r="BH42" s="406">
        <v>2</v>
      </c>
      <c r="BI42" s="410"/>
      <c r="BJ42" s="410"/>
      <c r="BK42" s="410"/>
      <c r="BL42" s="410"/>
      <c r="BM42" s="406">
        <v>80</v>
      </c>
      <c r="BN42" s="406">
        <v>90</v>
      </c>
      <c r="BO42" s="406">
        <v>78</v>
      </c>
      <c r="BP42" s="410"/>
      <c r="BQ42" s="406">
        <v>-10</v>
      </c>
      <c r="BR42" s="406">
        <v>-12</v>
      </c>
      <c r="BS42" s="406">
        <v>-2</v>
      </c>
      <c r="BT42" s="410"/>
      <c r="BU42" s="410"/>
      <c r="BV42" s="410"/>
      <c r="BW42" s="406">
        <v>94</v>
      </c>
      <c r="BX42" s="406">
        <v>98</v>
      </c>
      <c r="BY42" s="406">
        <v>86</v>
      </c>
      <c r="BZ42" s="410"/>
      <c r="CA42" s="406">
        <v>-4</v>
      </c>
      <c r="CB42" s="406">
        <v>-12</v>
      </c>
      <c r="CC42" s="406">
        <v>-8</v>
      </c>
      <c r="CD42" s="410"/>
      <c r="CE42" s="410"/>
      <c r="CF42" s="410"/>
      <c r="CG42" s="406">
        <v>96</v>
      </c>
      <c r="CH42" s="406">
        <v>96</v>
      </c>
      <c r="CI42" s="406">
        <v>94</v>
      </c>
      <c r="CJ42" s="410"/>
      <c r="CK42" s="406">
        <v>0</v>
      </c>
      <c r="CL42" s="406">
        <v>-2</v>
      </c>
      <c r="CM42" s="406">
        <v>-2</v>
      </c>
      <c r="CN42" s="410"/>
      <c r="CO42" s="410"/>
      <c r="CP42" s="410"/>
      <c r="CQ42" s="410"/>
      <c r="CR42" s="410"/>
      <c r="CS42" s="410"/>
      <c r="CT42" s="410"/>
      <c r="CU42" s="410"/>
      <c r="CV42" s="410"/>
      <c r="CW42" s="410"/>
      <c r="CX42" s="410"/>
      <c r="CY42" s="410"/>
      <c r="CZ42" s="410"/>
      <c r="DA42" s="410"/>
      <c r="DB42" s="410"/>
      <c r="DC42" s="410"/>
      <c r="DD42" s="410"/>
      <c r="DE42" s="410"/>
      <c r="DF42" s="411">
        <v>0.91</v>
      </c>
      <c r="DG42" s="406">
        <v>2.35</v>
      </c>
      <c r="DH42" s="406">
        <v>7.73</v>
      </c>
      <c r="DI42" s="410">
        <v>0.82</v>
      </c>
      <c r="DJ42" s="406">
        <v>1.31</v>
      </c>
      <c r="DK42" s="406">
        <v>4.2</v>
      </c>
      <c r="DL42" s="417"/>
      <c r="DM42" s="417"/>
      <c r="DN42" s="417"/>
      <c r="DO42" s="417"/>
      <c r="DP42" s="417"/>
      <c r="DQ42" s="417">
        <v>2.8</v>
      </c>
      <c r="DR42" s="418">
        <v>3.3</v>
      </c>
      <c r="DS42" s="419">
        <v>0.18</v>
      </c>
      <c r="DT42" s="406"/>
      <c r="DU42" s="406"/>
      <c r="DV42" s="406"/>
    </row>
    <row r="43" spans="1:126" ht="22.5" customHeight="1">
      <c r="A43" s="384">
        <v>2021</v>
      </c>
      <c r="B43" s="384" t="s">
        <v>5785</v>
      </c>
      <c r="C43" s="384" t="s">
        <v>5786</v>
      </c>
      <c r="D43" s="384">
        <v>6</v>
      </c>
      <c r="E43" s="384" t="s">
        <v>5572</v>
      </c>
      <c r="F43" s="384" t="s">
        <v>30</v>
      </c>
      <c r="G43" s="384"/>
      <c r="H43" s="384"/>
      <c r="I43" s="384" t="s">
        <v>5787</v>
      </c>
      <c r="J43" s="384" t="s">
        <v>5788</v>
      </c>
      <c r="K43" s="384" t="s">
        <v>5789</v>
      </c>
      <c r="L43" s="384" t="s">
        <v>5790</v>
      </c>
      <c r="M43" s="384" t="s">
        <v>5791</v>
      </c>
      <c r="N43" s="384" t="s">
        <v>631</v>
      </c>
      <c r="O43" s="384" t="s">
        <v>5882</v>
      </c>
      <c r="P43" s="385"/>
      <c r="Q43" s="386" t="s">
        <v>5682</v>
      </c>
      <c r="R43" s="386" t="s">
        <v>5682</v>
      </c>
      <c r="S43" s="386" t="s">
        <v>615</v>
      </c>
      <c r="T43" s="396" t="s">
        <v>5876</v>
      </c>
      <c r="U43" s="387" t="s">
        <v>5883</v>
      </c>
      <c r="V43" s="388"/>
      <c r="W43" s="388"/>
      <c r="X43" s="388"/>
      <c r="Y43" s="388"/>
      <c r="Z43" s="388"/>
      <c r="AA43" s="388"/>
      <c r="AB43" s="388"/>
      <c r="AC43" s="388"/>
      <c r="AD43" s="388"/>
      <c r="AE43" s="388"/>
      <c r="AF43" s="388"/>
      <c r="AG43" s="388"/>
      <c r="AH43" s="388"/>
      <c r="AI43" s="388"/>
      <c r="AJ43" s="388"/>
      <c r="AK43" s="388"/>
      <c r="AL43" s="388"/>
      <c r="AM43" s="388"/>
      <c r="AN43" s="388"/>
      <c r="AO43" s="388"/>
      <c r="AP43" s="388"/>
      <c r="AQ43" s="388"/>
      <c r="AR43" s="388"/>
      <c r="AS43" s="388"/>
      <c r="AT43" s="388"/>
      <c r="AU43" s="388"/>
      <c r="AV43" s="388"/>
      <c r="AW43" s="388"/>
      <c r="AX43" s="388"/>
      <c r="AY43" s="388"/>
      <c r="AZ43" s="388"/>
      <c r="BA43" s="388"/>
      <c r="BB43" s="388"/>
      <c r="BC43" s="388"/>
      <c r="BD43" s="388"/>
      <c r="BE43" s="388"/>
      <c r="BF43" s="388"/>
      <c r="BG43" s="388"/>
      <c r="BH43" s="388"/>
      <c r="BI43" s="388"/>
      <c r="BJ43" s="388"/>
      <c r="BK43" s="388"/>
      <c r="BL43" s="388"/>
      <c r="BM43" s="388"/>
      <c r="BN43" s="388"/>
      <c r="BO43" s="388"/>
      <c r="BP43" s="388"/>
      <c r="BQ43" s="388"/>
      <c r="BR43" s="388"/>
      <c r="BS43" s="388"/>
      <c r="BT43" s="388"/>
      <c r="BU43" s="388"/>
      <c r="BV43" s="388"/>
      <c r="BW43" s="388"/>
      <c r="BX43" s="388"/>
      <c r="BY43" s="388"/>
      <c r="BZ43" s="388"/>
      <c r="CA43" s="388"/>
      <c r="CB43" s="388"/>
      <c r="CC43" s="388"/>
      <c r="CD43" s="388"/>
      <c r="CE43" s="388"/>
      <c r="CF43" s="388"/>
      <c r="CG43" s="388"/>
      <c r="CH43" s="388"/>
      <c r="CI43" s="388"/>
      <c r="CJ43" s="388"/>
      <c r="CK43" s="388"/>
      <c r="CL43" s="388"/>
      <c r="CM43" s="388"/>
      <c r="CN43" s="388"/>
      <c r="CO43" s="388"/>
      <c r="CP43" s="388"/>
      <c r="CQ43" s="388"/>
      <c r="CR43" s="388"/>
      <c r="CS43" s="388"/>
      <c r="CT43" s="388"/>
      <c r="CU43" s="388"/>
      <c r="CV43" s="388"/>
      <c r="CW43" s="388"/>
      <c r="CX43" s="388"/>
      <c r="CY43" s="388"/>
      <c r="CZ43" s="388"/>
      <c r="DA43" s="388"/>
      <c r="DB43" s="388"/>
      <c r="DC43" s="388"/>
      <c r="DD43" s="388"/>
      <c r="DE43" s="388"/>
      <c r="DF43" s="391">
        <v>0.91</v>
      </c>
      <c r="DG43" s="386"/>
      <c r="DH43" s="386">
        <v>9</v>
      </c>
      <c r="DI43" s="388">
        <v>0.84</v>
      </c>
      <c r="DJ43" s="386"/>
      <c r="DK43" s="386">
        <v>4</v>
      </c>
      <c r="DL43" s="79"/>
      <c r="DM43" s="79"/>
      <c r="DN43" s="79"/>
      <c r="DO43" s="79"/>
      <c r="DP43" s="79"/>
      <c r="DQ43" s="79">
        <v>7.5</v>
      </c>
      <c r="DR43" s="392">
        <v>8.6999999999999993</v>
      </c>
      <c r="DS43" s="393">
        <v>0.17</v>
      </c>
      <c r="DT43" s="386"/>
      <c r="DU43" s="386"/>
      <c r="DV43" s="386"/>
    </row>
    <row r="44" spans="1:126" ht="22.5" customHeight="1">
      <c r="A44" s="420">
        <v>2021</v>
      </c>
      <c r="B44" s="421" t="s">
        <v>5852</v>
      </c>
      <c r="C44" s="420" t="s">
        <v>5853</v>
      </c>
      <c r="D44" s="420">
        <v>41</v>
      </c>
      <c r="E44" s="420" t="s">
        <v>5572</v>
      </c>
      <c r="F44" s="420" t="s">
        <v>30</v>
      </c>
      <c r="G44" s="420"/>
      <c r="H44" s="420"/>
      <c r="I44" s="420" t="s">
        <v>5855</v>
      </c>
      <c r="J44" s="420" t="s">
        <v>5856</v>
      </c>
      <c r="K44" s="420" t="s">
        <v>5856</v>
      </c>
      <c r="L44" s="420" t="s">
        <v>5857</v>
      </c>
      <c r="M44" s="420" t="s">
        <v>5852</v>
      </c>
      <c r="N44" s="420" t="s">
        <v>613</v>
      </c>
      <c r="O44" s="420" t="s">
        <v>5884</v>
      </c>
      <c r="P44" s="422"/>
      <c r="Q44" s="420" t="s">
        <v>615</v>
      </c>
      <c r="R44" s="420" t="s">
        <v>5682</v>
      </c>
      <c r="S44" s="420" t="s">
        <v>615</v>
      </c>
      <c r="T44" s="423" t="s">
        <v>5606</v>
      </c>
      <c r="U44" s="424" t="s">
        <v>5885</v>
      </c>
      <c r="V44" s="425"/>
      <c r="W44" s="425"/>
      <c r="X44" s="425"/>
      <c r="Y44" s="425"/>
      <c r="Z44" s="425"/>
      <c r="AA44" s="425"/>
      <c r="AB44" s="425"/>
      <c r="AC44" s="425"/>
      <c r="AD44" s="425"/>
      <c r="AE44" s="425"/>
      <c r="AF44" s="425"/>
      <c r="AG44" s="425"/>
      <c r="AH44" s="425"/>
      <c r="AI44" s="425"/>
      <c r="AJ44" s="425"/>
      <c r="AK44" s="425"/>
      <c r="AL44" s="425"/>
      <c r="AM44" s="425"/>
      <c r="AN44" s="425"/>
      <c r="AO44" s="425"/>
      <c r="AP44" s="425"/>
      <c r="AQ44" s="425"/>
      <c r="AR44" s="425"/>
      <c r="AS44" s="425"/>
      <c r="AT44" s="425"/>
      <c r="AU44" s="425"/>
      <c r="AV44" s="425"/>
      <c r="AW44" s="425"/>
      <c r="AX44" s="425"/>
      <c r="AY44" s="425"/>
      <c r="AZ44" s="425"/>
      <c r="BA44" s="425"/>
      <c r="BB44" s="425"/>
      <c r="BC44" s="425"/>
      <c r="BD44" s="425"/>
      <c r="BE44" s="425"/>
      <c r="BF44" s="425"/>
      <c r="BG44" s="425"/>
      <c r="BH44" s="425"/>
      <c r="BI44" s="425"/>
      <c r="BJ44" s="425"/>
      <c r="BK44" s="425"/>
      <c r="BL44" s="425"/>
      <c r="BM44" s="425"/>
      <c r="BN44" s="425"/>
      <c r="BO44" s="425"/>
      <c r="BP44" s="425"/>
      <c r="BQ44" s="425"/>
      <c r="BR44" s="425"/>
      <c r="BS44" s="425"/>
      <c r="BT44" s="425"/>
      <c r="BU44" s="425"/>
      <c r="BV44" s="425"/>
      <c r="BW44" s="425"/>
      <c r="BX44" s="425"/>
      <c r="BY44" s="425"/>
      <c r="BZ44" s="425"/>
      <c r="CA44" s="425"/>
      <c r="CB44" s="425"/>
      <c r="CC44" s="425"/>
      <c r="CD44" s="425"/>
      <c r="CE44" s="425"/>
      <c r="CF44" s="425"/>
      <c r="CG44" s="425"/>
      <c r="CH44" s="425"/>
      <c r="CI44" s="425"/>
      <c r="CJ44" s="425"/>
      <c r="CK44" s="425"/>
      <c r="CL44" s="425"/>
      <c r="CM44" s="425"/>
      <c r="CN44" s="425"/>
      <c r="CO44" s="425"/>
      <c r="CP44" s="425"/>
      <c r="CQ44" s="425"/>
      <c r="CR44" s="425"/>
      <c r="CS44" s="425"/>
      <c r="CT44" s="425"/>
      <c r="CU44" s="425"/>
      <c r="CV44" s="425"/>
      <c r="CW44" s="425"/>
      <c r="CX44" s="425"/>
      <c r="CY44" s="425"/>
      <c r="CZ44" s="425"/>
      <c r="DA44" s="425"/>
      <c r="DB44" s="425"/>
      <c r="DC44" s="425"/>
      <c r="DD44" s="425"/>
      <c r="DE44" s="425"/>
      <c r="DF44" s="426"/>
      <c r="DG44" s="420"/>
      <c r="DH44" s="420"/>
      <c r="DI44" s="425"/>
      <c r="DJ44" s="420"/>
      <c r="DK44" s="420"/>
      <c r="DL44" s="427"/>
      <c r="DM44" s="427"/>
      <c r="DN44" s="427"/>
      <c r="DO44" s="427"/>
      <c r="DP44" s="427"/>
      <c r="DQ44" s="427" t="s">
        <v>615</v>
      </c>
      <c r="DR44" s="428" t="s">
        <v>615</v>
      </c>
      <c r="DS44" s="429" t="s">
        <v>615</v>
      </c>
      <c r="DT44" s="420"/>
      <c r="DU44" s="420"/>
      <c r="DV44" s="420"/>
    </row>
    <row r="45" spans="1:126" ht="22.5" customHeight="1">
      <c r="A45" s="386">
        <v>2021</v>
      </c>
      <c r="B45" s="386" t="s">
        <v>5886</v>
      </c>
      <c r="C45" s="386" t="s">
        <v>5887</v>
      </c>
      <c r="D45" s="386">
        <v>5</v>
      </c>
      <c r="E45" s="386" t="s">
        <v>5573</v>
      </c>
      <c r="F45" s="386" t="s">
        <v>30</v>
      </c>
      <c r="G45" s="386"/>
      <c r="H45" s="386"/>
      <c r="I45" s="386" t="s">
        <v>623</v>
      </c>
      <c r="J45" s="386" t="s">
        <v>5888</v>
      </c>
      <c r="K45" s="386" t="s">
        <v>5888</v>
      </c>
      <c r="L45" s="386" t="s">
        <v>5889</v>
      </c>
      <c r="M45" s="386" t="s">
        <v>5890</v>
      </c>
      <c r="N45" s="386" t="s">
        <v>5740</v>
      </c>
      <c r="O45" s="386" t="s">
        <v>5891</v>
      </c>
      <c r="P45" s="385"/>
      <c r="Q45" s="386" t="s">
        <v>5682</v>
      </c>
      <c r="R45" s="386" t="s">
        <v>5682</v>
      </c>
      <c r="S45" s="386" t="s">
        <v>615</v>
      </c>
      <c r="T45" s="396" t="s">
        <v>5876</v>
      </c>
      <c r="U45" s="387" t="s">
        <v>5892</v>
      </c>
      <c r="V45" s="388"/>
      <c r="W45" s="388"/>
      <c r="X45" s="388"/>
      <c r="Y45" s="388"/>
      <c r="Z45" s="388"/>
      <c r="AA45" s="388"/>
      <c r="AB45" s="388"/>
      <c r="AC45" s="388"/>
      <c r="AD45" s="388"/>
      <c r="AE45" s="388"/>
      <c r="AF45" s="388"/>
      <c r="AG45" s="388"/>
      <c r="AH45" s="388"/>
      <c r="AI45" s="388"/>
      <c r="AJ45" s="388"/>
      <c r="AK45" s="388"/>
      <c r="AL45" s="388"/>
      <c r="AM45" s="388"/>
      <c r="AN45" s="388"/>
      <c r="AO45" s="388"/>
      <c r="AP45" s="388"/>
      <c r="AQ45" s="388"/>
      <c r="AR45" s="388"/>
      <c r="AS45" s="388"/>
      <c r="AT45" s="388"/>
      <c r="AU45" s="388"/>
      <c r="AV45" s="388"/>
      <c r="AW45" s="388"/>
      <c r="AX45" s="388"/>
      <c r="AY45" s="388"/>
      <c r="AZ45" s="388"/>
      <c r="BA45" s="388"/>
      <c r="BB45" s="388"/>
      <c r="BC45" s="388"/>
      <c r="BD45" s="388"/>
      <c r="BE45" s="388"/>
      <c r="BF45" s="388"/>
      <c r="BG45" s="388"/>
      <c r="BH45" s="388"/>
      <c r="BI45" s="388"/>
      <c r="BJ45" s="388"/>
      <c r="BK45" s="388"/>
      <c r="BL45" s="388"/>
      <c r="BM45" s="388"/>
      <c r="BN45" s="388"/>
      <c r="BO45" s="388"/>
      <c r="BP45" s="388"/>
      <c r="BQ45" s="388"/>
      <c r="BR45" s="388"/>
      <c r="BS45" s="388"/>
      <c r="BT45" s="388"/>
      <c r="BU45" s="388"/>
      <c r="BV45" s="388"/>
      <c r="BW45" s="388"/>
      <c r="BX45" s="388"/>
      <c r="BY45" s="388"/>
      <c r="BZ45" s="388"/>
      <c r="CA45" s="388"/>
      <c r="CB45" s="388"/>
      <c r="CC45" s="388"/>
      <c r="CD45" s="388"/>
      <c r="CE45" s="388"/>
      <c r="CF45" s="388"/>
      <c r="CG45" s="388"/>
      <c r="CH45" s="388"/>
      <c r="CI45" s="388"/>
      <c r="CJ45" s="388"/>
      <c r="CK45" s="388"/>
      <c r="CL45" s="388"/>
      <c r="CM45" s="388"/>
      <c r="CN45" s="388"/>
      <c r="CO45" s="388"/>
      <c r="CP45" s="388"/>
      <c r="CQ45" s="388"/>
      <c r="CR45" s="388"/>
      <c r="CS45" s="388"/>
      <c r="CT45" s="388"/>
      <c r="CU45" s="388"/>
      <c r="CV45" s="388"/>
      <c r="CW45" s="388"/>
      <c r="CX45" s="388"/>
      <c r="CY45" s="388"/>
      <c r="CZ45" s="388"/>
      <c r="DA45" s="388"/>
      <c r="DB45" s="388"/>
      <c r="DC45" s="388"/>
      <c r="DD45" s="388"/>
      <c r="DE45" s="388"/>
      <c r="DF45" s="391">
        <v>0.93</v>
      </c>
      <c r="DG45" s="386"/>
      <c r="DH45" s="386">
        <v>6.7</v>
      </c>
      <c r="DI45" s="388">
        <v>0.78</v>
      </c>
      <c r="DJ45" s="386"/>
      <c r="DK45" s="386">
        <v>3.5</v>
      </c>
      <c r="DL45" s="79"/>
      <c r="DM45" s="79"/>
      <c r="DN45" s="79"/>
      <c r="DO45" s="79"/>
      <c r="DP45" s="79"/>
      <c r="DQ45" s="79">
        <v>9.5</v>
      </c>
      <c r="DR45" s="392">
        <v>11</v>
      </c>
      <c r="DS45" s="430">
        <v>0.15</v>
      </c>
      <c r="DT45" s="388"/>
      <c r="DU45" s="388"/>
      <c r="DV45" s="388"/>
    </row>
    <row r="46" spans="1:126" ht="22.5" customHeight="1">
      <c r="A46" s="386">
        <v>2021</v>
      </c>
      <c r="B46" s="386" t="s">
        <v>5893</v>
      </c>
      <c r="C46" s="384" t="s">
        <v>5894</v>
      </c>
      <c r="D46" s="386">
        <v>35</v>
      </c>
      <c r="E46" s="386" t="s">
        <v>311</v>
      </c>
      <c r="F46" s="386" t="s">
        <v>30</v>
      </c>
      <c r="G46" s="386"/>
      <c r="H46" s="386"/>
      <c r="I46" s="384" t="s">
        <v>5895</v>
      </c>
      <c r="J46" s="384" t="s">
        <v>5896</v>
      </c>
      <c r="K46" s="384" t="s">
        <v>5896</v>
      </c>
      <c r="L46" s="384" t="s">
        <v>5897</v>
      </c>
      <c r="M46" s="386" t="s">
        <v>5893</v>
      </c>
      <c r="N46" s="386" t="s">
        <v>5898</v>
      </c>
      <c r="O46" s="386" t="s">
        <v>5899</v>
      </c>
      <c r="P46" s="385"/>
      <c r="Q46" s="386" t="s">
        <v>5682</v>
      </c>
      <c r="R46" s="386" t="s">
        <v>5682</v>
      </c>
      <c r="S46" s="386" t="s">
        <v>5682</v>
      </c>
      <c r="T46" s="386" t="s">
        <v>5900</v>
      </c>
      <c r="U46" s="387" t="s">
        <v>5901</v>
      </c>
      <c r="V46" s="386">
        <v>40</v>
      </c>
      <c r="W46" s="388"/>
      <c r="X46" s="388"/>
      <c r="Y46" s="386">
        <v>60</v>
      </c>
      <c r="Z46" s="388"/>
      <c r="AA46" s="388"/>
      <c r="AB46" s="386">
        <v>20</v>
      </c>
      <c r="AC46" s="388"/>
      <c r="AD46" s="388"/>
      <c r="AE46" s="388"/>
      <c r="AF46" s="386">
        <v>66</v>
      </c>
      <c r="AG46" s="388"/>
      <c r="AH46" s="388"/>
      <c r="AI46" s="386">
        <v>74</v>
      </c>
      <c r="AJ46" s="388"/>
      <c r="AK46" s="388"/>
      <c r="AL46" s="386">
        <v>8</v>
      </c>
      <c r="AM46" s="388"/>
      <c r="AN46" s="388"/>
      <c r="AO46" s="388"/>
      <c r="AP46" s="386">
        <v>90</v>
      </c>
      <c r="AQ46" s="388"/>
      <c r="AR46" s="388"/>
      <c r="AS46" s="386">
        <v>98</v>
      </c>
      <c r="AT46" s="388"/>
      <c r="AU46" s="388"/>
      <c r="AV46" s="386">
        <v>8</v>
      </c>
      <c r="AW46" s="388"/>
      <c r="AX46" s="388"/>
      <c r="AY46" s="388"/>
      <c r="AZ46" s="388"/>
      <c r="BA46" s="388"/>
      <c r="BB46" s="388"/>
      <c r="BC46" s="386">
        <v>84</v>
      </c>
      <c r="BD46" s="388"/>
      <c r="BE46" s="388"/>
      <c r="BF46" s="388"/>
      <c r="BG46" s="388"/>
      <c r="BH46" s="388"/>
      <c r="BI46" s="388"/>
      <c r="BJ46" s="388"/>
      <c r="BK46" s="388"/>
      <c r="BL46" s="388"/>
      <c r="BM46" s="386">
        <v>74</v>
      </c>
      <c r="BN46" s="388"/>
      <c r="BO46" s="388"/>
      <c r="BP46" s="388"/>
      <c r="BQ46" s="388"/>
      <c r="BR46" s="388"/>
      <c r="BS46" s="388"/>
      <c r="BT46" s="386">
        <v>84</v>
      </c>
      <c r="BU46" s="388"/>
      <c r="BV46" s="388"/>
      <c r="BW46" s="386">
        <v>74</v>
      </c>
      <c r="BX46" s="388"/>
      <c r="BY46" s="388"/>
      <c r="BZ46" s="386">
        <v>-10</v>
      </c>
      <c r="CA46" s="388"/>
      <c r="CB46" s="388"/>
      <c r="CC46" s="388"/>
      <c r="CD46" s="386">
        <v>78</v>
      </c>
      <c r="CE46" s="388"/>
      <c r="CF46" s="388"/>
      <c r="CG46" s="386">
        <v>86</v>
      </c>
      <c r="CH46" s="388"/>
      <c r="CI46" s="388"/>
      <c r="CJ46" s="386">
        <v>8</v>
      </c>
      <c r="CK46" s="388"/>
      <c r="CL46" s="388"/>
      <c r="CM46" s="388"/>
      <c r="CN46" s="388"/>
      <c r="CO46" s="388"/>
      <c r="CP46" s="388"/>
      <c r="CQ46" s="388"/>
      <c r="CR46" s="388"/>
      <c r="CS46" s="388"/>
      <c r="CT46" s="388"/>
      <c r="CU46" s="388"/>
      <c r="CV46" s="388"/>
      <c r="CW46" s="388"/>
      <c r="CX46" s="388"/>
      <c r="CY46" s="388"/>
      <c r="CZ46" s="388"/>
      <c r="DA46" s="388"/>
      <c r="DB46" s="388"/>
      <c r="DC46" s="388"/>
      <c r="DD46" s="388"/>
      <c r="DE46" s="388"/>
      <c r="DF46" s="391">
        <v>0.9</v>
      </c>
      <c r="DG46" s="386"/>
      <c r="DH46" s="386">
        <v>6.4</v>
      </c>
      <c r="DI46" s="388">
        <v>0.81</v>
      </c>
      <c r="DJ46" s="386"/>
      <c r="DK46" s="386">
        <v>4</v>
      </c>
      <c r="DL46" s="79"/>
      <c r="DM46" s="79"/>
      <c r="DN46" s="79"/>
      <c r="DO46" s="79"/>
      <c r="DP46" s="79"/>
      <c r="DQ46" s="79">
        <v>4.4000000000000004</v>
      </c>
      <c r="DR46" s="392">
        <v>4.8</v>
      </c>
      <c r="DS46" s="430">
        <v>0.18</v>
      </c>
      <c r="DT46" s="388"/>
      <c r="DU46" s="388"/>
      <c r="DV46" s="388"/>
    </row>
    <row r="47" spans="1:126" ht="22.5" customHeight="1">
      <c r="A47" s="386">
        <v>2021</v>
      </c>
      <c r="B47" s="386" t="s">
        <v>5902</v>
      </c>
      <c r="C47" s="386" t="s">
        <v>5903</v>
      </c>
      <c r="D47" s="386">
        <v>15</v>
      </c>
      <c r="E47" s="386" t="s">
        <v>311</v>
      </c>
      <c r="F47" s="386" t="s">
        <v>30</v>
      </c>
      <c r="G47" s="386"/>
      <c r="H47" s="386"/>
      <c r="I47" s="386" t="s">
        <v>5787</v>
      </c>
      <c r="J47" s="386" t="s">
        <v>5788</v>
      </c>
      <c r="K47" s="386" t="s">
        <v>5788</v>
      </c>
      <c r="L47" s="386" t="s">
        <v>5904</v>
      </c>
      <c r="M47" s="386" t="s">
        <v>5902</v>
      </c>
      <c r="N47" s="386" t="s">
        <v>631</v>
      </c>
      <c r="O47" s="386" t="s">
        <v>5905</v>
      </c>
      <c r="P47" s="385"/>
      <c r="Q47" s="386" t="s">
        <v>5682</v>
      </c>
      <c r="R47" s="386" t="s">
        <v>5682</v>
      </c>
      <c r="S47" s="386" t="s">
        <v>5682</v>
      </c>
      <c r="T47" s="386" t="s">
        <v>5880</v>
      </c>
      <c r="U47" s="387" t="s">
        <v>5906</v>
      </c>
      <c r="V47" s="388"/>
      <c r="W47" s="388"/>
      <c r="X47" s="388"/>
      <c r="Y47" s="386">
        <v>32</v>
      </c>
      <c r="Z47" s="386">
        <v>16</v>
      </c>
      <c r="AA47" s="386">
        <v>44</v>
      </c>
      <c r="AB47" s="388"/>
      <c r="AC47" s="386">
        <v>16</v>
      </c>
      <c r="AD47" s="386">
        <v>28</v>
      </c>
      <c r="AE47" s="386">
        <v>12</v>
      </c>
      <c r="AF47" s="388"/>
      <c r="AG47" s="388"/>
      <c r="AH47" s="388"/>
      <c r="AI47" s="386">
        <v>50</v>
      </c>
      <c r="AJ47" s="386">
        <v>50</v>
      </c>
      <c r="AK47" s="386">
        <v>72</v>
      </c>
      <c r="AL47" s="388"/>
      <c r="AM47" s="386">
        <v>0</v>
      </c>
      <c r="AN47" s="386">
        <v>22</v>
      </c>
      <c r="AO47" s="386">
        <v>22</v>
      </c>
      <c r="AP47" s="388"/>
      <c r="AQ47" s="388"/>
      <c r="AR47" s="388"/>
      <c r="AS47" s="386">
        <v>90</v>
      </c>
      <c r="AT47" s="386">
        <v>90</v>
      </c>
      <c r="AU47" s="386">
        <v>92</v>
      </c>
      <c r="AV47" s="388"/>
      <c r="AW47" s="386">
        <v>0</v>
      </c>
      <c r="AX47" s="386">
        <v>2</v>
      </c>
      <c r="AY47" s="386">
        <v>2</v>
      </c>
      <c r="AZ47" s="388"/>
      <c r="BA47" s="388"/>
      <c r="BB47" s="388"/>
      <c r="BC47" s="386">
        <v>60</v>
      </c>
      <c r="BD47" s="388"/>
      <c r="BE47" s="386">
        <v>62</v>
      </c>
      <c r="BF47" s="388"/>
      <c r="BG47" s="388"/>
      <c r="BH47" s="388"/>
      <c r="BI47" s="386">
        <v>2</v>
      </c>
      <c r="BJ47" s="388"/>
      <c r="BK47" s="388"/>
      <c r="BL47" s="388"/>
      <c r="BM47" s="386">
        <v>88</v>
      </c>
      <c r="BN47" s="386">
        <v>86</v>
      </c>
      <c r="BO47" s="386">
        <v>84</v>
      </c>
      <c r="BP47" s="388"/>
      <c r="BQ47" s="386">
        <v>2</v>
      </c>
      <c r="BR47" s="386">
        <v>-2</v>
      </c>
      <c r="BS47" s="386">
        <v>-4</v>
      </c>
      <c r="BT47" s="388"/>
      <c r="BU47" s="388"/>
      <c r="BV47" s="388"/>
      <c r="BW47" s="386">
        <v>90</v>
      </c>
      <c r="BX47" s="386">
        <v>94</v>
      </c>
      <c r="BY47" s="386">
        <v>92</v>
      </c>
      <c r="BZ47" s="388"/>
      <c r="CA47" s="386">
        <v>-4</v>
      </c>
      <c r="CB47" s="386">
        <v>-2</v>
      </c>
      <c r="CC47" s="386">
        <v>2</v>
      </c>
      <c r="CD47" s="388"/>
      <c r="CE47" s="388"/>
      <c r="CF47" s="388"/>
      <c r="CG47" s="386">
        <v>90</v>
      </c>
      <c r="CH47" s="386">
        <v>88</v>
      </c>
      <c r="CI47" s="386">
        <v>88</v>
      </c>
      <c r="CJ47" s="388"/>
      <c r="CK47" s="386">
        <v>2</v>
      </c>
      <c r="CL47" s="386">
        <v>0</v>
      </c>
      <c r="CM47" s="386">
        <v>-2</v>
      </c>
      <c r="CN47" s="388"/>
      <c r="CO47" s="388"/>
      <c r="CP47" s="388"/>
      <c r="CQ47" s="388"/>
      <c r="CR47" s="388"/>
      <c r="CS47" s="388"/>
      <c r="CT47" s="388"/>
      <c r="CU47" s="388"/>
      <c r="CV47" s="388"/>
      <c r="CW47" s="388"/>
      <c r="CX47" s="388"/>
      <c r="CY47" s="388"/>
      <c r="CZ47" s="388"/>
      <c r="DA47" s="388"/>
      <c r="DB47" s="388"/>
      <c r="DC47" s="388"/>
      <c r="DD47" s="388"/>
      <c r="DE47" s="388"/>
      <c r="DF47" s="391">
        <v>0.92</v>
      </c>
      <c r="DG47" s="386"/>
      <c r="DH47" s="386">
        <v>4.9000000000000004</v>
      </c>
      <c r="DI47" s="388">
        <v>0.84</v>
      </c>
      <c r="DJ47" s="386"/>
      <c r="DK47" s="386">
        <v>4</v>
      </c>
      <c r="DL47" s="79"/>
      <c r="DM47" s="79"/>
      <c r="DN47" s="79"/>
      <c r="DO47" s="79"/>
      <c r="DP47" s="79"/>
      <c r="DQ47" s="79">
        <v>4.8</v>
      </c>
      <c r="DR47" s="392">
        <v>5.9</v>
      </c>
      <c r="DS47" s="430">
        <v>0.16</v>
      </c>
      <c r="DT47" s="388"/>
      <c r="DU47" s="388"/>
      <c r="DV47" s="388"/>
    </row>
    <row r="48" spans="1:126" ht="22.5" customHeight="1">
      <c r="A48" s="386">
        <v>2021</v>
      </c>
      <c r="B48" s="386" t="s">
        <v>5907</v>
      </c>
      <c r="C48" s="386" t="s">
        <v>5908</v>
      </c>
      <c r="D48" s="386">
        <v>15</v>
      </c>
      <c r="E48" s="386" t="s">
        <v>311</v>
      </c>
      <c r="F48" s="386" t="s">
        <v>30</v>
      </c>
      <c r="G48" s="386"/>
      <c r="H48" s="386"/>
      <c r="I48" s="386" t="s">
        <v>605</v>
      </c>
      <c r="J48" s="386" t="s">
        <v>5836</v>
      </c>
      <c r="K48" s="386" t="s">
        <v>5836</v>
      </c>
      <c r="L48" s="386" t="s">
        <v>5909</v>
      </c>
      <c r="M48" s="386" t="s">
        <v>5907</v>
      </c>
      <c r="N48" s="386" t="s">
        <v>631</v>
      </c>
      <c r="O48" s="386" t="s">
        <v>5910</v>
      </c>
      <c r="P48" s="385"/>
      <c r="Q48" s="386" t="s">
        <v>5682</v>
      </c>
      <c r="R48" s="386" t="s">
        <v>5682</v>
      </c>
      <c r="S48" s="386" t="s">
        <v>5682</v>
      </c>
      <c r="T48" s="386" t="s">
        <v>5900</v>
      </c>
      <c r="U48" s="396" t="s">
        <v>5911</v>
      </c>
      <c r="V48" s="386">
        <v>10</v>
      </c>
      <c r="W48" s="388"/>
      <c r="X48" s="388"/>
      <c r="Y48" s="386">
        <v>62</v>
      </c>
      <c r="Z48" s="388"/>
      <c r="AA48" s="388"/>
      <c r="AB48" s="386">
        <v>52</v>
      </c>
      <c r="AC48" s="388"/>
      <c r="AD48" s="388"/>
      <c r="AE48" s="388"/>
      <c r="AF48" s="386">
        <v>12</v>
      </c>
      <c r="AG48" s="388"/>
      <c r="AH48" s="388"/>
      <c r="AI48" s="386">
        <v>64</v>
      </c>
      <c r="AJ48" s="388"/>
      <c r="AK48" s="388"/>
      <c r="AL48" s="386">
        <v>52</v>
      </c>
      <c r="AM48" s="388"/>
      <c r="AN48" s="388"/>
      <c r="AO48" s="388"/>
      <c r="AP48" s="386">
        <v>28</v>
      </c>
      <c r="AQ48" s="388"/>
      <c r="AR48" s="388"/>
      <c r="AS48" s="386">
        <v>80</v>
      </c>
      <c r="AT48" s="388"/>
      <c r="AU48" s="388"/>
      <c r="AV48" s="386">
        <v>52</v>
      </c>
      <c r="AW48" s="388"/>
      <c r="AX48" s="388"/>
      <c r="AY48" s="388"/>
      <c r="AZ48" s="386">
        <v>74</v>
      </c>
      <c r="BA48" s="388"/>
      <c r="BB48" s="388"/>
      <c r="BC48" s="388"/>
      <c r="BD48" s="388"/>
      <c r="BE48" s="388"/>
      <c r="BF48" s="388"/>
      <c r="BG48" s="388"/>
      <c r="BH48" s="388"/>
      <c r="BI48" s="388"/>
      <c r="BJ48" s="388"/>
      <c r="BK48" s="388"/>
      <c r="BL48" s="388"/>
      <c r="BM48" s="386">
        <v>70</v>
      </c>
      <c r="BN48" s="388"/>
      <c r="BO48" s="388"/>
      <c r="BP48" s="388"/>
      <c r="BQ48" s="388"/>
      <c r="BR48" s="388"/>
      <c r="BS48" s="388"/>
      <c r="BT48" s="386">
        <v>68</v>
      </c>
      <c r="BU48" s="388"/>
      <c r="BV48" s="388"/>
      <c r="BW48" s="386">
        <v>76</v>
      </c>
      <c r="BX48" s="388"/>
      <c r="BY48" s="388"/>
      <c r="BZ48" s="386">
        <v>8</v>
      </c>
      <c r="CA48" s="388"/>
      <c r="CB48" s="388"/>
      <c r="CC48" s="388"/>
      <c r="CD48" s="386">
        <v>70</v>
      </c>
      <c r="CE48" s="388"/>
      <c r="CF48" s="388"/>
      <c r="CG48" s="386">
        <v>76</v>
      </c>
      <c r="CH48" s="388"/>
      <c r="CI48" s="388"/>
      <c r="CJ48" s="386">
        <v>6</v>
      </c>
      <c r="CK48" s="388"/>
      <c r="CL48" s="388"/>
      <c r="CM48" s="388"/>
      <c r="CN48" s="388"/>
      <c r="CO48" s="388"/>
      <c r="CP48" s="388"/>
      <c r="CQ48" s="388"/>
      <c r="CR48" s="388"/>
      <c r="CS48" s="388"/>
      <c r="CT48" s="388"/>
      <c r="CU48" s="388"/>
      <c r="CV48" s="388"/>
      <c r="CW48" s="388"/>
      <c r="CX48" s="388"/>
      <c r="CY48" s="388"/>
      <c r="CZ48" s="388"/>
      <c r="DA48" s="388"/>
      <c r="DB48" s="388"/>
      <c r="DC48" s="388"/>
      <c r="DD48" s="388"/>
      <c r="DE48" s="388"/>
      <c r="DF48" s="391">
        <v>0.92</v>
      </c>
      <c r="DG48" s="386"/>
      <c r="DH48" s="386">
        <v>6.7</v>
      </c>
      <c r="DI48" s="388">
        <v>0.82</v>
      </c>
      <c r="DJ48" s="386"/>
      <c r="DK48" s="386">
        <v>2.6</v>
      </c>
      <c r="DL48" s="79"/>
      <c r="DM48" s="79"/>
      <c r="DN48" s="79"/>
      <c r="DO48" s="79"/>
      <c r="DP48" s="79"/>
      <c r="DQ48" s="79">
        <v>5.3</v>
      </c>
      <c r="DR48" s="389">
        <v>6</v>
      </c>
      <c r="DS48" s="430">
        <v>0.17</v>
      </c>
      <c r="DT48" s="388"/>
      <c r="DU48" s="388"/>
      <c r="DV48" s="388"/>
    </row>
    <row r="49" spans="1:126" ht="22.5" customHeight="1">
      <c r="A49" s="420">
        <v>2021</v>
      </c>
      <c r="B49" s="421" t="s">
        <v>5912</v>
      </c>
      <c r="C49" s="420" t="s">
        <v>5913</v>
      </c>
      <c r="D49" s="420">
        <v>25</v>
      </c>
      <c r="E49" s="420" t="s">
        <v>5914</v>
      </c>
      <c r="F49" s="420" t="s">
        <v>30</v>
      </c>
      <c r="G49" s="420"/>
      <c r="H49" s="420"/>
      <c r="I49" s="420" t="s">
        <v>5915</v>
      </c>
      <c r="J49" s="420" t="s">
        <v>5916</v>
      </c>
      <c r="K49" s="420" t="s">
        <v>5916</v>
      </c>
      <c r="L49" s="420" t="s">
        <v>5917</v>
      </c>
      <c r="M49" s="420" t="s">
        <v>5918</v>
      </c>
      <c r="N49" s="420" t="s">
        <v>613</v>
      </c>
      <c r="O49" s="420" t="s">
        <v>5919</v>
      </c>
      <c r="P49" s="422"/>
      <c r="Q49" s="420" t="s">
        <v>615</v>
      </c>
      <c r="R49" s="420" t="s">
        <v>5682</v>
      </c>
      <c r="S49" s="420" t="s">
        <v>5682</v>
      </c>
      <c r="T49" s="420" t="s">
        <v>5606</v>
      </c>
      <c r="U49" s="424" t="s">
        <v>5920</v>
      </c>
      <c r="V49" s="425"/>
      <c r="W49" s="425"/>
      <c r="X49" s="425"/>
      <c r="Y49" s="425"/>
      <c r="Z49" s="425"/>
      <c r="AA49" s="425"/>
      <c r="AB49" s="425"/>
      <c r="AC49" s="425"/>
      <c r="AD49" s="425"/>
      <c r="AE49" s="425"/>
      <c r="AF49" s="425"/>
      <c r="AG49" s="425"/>
      <c r="AH49" s="425"/>
      <c r="AI49" s="425"/>
      <c r="AJ49" s="425"/>
      <c r="AK49" s="425"/>
      <c r="AL49" s="425"/>
      <c r="AM49" s="425"/>
      <c r="AN49" s="425"/>
      <c r="AO49" s="425"/>
      <c r="AP49" s="425"/>
      <c r="AQ49" s="425"/>
      <c r="AR49" s="425"/>
      <c r="AS49" s="425"/>
      <c r="AT49" s="425"/>
      <c r="AU49" s="425"/>
      <c r="AV49" s="425"/>
      <c r="AW49" s="425"/>
      <c r="AX49" s="425"/>
      <c r="AY49" s="425"/>
      <c r="AZ49" s="425"/>
      <c r="BA49" s="425"/>
      <c r="BB49" s="425"/>
      <c r="BC49" s="425"/>
      <c r="BD49" s="425"/>
      <c r="BE49" s="425"/>
      <c r="BF49" s="425"/>
      <c r="BG49" s="425"/>
      <c r="BH49" s="425"/>
      <c r="BI49" s="425"/>
      <c r="BJ49" s="425"/>
      <c r="BK49" s="425"/>
      <c r="BL49" s="425"/>
      <c r="BM49" s="425"/>
      <c r="BN49" s="425"/>
      <c r="BO49" s="425"/>
      <c r="BP49" s="425"/>
      <c r="BQ49" s="425"/>
      <c r="BR49" s="425"/>
      <c r="BS49" s="425"/>
      <c r="BT49" s="425"/>
      <c r="BU49" s="425"/>
      <c r="BV49" s="425"/>
      <c r="BW49" s="425"/>
      <c r="BX49" s="425"/>
      <c r="BY49" s="425"/>
      <c r="BZ49" s="425"/>
      <c r="CA49" s="425"/>
      <c r="CB49" s="425"/>
      <c r="CC49" s="425"/>
      <c r="CD49" s="425"/>
      <c r="CE49" s="425"/>
      <c r="CF49" s="425"/>
      <c r="CG49" s="425"/>
      <c r="CH49" s="425"/>
      <c r="CI49" s="425"/>
      <c r="CJ49" s="425"/>
      <c r="CK49" s="425"/>
      <c r="CL49" s="425"/>
      <c r="CM49" s="425"/>
      <c r="CN49" s="425"/>
      <c r="CO49" s="425"/>
      <c r="CP49" s="425"/>
      <c r="CQ49" s="425"/>
      <c r="CR49" s="425"/>
      <c r="CS49" s="425"/>
      <c r="CT49" s="425"/>
      <c r="CU49" s="425"/>
      <c r="CV49" s="425"/>
      <c r="CW49" s="425"/>
      <c r="CX49" s="425"/>
      <c r="CY49" s="425"/>
      <c r="CZ49" s="425"/>
      <c r="DA49" s="425"/>
      <c r="DB49" s="425"/>
      <c r="DC49" s="425"/>
      <c r="DD49" s="425"/>
      <c r="DE49" s="425"/>
      <c r="DF49" s="426">
        <v>0.93</v>
      </c>
      <c r="DG49" s="420"/>
      <c r="DH49" s="420">
        <v>6</v>
      </c>
      <c r="DI49" s="425">
        <v>0.84</v>
      </c>
      <c r="DJ49" s="420"/>
      <c r="DK49" s="420">
        <v>3.4</v>
      </c>
      <c r="DL49" s="427"/>
      <c r="DM49" s="427"/>
      <c r="DN49" s="427"/>
      <c r="DO49" s="427"/>
      <c r="DP49" s="427"/>
      <c r="DQ49" s="427" t="s">
        <v>615</v>
      </c>
      <c r="DR49" s="431" t="s">
        <v>615</v>
      </c>
      <c r="DS49" s="429" t="s">
        <v>615</v>
      </c>
      <c r="DT49" s="425"/>
      <c r="DU49" s="425"/>
      <c r="DV49" s="425"/>
    </row>
    <row r="50" spans="1:126" ht="22.5" customHeight="1">
      <c r="A50" s="386">
        <v>2021</v>
      </c>
      <c r="B50" s="386" t="s">
        <v>5845</v>
      </c>
      <c r="C50" s="386" t="s">
        <v>5846</v>
      </c>
      <c r="D50" s="386">
        <v>74</v>
      </c>
      <c r="E50" s="386" t="s">
        <v>657</v>
      </c>
      <c r="F50" s="386" t="s">
        <v>30</v>
      </c>
      <c r="G50" s="386"/>
      <c r="H50" s="386"/>
      <c r="I50" s="384" t="s">
        <v>4459</v>
      </c>
      <c r="J50" s="384" t="s">
        <v>5848</v>
      </c>
      <c r="K50" s="384" t="s">
        <v>5848</v>
      </c>
      <c r="L50" s="384" t="s">
        <v>5849</v>
      </c>
      <c r="M50" s="384" t="s">
        <v>5849</v>
      </c>
      <c r="N50" s="386" t="s">
        <v>613</v>
      </c>
      <c r="O50" s="404"/>
      <c r="P50" s="385"/>
      <c r="Q50" s="386" t="s">
        <v>615</v>
      </c>
      <c r="R50" s="386" t="s">
        <v>5682</v>
      </c>
      <c r="S50" s="386" t="s">
        <v>5682</v>
      </c>
      <c r="T50" s="386" t="s">
        <v>5900</v>
      </c>
      <c r="U50" s="396" t="s">
        <v>5921</v>
      </c>
      <c r="V50" s="386">
        <v>10</v>
      </c>
      <c r="W50" s="388"/>
      <c r="X50" s="388"/>
      <c r="Y50" s="386">
        <v>82</v>
      </c>
      <c r="Z50" s="388"/>
      <c r="AA50" s="388"/>
      <c r="AB50" s="386">
        <v>72</v>
      </c>
      <c r="AC50" s="388"/>
      <c r="AD50" s="388"/>
      <c r="AE50" s="388"/>
      <c r="AF50" s="386">
        <v>44</v>
      </c>
      <c r="AG50" s="388"/>
      <c r="AH50" s="388"/>
      <c r="AI50" s="386">
        <v>90</v>
      </c>
      <c r="AJ50" s="388"/>
      <c r="AK50" s="388"/>
      <c r="AL50" s="386">
        <v>46</v>
      </c>
      <c r="AM50" s="388"/>
      <c r="AN50" s="388"/>
      <c r="AO50" s="388"/>
      <c r="AP50" s="386">
        <v>82</v>
      </c>
      <c r="AQ50" s="388"/>
      <c r="AR50" s="388"/>
      <c r="AS50" s="386">
        <v>96</v>
      </c>
      <c r="AT50" s="388"/>
      <c r="AU50" s="388"/>
      <c r="AV50" s="386">
        <v>14</v>
      </c>
      <c r="AW50" s="388"/>
      <c r="AX50" s="388"/>
      <c r="AY50" s="388"/>
      <c r="AZ50" s="388"/>
      <c r="BA50" s="388"/>
      <c r="BB50" s="388"/>
      <c r="BC50" s="386">
        <v>80</v>
      </c>
      <c r="BD50" s="388"/>
      <c r="BE50" s="388"/>
      <c r="BF50" s="388"/>
      <c r="BG50" s="388"/>
      <c r="BH50" s="388"/>
      <c r="BI50" s="388"/>
      <c r="BJ50" s="388"/>
      <c r="BK50" s="388"/>
      <c r="BL50" s="388"/>
      <c r="BM50" s="386">
        <v>86</v>
      </c>
      <c r="BN50" s="388"/>
      <c r="BO50" s="388"/>
      <c r="BP50" s="388"/>
      <c r="BQ50" s="388"/>
      <c r="BR50" s="388"/>
      <c r="BS50" s="388"/>
      <c r="BT50" s="386">
        <v>92</v>
      </c>
      <c r="BU50" s="388"/>
      <c r="BV50" s="388"/>
      <c r="BW50" s="386">
        <v>90</v>
      </c>
      <c r="BX50" s="388"/>
      <c r="BY50" s="388"/>
      <c r="BZ50" s="386">
        <v>-2</v>
      </c>
      <c r="CA50" s="388"/>
      <c r="CB50" s="388"/>
      <c r="CC50" s="388"/>
      <c r="CD50" s="386">
        <v>88</v>
      </c>
      <c r="CE50" s="388"/>
      <c r="CF50" s="388"/>
      <c r="CG50" s="386">
        <v>90</v>
      </c>
      <c r="CH50" s="388"/>
      <c r="CI50" s="388"/>
      <c r="CJ50" s="386">
        <v>2</v>
      </c>
      <c r="CK50" s="388"/>
      <c r="CL50" s="388"/>
      <c r="CM50" s="388"/>
      <c r="CN50" s="388"/>
      <c r="CO50" s="388"/>
      <c r="CP50" s="388"/>
      <c r="CQ50" s="388"/>
      <c r="CR50" s="388"/>
      <c r="CS50" s="388"/>
      <c r="CT50" s="388"/>
      <c r="CU50" s="388"/>
      <c r="CV50" s="388"/>
      <c r="CW50" s="388"/>
      <c r="CX50" s="388"/>
      <c r="CY50" s="388"/>
      <c r="CZ50" s="388"/>
      <c r="DA50" s="388"/>
      <c r="DB50" s="388"/>
      <c r="DC50" s="388"/>
      <c r="DD50" s="388"/>
      <c r="DE50" s="388"/>
      <c r="DF50" s="391">
        <v>0.94</v>
      </c>
      <c r="DG50" s="386"/>
      <c r="DH50" s="386">
        <v>7</v>
      </c>
      <c r="DI50" s="388">
        <v>0.85</v>
      </c>
      <c r="DJ50" s="386"/>
      <c r="DK50" s="386">
        <v>3.2</v>
      </c>
      <c r="DL50" s="79"/>
      <c r="DM50" s="79"/>
      <c r="DN50" s="79"/>
      <c r="DO50" s="79"/>
      <c r="DP50" s="79"/>
      <c r="DQ50" s="79" t="s">
        <v>615</v>
      </c>
      <c r="DR50" s="389" t="s">
        <v>615</v>
      </c>
      <c r="DS50" s="432" t="s">
        <v>615</v>
      </c>
      <c r="DT50" s="388"/>
      <c r="DU50" s="388"/>
      <c r="DV50" s="388"/>
    </row>
    <row r="51" spans="1:126" ht="22.5" customHeight="1">
      <c r="A51" s="386">
        <v>2021</v>
      </c>
      <c r="B51" s="386" t="s">
        <v>5852</v>
      </c>
      <c r="C51" s="386" t="s">
        <v>5853</v>
      </c>
      <c r="D51" s="386">
        <v>203</v>
      </c>
      <c r="E51" s="386" t="s">
        <v>3464</v>
      </c>
      <c r="F51" s="386" t="s">
        <v>30</v>
      </c>
      <c r="G51" s="386"/>
      <c r="H51" s="386"/>
      <c r="I51" s="386" t="s">
        <v>5855</v>
      </c>
      <c r="J51" s="386" t="s">
        <v>5856</v>
      </c>
      <c r="K51" s="386" t="s">
        <v>5856</v>
      </c>
      <c r="L51" s="386" t="s">
        <v>5857</v>
      </c>
      <c r="M51" s="386" t="s">
        <v>5852</v>
      </c>
      <c r="N51" s="386" t="s">
        <v>613</v>
      </c>
      <c r="O51" s="386" t="s">
        <v>5922</v>
      </c>
      <c r="P51" s="385"/>
      <c r="Q51" s="386" t="s">
        <v>5682</v>
      </c>
      <c r="R51" s="386" t="s">
        <v>5682</v>
      </c>
      <c r="S51" s="386" t="s">
        <v>5682</v>
      </c>
      <c r="T51" s="386" t="s">
        <v>5880</v>
      </c>
      <c r="U51" s="396" t="s">
        <v>5923</v>
      </c>
      <c r="V51" s="388"/>
      <c r="W51" s="388"/>
      <c r="X51" s="388"/>
      <c r="Y51" s="386">
        <v>73</v>
      </c>
      <c r="Z51" s="386">
        <v>12</v>
      </c>
      <c r="AA51" s="386">
        <v>66</v>
      </c>
      <c r="AB51" s="388"/>
      <c r="AC51" s="386">
        <v>61</v>
      </c>
      <c r="AD51" s="386">
        <v>54</v>
      </c>
      <c r="AE51" s="386">
        <v>-7</v>
      </c>
      <c r="AF51" s="388"/>
      <c r="AG51" s="388"/>
      <c r="AH51" s="388"/>
      <c r="AI51" s="386">
        <v>72</v>
      </c>
      <c r="AJ51" s="386">
        <v>52</v>
      </c>
      <c r="AK51" s="386">
        <v>98</v>
      </c>
      <c r="AL51" s="388"/>
      <c r="AM51" s="386">
        <v>20</v>
      </c>
      <c r="AN51" s="386">
        <v>46</v>
      </c>
      <c r="AO51" s="386">
        <v>26</v>
      </c>
      <c r="AP51" s="388"/>
      <c r="AQ51" s="388"/>
      <c r="AR51" s="388"/>
      <c r="AS51" s="386">
        <v>86</v>
      </c>
      <c r="AT51" s="386">
        <v>96</v>
      </c>
      <c r="AU51" s="386">
        <v>98</v>
      </c>
      <c r="AV51" s="388"/>
      <c r="AW51" s="386">
        <v>-10</v>
      </c>
      <c r="AX51" s="386">
        <v>2</v>
      </c>
      <c r="AY51" s="386">
        <v>12</v>
      </c>
      <c r="AZ51" s="388"/>
      <c r="BA51" s="388"/>
      <c r="BB51" s="388"/>
      <c r="BC51" s="386">
        <v>76</v>
      </c>
      <c r="BD51" s="388"/>
      <c r="BE51" s="386">
        <v>84</v>
      </c>
      <c r="BF51" s="388"/>
      <c r="BG51" s="388"/>
      <c r="BH51" s="388"/>
      <c r="BI51" s="386">
        <v>8</v>
      </c>
      <c r="BJ51" s="388"/>
      <c r="BK51" s="388"/>
      <c r="BL51" s="388"/>
      <c r="BM51" s="386">
        <v>92</v>
      </c>
      <c r="BN51" s="386">
        <v>87</v>
      </c>
      <c r="BO51" s="386">
        <v>84</v>
      </c>
      <c r="BP51" s="388"/>
      <c r="BQ51" s="386">
        <v>5</v>
      </c>
      <c r="BR51" s="386">
        <v>-3</v>
      </c>
      <c r="BS51" s="386">
        <v>-8</v>
      </c>
      <c r="BT51" s="388"/>
      <c r="BU51" s="388"/>
      <c r="BV51" s="388"/>
      <c r="BW51" s="386">
        <v>92</v>
      </c>
      <c r="BX51" s="386">
        <v>88</v>
      </c>
      <c r="BY51" s="386">
        <v>94</v>
      </c>
      <c r="BZ51" s="388"/>
      <c r="CA51" s="386">
        <v>4</v>
      </c>
      <c r="CB51" s="386">
        <v>6</v>
      </c>
      <c r="CC51" s="386">
        <v>2</v>
      </c>
      <c r="CD51" s="388"/>
      <c r="CE51" s="388"/>
      <c r="CF51" s="388"/>
      <c r="CG51" s="386">
        <v>96</v>
      </c>
      <c r="CH51" s="386">
        <v>92</v>
      </c>
      <c r="CI51" s="386">
        <v>88</v>
      </c>
      <c r="CJ51" s="388"/>
      <c r="CK51" s="386">
        <v>4</v>
      </c>
      <c r="CL51" s="386">
        <v>-4</v>
      </c>
      <c r="CM51" s="386">
        <v>-8</v>
      </c>
      <c r="CN51" s="388"/>
      <c r="CO51" s="388"/>
      <c r="CP51" s="388"/>
      <c r="CQ51" s="388"/>
      <c r="CR51" s="388"/>
      <c r="CS51" s="388"/>
      <c r="CT51" s="388"/>
      <c r="CU51" s="388"/>
      <c r="CV51" s="388"/>
      <c r="CW51" s="388"/>
      <c r="CX51" s="388"/>
      <c r="CY51" s="388"/>
      <c r="CZ51" s="388"/>
      <c r="DA51" s="388"/>
      <c r="DB51" s="388"/>
      <c r="DC51" s="388"/>
      <c r="DD51" s="388"/>
      <c r="DE51" s="388"/>
      <c r="DF51" s="391">
        <v>0.93</v>
      </c>
      <c r="DG51" s="386"/>
      <c r="DH51" s="386">
        <v>5.3</v>
      </c>
      <c r="DI51" s="388">
        <v>0.85</v>
      </c>
      <c r="DJ51" s="386"/>
      <c r="DK51" s="386">
        <v>2.1</v>
      </c>
      <c r="DL51" s="79"/>
      <c r="DM51" s="79"/>
      <c r="DN51" s="79"/>
      <c r="DO51" s="79"/>
      <c r="DP51" s="79"/>
      <c r="DQ51" s="79">
        <v>3.8</v>
      </c>
      <c r="DR51" s="389">
        <v>4.4000000000000004</v>
      </c>
      <c r="DS51" s="430">
        <v>0.18</v>
      </c>
      <c r="DT51" s="388"/>
      <c r="DU51" s="388"/>
      <c r="DV51" s="388"/>
    </row>
    <row r="52" spans="1:126" ht="13.15">
      <c r="A52" s="386">
        <v>2021</v>
      </c>
      <c r="B52" s="386" t="s">
        <v>5828</v>
      </c>
      <c r="C52" s="433" t="s">
        <v>5924</v>
      </c>
      <c r="D52" s="386">
        <v>51</v>
      </c>
      <c r="E52" s="386" t="s">
        <v>339</v>
      </c>
      <c r="F52" s="386" t="s">
        <v>30</v>
      </c>
      <c r="G52" s="386"/>
      <c r="H52" s="386"/>
      <c r="I52" s="386" t="s">
        <v>5753</v>
      </c>
      <c r="J52" s="386" t="s">
        <v>5830</v>
      </c>
      <c r="K52" s="386" t="s">
        <v>5830</v>
      </c>
      <c r="L52" s="386" t="s">
        <v>5828</v>
      </c>
      <c r="M52" s="386" t="s">
        <v>5828</v>
      </c>
      <c r="N52" s="386" t="s">
        <v>613</v>
      </c>
      <c r="O52" s="434" t="s">
        <v>5925</v>
      </c>
      <c r="P52" s="385"/>
      <c r="Q52" s="386" t="s">
        <v>615</v>
      </c>
      <c r="R52" s="386" t="s">
        <v>5682</v>
      </c>
      <c r="S52" s="386" t="s">
        <v>5682</v>
      </c>
      <c r="T52" s="386" t="s">
        <v>5880</v>
      </c>
      <c r="U52" s="396" t="s">
        <v>5926</v>
      </c>
      <c r="V52" s="388"/>
      <c r="W52" s="388"/>
      <c r="X52" s="388"/>
      <c r="Y52" s="386">
        <v>55</v>
      </c>
      <c r="Z52" s="386">
        <v>15</v>
      </c>
      <c r="AA52" s="386">
        <v>55</v>
      </c>
      <c r="AB52" s="388"/>
      <c r="AC52" s="386">
        <v>40</v>
      </c>
      <c r="AD52" s="386">
        <v>40</v>
      </c>
      <c r="AE52" s="388"/>
      <c r="AF52" s="388"/>
      <c r="AG52" s="388"/>
      <c r="AH52" s="388"/>
      <c r="AI52" s="386">
        <v>74</v>
      </c>
      <c r="AJ52" s="386">
        <v>64</v>
      </c>
      <c r="AK52" s="386">
        <v>87</v>
      </c>
      <c r="AL52" s="388"/>
      <c r="AM52" s="386">
        <v>10</v>
      </c>
      <c r="AN52" s="386">
        <v>23</v>
      </c>
      <c r="AO52" s="386">
        <v>13</v>
      </c>
      <c r="AP52" s="388"/>
      <c r="AQ52" s="388"/>
      <c r="AR52" s="388"/>
      <c r="AS52" s="386">
        <v>87</v>
      </c>
      <c r="AT52" s="386">
        <v>91</v>
      </c>
      <c r="AU52" s="386">
        <v>98</v>
      </c>
      <c r="AV52" s="388"/>
      <c r="AW52" s="386">
        <v>-4</v>
      </c>
      <c r="AX52" s="386">
        <v>7</v>
      </c>
      <c r="AY52" s="386">
        <v>11</v>
      </c>
      <c r="AZ52" s="388"/>
      <c r="BA52" s="388"/>
      <c r="BB52" s="388"/>
      <c r="BC52" s="388"/>
      <c r="BD52" s="388"/>
      <c r="BE52" s="388"/>
      <c r="BF52" s="388"/>
      <c r="BG52" s="388"/>
      <c r="BH52" s="388"/>
      <c r="BI52" s="388"/>
      <c r="BJ52" s="388"/>
      <c r="BK52" s="388"/>
      <c r="BL52" s="388"/>
      <c r="BM52" s="388"/>
      <c r="BN52" s="388"/>
      <c r="BO52" s="388"/>
      <c r="BP52" s="388"/>
      <c r="BQ52" s="388"/>
      <c r="BR52" s="388"/>
      <c r="BS52" s="388"/>
      <c r="BT52" s="388"/>
      <c r="BU52" s="388"/>
      <c r="BV52" s="388"/>
      <c r="BW52" s="386">
        <v>81</v>
      </c>
      <c r="BX52" s="386">
        <v>81</v>
      </c>
      <c r="BY52" s="386">
        <v>94</v>
      </c>
      <c r="BZ52" s="388"/>
      <c r="CA52" s="386">
        <v>0</v>
      </c>
      <c r="CB52" s="386">
        <v>13</v>
      </c>
      <c r="CC52" s="386">
        <v>13</v>
      </c>
      <c r="CD52" s="388"/>
      <c r="CE52" s="388"/>
      <c r="CF52" s="388"/>
      <c r="CG52" s="386">
        <v>81</v>
      </c>
      <c r="CH52" s="386">
        <v>74</v>
      </c>
      <c r="CI52" s="386">
        <v>96</v>
      </c>
      <c r="CJ52" s="388"/>
      <c r="CK52" s="386">
        <v>7</v>
      </c>
      <c r="CL52" s="386">
        <v>22</v>
      </c>
      <c r="CM52" s="386">
        <v>15</v>
      </c>
      <c r="CN52" s="388"/>
      <c r="CO52" s="388"/>
      <c r="CP52" s="388"/>
      <c r="CQ52" s="388"/>
      <c r="CR52" s="388"/>
      <c r="CS52" s="388"/>
      <c r="CT52" s="388"/>
      <c r="CU52" s="388"/>
      <c r="CV52" s="388"/>
      <c r="CW52" s="388"/>
      <c r="CX52" s="388"/>
      <c r="CY52" s="388"/>
      <c r="CZ52" s="388"/>
      <c r="DA52" s="388"/>
      <c r="DB52" s="388"/>
      <c r="DC52" s="388"/>
      <c r="DD52" s="388"/>
      <c r="DE52" s="388"/>
      <c r="DF52" s="391">
        <v>0.93</v>
      </c>
      <c r="DG52" s="435"/>
      <c r="DH52" s="435">
        <v>5.83</v>
      </c>
      <c r="DI52" s="388">
        <v>0.9</v>
      </c>
      <c r="DJ52" s="435"/>
      <c r="DK52" s="435">
        <v>4.63</v>
      </c>
      <c r="DL52" s="79"/>
      <c r="DM52" s="79"/>
      <c r="DN52" s="79"/>
      <c r="DO52" s="79"/>
      <c r="DP52" s="79"/>
      <c r="DQ52" s="79" t="s">
        <v>615</v>
      </c>
      <c r="DR52" s="389" t="s">
        <v>615</v>
      </c>
      <c r="DS52" s="432" t="s">
        <v>615</v>
      </c>
      <c r="DT52" s="388"/>
      <c r="DU52" s="388"/>
      <c r="DV52" s="388"/>
    </row>
    <row r="53" spans="1:126" ht="13.15">
      <c r="A53" s="406">
        <v>2021</v>
      </c>
      <c r="B53" s="406" t="s">
        <v>5927</v>
      </c>
      <c r="C53" s="406" t="s">
        <v>5928</v>
      </c>
      <c r="D53" s="406">
        <v>30</v>
      </c>
      <c r="E53" s="406" t="s">
        <v>362</v>
      </c>
      <c r="F53" s="406" t="s">
        <v>30</v>
      </c>
      <c r="G53" s="406"/>
      <c r="H53" s="406"/>
      <c r="I53" s="406" t="s">
        <v>632</v>
      </c>
      <c r="J53" s="406" t="s">
        <v>5929</v>
      </c>
      <c r="K53" s="406" t="s">
        <v>5929</v>
      </c>
      <c r="L53" s="406" t="s">
        <v>5930</v>
      </c>
      <c r="M53" s="406" t="s">
        <v>5927</v>
      </c>
      <c r="N53" s="406" t="s">
        <v>5680</v>
      </c>
      <c r="O53" s="436" t="s">
        <v>5931</v>
      </c>
      <c r="P53" s="408"/>
      <c r="Q53" s="406" t="s">
        <v>5682</v>
      </c>
      <c r="R53" s="406" t="s">
        <v>5682</v>
      </c>
      <c r="S53" s="406" t="s">
        <v>5682</v>
      </c>
      <c r="T53" s="406" t="s">
        <v>5880</v>
      </c>
      <c r="U53" s="409" t="s">
        <v>5932</v>
      </c>
      <c r="V53" s="410"/>
      <c r="W53" s="410"/>
      <c r="X53" s="410"/>
      <c r="Y53" s="406">
        <v>57</v>
      </c>
      <c r="Z53" s="406">
        <v>8</v>
      </c>
      <c r="AA53" s="406">
        <v>69</v>
      </c>
      <c r="AB53" s="410"/>
      <c r="AC53" s="406">
        <v>49</v>
      </c>
      <c r="AD53" s="406">
        <v>61</v>
      </c>
      <c r="AE53" s="406">
        <v>12</v>
      </c>
      <c r="AF53" s="410"/>
      <c r="AG53" s="410"/>
      <c r="AH53" s="410"/>
      <c r="AI53" s="406">
        <v>84</v>
      </c>
      <c r="AJ53" s="406">
        <v>34</v>
      </c>
      <c r="AK53" s="406">
        <v>88</v>
      </c>
      <c r="AL53" s="410"/>
      <c r="AM53" s="406">
        <v>50</v>
      </c>
      <c r="AN53" s="406">
        <v>54</v>
      </c>
      <c r="AO53" s="406">
        <v>4</v>
      </c>
      <c r="AP53" s="410"/>
      <c r="AQ53" s="410"/>
      <c r="AR53" s="410"/>
      <c r="AS53" s="406">
        <v>94</v>
      </c>
      <c r="AT53" s="406">
        <v>58</v>
      </c>
      <c r="AU53" s="406">
        <v>98</v>
      </c>
      <c r="AV53" s="410"/>
      <c r="AW53" s="406">
        <v>36</v>
      </c>
      <c r="AX53" s="406">
        <v>40</v>
      </c>
      <c r="AY53" s="406">
        <v>4</v>
      </c>
      <c r="AZ53" s="410"/>
      <c r="BA53" s="410"/>
      <c r="BB53" s="410"/>
      <c r="BC53" s="406">
        <v>20</v>
      </c>
      <c r="BD53" s="406">
        <v>38</v>
      </c>
      <c r="BE53" s="406">
        <v>58</v>
      </c>
      <c r="BF53" s="410"/>
      <c r="BG53" s="406">
        <v>-18</v>
      </c>
      <c r="BH53" s="406">
        <v>20</v>
      </c>
      <c r="BI53" s="406">
        <v>38</v>
      </c>
      <c r="BJ53" s="410"/>
      <c r="BK53" s="410"/>
      <c r="BL53" s="410"/>
      <c r="BM53" s="406">
        <v>67</v>
      </c>
      <c r="BN53" s="406">
        <v>44</v>
      </c>
      <c r="BO53" s="406">
        <v>61</v>
      </c>
      <c r="BP53" s="410"/>
      <c r="BQ53" s="406">
        <v>23</v>
      </c>
      <c r="BR53" s="406">
        <v>17</v>
      </c>
      <c r="BS53" s="406">
        <v>-6</v>
      </c>
      <c r="BT53" s="410"/>
      <c r="BU53" s="410"/>
      <c r="BV53" s="410"/>
      <c r="BW53" s="406">
        <v>73</v>
      </c>
      <c r="BX53" s="406">
        <v>48</v>
      </c>
      <c r="BY53" s="406">
        <v>78</v>
      </c>
      <c r="BZ53" s="410"/>
      <c r="CA53" s="406">
        <v>25</v>
      </c>
      <c r="CB53" s="406">
        <v>30</v>
      </c>
      <c r="CC53" s="406">
        <v>5</v>
      </c>
      <c r="CD53" s="410"/>
      <c r="CE53" s="410"/>
      <c r="CF53" s="410"/>
      <c r="CG53" s="406">
        <v>71</v>
      </c>
      <c r="CH53" s="406">
        <v>50</v>
      </c>
      <c r="CI53" s="406">
        <v>76</v>
      </c>
      <c r="CJ53" s="410"/>
      <c r="CK53" s="406">
        <v>21</v>
      </c>
      <c r="CL53" s="406">
        <v>26</v>
      </c>
      <c r="CM53" s="406">
        <v>5</v>
      </c>
      <c r="CN53" s="410"/>
      <c r="CO53" s="410"/>
      <c r="CP53" s="410"/>
      <c r="CQ53" s="410"/>
      <c r="CR53" s="410"/>
      <c r="CS53" s="410"/>
      <c r="CT53" s="410"/>
      <c r="CU53" s="410"/>
      <c r="CV53" s="410"/>
      <c r="CW53" s="410"/>
      <c r="CX53" s="410"/>
      <c r="CY53" s="410"/>
      <c r="CZ53" s="410"/>
      <c r="DA53" s="410"/>
      <c r="DB53" s="410"/>
      <c r="DC53" s="410"/>
      <c r="DD53" s="410"/>
      <c r="DE53" s="410"/>
      <c r="DF53" s="411">
        <v>0.93</v>
      </c>
      <c r="DG53" s="437">
        <v>1.33</v>
      </c>
      <c r="DH53" s="437">
        <v>6</v>
      </c>
      <c r="DI53" s="410">
        <v>0.87</v>
      </c>
      <c r="DJ53" s="437">
        <v>1.45</v>
      </c>
      <c r="DK53" s="437">
        <v>4</v>
      </c>
      <c r="DL53" s="417"/>
      <c r="DM53" s="417"/>
      <c r="DN53" s="417"/>
      <c r="DO53" s="417"/>
      <c r="DP53" s="417"/>
      <c r="DQ53" s="417">
        <v>4.0999999999999996</v>
      </c>
      <c r="DR53" s="412">
        <v>4.9000000000000004</v>
      </c>
      <c r="DS53" s="438">
        <v>0.17</v>
      </c>
      <c r="DT53" s="410"/>
      <c r="DU53" s="410"/>
      <c r="DV53" s="410"/>
    </row>
    <row r="54" spans="1:126" ht="13.15">
      <c r="A54" s="386">
        <v>2021</v>
      </c>
      <c r="B54" s="386" t="s">
        <v>5933</v>
      </c>
      <c r="C54" s="386" t="s">
        <v>5934</v>
      </c>
      <c r="D54" s="386">
        <v>44</v>
      </c>
      <c r="E54" s="386" t="s">
        <v>2871</v>
      </c>
      <c r="F54" s="386" t="s">
        <v>30</v>
      </c>
      <c r="G54" s="386"/>
      <c r="H54" s="386"/>
      <c r="I54" s="386" t="s">
        <v>4459</v>
      </c>
      <c r="J54" s="386" t="s">
        <v>5779</v>
      </c>
      <c r="K54" s="386" t="s">
        <v>5779</v>
      </c>
      <c r="L54" s="386" t="s">
        <v>5935</v>
      </c>
      <c r="M54" s="386" t="s">
        <v>5933</v>
      </c>
      <c r="N54" s="386" t="s">
        <v>613</v>
      </c>
      <c r="O54" s="386" t="s">
        <v>5936</v>
      </c>
      <c r="P54" s="385"/>
      <c r="Q54" s="386" t="s">
        <v>615</v>
      </c>
      <c r="R54" s="386" t="s">
        <v>5682</v>
      </c>
      <c r="S54" s="386" t="s">
        <v>615</v>
      </c>
      <c r="T54" s="386" t="s">
        <v>5876</v>
      </c>
      <c r="U54" s="387" t="s">
        <v>5937</v>
      </c>
      <c r="V54" s="388"/>
      <c r="W54" s="388"/>
      <c r="X54" s="388"/>
      <c r="Y54" s="388"/>
      <c r="Z54" s="388"/>
      <c r="AA54" s="388"/>
      <c r="AB54" s="388"/>
      <c r="AC54" s="388"/>
      <c r="AD54" s="388"/>
      <c r="AE54" s="388"/>
      <c r="AF54" s="388"/>
      <c r="AG54" s="388"/>
      <c r="AH54" s="388"/>
      <c r="AI54" s="388"/>
      <c r="AJ54" s="388"/>
      <c r="AK54" s="388"/>
      <c r="AL54" s="388"/>
      <c r="AM54" s="388"/>
      <c r="AN54" s="388"/>
      <c r="AO54" s="388"/>
      <c r="AP54" s="388"/>
      <c r="AQ54" s="388"/>
      <c r="AR54" s="388"/>
      <c r="AS54" s="388"/>
      <c r="AT54" s="388"/>
      <c r="AU54" s="388"/>
      <c r="AV54" s="388"/>
      <c r="AW54" s="388"/>
      <c r="AX54" s="388"/>
      <c r="AY54" s="388"/>
      <c r="AZ54" s="388"/>
      <c r="BA54" s="388"/>
      <c r="BB54" s="388"/>
      <c r="BC54" s="388"/>
      <c r="BD54" s="388"/>
      <c r="BE54" s="388"/>
      <c r="BF54" s="388"/>
      <c r="BG54" s="388"/>
      <c r="BH54" s="388"/>
      <c r="BI54" s="388"/>
      <c r="BJ54" s="388"/>
      <c r="BK54" s="388"/>
      <c r="BL54" s="388"/>
      <c r="BM54" s="388"/>
      <c r="BN54" s="388"/>
      <c r="BO54" s="388"/>
      <c r="BP54" s="388"/>
      <c r="BQ54" s="388"/>
      <c r="BR54" s="388"/>
      <c r="BS54" s="388"/>
      <c r="BT54" s="388"/>
      <c r="BU54" s="388"/>
      <c r="BV54" s="388"/>
      <c r="BW54" s="388"/>
      <c r="BX54" s="388"/>
      <c r="BY54" s="388"/>
      <c r="BZ54" s="388"/>
      <c r="CA54" s="388"/>
      <c r="CB54" s="388"/>
      <c r="CC54" s="388"/>
      <c r="CD54" s="388"/>
      <c r="CE54" s="388"/>
      <c r="CF54" s="388"/>
      <c r="CG54" s="388"/>
      <c r="CH54" s="388"/>
      <c r="CI54" s="388"/>
      <c r="CJ54" s="388"/>
      <c r="CK54" s="388"/>
      <c r="CL54" s="388"/>
      <c r="CM54" s="388"/>
      <c r="CN54" s="388"/>
      <c r="CO54" s="388"/>
      <c r="CP54" s="388"/>
      <c r="CQ54" s="388"/>
      <c r="CR54" s="388"/>
      <c r="CS54" s="388"/>
      <c r="CT54" s="388"/>
      <c r="CU54" s="388"/>
      <c r="CV54" s="388"/>
      <c r="CW54" s="388"/>
      <c r="CX54" s="388"/>
      <c r="CY54" s="388"/>
      <c r="CZ54" s="388"/>
      <c r="DA54" s="388"/>
      <c r="DB54" s="388"/>
      <c r="DC54" s="388"/>
      <c r="DD54" s="388"/>
      <c r="DE54" s="388"/>
      <c r="DF54" s="391">
        <v>0.92</v>
      </c>
      <c r="DG54" s="435"/>
      <c r="DH54" s="435">
        <v>0.31</v>
      </c>
      <c r="DI54" s="388">
        <v>0.89</v>
      </c>
      <c r="DJ54" s="435"/>
      <c r="DK54" s="435">
        <v>1.01</v>
      </c>
      <c r="DL54" s="79"/>
      <c r="DM54" s="79"/>
      <c r="DN54" s="79"/>
      <c r="DO54" s="79"/>
      <c r="DP54" s="79"/>
      <c r="DQ54" s="79" t="s">
        <v>615</v>
      </c>
      <c r="DR54" s="389" t="s">
        <v>615</v>
      </c>
      <c r="DS54" s="432" t="s">
        <v>615</v>
      </c>
      <c r="DT54" s="388"/>
      <c r="DU54" s="388"/>
      <c r="DV54" s="388"/>
    </row>
    <row r="55" spans="1:126" ht="13.15">
      <c r="A55" s="406">
        <v>2021</v>
      </c>
      <c r="B55" s="406" t="s">
        <v>5938</v>
      </c>
      <c r="C55" s="406" t="s">
        <v>5934</v>
      </c>
      <c r="D55" s="406">
        <v>17</v>
      </c>
      <c r="E55" s="406" t="s">
        <v>5939</v>
      </c>
      <c r="F55" s="406" t="s">
        <v>30</v>
      </c>
      <c r="G55" s="406"/>
      <c r="H55" s="406"/>
      <c r="I55" s="406" t="s">
        <v>5940</v>
      </c>
      <c r="J55" s="406" t="s">
        <v>5941</v>
      </c>
      <c r="K55" s="406" t="s">
        <v>5941</v>
      </c>
      <c r="L55" s="406" t="s">
        <v>5942</v>
      </c>
      <c r="M55" s="406" t="s">
        <v>5943</v>
      </c>
      <c r="N55" s="406" t="s">
        <v>5680</v>
      </c>
      <c r="O55" s="407" t="s">
        <v>5944</v>
      </c>
      <c r="P55" s="408"/>
      <c r="Q55" s="406" t="s">
        <v>5682</v>
      </c>
      <c r="R55" s="406" t="s">
        <v>5682</v>
      </c>
      <c r="S55" s="406" t="s">
        <v>5682</v>
      </c>
      <c r="T55" s="406" t="s">
        <v>5880</v>
      </c>
      <c r="U55" s="409" t="s">
        <v>5945</v>
      </c>
      <c r="V55" s="410"/>
      <c r="W55" s="410"/>
      <c r="X55" s="410"/>
      <c r="Y55" s="406">
        <v>66</v>
      </c>
      <c r="Z55" s="406">
        <v>12</v>
      </c>
      <c r="AA55" s="406">
        <v>59</v>
      </c>
      <c r="AB55" s="410"/>
      <c r="AC55" s="406">
        <v>54</v>
      </c>
      <c r="AD55" s="406">
        <v>47</v>
      </c>
      <c r="AE55" s="406">
        <v>-7</v>
      </c>
      <c r="AF55" s="410"/>
      <c r="AG55" s="410"/>
      <c r="AH55" s="410"/>
      <c r="AI55" s="406">
        <v>68</v>
      </c>
      <c r="AJ55" s="406">
        <v>34</v>
      </c>
      <c r="AK55" s="406">
        <v>73</v>
      </c>
      <c r="AL55" s="410"/>
      <c r="AM55" s="406">
        <v>34</v>
      </c>
      <c r="AN55" s="406">
        <v>39</v>
      </c>
      <c r="AO55" s="406">
        <v>5</v>
      </c>
      <c r="AP55" s="410"/>
      <c r="AQ55" s="410"/>
      <c r="AR55" s="410"/>
      <c r="AS55" s="406">
        <v>80</v>
      </c>
      <c r="AT55" s="406">
        <v>75</v>
      </c>
      <c r="AU55" s="406">
        <v>86</v>
      </c>
      <c r="AV55" s="410"/>
      <c r="AW55" s="406">
        <v>5</v>
      </c>
      <c r="AX55" s="406">
        <v>11</v>
      </c>
      <c r="AY55" s="406">
        <v>6</v>
      </c>
      <c r="AZ55" s="410"/>
      <c r="BA55" s="410"/>
      <c r="BB55" s="410"/>
      <c r="BC55" s="406">
        <v>26</v>
      </c>
      <c r="BD55" s="406">
        <v>24</v>
      </c>
      <c r="BE55" s="406">
        <v>25</v>
      </c>
      <c r="BF55" s="410"/>
      <c r="BG55" s="406">
        <v>2</v>
      </c>
      <c r="BH55" s="406">
        <v>1</v>
      </c>
      <c r="BI55" s="406">
        <v>-1</v>
      </c>
      <c r="BJ55" s="410"/>
      <c r="BK55" s="410"/>
      <c r="BL55" s="410"/>
      <c r="BM55" s="406">
        <v>58</v>
      </c>
      <c r="BN55" s="406">
        <v>64</v>
      </c>
      <c r="BO55" s="406">
        <v>59</v>
      </c>
      <c r="BP55" s="410"/>
      <c r="BQ55" s="406">
        <v>-6</v>
      </c>
      <c r="BR55" s="406">
        <v>-5</v>
      </c>
      <c r="BS55" s="406">
        <v>1</v>
      </c>
      <c r="BT55" s="410"/>
      <c r="BU55" s="410"/>
      <c r="BV55" s="410"/>
      <c r="BW55" s="406">
        <v>58</v>
      </c>
      <c r="BX55" s="406">
        <v>60</v>
      </c>
      <c r="BY55" s="406">
        <v>61</v>
      </c>
      <c r="BZ55" s="410"/>
      <c r="CA55" s="406">
        <v>-2</v>
      </c>
      <c r="CB55" s="406">
        <v>1</v>
      </c>
      <c r="CC55" s="406">
        <v>3</v>
      </c>
      <c r="CD55" s="410"/>
      <c r="CE55" s="410"/>
      <c r="CF55" s="410"/>
      <c r="CG55" s="406">
        <v>66</v>
      </c>
      <c r="CH55" s="406">
        <v>62</v>
      </c>
      <c r="CI55" s="406">
        <v>69</v>
      </c>
      <c r="CJ55" s="410"/>
      <c r="CK55" s="406">
        <v>4</v>
      </c>
      <c r="CL55" s="406">
        <v>7</v>
      </c>
      <c r="CM55" s="406">
        <v>3</v>
      </c>
      <c r="CN55" s="410"/>
      <c r="CO55" s="410"/>
      <c r="CP55" s="410"/>
      <c r="CQ55" s="410"/>
      <c r="CR55" s="410"/>
      <c r="CS55" s="410"/>
      <c r="CT55" s="410"/>
      <c r="CU55" s="410"/>
      <c r="CV55" s="410"/>
      <c r="CW55" s="410"/>
      <c r="CX55" s="410"/>
      <c r="CY55" s="410"/>
      <c r="CZ55" s="410"/>
      <c r="DA55" s="410"/>
      <c r="DB55" s="410"/>
      <c r="DC55" s="410"/>
      <c r="DD55" s="410"/>
      <c r="DE55" s="410"/>
      <c r="DF55" s="411">
        <v>0.95</v>
      </c>
      <c r="DG55" s="437">
        <v>1.86</v>
      </c>
      <c r="DH55" s="437">
        <v>10.06</v>
      </c>
      <c r="DI55" s="410">
        <v>0.87</v>
      </c>
      <c r="DJ55" s="437">
        <v>2.2999999999999998</v>
      </c>
      <c r="DK55" s="437">
        <v>3.37</v>
      </c>
      <c r="DL55" s="417"/>
      <c r="DM55" s="417"/>
      <c r="DN55" s="417"/>
      <c r="DO55" s="417"/>
      <c r="DP55" s="417"/>
      <c r="DQ55" s="417">
        <v>3.1</v>
      </c>
      <c r="DR55" s="412">
        <v>3.7</v>
      </c>
      <c r="DS55" s="438">
        <v>0.18</v>
      </c>
      <c r="DT55" s="410"/>
      <c r="DU55" s="410"/>
      <c r="DV55" s="410"/>
    </row>
    <row r="56" spans="1:126" ht="39.4">
      <c r="A56" s="406">
        <v>2021</v>
      </c>
      <c r="B56" s="406" t="s">
        <v>1319</v>
      </c>
      <c r="C56" s="406" t="s">
        <v>5946</v>
      </c>
      <c r="D56" s="406">
        <v>25</v>
      </c>
      <c r="E56" s="406" t="s">
        <v>384</v>
      </c>
      <c r="F56" s="406" t="s">
        <v>30</v>
      </c>
      <c r="G56" s="406"/>
      <c r="H56" s="406"/>
      <c r="I56" s="406" t="s">
        <v>5855</v>
      </c>
      <c r="J56" s="406" t="s">
        <v>5856</v>
      </c>
      <c r="K56" s="406" t="s">
        <v>5856</v>
      </c>
      <c r="L56" s="406" t="s">
        <v>5947</v>
      </c>
      <c r="M56" s="406" t="s">
        <v>2197</v>
      </c>
      <c r="N56" s="406" t="s">
        <v>613</v>
      </c>
      <c r="O56" s="407" t="s">
        <v>5948</v>
      </c>
      <c r="P56" s="408"/>
      <c r="Q56" s="406" t="s">
        <v>615</v>
      </c>
      <c r="R56" s="406" t="s">
        <v>5682</v>
      </c>
      <c r="S56" s="406" t="s">
        <v>5682</v>
      </c>
      <c r="T56" s="406" t="s">
        <v>5880</v>
      </c>
      <c r="U56" s="409" t="s">
        <v>5949</v>
      </c>
      <c r="V56" s="410"/>
      <c r="W56" s="410"/>
      <c r="X56" s="410"/>
      <c r="Y56" s="406">
        <v>88</v>
      </c>
      <c r="Z56" s="406">
        <v>14</v>
      </c>
      <c r="AA56" s="406">
        <v>91</v>
      </c>
      <c r="AB56" s="410"/>
      <c r="AC56" s="406">
        <v>74</v>
      </c>
      <c r="AD56" s="406">
        <v>77</v>
      </c>
      <c r="AE56" s="406">
        <v>3</v>
      </c>
      <c r="AF56" s="410"/>
      <c r="AG56" s="410"/>
      <c r="AH56" s="410"/>
      <c r="AI56" s="406">
        <v>93</v>
      </c>
      <c r="AJ56" s="406">
        <v>46</v>
      </c>
      <c r="AK56" s="406">
        <v>100</v>
      </c>
      <c r="AL56" s="410"/>
      <c r="AM56" s="406">
        <v>47</v>
      </c>
      <c r="AN56" s="406">
        <v>54</v>
      </c>
      <c r="AO56" s="406">
        <v>7</v>
      </c>
      <c r="AP56" s="410"/>
      <c r="AQ56" s="410"/>
      <c r="AR56" s="410"/>
      <c r="AS56" s="406">
        <v>98</v>
      </c>
      <c r="AT56" s="406">
        <v>80</v>
      </c>
      <c r="AU56" s="406">
        <v>100</v>
      </c>
      <c r="AV56" s="410"/>
      <c r="AW56" s="406">
        <v>18</v>
      </c>
      <c r="AX56" s="406">
        <v>20</v>
      </c>
      <c r="AY56" s="406">
        <v>2</v>
      </c>
      <c r="AZ56" s="410"/>
      <c r="BA56" s="410"/>
      <c r="BB56" s="410"/>
      <c r="BC56" s="406">
        <v>52</v>
      </c>
      <c r="BD56" s="406">
        <v>57</v>
      </c>
      <c r="BE56" s="406">
        <v>65</v>
      </c>
      <c r="BF56" s="410"/>
      <c r="BG56" s="406">
        <v>-5</v>
      </c>
      <c r="BH56" s="406">
        <v>8</v>
      </c>
      <c r="BI56" s="406">
        <v>13</v>
      </c>
      <c r="BJ56" s="410"/>
      <c r="BK56" s="410"/>
      <c r="BL56" s="410"/>
      <c r="BM56" s="406">
        <v>66</v>
      </c>
      <c r="BN56" s="406">
        <v>54</v>
      </c>
      <c r="BO56" s="406">
        <v>74</v>
      </c>
      <c r="BP56" s="410"/>
      <c r="BQ56" s="406">
        <v>12</v>
      </c>
      <c r="BR56" s="406">
        <v>20</v>
      </c>
      <c r="BS56" s="406">
        <v>8</v>
      </c>
      <c r="BT56" s="410"/>
      <c r="BU56" s="410"/>
      <c r="BV56" s="410"/>
      <c r="BW56" s="406">
        <v>82</v>
      </c>
      <c r="BX56" s="406">
        <v>66</v>
      </c>
      <c r="BY56" s="406">
        <v>89</v>
      </c>
      <c r="BZ56" s="410"/>
      <c r="CA56" s="406">
        <v>16</v>
      </c>
      <c r="CB56" s="406">
        <v>23</v>
      </c>
      <c r="CC56" s="406">
        <v>7</v>
      </c>
      <c r="CD56" s="410"/>
      <c r="CE56" s="410"/>
      <c r="CF56" s="410"/>
      <c r="CG56" s="406">
        <v>86</v>
      </c>
      <c r="CH56" s="406">
        <v>66</v>
      </c>
      <c r="CI56" s="406">
        <v>91</v>
      </c>
      <c r="CJ56" s="410"/>
      <c r="CK56" s="406">
        <v>20</v>
      </c>
      <c r="CL56" s="406">
        <v>25</v>
      </c>
      <c r="CM56" s="406">
        <v>5</v>
      </c>
      <c r="CN56" s="410"/>
      <c r="CO56" s="410"/>
      <c r="CP56" s="410"/>
      <c r="CQ56" s="410"/>
      <c r="CR56" s="410"/>
      <c r="CS56" s="410"/>
      <c r="CT56" s="410"/>
      <c r="CU56" s="410"/>
      <c r="CV56" s="410"/>
      <c r="CW56" s="410"/>
      <c r="CX56" s="410"/>
      <c r="CY56" s="410"/>
      <c r="CZ56" s="410"/>
      <c r="DA56" s="410"/>
      <c r="DB56" s="410"/>
      <c r="DC56" s="410"/>
      <c r="DD56" s="410"/>
      <c r="DE56" s="410"/>
      <c r="DF56" s="411">
        <v>0.93</v>
      </c>
      <c r="DG56" s="437">
        <v>1.17</v>
      </c>
      <c r="DH56" s="437">
        <v>6.39</v>
      </c>
      <c r="DI56" s="410">
        <v>0.82</v>
      </c>
      <c r="DJ56" s="437">
        <v>1.92</v>
      </c>
      <c r="DK56" s="437">
        <v>2.87</v>
      </c>
      <c r="DL56" s="417"/>
      <c r="DM56" s="417"/>
      <c r="DN56" s="417"/>
      <c r="DO56" s="417"/>
      <c r="DP56" s="417"/>
      <c r="DQ56" s="417" t="s">
        <v>615</v>
      </c>
      <c r="DR56" s="412" t="s">
        <v>615</v>
      </c>
      <c r="DS56" s="439" t="s">
        <v>615</v>
      </c>
      <c r="DT56" s="410"/>
      <c r="DU56" s="410"/>
      <c r="DV56" s="410"/>
    </row>
    <row r="57" spans="1:126" ht="26.25">
      <c r="A57" s="406">
        <v>2021</v>
      </c>
      <c r="B57" s="406" t="s">
        <v>5907</v>
      </c>
      <c r="C57" s="407" t="s">
        <v>5950</v>
      </c>
      <c r="D57" s="406">
        <v>21</v>
      </c>
      <c r="E57" s="406" t="s">
        <v>5284</v>
      </c>
      <c r="F57" s="406" t="s">
        <v>30</v>
      </c>
      <c r="G57" s="406"/>
      <c r="H57" s="406"/>
      <c r="I57" s="406" t="s">
        <v>605</v>
      </c>
      <c r="J57" s="406" t="s">
        <v>5836</v>
      </c>
      <c r="K57" s="406" t="s">
        <v>5836</v>
      </c>
      <c r="L57" s="406" t="s">
        <v>5909</v>
      </c>
      <c r="M57" s="406" t="s">
        <v>5951</v>
      </c>
      <c r="N57" s="406" t="s">
        <v>639</v>
      </c>
      <c r="O57" s="407" t="s">
        <v>5952</v>
      </c>
      <c r="P57" s="408"/>
      <c r="Q57" s="406" t="s">
        <v>5682</v>
      </c>
      <c r="R57" s="406" t="s">
        <v>5682</v>
      </c>
      <c r="S57" s="406" t="s">
        <v>5682</v>
      </c>
      <c r="T57" s="406" t="s">
        <v>5880</v>
      </c>
      <c r="U57" s="409" t="s">
        <v>5953</v>
      </c>
      <c r="V57" s="410"/>
      <c r="W57" s="410"/>
      <c r="X57" s="410"/>
      <c r="Y57" s="406">
        <v>73</v>
      </c>
      <c r="Z57" s="406">
        <v>31</v>
      </c>
      <c r="AA57" s="406">
        <v>62</v>
      </c>
      <c r="AB57" s="410"/>
      <c r="AC57" s="406">
        <v>42</v>
      </c>
      <c r="AD57" s="406">
        <v>31</v>
      </c>
      <c r="AE57" s="406">
        <v>-11</v>
      </c>
      <c r="AF57" s="410"/>
      <c r="AG57" s="410"/>
      <c r="AH57" s="410"/>
      <c r="AI57" s="406">
        <v>87</v>
      </c>
      <c r="AJ57" s="406">
        <v>54</v>
      </c>
      <c r="AK57" s="406">
        <v>73</v>
      </c>
      <c r="AL57" s="410"/>
      <c r="AM57" s="406">
        <v>33</v>
      </c>
      <c r="AN57" s="406">
        <v>19</v>
      </c>
      <c r="AO57" s="406">
        <v>-14</v>
      </c>
      <c r="AP57" s="410"/>
      <c r="AQ57" s="410"/>
      <c r="AR57" s="410"/>
      <c r="AS57" s="410"/>
      <c r="AT57" s="410"/>
      <c r="AU57" s="410"/>
      <c r="AV57" s="410"/>
      <c r="AW57" s="410"/>
      <c r="AX57" s="410"/>
      <c r="AY57" s="410"/>
      <c r="AZ57" s="410"/>
      <c r="BA57" s="410"/>
      <c r="BB57" s="410"/>
      <c r="BC57" s="406">
        <v>61</v>
      </c>
      <c r="BD57" s="406">
        <v>67</v>
      </c>
      <c r="BE57" s="406">
        <v>71</v>
      </c>
      <c r="BF57" s="410"/>
      <c r="BG57" s="406">
        <v>-6</v>
      </c>
      <c r="BH57" s="406">
        <v>4</v>
      </c>
      <c r="BI57" s="406">
        <v>10</v>
      </c>
      <c r="BJ57" s="410"/>
      <c r="BK57" s="410"/>
      <c r="BL57" s="410"/>
      <c r="BM57" s="406">
        <v>87</v>
      </c>
      <c r="BN57" s="406">
        <v>83</v>
      </c>
      <c r="BO57" s="406">
        <v>75</v>
      </c>
      <c r="BP57" s="410"/>
      <c r="BQ57" s="406">
        <v>4</v>
      </c>
      <c r="BR57" s="406">
        <v>-8</v>
      </c>
      <c r="BS57" s="406">
        <v>-12</v>
      </c>
      <c r="BT57" s="410"/>
      <c r="BU57" s="410"/>
      <c r="BV57" s="410"/>
      <c r="BW57" s="406">
        <v>96</v>
      </c>
      <c r="BX57" s="406">
        <v>81</v>
      </c>
      <c r="BY57" s="410"/>
      <c r="BZ57" s="410"/>
      <c r="CA57" s="406">
        <v>15</v>
      </c>
      <c r="CB57" s="410"/>
      <c r="CC57" s="410"/>
      <c r="CD57" s="410"/>
      <c r="CE57" s="410"/>
      <c r="CF57" s="410"/>
      <c r="CG57" s="406">
        <v>85</v>
      </c>
      <c r="CH57" s="406">
        <v>65</v>
      </c>
      <c r="CI57" s="406">
        <v>75</v>
      </c>
      <c r="CJ57" s="410"/>
      <c r="CK57" s="406">
        <v>20</v>
      </c>
      <c r="CL57" s="406">
        <v>10</v>
      </c>
      <c r="CM57" s="406">
        <v>-10</v>
      </c>
      <c r="CN57" s="410"/>
      <c r="CO57" s="410"/>
      <c r="CP57" s="410"/>
      <c r="CQ57" s="410"/>
      <c r="CR57" s="410"/>
      <c r="CS57" s="410"/>
      <c r="CT57" s="410"/>
      <c r="CU57" s="410"/>
      <c r="CV57" s="410"/>
      <c r="CW57" s="410"/>
      <c r="CX57" s="410"/>
      <c r="CY57" s="410"/>
      <c r="CZ57" s="410"/>
      <c r="DA57" s="410"/>
      <c r="DB57" s="410"/>
      <c r="DC57" s="410"/>
      <c r="DD57" s="410"/>
      <c r="DE57" s="410"/>
      <c r="DF57" s="411">
        <v>0.94</v>
      </c>
      <c r="DG57" s="437">
        <v>2.31</v>
      </c>
      <c r="DH57" s="437">
        <v>6.57</v>
      </c>
      <c r="DI57" s="410">
        <v>0.84</v>
      </c>
      <c r="DJ57" s="437">
        <v>1.56</v>
      </c>
      <c r="DK57" s="437">
        <v>3.57</v>
      </c>
      <c r="DL57" s="417"/>
      <c r="DM57" s="417"/>
      <c r="DN57" s="417"/>
      <c r="DO57" s="417"/>
      <c r="DP57" s="417"/>
      <c r="DQ57" s="417">
        <v>4.0999999999999996</v>
      </c>
      <c r="DR57" s="412">
        <v>4.7</v>
      </c>
      <c r="DS57" s="440">
        <v>0.16</v>
      </c>
      <c r="DT57" s="410"/>
      <c r="DU57" s="410"/>
      <c r="DV57" s="410"/>
    </row>
    <row r="58" spans="1:126" ht="13.15">
      <c r="A58" s="386">
        <v>2021</v>
      </c>
      <c r="B58" s="386" t="s">
        <v>5954</v>
      </c>
      <c r="C58" s="386" t="s">
        <v>5955</v>
      </c>
      <c r="D58" s="386">
        <v>101</v>
      </c>
      <c r="E58" s="386" t="s">
        <v>5284</v>
      </c>
      <c r="F58" s="386" t="s">
        <v>30</v>
      </c>
      <c r="G58" s="386"/>
      <c r="H58" s="386"/>
      <c r="I58" s="386" t="s">
        <v>640</v>
      </c>
      <c r="J58" s="386" t="s">
        <v>5956</v>
      </c>
      <c r="K58" s="386" t="s">
        <v>5956</v>
      </c>
      <c r="L58" s="386" t="s">
        <v>5957</v>
      </c>
      <c r="M58" s="386" t="s">
        <v>5954</v>
      </c>
      <c r="N58" s="386" t="s">
        <v>613</v>
      </c>
      <c r="O58" s="386" t="s">
        <v>5958</v>
      </c>
      <c r="P58" s="385"/>
      <c r="Q58" s="386" t="s">
        <v>615</v>
      </c>
      <c r="R58" s="386" t="s">
        <v>5682</v>
      </c>
      <c r="S58" s="386" t="s">
        <v>5682</v>
      </c>
      <c r="T58" s="386" t="s">
        <v>5900</v>
      </c>
      <c r="U58" s="387" t="s">
        <v>5959</v>
      </c>
      <c r="V58" s="386">
        <v>8</v>
      </c>
      <c r="W58" s="388"/>
      <c r="X58" s="388"/>
      <c r="Y58" s="386">
        <v>64</v>
      </c>
      <c r="Z58" s="388"/>
      <c r="AA58" s="388"/>
      <c r="AB58" s="386">
        <v>56</v>
      </c>
      <c r="AC58" s="388"/>
      <c r="AD58" s="388"/>
      <c r="AE58" s="388"/>
      <c r="AF58" s="386">
        <v>12</v>
      </c>
      <c r="AG58" s="388"/>
      <c r="AH58" s="388"/>
      <c r="AI58" s="386">
        <v>68</v>
      </c>
      <c r="AJ58" s="388"/>
      <c r="AK58" s="388"/>
      <c r="AL58" s="386">
        <v>56</v>
      </c>
      <c r="AM58" s="388"/>
      <c r="AN58" s="388"/>
      <c r="AO58" s="388"/>
      <c r="AP58" s="386">
        <v>52</v>
      </c>
      <c r="AQ58" s="388"/>
      <c r="AR58" s="388"/>
      <c r="AS58" s="386">
        <v>86</v>
      </c>
      <c r="AT58" s="388"/>
      <c r="AU58" s="388"/>
      <c r="AV58" s="386">
        <v>34</v>
      </c>
      <c r="AW58" s="388"/>
      <c r="AX58" s="388"/>
      <c r="AY58" s="388"/>
      <c r="AZ58" s="388"/>
      <c r="BA58" s="388"/>
      <c r="BB58" s="388"/>
      <c r="BC58" s="386">
        <v>78</v>
      </c>
      <c r="BD58" s="388"/>
      <c r="BE58" s="388"/>
      <c r="BF58" s="388"/>
      <c r="BG58" s="388"/>
      <c r="BH58" s="388"/>
      <c r="BI58" s="388"/>
      <c r="BJ58" s="388"/>
      <c r="BK58" s="388"/>
      <c r="BL58" s="388"/>
      <c r="BM58" s="386">
        <v>70</v>
      </c>
      <c r="BN58" s="388"/>
      <c r="BO58" s="388"/>
      <c r="BP58" s="388"/>
      <c r="BQ58" s="388"/>
      <c r="BR58" s="388"/>
      <c r="BS58" s="388"/>
      <c r="BT58" s="386">
        <v>52</v>
      </c>
      <c r="BU58" s="388"/>
      <c r="BV58" s="388"/>
      <c r="BW58" s="386">
        <v>74</v>
      </c>
      <c r="BX58" s="388"/>
      <c r="BY58" s="388"/>
      <c r="BZ58" s="386">
        <v>22</v>
      </c>
      <c r="CA58" s="388"/>
      <c r="CB58" s="388"/>
      <c r="CC58" s="388"/>
      <c r="CD58" s="386">
        <v>50</v>
      </c>
      <c r="CE58" s="388"/>
      <c r="CF58" s="388"/>
      <c r="CG58" s="386">
        <v>76</v>
      </c>
      <c r="CH58" s="388"/>
      <c r="CI58" s="388"/>
      <c r="CJ58" s="386">
        <v>26</v>
      </c>
      <c r="CK58" s="388"/>
      <c r="CL58" s="388"/>
      <c r="CM58" s="388"/>
      <c r="CN58" s="388"/>
      <c r="CO58" s="388"/>
      <c r="CP58" s="388"/>
      <c r="CQ58" s="388"/>
      <c r="CR58" s="388"/>
      <c r="CS58" s="388"/>
      <c r="CT58" s="388"/>
      <c r="CU58" s="388"/>
      <c r="CV58" s="388"/>
      <c r="CW58" s="388"/>
      <c r="CX58" s="388"/>
      <c r="CY58" s="388"/>
      <c r="CZ58" s="388"/>
      <c r="DA58" s="388"/>
      <c r="DB58" s="388"/>
      <c r="DC58" s="388"/>
      <c r="DD58" s="388"/>
      <c r="DE58" s="388"/>
      <c r="DF58" s="391">
        <v>0.93</v>
      </c>
      <c r="DG58" s="435"/>
      <c r="DH58" s="435">
        <v>9.61</v>
      </c>
      <c r="DI58" s="388">
        <v>0.84</v>
      </c>
      <c r="DJ58" s="435"/>
      <c r="DK58" s="435">
        <v>3.39</v>
      </c>
      <c r="DL58" s="79"/>
      <c r="DM58" s="79"/>
      <c r="DN58" s="79"/>
      <c r="DO58" s="79"/>
      <c r="DP58" s="79"/>
      <c r="DQ58" s="79" t="s">
        <v>615</v>
      </c>
      <c r="DR58" s="389" t="s">
        <v>615</v>
      </c>
      <c r="DS58" s="432" t="s">
        <v>615</v>
      </c>
      <c r="DT58" s="388"/>
      <c r="DU58" s="388"/>
      <c r="DV58" s="388"/>
    </row>
    <row r="59" spans="1:126" ht="13.15">
      <c r="A59" s="386">
        <v>2021</v>
      </c>
      <c r="B59" s="434" t="s">
        <v>5852</v>
      </c>
      <c r="C59" s="441" t="s">
        <v>5960</v>
      </c>
      <c r="D59" s="386">
        <v>117</v>
      </c>
      <c r="E59" s="386" t="s">
        <v>5961</v>
      </c>
      <c r="F59" s="386" t="s">
        <v>30</v>
      </c>
      <c r="G59" s="386"/>
      <c r="H59" s="386"/>
      <c r="I59" s="386" t="s">
        <v>5855</v>
      </c>
      <c r="J59" s="386" t="s">
        <v>5856</v>
      </c>
      <c r="K59" s="386" t="s">
        <v>5856</v>
      </c>
      <c r="L59" s="386" t="s">
        <v>5857</v>
      </c>
      <c r="M59" s="434" t="s">
        <v>5852</v>
      </c>
      <c r="N59" s="386" t="s">
        <v>5962</v>
      </c>
      <c r="O59" s="386" t="s">
        <v>5963</v>
      </c>
      <c r="P59" s="385"/>
      <c r="Q59" s="386" t="s">
        <v>5682</v>
      </c>
      <c r="R59" s="386" t="s">
        <v>5682</v>
      </c>
      <c r="S59" s="386" t="s">
        <v>5682</v>
      </c>
      <c r="T59" s="386" t="s">
        <v>5900</v>
      </c>
      <c r="U59" s="387" t="s">
        <v>5964</v>
      </c>
      <c r="V59" s="386">
        <v>36</v>
      </c>
      <c r="W59" s="388"/>
      <c r="X59" s="388"/>
      <c r="Y59" s="386">
        <v>64</v>
      </c>
      <c r="Z59" s="388"/>
      <c r="AA59" s="388"/>
      <c r="AB59" s="386">
        <v>28</v>
      </c>
      <c r="AC59" s="388"/>
      <c r="AD59" s="388"/>
      <c r="AE59" s="388"/>
      <c r="AF59" s="386">
        <v>94</v>
      </c>
      <c r="AG59" s="388"/>
      <c r="AH59" s="388"/>
      <c r="AI59" s="386">
        <v>98</v>
      </c>
      <c r="AJ59" s="388"/>
      <c r="AK59" s="388"/>
      <c r="AL59" s="386">
        <v>4</v>
      </c>
      <c r="AM59" s="388"/>
      <c r="AN59" s="388"/>
      <c r="AO59" s="388"/>
      <c r="AP59" s="386">
        <v>98</v>
      </c>
      <c r="AQ59" s="388"/>
      <c r="AR59" s="388"/>
      <c r="AS59" s="386">
        <v>100</v>
      </c>
      <c r="AT59" s="388"/>
      <c r="AU59" s="388"/>
      <c r="AV59" s="386">
        <v>2</v>
      </c>
      <c r="AW59" s="388"/>
      <c r="AX59" s="388"/>
      <c r="AY59" s="388"/>
      <c r="AZ59" s="388"/>
      <c r="BA59" s="388"/>
      <c r="BB59" s="388"/>
      <c r="BC59" s="386">
        <v>70</v>
      </c>
      <c r="BD59" s="388"/>
      <c r="BE59" s="388"/>
      <c r="BF59" s="388"/>
      <c r="BG59" s="388"/>
      <c r="BH59" s="388"/>
      <c r="BI59" s="388"/>
      <c r="BJ59" s="388"/>
      <c r="BK59" s="388"/>
      <c r="BL59" s="388"/>
      <c r="BM59" s="386">
        <v>73</v>
      </c>
      <c r="BN59" s="388"/>
      <c r="BO59" s="388"/>
      <c r="BP59" s="388"/>
      <c r="BQ59" s="388"/>
      <c r="BR59" s="388"/>
      <c r="BS59" s="388"/>
      <c r="BT59" s="386">
        <v>72</v>
      </c>
      <c r="BU59" s="388"/>
      <c r="BV59" s="388"/>
      <c r="BW59" s="386">
        <v>84</v>
      </c>
      <c r="BX59" s="388"/>
      <c r="BY59" s="388"/>
      <c r="BZ59" s="386">
        <v>12</v>
      </c>
      <c r="CA59" s="388"/>
      <c r="CB59" s="388"/>
      <c r="CC59" s="388"/>
      <c r="CD59" s="386">
        <v>66</v>
      </c>
      <c r="CE59" s="388"/>
      <c r="CF59" s="388"/>
      <c r="CG59" s="386">
        <v>76</v>
      </c>
      <c r="CH59" s="388"/>
      <c r="CI59" s="388"/>
      <c r="CJ59" s="386">
        <v>10</v>
      </c>
      <c r="CK59" s="388"/>
      <c r="CL59" s="388"/>
      <c r="CM59" s="388"/>
      <c r="CN59" s="388"/>
      <c r="CO59" s="388"/>
      <c r="CP59" s="388"/>
      <c r="CQ59" s="388"/>
      <c r="CR59" s="388"/>
      <c r="CS59" s="388"/>
      <c r="CT59" s="388"/>
      <c r="CU59" s="388"/>
      <c r="CV59" s="388"/>
      <c r="CW59" s="388"/>
      <c r="CX59" s="388"/>
      <c r="CY59" s="388"/>
      <c r="CZ59" s="388"/>
      <c r="DA59" s="388"/>
      <c r="DB59" s="388"/>
      <c r="DC59" s="388"/>
      <c r="DD59" s="388"/>
      <c r="DE59" s="388"/>
      <c r="DF59" s="391">
        <v>0.93</v>
      </c>
      <c r="DG59" s="435"/>
      <c r="DH59" s="435">
        <v>6.56</v>
      </c>
      <c r="DI59" s="388">
        <v>0.86</v>
      </c>
      <c r="DJ59" s="435"/>
      <c r="DK59" s="435">
        <v>3.2</v>
      </c>
      <c r="DL59" s="79"/>
      <c r="DM59" s="79"/>
      <c r="DN59" s="79"/>
      <c r="DO59" s="79"/>
      <c r="DP59" s="79"/>
      <c r="DQ59" s="79">
        <v>2</v>
      </c>
      <c r="DR59" s="389">
        <v>2.4</v>
      </c>
      <c r="DS59" s="430">
        <v>0.18</v>
      </c>
      <c r="DT59" s="388"/>
      <c r="DU59" s="388"/>
      <c r="DV59" s="388"/>
    </row>
    <row r="60" spans="1:126" ht="13.15">
      <c r="A60" s="406">
        <v>2021</v>
      </c>
      <c r="B60" s="406" t="s">
        <v>5965</v>
      </c>
      <c r="C60" s="406" t="s">
        <v>5966</v>
      </c>
      <c r="D60" s="406">
        <v>13</v>
      </c>
      <c r="E60" s="406" t="s">
        <v>5961</v>
      </c>
      <c r="F60" s="406" t="s">
        <v>30</v>
      </c>
      <c r="G60" s="406"/>
      <c r="H60" s="406"/>
      <c r="I60" s="406" t="s">
        <v>5692</v>
      </c>
      <c r="J60" s="406" t="s">
        <v>5967</v>
      </c>
      <c r="K60" s="406" t="s">
        <v>5967</v>
      </c>
      <c r="L60" s="406" t="s">
        <v>5968</v>
      </c>
      <c r="M60" s="406" t="s">
        <v>5965</v>
      </c>
      <c r="N60" s="406" t="s">
        <v>631</v>
      </c>
      <c r="O60" s="407" t="s">
        <v>5969</v>
      </c>
      <c r="P60" s="408"/>
      <c r="Q60" s="406" t="s">
        <v>5682</v>
      </c>
      <c r="R60" s="406" t="s">
        <v>5682</v>
      </c>
      <c r="S60" s="406" t="s">
        <v>5682</v>
      </c>
      <c r="T60" s="406" t="s">
        <v>5880</v>
      </c>
      <c r="U60" s="416" t="s">
        <v>5970</v>
      </c>
      <c r="V60" s="410"/>
      <c r="W60" s="410"/>
      <c r="X60" s="410"/>
      <c r="Y60" s="406">
        <v>66</v>
      </c>
      <c r="Z60" s="406">
        <v>12</v>
      </c>
      <c r="AA60" s="406">
        <v>82</v>
      </c>
      <c r="AB60" s="410"/>
      <c r="AC60" s="406">
        <v>54</v>
      </c>
      <c r="AD60" s="406">
        <v>70</v>
      </c>
      <c r="AE60" s="406">
        <v>16</v>
      </c>
      <c r="AF60" s="410"/>
      <c r="AG60" s="410"/>
      <c r="AH60" s="410"/>
      <c r="AI60" s="406">
        <v>84</v>
      </c>
      <c r="AJ60" s="406">
        <v>48</v>
      </c>
      <c r="AK60" s="406">
        <v>92</v>
      </c>
      <c r="AL60" s="410"/>
      <c r="AM60" s="406">
        <v>36</v>
      </c>
      <c r="AN60" s="406">
        <v>44</v>
      </c>
      <c r="AO60" s="406">
        <v>8</v>
      </c>
      <c r="AP60" s="410"/>
      <c r="AQ60" s="410"/>
      <c r="AR60" s="410"/>
      <c r="AS60" s="406">
        <v>92</v>
      </c>
      <c r="AT60" s="406">
        <v>86</v>
      </c>
      <c r="AU60" s="406">
        <v>98</v>
      </c>
      <c r="AV60" s="410"/>
      <c r="AW60" s="406">
        <v>6</v>
      </c>
      <c r="AX60" s="406">
        <v>12</v>
      </c>
      <c r="AY60" s="406">
        <v>6</v>
      </c>
      <c r="AZ60" s="410"/>
      <c r="BA60" s="410"/>
      <c r="BB60" s="410"/>
      <c r="BC60" s="406">
        <v>48</v>
      </c>
      <c r="BD60" s="406">
        <v>30</v>
      </c>
      <c r="BE60" s="406">
        <v>50</v>
      </c>
      <c r="BF60" s="410"/>
      <c r="BG60" s="406">
        <v>18</v>
      </c>
      <c r="BH60" s="406">
        <v>20</v>
      </c>
      <c r="BI60" s="406">
        <v>2</v>
      </c>
      <c r="BJ60" s="410"/>
      <c r="BK60" s="410"/>
      <c r="BL60" s="410"/>
      <c r="BM60" s="406">
        <v>68</v>
      </c>
      <c r="BN60" s="406">
        <v>56</v>
      </c>
      <c r="BO60" s="406">
        <v>74</v>
      </c>
      <c r="BP60" s="410"/>
      <c r="BQ60" s="406">
        <v>12</v>
      </c>
      <c r="BR60" s="406">
        <v>18</v>
      </c>
      <c r="BS60" s="406">
        <v>6</v>
      </c>
      <c r="BT60" s="410"/>
      <c r="BU60" s="410"/>
      <c r="BV60" s="410"/>
      <c r="BW60" s="406">
        <v>80</v>
      </c>
      <c r="BX60" s="406">
        <v>64</v>
      </c>
      <c r="BY60" s="406">
        <v>84</v>
      </c>
      <c r="BZ60" s="410"/>
      <c r="CA60" s="406">
        <v>16</v>
      </c>
      <c r="CB60" s="406">
        <v>20</v>
      </c>
      <c r="CC60" s="406">
        <v>4</v>
      </c>
      <c r="CD60" s="410"/>
      <c r="CE60" s="410"/>
      <c r="CF60" s="410"/>
      <c r="CG60" s="406">
        <v>74</v>
      </c>
      <c r="CH60" s="406">
        <v>66</v>
      </c>
      <c r="CI60" s="406">
        <v>86</v>
      </c>
      <c r="CJ60" s="410"/>
      <c r="CK60" s="406">
        <v>8</v>
      </c>
      <c r="CL60" s="406">
        <v>20</v>
      </c>
      <c r="CM60" s="406">
        <v>12</v>
      </c>
      <c r="CN60" s="410"/>
      <c r="CO60" s="410"/>
      <c r="CP60" s="410"/>
      <c r="CQ60" s="410"/>
      <c r="CR60" s="410"/>
      <c r="CS60" s="410"/>
      <c r="CT60" s="410"/>
      <c r="CU60" s="410"/>
      <c r="CV60" s="410"/>
      <c r="CW60" s="410"/>
      <c r="CX60" s="410"/>
      <c r="CY60" s="410"/>
      <c r="CZ60" s="410"/>
      <c r="DA60" s="410"/>
      <c r="DB60" s="410"/>
      <c r="DC60" s="410"/>
      <c r="DD60" s="410"/>
      <c r="DE60" s="410"/>
      <c r="DF60" s="411">
        <v>0.94</v>
      </c>
      <c r="DG60" s="437">
        <v>1.55</v>
      </c>
      <c r="DH60" s="437">
        <v>5.5</v>
      </c>
      <c r="DI60" s="410">
        <v>0.88</v>
      </c>
      <c r="DJ60" s="437">
        <v>2.73</v>
      </c>
      <c r="DK60" s="437">
        <v>2.7</v>
      </c>
      <c r="DL60" s="417"/>
      <c r="DM60" s="417"/>
      <c r="DN60" s="417"/>
      <c r="DO60" s="417"/>
      <c r="DP60" s="417"/>
      <c r="DQ60" s="417">
        <v>4.4000000000000004</v>
      </c>
      <c r="DR60" s="412">
        <v>5.3</v>
      </c>
      <c r="DS60" s="438">
        <v>0.16</v>
      </c>
      <c r="DT60" s="410"/>
      <c r="DU60" s="410"/>
      <c r="DV60" s="410"/>
    </row>
    <row r="61" spans="1:126" ht="13.15">
      <c r="A61" s="386">
        <v>2022</v>
      </c>
      <c r="B61" s="386" t="s">
        <v>5971</v>
      </c>
      <c r="C61" s="442" t="s">
        <v>5972</v>
      </c>
      <c r="D61" s="386">
        <v>23</v>
      </c>
      <c r="E61" s="386" t="s">
        <v>5973</v>
      </c>
      <c r="F61" s="386" t="s">
        <v>30</v>
      </c>
      <c r="G61" s="386"/>
      <c r="H61" s="386"/>
      <c r="I61" s="386" t="s">
        <v>605</v>
      </c>
      <c r="J61" s="386" t="s">
        <v>606</v>
      </c>
      <c r="K61" s="386" t="s">
        <v>606</v>
      </c>
      <c r="L61" s="386" t="s">
        <v>847</v>
      </c>
      <c r="M61" s="386" t="s">
        <v>5974</v>
      </c>
      <c r="N61" s="386" t="s">
        <v>5680</v>
      </c>
      <c r="O61" s="386" t="s">
        <v>5975</v>
      </c>
      <c r="P61" s="385"/>
      <c r="Q61" s="386" t="s">
        <v>5682</v>
      </c>
      <c r="R61" s="386" t="s">
        <v>5682</v>
      </c>
      <c r="S61" s="386" t="s">
        <v>5682</v>
      </c>
      <c r="T61" s="386" t="s">
        <v>5880</v>
      </c>
      <c r="U61" s="396" t="s">
        <v>5976</v>
      </c>
      <c r="V61" s="388"/>
      <c r="W61" s="388"/>
      <c r="X61" s="388"/>
      <c r="Y61" s="386">
        <v>45</v>
      </c>
      <c r="Z61" s="386">
        <v>2</v>
      </c>
      <c r="AA61" s="386">
        <v>64</v>
      </c>
      <c r="AB61" s="388"/>
      <c r="AC61" s="386">
        <v>43</v>
      </c>
      <c r="AD61" s="386">
        <v>62</v>
      </c>
      <c r="AE61" s="386">
        <v>19</v>
      </c>
      <c r="AF61" s="388"/>
      <c r="AG61" s="388"/>
      <c r="AH61" s="388"/>
      <c r="AI61" s="386">
        <v>55</v>
      </c>
      <c r="AJ61" s="386">
        <v>20</v>
      </c>
      <c r="AK61" s="386">
        <v>76</v>
      </c>
      <c r="AL61" s="388"/>
      <c r="AM61" s="386">
        <v>35</v>
      </c>
      <c r="AN61" s="386">
        <v>56</v>
      </c>
      <c r="AO61" s="386">
        <v>21</v>
      </c>
      <c r="AP61" s="388"/>
      <c r="AQ61" s="388"/>
      <c r="AR61" s="388"/>
      <c r="AS61" s="386">
        <v>85</v>
      </c>
      <c r="AT61" s="386">
        <v>82</v>
      </c>
      <c r="AU61" s="386">
        <v>100</v>
      </c>
      <c r="AV61" s="388"/>
      <c r="AW61" s="386">
        <v>3</v>
      </c>
      <c r="AX61" s="386">
        <v>18</v>
      </c>
      <c r="AY61" s="386">
        <v>15</v>
      </c>
      <c r="AZ61" s="388"/>
      <c r="BA61" s="388"/>
      <c r="BB61" s="388"/>
      <c r="BC61" s="388"/>
      <c r="BD61" s="388"/>
      <c r="BE61" s="388"/>
      <c r="BF61" s="388"/>
      <c r="BG61" s="388"/>
      <c r="BH61" s="388"/>
      <c r="BI61" s="388"/>
      <c r="BJ61" s="388"/>
      <c r="BK61" s="388"/>
      <c r="BL61" s="388"/>
      <c r="BM61" s="388"/>
      <c r="BN61" s="388"/>
      <c r="BO61" s="388"/>
      <c r="BP61" s="388"/>
      <c r="BQ61" s="388"/>
      <c r="BR61" s="388"/>
      <c r="BS61" s="388"/>
      <c r="BT61" s="388"/>
      <c r="BU61" s="388"/>
      <c r="BV61" s="388"/>
      <c r="BW61" s="386">
        <v>73</v>
      </c>
      <c r="BX61" s="386">
        <v>73</v>
      </c>
      <c r="BY61" s="386">
        <v>89</v>
      </c>
      <c r="BZ61" s="388"/>
      <c r="CA61" s="386">
        <v>0</v>
      </c>
      <c r="CB61" s="386">
        <v>16</v>
      </c>
      <c r="CC61" s="386">
        <v>16</v>
      </c>
      <c r="CD61" s="388"/>
      <c r="CE61" s="388"/>
      <c r="CF61" s="388"/>
      <c r="CG61" s="386">
        <v>76</v>
      </c>
      <c r="CH61" s="386">
        <v>73</v>
      </c>
      <c r="CI61" s="386">
        <v>89</v>
      </c>
      <c r="CJ61" s="388"/>
      <c r="CK61" s="386">
        <v>3</v>
      </c>
      <c r="CL61" s="386">
        <v>16</v>
      </c>
      <c r="CM61" s="386">
        <v>16</v>
      </c>
      <c r="CN61" s="388"/>
      <c r="CO61" s="388"/>
      <c r="CP61" s="388"/>
      <c r="CQ61" s="388"/>
      <c r="CR61" s="388"/>
      <c r="CS61" s="388"/>
      <c r="CT61" s="388"/>
      <c r="CU61" s="388"/>
      <c r="CV61" s="388"/>
      <c r="CW61" s="388"/>
      <c r="CX61" s="388"/>
      <c r="CY61" s="388"/>
      <c r="CZ61" s="388"/>
      <c r="DA61" s="388"/>
      <c r="DB61" s="388"/>
      <c r="DC61" s="388"/>
      <c r="DD61" s="388"/>
      <c r="DE61" s="388"/>
      <c r="DF61" s="391">
        <v>0.96</v>
      </c>
      <c r="DG61" s="435"/>
      <c r="DH61" s="435">
        <v>7.05</v>
      </c>
      <c r="DI61" s="388">
        <v>0.92</v>
      </c>
      <c r="DJ61" s="435"/>
      <c r="DK61" s="435">
        <v>3.77</v>
      </c>
      <c r="DL61" s="79"/>
      <c r="DM61" s="79"/>
      <c r="DN61" s="79"/>
      <c r="DO61" s="79"/>
      <c r="DP61" s="79"/>
      <c r="DQ61" s="79">
        <v>4.9000000000000004</v>
      </c>
      <c r="DR61" s="389">
        <v>5.5</v>
      </c>
      <c r="DS61" s="430">
        <v>0.17</v>
      </c>
      <c r="DT61" s="388"/>
      <c r="DU61" s="388"/>
      <c r="DV61" s="388"/>
    </row>
    <row r="62" spans="1:126" ht="13.15">
      <c r="A62" s="386">
        <v>2022</v>
      </c>
      <c r="B62" s="386" t="s">
        <v>608</v>
      </c>
      <c r="C62" s="443" t="s">
        <v>611</v>
      </c>
      <c r="D62" s="386">
        <v>89</v>
      </c>
      <c r="E62" s="386" t="s">
        <v>612</v>
      </c>
      <c r="F62" s="386" t="s">
        <v>30</v>
      </c>
      <c r="G62" s="386"/>
      <c r="H62" s="386"/>
      <c r="I62" s="386" t="s">
        <v>605</v>
      </c>
      <c r="J62" s="386" t="s">
        <v>606</v>
      </c>
      <c r="K62" s="386" t="s">
        <v>606</v>
      </c>
      <c r="L62" s="386" t="s">
        <v>607</v>
      </c>
      <c r="M62" s="386" t="s">
        <v>609</v>
      </c>
      <c r="N62" s="386" t="s">
        <v>613</v>
      </c>
      <c r="O62" s="386" t="s">
        <v>5977</v>
      </c>
      <c r="P62" s="385"/>
      <c r="Q62" s="386" t="s">
        <v>615</v>
      </c>
      <c r="R62" s="386" t="s">
        <v>5682</v>
      </c>
      <c r="S62" s="386" t="s">
        <v>5682</v>
      </c>
      <c r="T62" s="396" t="s">
        <v>5978</v>
      </c>
      <c r="U62" s="396" t="s">
        <v>5979</v>
      </c>
      <c r="V62" s="386"/>
      <c r="W62" s="388"/>
      <c r="X62" s="388"/>
      <c r="Y62" s="386"/>
      <c r="Z62" s="388"/>
      <c r="AA62" s="388"/>
      <c r="AB62" s="386"/>
      <c r="AC62" s="388"/>
      <c r="AD62" s="388"/>
      <c r="AE62" s="388"/>
      <c r="AF62" s="386"/>
      <c r="AG62" s="388"/>
      <c r="AH62" s="388"/>
      <c r="AI62" s="386"/>
      <c r="AJ62" s="388"/>
      <c r="AK62" s="388"/>
      <c r="AL62" s="386"/>
      <c r="AM62" s="388"/>
      <c r="AN62" s="388"/>
      <c r="AO62" s="388"/>
      <c r="AP62" s="386"/>
      <c r="AQ62" s="388"/>
      <c r="AR62" s="388"/>
      <c r="AS62" s="386"/>
      <c r="AT62" s="388"/>
      <c r="AU62" s="388"/>
      <c r="AV62" s="386"/>
      <c r="AW62" s="388"/>
      <c r="AX62" s="388"/>
      <c r="AY62" s="388"/>
      <c r="AZ62" s="386"/>
      <c r="BA62" s="388"/>
      <c r="BB62" s="388"/>
      <c r="BC62" s="386"/>
      <c r="BD62" s="388"/>
      <c r="BE62" s="388"/>
      <c r="BF62" s="386"/>
      <c r="BG62" s="388"/>
      <c r="BH62" s="388"/>
      <c r="BI62" s="388"/>
      <c r="BJ62" s="386"/>
      <c r="BK62" s="388"/>
      <c r="BL62" s="388"/>
      <c r="BM62" s="386"/>
      <c r="BN62" s="388"/>
      <c r="BO62" s="388"/>
      <c r="BP62" s="386"/>
      <c r="BQ62" s="388"/>
      <c r="BR62" s="388"/>
      <c r="BS62" s="388"/>
      <c r="BT62" s="386"/>
      <c r="BU62" s="388"/>
      <c r="BV62" s="388"/>
      <c r="BW62" s="386"/>
      <c r="BX62" s="388"/>
      <c r="BY62" s="388"/>
      <c r="BZ62" s="386"/>
      <c r="CA62" s="388"/>
      <c r="CB62" s="388"/>
      <c r="CC62" s="388"/>
      <c r="CD62" s="386"/>
      <c r="CE62" s="388"/>
      <c r="CF62" s="388"/>
      <c r="CG62" s="386"/>
      <c r="CH62" s="388"/>
      <c r="CI62" s="388"/>
      <c r="CJ62" s="386"/>
      <c r="CK62" s="388"/>
      <c r="CL62" s="388"/>
      <c r="CM62" s="388"/>
      <c r="CN62" s="386">
        <v>29</v>
      </c>
      <c r="CO62" s="386">
        <v>54</v>
      </c>
      <c r="CP62" s="435">
        <f>CO62-CN62</f>
        <v>25</v>
      </c>
      <c r="CQ62" s="386">
        <v>67</v>
      </c>
      <c r="CR62" s="386">
        <v>80</v>
      </c>
      <c r="CS62" s="435">
        <f>CR62-CQ62</f>
        <v>13</v>
      </c>
      <c r="CT62" s="386">
        <v>91</v>
      </c>
      <c r="CU62" s="386">
        <v>98</v>
      </c>
      <c r="CV62" s="435">
        <f>CU62-CT62</f>
        <v>7</v>
      </c>
      <c r="CW62" s="386">
        <v>41</v>
      </c>
      <c r="CX62" s="386">
        <v>88</v>
      </c>
      <c r="CY62" s="435">
        <f>CX62-CW62</f>
        <v>47</v>
      </c>
      <c r="CZ62" s="386">
        <v>77</v>
      </c>
      <c r="DA62" s="386">
        <v>96</v>
      </c>
      <c r="DB62" s="435">
        <f>DA62-CZ62</f>
        <v>19</v>
      </c>
      <c r="DC62" s="386">
        <v>83</v>
      </c>
      <c r="DD62" s="386">
        <v>90</v>
      </c>
      <c r="DE62" s="435">
        <f>DD62-DC62</f>
        <v>7</v>
      </c>
      <c r="DF62" s="391">
        <v>0.95</v>
      </c>
      <c r="DG62" s="435"/>
      <c r="DH62" s="435">
        <v>6.1</v>
      </c>
      <c r="DI62" s="388">
        <v>0.9</v>
      </c>
      <c r="DJ62" s="435"/>
      <c r="DK62" s="435">
        <v>3.6</v>
      </c>
      <c r="DL62" s="79"/>
      <c r="DM62" s="79"/>
      <c r="DN62" s="79"/>
      <c r="DO62" s="79" t="s">
        <v>615</v>
      </c>
      <c r="DP62" s="79" t="s">
        <v>615</v>
      </c>
      <c r="DQ62" s="79" t="s">
        <v>615</v>
      </c>
      <c r="DR62" s="389" t="s">
        <v>615</v>
      </c>
      <c r="DS62" s="432" t="s">
        <v>615</v>
      </c>
      <c r="DT62" s="388"/>
      <c r="DU62" s="388"/>
      <c r="DV62" s="388"/>
    </row>
    <row r="63" spans="1:126" ht="13.15">
      <c r="A63" s="386">
        <v>2022</v>
      </c>
      <c r="B63" s="386" t="s">
        <v>5980</v>
      </c>
      <c r="C63" s="443" t="s">
        <v>5981</v>
      </c>
      <c r="D63" s="386">
        <v>37</v>
      </c>
      <c r="E63" s="386" t="s">
        <v>3089</v>
      </c>
      <c r="F63" s="386" t="s">
        <v>30</v>
      </c>
      <c r="G63" s="386"/>
      <c r="H63" s="386"/>
      <c r="I63" s="386" t="s">
        <v>5753</v>
      </c>
      <c r="J63" s="386" t="s">
        <v>5982</v>
      </c>
      <c r="K63" s="386" t="s">
        <v>5982</v>
      </c>
      <c r="L63" s="386" t="s">
        <v>5983</v>
      </c>
      <c r="M63" s="386" t="s">
        <v>5984</v>
      </c>
      <c r="N63" s="386" t="s">
        <v>639</v>
      </c>
      <c r="O63" s="386" t="s">
        <v>5985</v>
      </c>
      <c r="P63" s="385"/>
      <c r="Q63" s="386" t="s">
        <v>5682</v>
      </c>
      <c r="R63" s="386" t="s">
        <v>5682</v>
      </c>
      <c r="S63" s="386" t="s">
        <v>5682</v>
      </c>
      <c r="T63" s="386" t="s">
        <v>5900</v>
      </c>
      <c r="U63" s="387" t="s">
        <v>5986</v>
      </c>
      <c r="V63" s="386">
        <v>4</v>
      </c>
      <c r="W63" s="388"/>
      <c r="X63" s="388"/>
      <c r="Y63" s="386">
        <v>53</v>
      </c>
      <c r="Z63" s="388"/>
      <c r="AA63" s="388"/>
      <c r="AB63" s="386">
        <v>49</v>
      </c>
      <c r="AC63" s="388"/>
      <c r="AD63" s="388"/>
      <c r="AE63" s="388"/>
      <c r="AF63" s="386">
        <v>32</v>
      </c>
      <c r="AG63" s="388"/>
      <c r="AH63" s="388"/>
      <c r="AI63" s="386">
        <v>74</v>
      </c>
      <c r="AJ63" s="388"/>
      <c r="AK63" s="388"/>
      <c r="AL63" s="386">
        <v>42</v>
      </c>
      <c r="AM63" s="388"/>
      <c r="AN63" s="388"/>
      <c r="AO63" s="388"/>
      <c r="AP63" s="386">
        <v>96</v>
      </c>
      <c r="AQ63" s="388"/>
      <c r="AR63" s="388"/>
      <c r="AS63" s="386">
        <v>98</v>
      </c>
      <c r="AT63" s="388"/>
      <c r="AU63" s="388"/>
      <c r="AV63" s="386">
        <v>2</v>
      </c>
      <c r="AW63" s="388"/>
      <c r="AX63" s="388"/>
      <c r="AY63" s="388"/>
      <c r="AZ63" s="388"/>
      <c r="BA63" s="388"/>
      <c r="BB63" s="388"/>
      <c r="BC63" s="386">
        <v>72</v>
      </c>
      <c r="BD63" s="388"/>
      <c r="BE63" s="388"/>
      <c r="BF63" s="388"/>
      <c r="BG63" s="388"/>
      <c r="BH63" s="388"/>
      <c r="BI63" s="388"/>
      <c r="BJ63" s="388"/>
      <c r="BK63" s="388"/>
      <c r="BL63" s="388"/>
      <c r="BM63" s="388"/>
      <c r="BN63" s="388"/>
      <c r="BO63" s="388"/>
      <c r="BP63" s="388"/>
      <c r="BQ63" s="388"/>
      <c r="BR63" s="388"/>
      <c r="BS63" s="388"/>
      <c r="BT63" s="386">
        <v>87</v>
      </c>
      <c r="BU63" s="388"/>
      <c r="BV63" s="388"/>
      <c r="BW63" s="386">
        <v>94</v>
      </c>
      <c r="BX63" s="388"/>
      <c r="BY63" s="388"/>
      <c r="BZ63" s="386">
        <v>7</v>
      </c>
      <c r="CA63" s="388"/>
      <c r="CB63" s="388"/>
      <c r="CC63" s="388"/>
      <c r="CD63" s="386">
        <v>87</v>
      </c>
      <c r="CE63" s="388"/>
      <c r="CF63" s="388"/>
      <c r="CG63" s="386">
        <v>92</v>
      </c>
      <c r="CH63" s="388"/>
      <c r="CI63" s="388"/>
      <c r="CJ63" s="386">
        <v>5</v>
      </c>
      <c r="CK63" s="388"/>
      <c r="CL63" s="388"/>
      <c r="CM63" s="388"/>
      <c r="CN63" s="388"/>
      <c r="CO63" s="388"/>
      <c r="CP63" s="388"/>
      <c r="CQ63" s="388"/>
      <c r="CR63" s="388"/>
      <c r="CS63" s="388"/>
      <c r="CT63" s="388"/>
      <c r="CU63" s="388"/>
      <c r="CV63" s="388"/>
      <c r="CW63" s="388"/>
      <c r="CX63" s="388"/>
      <c r="CY63" s="388"/>
      <c r="CZ63" s="388"/>
      <c r="DA63" s="388"/>
      <c r="DB63" s="388"/>
      <c r="DC63" s="388"/>
      <c r="DD63" s="388"/>
      <c r="DE63" s="388"/>
      <c r="DF63" s="391">
        <v>0.95</v>
      </c>
      <c r="DG63" s="435"/>
      <c r="DH63" s="435">
        <v>5.53</v>
      </c>
      <c r="DI63" s="388">
        <v>0.9</v>
      </c>
      <c r="DJ63" s="435"/>
      <c r="DK63" s="435">
        <v>3.27</v>
      </c>
      <c r="DL63" s="79"/>
      <c r="DM63" s="79"/>
      <c r="DN63" s="79"/>
      <c r="DO63" s="79"/>
      <c r="DP63" s="79"/>
      <c r="DQ63" s="79">
        <v>2.4</v>
      </c>
      <c r="DR63" s="389">
        <v>2.9</v>
      </c>
      <c r="DS63" s="430">
        <v>0.15</v>
      </c>
      <c r="DT63" s="388"/>
      <c r="DU63" s="388"/>
      <c r="DV63" s="388"/>
    </row>
    <row r="64" spans="1:126" ht="13.15">
      <c r="A64" s="386">
        <v>2022</v>
      </c>
      <c r="B64" s="386" t="s">
        <v>5980</v>
      </c>
      <c r="C64" s="443" t="s">
        <v>5981</v>
      </c>
      <c r="D64" s="386">
        <v>37</v>
      </c>
      <c r="E64" s="386" t="s">
        <v>3089</v>
      </c>
      <c r="F64" s="386" t="s">
        <v>30</v>
      </c>
      <c r="G64" s="386"/>
      <c r="H64" s="386"/>
      <c r="I64" s="386" t="s">
        <v>5753</v>
      </c>
      <c r="J64" s="386" t="s">
        <v>5982</v>
      </c>
      <c r="K64" s="386" t="s">
        <v>5982</v>
      </c>
      <c r="L64" s="386" t="s">
        <v>5983</v>
      </c>
      <c r="M64" s="386" t="s">
        <v>5987</v>
      </c>
      <c r="N64" s="386" t="s">
        <v>639</v>
      </c>
      <c r="O64" s="386" t="s">
        <v>5985</v>
      </c>
      <c r="P64" s="385"/>
      <c r="Q64" s="386" t="s">
        <v>5682</v>
      </c>
      <c r="R64" s="386" t="s">
        <v>5682</v>
      </c>
      <c r="S64" s="386" t="s">
        <v>5682</v>
      </c>
      <c r="T64" s="386" t="s">
        <v>5900</v>
      </c>
      <c r="U64" s="396" t="s">
        <v>5986</v>
      </c>
      <c r="V64" s="386">
        <v>4</v>
      </c>
      <c r="W64" s="388"/>
      <c r="X64" s="388"/>
      <c r="Y64" s="386">
        <v>40</v>
      </c>
      <c r="Z64" s="388"/>
      <c r="AA64" s="388"/>
      <c r="AB64" s="386">
        <v>36</v>
      </c>
      <c r="AC64" s="388"/>
      <c r="AD64" s="388"/>
      <c r="AE64" s="388"/>
      <c r="AF64" s="386">
        <v>32</v>
      </c>
      <c r="AG64" s="388"/>
      <c r="AH64" s="388"/>
      <c r="AI64" s="386">
        <v>70</v>
      </c>
      <c r="AJ64" s="388"/>
      <c r="AK64" s="388"/>
      <c r="AL64" s="386">
        <v>38</v>
      </c>
      <c r="AM64" s="388"/>
      <c r="AN64" s="388"/>
      <c r="AO64" s="388"/>
      <c r="AP64" s="386">
        <v>96</v>
      </c>
      <c r="AQ64" s="388"/>
      <c r="AR64" s="388"/>
      <c r="AS64" s="386">
        <v>98</v>
      </c>
      <c r="AT64" s="388"/>
      <c r="AU64" s="388"/>
      <c r="AV64" s="386">
        <v>2</v>
      </c>
      <c r="AW64" s="388"/>
      <c r="AX64" s="388"/>
      <c r="AY64" s="388"/>
      <c r="AZ64" s="388"/>
      <c r="BA64" s="388"/>
      <c r="BB64" s="388"/>
      <c r="BC64" s="386">
        <v>74</v>
      </c>
      <c r="BD64" s="388"/>
      <c r="BE64" s="388"/>
      <c r="BF64" s="388"/>
      <c r="BG64" s="388"/>
      <c r="BH64" s="388"/>
      <c r="BI64" s="388"/>
      <c r="BJ64" s="388"/>
      <c r="BK64" s="388"/>
      <c r="BL64" s="388"/>
      <c r="BM64" s="388"/>
      <c r="BN64" s="388"/>
      <c r="BO64" s="388"/>
      <c r="BP64" s="388"/>
      <c r="BQ64" s="388"/>
      <c r="BR64" s="388"/>
      <c r="BS64" s="388"/>
      <c r="BT64" s="386">
        <v>87</v>
      </c>
      <c r="BU64" s="388"/>
      <c r="BV64" s="388"/>
      <c r="BW64" s="386">
        <v>90</v>
      </c>
      <c r="BX64" s="388"/>
      <c r="BY64" s="388"/>
      <c r="BZ64" s="386">
        <v>3</v>
      </c>
      <c r="CA64" s="388"/>
      <c r="CB64" s="388"/>
      <c r="CC64" s="388"/>
      <c r="CD64" s="386">
        <v>87</v>
      </c>
      <c r="CE64" s="388"/>
      <c r="CF64" s="388"/>
      <c r="CG64" s="386">
        <v>88</v>
      </c>
      <c r="CH64" s="388"/>
      <c r="CI64" s="388"/>
      <c r="CJ64" s="386">
        <v>1</v>
      </c>
      <c r="CK64" s="388"/>
      <c r="CL64" s="388"/>
      <c r="CM64" s="388"/>
      <c r="CN64" s="388"/>
      <c r="CO64" s="388"/>
      <c r="CP64" s="388"/>
      <c r="CQ64" s="388"/>
      <c r="CR64" s="388"/>
      <c r="CS64" s="388"/>
      <c r="CT64" s="388"/>
      <c r="CU64" s="388"/>
      <c r="CV64" s="388"/>
      <c r="CW64" s="388"/>
      <c r="CX64" s="388"/>
      <c r="CY64" s="388"/>
      <c r="CZ64" s="388"/>
      <c r="DA64" s="388"/>
      <c r="DB64" s="388"/>
      <c r="DC64" s="388"/>
      <c r="DD64" s="388"/>
      <c r="DE64" s="388"/>
      <c r="DF64" s="391">
        <v>0.94</v>
      </c>
      <c r="DG64" s="435"/>
      <c r="DH64" s="435">
        <v>5.79</v>
      </c>
      <c r="DI64" s="388">
        <v>0.88</v>
      </c>
      <c r="DJ64" s="435"/>
      <c r="DK64" s="435">
        <v>3.33</v>
      </c>
      <c r="DL64" s="79"/>
      <c r="DM64" s="79"/>
      <c r="DN64" s="79"/>
      <c r="DO64" s="79"/>
      <c r="DP64" s="79"/>
      <c r="DQ64" s="79">
        <v>2.4</v>
      </c>
      <c r="DR64" s="389">
        <v>2.9</v>
      </c>
      <c r="DS64" s="430">
        <v>0.15</v>
      </c>
      <c r="DT64" s="388"/>
      <c r="DU64" s="388"/>
      <c r="DV64" s="388"/>
    </row>
    <row r="65" spans="1:126" ht="13.15">
      <c r="A65" s="386">
        <v>2022</v>
      </c>
      <c r="B65" s="386" t="s">
        <v>618</v>
      </c>
      <c r="C65" s="443" t="s">
        <v>621</v>
      </c>
      <c r="D65" s="386">
        <v>98</v>
      </c>
      <c r="E65" s="386" t="s">
        <v>622</v>
      </c>
      <c r="F65" s="386" t="s">
        <v>30</v>
      </c>
      <c r="G65" s="444"/>
      <c r="H65" s="444"/>
      <c r="I65" s="386" t="s">
        <v>605</v>
      </c>
      <c r="J65" s="386" t="s">
        <v>616</v>
      </c>
      <c r="K65" s="386" t="s">
        <v>616</v>
      </c>
      <c r="L65" s="386" t="s">
        <v>617</v>
      </c>
      <c r="M65" s="386" t="s">
        <v>619</v>
      </c>
      <c r="N65" s="386" t="s">
        <v>613</v>
      </c>
      <c r="O65" s="386" t="s">
        <v>5988</v>
      </c>
      <c r="P65" s="445"/>
      <c r="Q65" s="386" t="s">
        <v>615</v>
      </c>
      <c r="R65" s="386" t="s">
        <v>5682</v>
      </c>
      <c r="S65" s="386" t="s">
        <v>5682</v>
      </c>
      <c r="T65" s="386" t="s">
        <v>5978</v>
      </c>
      <c r="U65" s="387" t="s">
        <v>5989</v>
      </c>
      <c r="V65" s="386"/>
      <c r="W65" s="388"/>
      <c r="X65" s="388"/>
      <c r="Y65" s="388"/>
      <c r="Z65" s="388"/>
      <c r="AA65" s="388"/>
      <c r="AB65" s="388"/>
      <c r="AC65" s="388"/>
      <c r="AD65" s="388"/>
      <c r="AE65" s="388"/>
      <c r="AF65" s="386"/>
      <c r="AG65" s="388"/>
      <c r="AH65" s="388"/>
      <c r="AI65" s="388"/>
      <c r="AJ65" s="388"/>
      <c r="AK65" s="388"/>
      <c r="AL65" s="388"/>
      <c r="AM65" s="388"/>
      <c r="AN65" s="388"/>
      <c r="AO65" s="388"/>
      <c r="AP65" s="388"/>
      <c r="AQ65" s="388"/>
      <c r="AR65" s="388"/>
      <c r="AS65" s="388"/>
      <c r="AT65" s="388"/>
      <c r="AU65" s="388"/>
      <c r="AV65" s="388"/>
      <c r="AW65" s="388"/>
      <c r="AX65" s="388"/>
      <c r="AY65" s="388"/>
      <c r="AZ65" s="386"/>
      <c r="BA65" s="388"/>
      <c r="BB65" s="388"/>
      <c r="BC65" s="388"/>
      <c r="BD65" s="388"/>
      <c r="BE65" s="388"/>
      <c r="BF65" s="388"/>
      <c r="BG65" s="388"/>
      <c r="BH65" s="388"/>
      <c r="BI65" s="388"/>
      <c r="BJ65" s="388"/>
      <c r="BK65" s="388"/>
      <c r="BL65" s="388"/>
      <c r="BM65" s="388"/>
      <c r="BN65" s="388"/>
      <c r="BO65" s="388"/>
      <c r="BP65" s="388"/>
      <c r="BQ65" s="388"/>
      <c r="BR65" s="388"/>
      <c r="BS65" s="388"/>
      <c r="BT65" s="386"/>
      <c r="BU65" s="388"/>
      <c r="BV65" s="388"/>
      <c r="BW65" s="388"/>
      <c r="BX65" s="388"/>
      <c r="BY65" s="388"/>
      <c r="BZ65" s="388"/>
      <c r="CA65" s="388"/>
      <c r="CB65" s="388"/>
      <c r="CC65" s="388"/>
      <c r="CD65" s="386"/>
      <c r="CE65" s="388"/>
      <c r="CF65" s="388"/>
      <c r="CG65" s="388"/>
      <c r="CH65" s="388"/>
      <c r="CI65" s="388"/>
      <c r="CJ65" s="388"/>
      <c r="CK65" s="388"/>
      <c r="CL65" s="388"/>
      <c r="CM65" s="388"/>
      <c r="CN65" s="386">
        <v>1</v>
      </c>
      <c r="CO65" s="388"/>
      <c r="CP65" s="435"/>
      <c r="CQ65" s="386">
        <v>3</v>
      </c>
      <c r="CR65" s="388"/>
      <c r="CS65" s="435"/>
      <c r="CT65" s="388"/>
      <c r="CU65" s="388"/>
      <c r="CV65" s="435"/>
      <c r="CW65" s="386">
        <v>53</v>
      </c>
      <c r="CX65" s="388"/>
      <c r="CY65" s="435"/>
      <c r="CZ65" s="386">
        <v>83</v>
      </c>
      <c r="DA65" s="388"/>
      <c r="DB65" s="435"/>
      <c r="DC65" s="386">
        <v>79</v>
      </c>
      <c r="DD65" s="388"/>
      <c r="DE65" s="435"/>
      <c r="DF65" s="391">
        <v>0.96</v>
      </c>
      <c r="DG65" s="446"/>
      <c r="DH65" s="446">
        <v>6.1</v>
      </c>
      <c r="DI65" s="388">
        <v>0.94</v>
      </c>
      <c r="DJ65" s="446"/>
      <c r="DK65" s="446">
        <v>4.7</v>
      </c>
      <c r="DL65" s="79"/>
      <c r="DM65" s="79"/>
      <c r="DN65" s="79"/>
      <c r="DO65" s="79" t="s">
        <v>615</v>
      </c>
      <c r="DP65" s="389" t="s">
        <v>615</v>
      </c>
      <c r="DQ65" s="79" t="s">
        <v>615</v>
      </c>
      <c r="DR65" s="389" t="s">
        <v>615</v>
      </c>
      <c r="DS65" s="432" t="s">
        <v>615</v>
      </c>
      <c r="DT65" s="447"/>
      <c r="DU65" s="447"/>
      <c r="DV65" s="447"/>
    </row>
    <row r="66" spans="1:126" ht="13.15">
      <c r="A66" s="386">
        <v>2022</v>
      </c>
      <c r="B66" s="386" t="s">
        <v>5785</v>
      </c>
      <c r="C66" s="443" t="s">
        <v>5990</v>
      </c>
      <c r="D66" s="386">
        <v>5</v>
      </c>
      <c r="E66" s="384" t="s">
        <v>5991</v>
      </c>
      <c r="F66" s="386" t="s">
        <v>30</v>
      </c>
      <c r="G66" s="384"/>
      <c r="H66" s="384"/>
      <c r="I66" s="384" t="s">
        <v>5787</v>
      </c>
      <c r="J66" s="384" t="s">
        <v>5788</v>
      </c>
      <c r="K66" s="384" t="s">
        <v>5789</v>
      </c>
      <c r="L66" s="384" t="s">
        <v>5790</v>
      </c>
      <c r="M66" s="384" t="s">
        <v>5791</v>
      </c>
      <c r="N66" s="386" t="s">
        <v>631</v>
      </c>
      <c r="O66" s="386" t="s">
        <v>5992</v>
      </c>
      <c r="P66" s="385"/>
      <c r="Q66" s="386" t="s">
        <v>5682</v>
      </c>
      <c r="R66" s="386" t="s">
        <v>5682</v>
      </c>
      <c r="S66" s="386" t="s">
        <v>615</v>
      </c>
      <c r="T66" s="386" t="s">
        <v>5876</v>
      </c>
      <c r="U66" s="387" t="s">
        <v>5993</v>
      </c>
      <c r="V66" s="388"/>
      <c r="W66" s="388"/>
      <c r="X66" s="388"/>
      <c r="Y66" s="388"/>
      <c r="Z66" s="388"/>
      <c r="AA66" s="388"/>
      <c r="AB66" s="388"/>
      <c r="AC66" s="388"/>
      <c r="AD66" s="388"/>
      <c r="AE66" s="388"/>
      <c r="AF66" s="388"/>
      <c r="AG66" s="388"/>
      <c r="AH66" s="388"/>
      <c r="AI66" s="388"/>
      <c r="AJ66" s="388"/>
      <c r="AK66" s="388"/>
      <c r="AL66" s="388"/>
      <c r="AM66" s="388"/>
      <c r="AN66" s="388"/>
      <c r="AO66" s="388"/>
      <c r="AP66" s="388"/>
      <c r="AQ66" s="388"/>
      <c r="AR66" s="388"/>
      <c r="AS66" s="388"/>
      <c r="AT66" s="388"/>
      <c r="AU66" s="388"/>
      <c r="AV66" s="388"/>
      <c r="AW66" s="388"/>
      <c r="AX66" s="388"/>
      <c r="AY66" s="388"/>
      <c r="AZ66" s="388"/>
      <c r="BA66" s="388"/>
      <c r="BB66" s="388"/>
      <c r="BC66" s="388"/>
      <c r="BD66" s="388"/>
      <c r="BE66" s="388"/>
      <c r="BF66" s="388"/>
      <c r="BG66" s="388"/>
      <c r="BH66" s="388"/>
      <c r="BI66" s="388"/>
      <c r="BJ66" s="388"/>
      <c r="BK66" s="388"/>
      <c r="BL66" s="388"/>
      <c r="BM66" s="388"/>
      <c r="BN66" s="388"/>
      <c r="BO66" s="388"/>
      <c r="BP66" s="388"/>
      <c r="BQ66" s="388"/>
      <c r="BR66" s="388"/>
      <c r="BS66" s="388"/>
      <c r="BT66" s="388"/>
      <c r="BU66" s="388"/>
      <c r="BV66" s="388"/>
      <c r="BW66" s="388"/>
      <c r="BX66" s="388"/>
      <c r="BY66" s="388"/>
      <c r="BZ66" s="388"/>
      <c r="CA66" s="388"/>
      <c r="CB66" s="388"/>
      <c r="CC66" s="388"/>
      <c r="CD66" s="388"/>
      <c r="CE66" s="388"/>
      <c r="CF66" s="388"/>
      <c r="CG66" s="388"/>
      <c r="CH66" s="388"/>
      <c r="CI66" s="388"/>
      <c r="CJ66" s="388"/>
      <c r="CK66" s="388"/>
      <c r="CL66" s="388"/>
      <c r="CM66" s="388"/>
      <c r="CN66" s="388"/>
      <c r="CO66" s="388"/>
      <c r="CP66" s="388"/>
      <c r="CQ66" s="388"/>
      <c r="CR66" s="388"/>
      <c r="CS66" s="388"/>
      <c r="CT66" s="388"/>
      <c r="CU66" s="388"/>
      <c r="CV66" s="388"/>
      <c r="CW66" s="388"/>
      <c r="CX66" s="388"/>
      <c r="CY66" s="388"/>
      <c r="CZ66" s="388"/>
      <c r="DA66" s="388"/>
      <c r="DB66" s="388"/>
      <c r="DC66" s="388"/>
      <c r="DD66" s="388"/>
      <c r="DE66" s="388"/>
      <c r="DF66" s="391">
        <v>0.94</v>
      </c>
      <c r="DG66" s="446"/>
      <c r="DH66" s="446">
        <v>5.4</v>
      </c>
      <c r="DI66" s="388">
        <v>0.87</v>
      </c>
      <c r="DJ66" s="446"/>
      <c r="DK66" s="446">
        <v>2.9</v>
      </c>
      <c r="DL66" s="79"/>
      <c r="DM66" s="79"/>
      <c r="DN66" s="79"/>
      <c r="DO66" s="79"/>
      <c r="DP66" s="79"/>
      <c r="DQ66" s="79">
        <v>6.9</v>
      </c>
      <c r="DR66" s="389">
        <v>7.7</v>
      </c>
      <c r="DS66" s="393">
        <v>0.12</v>
      </c>
      <c r="DT66" s="447"/>
      <c r="DU66" s="447"/>
      <c r="DV66" s="447"/>
    </row>
    <row r="67" spans="1:126" ht="13.15">
      <c r="A67" s="386">
        <v>2022</v>
      </c>
      <c r="B67" s="386" t="s">
        <v>5907</v>
      </c>
      <c r="C67" s="443" t="s">
        <v>5994</v>
      </c>
      <c r="D67" s="386">
        <v>7</v>
      </c>
      <c r="E67" s="384" t="s">
        <v>311</v>
      </c>
      <c r="F67" s="386" t="s">
        <v>30</v>
      </c>
      <c r="G67" s="384"/>
      <c r="H67" s="384"/>
      <c r="I67" s="386" t="s">
        <v>605</v>
      </c>
      <c r="J67" s="386" t="s">
        <v>5836</v>
      </c>
      <c r="K67" s="386" t="s">
        <v>5836</v>
      </c>
      <c r="L67" s="386" t="s">
        <v>5909</v>
      </c>
      <c r="M67" s="386" t="s">
        <v>5951</v>
      </c>
      <c r="N67" s="386" t="s">
        <v>631</v>
      </c>
      <c r="O67" s="386" t="s">
        <v>5995</v>
      </c>
      <c r="P67" s="385"/>
      <c r="Q67" s="386" t="s">
        <v>5682</v>
      </c>
      <c r="R67" s="386" t="s">
        <v>5682</v>
      </c>
      <c r="S67" s="386" t="s">
        <v>615</v>
      </c>
      <c r="T67" s="386" t="s">
        <v>5876</v>
      </c>
      <c r="U67" s="387" t="s">
        <v>5996</v>
      </c>
      <c r="V67" s="388"/>
      <c r="W67" s="388"/>
      <c r="X67" s="388"/>
      <c r="Y67" s="388"/>
      <c r="Z67" s="388"/>
      <c r="AA67" s="388"/>
      <c r="AB67" s="388"/>
      <c r="AC67" s="388"/>
      <c r="AD67" s="388"/>
      <c r="AE67" s="388"/>
      <c r="AF67" s="388"/>
      <c r="AG67" s="388"/>
      <c r="AH67" s="388"/>
      <c r="AI67" s="388"/>
      <c r="AJ67" s="388"/>
      <c r="AK67" s="388"/>
      <c r="AL67" s="388"/>
      <c r="AM67" s="388"/>
      <c r="AN67" s="388"/>
      <c r="AO67" s="388"/>
      <c r="AP67" s="388"/>
      <c r="AQ67" s="388"/>
      <c r="AR67" s="388"/>
      <c r="AS67" s="388"/>
      <c r="AT67" s="388"/>
      <c r="AU67" s="388"/>
      <c r="AV67" s="388"/>
      <c r="AW67" s="388"/>
      <c r="AX67" s="388"/>
      <c r="AY67" s="388"/>
      <c r="AZ67" s="388"/>
      <c r="BA67" s="388"/>
      <c r="BB67" s="388"/>
      <c r="BC67" s="388"/>
      <c r="BD67" s="388"/>
      <c r="BE67" s="388"/>
      <c r="BF67" s="388"/>
      <c r="BG67" s="388"/>
      <c r="BH67" s="388"/>
      <c r="BI67" s="388"/>
      <c r="BJ67" s="388"/>
      <c r="BK67" s="388"/>
      <c r="BL67" s="388"/>
      <c r="BM67" s="388"/>
      <c r="BN67" s="388"/>
      <c r="BO67" s="388"/>
      <c r="BP67" s="388"/>
      <c r="BQ67" s="388"/>
      <c r="BR67" s="388"/>
      <c r="BS67" s="388"/>
      <c r="BT67" s="388"/>
      <c r="BU67" s="388"/>
      <c r="BV67" s="388"/>
      <c r="BW67" s="388"/>
      <c r="BX67" s="388"/>
      <c r="BY67" s="388"/>
      <c r="BZ67" s="388"/>
      <c r="CA67" s="388"/>
      <c r="CB67" s="388"/>
      <c r="CC67" s="388"/>
      <c r="CD67" s="388"/>
      <c r="CE67" s="388"/>
      <c r="CF67" s="388"/>
      <c r="CG67" s="388"/>
      <c r="CH67" s="388"/>
      <c r="CI67" s="388"/>
      <c r="CJ67" s="388"/>
      <c r="CK67" s="388"/>
      <c r="CL67" s="388"/>
      <c r="CM67" s="388"/>
      <c r="CN67" s="388"/>
      <c r="CO67" s="388"/>
      <c r="CP67" s="388"/>
      <c r="CQ67" s="388"/>
      <c r="CR67" s="388"/>
      <c r="CS67" s="388"/>
      <c r="CT67" s="388"/>
      <c r="CU67" s="388"/>
      <c r="CV67" s="388"/>
      <c r="CW67" s="388"/>
      <c r="CX67" s="388"/>
      <c r="CY67" s="388"/>
      <c r="CZ67" s="388"/>
      <c r="DA67" s="388"/>
      <c r="DB67" s="388"/>
      <c r="DC67" s="388"/>
      <c r="DD67" s="388"/>
      <c r="DE67" s="388"/>
      <c r="DF67" s="391">
        <v>0.94</v>
      </c>
      <c r="DG67" s="446"/>
      <c r="DH67" s="446">
        <v>5.2</v>
      </c>
      <c r="DI67" s="388">
        <v>0.87</v>
      </c>
      <c r="DJ67" s="446"/>
      <c r="DK67" s="446">
        <v>3.3</v>
      </c>
      <c r="DL67" s="79"/>
      <c r="DM67" s="79"/>
      <c r="DN67" s="79"/>
      <c r="DO67" s="79"/>
      <c r="DP67" s="79"/>
      <c r="DQ67" s="79">
        <v>3.1</v>
      </c>
      <c r="DR67" s="389">
        <v>3.4</v>
      </c>
      <c r="DS67" s="393">
        <v>0.16</v>
      </c>
      <c r="DT67" s="447"/>
      <c r="DU67" s="447"/>
      <c r="DV67" s="447"/>
    </row>
    <row r="68" spans="1:126" ht="13.15">
      <c r="A68" s="386">
        <v>2022</v>
      </c>
      <c r="B68" s="386" t="s">
        <v>5997</v>
      </c>
      <c r="C68" s="443" t="s">
        <v>5998</v>
      </c>
      <c r="D68" s="386">
        <v>28</v>
      </c>
      <c r="E68" s="384" t="s">
        <v>311</v>
      </c>
      <c r="F68" s="386" t="s">
        <v>30</v>
      </c>
      <c r="G68" s="384"/>
      <c r="H68" s="384"/>
      <c r="I68" s="384" t="s">
        <v>5179</v>
      </c>
      <c r="J68" s="384" t="s">
        <v>5999</v>
      </c>
      <c r="K68" s="384" t="s">
        <v>5999</v>
      </c>
      <c r="L68" s="384" t="s">
        <v>6000</v>
      </c>
      <c r="M68" s="386" t="s">
        <v>5997</v>
      </c>
      <c r="N68" s="386" t="s">
        <v>5680</v>
      </c>
      <c r="O68" s="386" t="s">
        <v>6001</v>
      </c>
      <c r="P68" s="385"/>
      <c r="Q68" s="386" t="s">
        <v>5682</v>
      </c>
      <c r="R68" s="386" t="s">
        <v>5682</v>
      </c>
      <c r="S68" s="386" t="s">
        <v>5682</v>
      </c>
      <c r="T68" s="386" t="s">
        <v>5900</v>
      </c>
      <c r="U68" s="396" t="s">
        <v>6002</v>
      </c>
      <c r="V68" s="386">
        <v>10</v>
      </c>
      <c r="W68" s="388"/>
      <c r="X68" s="388"/>
      <c r="Y68" s="386">
        <v>40</v>
      </c>
      <c r="Z68" s="388"/>
      <c r="AA68" s="388"/>
      <c r="AB68" s="386">
        <v>30</v>
      </c>
      <c r="AC68" s="388"/>
      <c r="AD68" s="388"/>
      <c r="AE68" s="388"/>
      <c r="AF68" s="386">
        <v>14</v>
      </c>
      <c r="AG68" s="388"/>
      <c r="AH68" s="388"/>
      <c r="AI68" s="386">
        <v>60</v>
      </c>
      <c r="AJ68" s="388"/>
      <c r="AK68" s="388"/>
      <c r="AL68" s="386">
        <v>46</v>
      </c>
      <c r="AM68" s="388"/>
      <c r="AN68" s="388"/>
      <c r="AO68" s="388"/>
      <c r="AP68" s="386">
        <v>54</v>
      </c>
      <c r="AQ68" s="388"/>
      <c r="AR68" s="388"/>
      <c r="AS68" s="386">
        <v>83</v>
      </c>
      <c r="AT68" s="388"/>
      <c r="AU68" s="388"/>
      <c r="AV68" s="386">
        <v>29</v>
      </c>
      <c r="AW68" s="388"/>
      <c r="AX68" s="388"/>
      <c r="AY68" s="388"/>
      <c r="AZ68" s="386">
        <v>30</v>
      </c>
      <c r="BA68" s="388"/>
      <c r="BB68" s="388"/>
      <c r="BC68" s="386">
        <v>52</v>
      </c>
      <c r="BD68" s="388"/>
      <c r="BE68" s="388"/>
      <c r="BF68" s="386">
        <v>22</v>
      </c>
      <c r="BG68" s="388"/>
      <c r="BH68" s="388"/>
      <c r="BI68" s="388"/>
      <c r="BJ68" s="388"/>
      <c r="BK68" s="388"/>
      <c r="BL68" s="388"/>
      <c r="BM68" s="388"/>
      <c r="BN68" s="388"/>
      <c r="BO68" s="388"/>
      <c r="BP68" s="388"/>
      <c r="BQ68" s="388"/>
      <c r="BR68" s="388"/>
      <c r="BS68" s="388"/>
      <c r="BT68" s="386">
        <v>42</v>
      </c>
      <c r="BU68" s="388"/>
      <c r="BV68" s="388"/>
      <c r="BW68" s="386">
        <v>62</v>
      </c>
      <c r="BX68" s="388"/>
      <c r="BY68" s="388"/>
      <c r="BZ68" s="386">
        <v>20</v>
      </c>
      <c r="CA68" s="388"/>
      <c r="CB68" s="388"/>
      <c r="CC68" s="388"/>
      <c r="CD68" s="386">
        <v>40</v>
      </c>
      <c r="CE68" s="388"/>
      <c r="CF68" s="388"/>
      <c r="CG68" s="386">
        <v>69</v>
      </c>
      <c r="CH68" s="388"/>
      <c r="CI68" s="388"/>
      <c r="CJ68" s="386">
        <v>29</v>
      </c>
      <c r="CK68" s="388"/>
      <c r="CL68" s="388"/>
      <c r="CM68" s="388"/>
      <c r="CN68" s="388"/>
      <c r="CO68" s="388"/>
      <c r="CP68" s="388"/>
      <c r="CQ68" s="388"/>
      <c r="CR68" s="388"/>
      <c r="CS68" s="388"/>
      <c r="CT68" s="388"/>
      <c r="CU68" s="388"/>
      <c r="CV68" s="388"/>
      <c r="CW68" s="388"/>
      <c r="CX68" s="388"/>
      <c r="CY68" s="388"/>
      <c r="CZ68" s="388"/>
      <c r="DA68" s="388"/>
      <c r="DB68" s="388"/>
      <c r="DC68" s="388"/>
      <c r="DD68" s="388"/>
      <c r="DE68" s="388"/>
      <c r="DF68" s="391">
        <v>0.94</v>
      </c>
      <c r="DG68" s="446"/>
      <c r="DH68" s="446">
        <v>6.7</v>
      </c>
      <c r="DI68" s="388">
        <v>0.89</v>
      </c>
      <c r="DJ68" s="446"/>
      <c r="DK68" s="446">
        <v>3.3</v>
      </c>
      <c r="DL68" s="79"/>
      <c r="DM68" s="79"/>
      <c r="DN68" s="79"/>
      <c r="DO68" s="79"/>
      <c r="DP68" s="79"/>
      <c r="DQ68" s="79">
        <v>2.5</v>
      </c>
      <c r="DR68" s="392">
        <v>2.9</v>
      </c>
      <c r="DS68" s="393">
        <v>0.18</v>
      </c>
      <c r="DT68" s="447"/>
      <c r="DU68" s="447"/>
      <c r="DV68" s="447"/>
    </row>
    <row r="69" spans="1:126" ht="13.15">
      <c r="A69" s="386">
        <v>2022</v>
      </c>
      <c r="B69" s="386" t="s">
        <v>626</v>
      </c>
      <c r="C69" s="443" t="s">
        <v>629</v>
      </c>
      <c r="D69" s="386">
        <v>10</v>
      </c>
      <c r="E69" s="384" t="s">
        <v>630</v>
      </c>
      <c r="F69" s="386" t="s">
        <v>30</v>
      </c>
      <c r="G69" s="384"/>
      <c r="H69" s="384"/>
      <c r="I69" s="384" t="s">
        <v>623</v>
      </c>
      <c r="J69" s="384" t="s">
        <v>624</v>
      </c>
      <c r="K69" s="384" t="s">
        <v>624</v>
      </c>
      <c r="L69" s="384" t="s">
        <v>625</v>
      </c>
      <c r="M69" s="386" t="s">
        <v>627</v>
      </c>
      <c r="N69" s="386" t="s">
        <v>631</v>
      </c>
      <c r="O69" s="386" t="s">
        <v>6003</v>
      </c>
      <c r="P69" s="385"/>
      <c r="Q69" s="386" t="s">
        <v>5682</v>
      </c>
      <c r="R69" s="386" t="s">
        <v>5682</v>
      </c>
      <c r="S69" s="386" t="s">
        <v>5682</v>
      </c>
      <c r="T69" s="386" t="s">
        <v>5978</v>
      </c>
      <c r="U69" s="387" t="s">
        <v>6004</v>
      </c>
      <c r="V69" s="386"/>
      <c r="W69" s="388"/>
      <c r="X69" s="388"/>
      <c r="Y69" s="386"/>
      <c r="Z69" s="388"/>
      <c r="AA69" s="388"/>
      <c r="AB69" s="386"/>
      <c r="AC69" s="388"/>
      <c r="AD69" s="388"/>
      <c r="AE69" s="388"/>
      <c r="AF69" s="386"/>
      <c r="AG69" s="388"/>
      <c r="AH69" s="388"/>
      <c r="AI69" s="386"/>
      <c r="AJ69" s="388"/>
      <c r="AK69" s="388"/>
      <c r="AL69" s="386"/>
      <c r="AM69" s="388"/>
      <c r="AN69" s="388"/>
      <c r="AO69" s="388"/>
      <c r="AP69" s="386"/>
      <c r="AQ69" s="388"/>
      <c r="AR69" s="388"/>
      <c r="AS69" s="386"/>
      <c r="AT69" s="388"/>
      <c r="AU69" s="388"/>
      <c r="AV69" s="386"/>
      <c r="AW69" s="388"/>
      <c r="AX69" s="388"/>
      <c r="AY69" s="388"/>
      <c r="AZ69" s="386"/>
      <c r="BA69" s="388"/>
      <c r="BB69" s="388"/>
      <c r="BC69" s="386"/>
      <c r="BD69" s="388"/>
      <c r="BE69" s="388"/>
      <c r="BF69" s="386"/>
      <c r="BG69" s="388"/>
      <c r="BH69" s="388"/>
      <c r="BI69" s="388"/>
      <c r="BJ69" s="388"/>
      <c r="BK69" s="388"/>
      <c r="BL69" s="388"/>
      <c r="BM69" s="388"/>
      <c r="BN69" s="388"/>
      <c r="BO69" s="388"/>
      <c r="BP69" s="388"/>
      <c r="BQ69" s="388"/>
      <c r="BR69" s="388"/>
      <c r="BS69" s="388"/>
      <c r="BT69" s="386"/>
      <c r="BU69" s="388"/>
      <c r="BV69" s="388"/>
      <c r="BW69" s="386"/>
      <c r="BX69" s="388"/>
      <c r="BY69" s="388"/>
      <c r="BZ69" s="386"/>
      <c r="CA69" s="388"/>
      <c r="CB69" s="388"/>
      <c r="CC69" s="388"/>
      <c r="CD69" s="386"/>
      <c r="CE69" s="388"/>
      <c r="CF69" s="388"/>
      <c r="CG69" s="386"/>
      <c r="CH69" s="388"/>
      <c r="CI69" s="388"/>
      <c r="CJ69" s="386"/>
      <c r="CK69" s="388"/>
      <c r="CL69" s="388"/>
      <c r="CM69" s="388"/>
      <c r="CN69" s="386">
        <v>7</v>
      </c>
      <c r="CO69" s="386">
        <v>20</v>
      </c>
      <c r="CP69" s="435">
        <f>CO69-CN69</f>
        <v>13</v>
      </c>
      <c r="CQ69" s="386">
        <v>15</v>
      </c>
      <c r="CR69" s="386">
        <v>49</v>
      </c>
      <c r="CS69" s="435">
        <f>CR69-CQ69</f>
        <v>34</v>
      </c>
      <c r="CT69" s="386">
        <v>76</v>
      </c>
      <c r="CU69" s="386">
        <v>100</v>
      </c>
      <c r="CV69" s="435">
        <f>CU69-CT69</f>
        <v>24</v>
      </c>
      <c r="CW69" s="386">
        <v>51</v>
      </c>
      <c r="CX69" s="386">
        <v>80</v>
      </c>
      <c r="CY69" s="435">
        <f>CX69-CW69</f>
        <v>29</v>
      </c>
      <c r="CZ69" s="386">
        <v>22</v>
      </c>
      <c r="DA69" s="386">
        <v>27</v>
      </c>
      <c r="DB69" s="435">
        <f>DA69-CZ69</f>
        <v>5</v>
      </c>
      <c r="DC69" s="386">
        <v>28</v>
      </c>
      <c r="DD69" s="386">
        <v>84</v>
      </c>
      <c r="DE69" s="435">
        <f>DD69-DC69</f>
        <v>56</v>
      </c>
      <c r="DF69" s="391">
        <v>0.94</v>
      </c>
      <c r="DG69" s="446"/>
      <c r="DH69" s="446">
        <v>4.9000000000000004</v>
      </c>
      <c r="DI69" s="388">
        <v>0.89</v>
      </c>
      <c r="DJ69" s="446"/>
      <c r="DK69" s="446">
        <v>3</v>
      </c>
      <c r="DL69" s="79"/>
      <c r="DM69" s="79"/>
      <c r="DN69" s="79"/>
      <c r="DO69" s="79">
        <v>1183</v>
      </c>
      <c r="DP69" s="79">
        <v>560</v>
      </c>
      <c r="DQ69" s="79">
        <v>11</v>
      </c>
      <c r="DR69" s="392">
        <v>12.7</v>
      </c>
      <c r="DS69" s="393">
        <v>0.18</v>
      </c>
      <c r="DT69" s="447"/>
      <c r="DU69" s="447"/>
      <c r="DV69" s="447"/>
    </row>
    <row r="70" spans="1:126" ht="13.15">
      <c r="A70" s="384">
        <v>2022</v>
      </c>
      <c r="B70" s="384" t="s">
        <v>6005</v>
      </c>
      <c r="C70" s="448" t="s">
        <v>6006</v>
      </c>
      <c r="D70" s="384">
        <v>22</v>
      </c>
      <c r="E70" s="384" t="s">
        <v>630</v>
      </c>
      <c r="F70" s="384" t="s">
        <v>30</v>
      </c>
      <c r="G70" s="384"/>
      <c r="H70" s="384"/>
      <c r="I70" s="449" t="s">
        <v>632</v>
      </c>
      <c r="J70" s="450" t="s">
        <v>6007</v>
      </c>
      <c r="K70" s="450" t="s">
        <v>6007</v>
      </c>
      <c r="L70" s="384" t="s">
        <v>5761</v>
      </c>
      <c r="M70" s="384" t="s">
        <v>6008</v>
      </c>
      <c r="N70" s="384" t="s">
        <v>5680</v>
      </c>
      <c r="O70" s="384" t="s">
        <v>6009</v>
      </c>
      <c r="P70" s="451"/>
      <c r="Q70" s="384" t="s">
        <v>5682</v>
      </c>
      <c r="R70" s="384" t="s">
        <v>5682</v>
      </c>
      <c r="S70" s="384" t="s">
        <v>5682</v>
      </c>
      <c r="T70" s="384" t="s">
        <v>5900</v>
      </c>
      <c r="U70" s="452" t="s">
        <v>6010</v>
      </c>
      <c r="V70" s="384">
        <v>11</v>
      </c>
      <c r="W70" s="453"/>
      <c r="X70" s="453"/>
      <c r="Y70" s="384">
        <v>67</v>
      </c>
      <c r="Z70" s="453"/>
      <c r="AA70" s="453"/>
      <c r="AB70" s="384">
        <v>56</v>
      </c>
      <c r="AC70" s="453"/>
      <c r="AD70" s="453"/>
      <c r="AE70" s="453"/>
      <c r="AF70" s="384">
        <v>55</v>
      </c>
      <c r="AG70" s="453"/>
      <c r="AH70" s="453"/>
      <c r="AI70" s="384">
        <v>80</v>
      </c>
      <c r="AJ70" s="453"/>
      <c r="AK70" s="453"/>
      <c r="AL70" s="384">
        <v>25</v>
      </c>
      <c r="AM70" s="453"/>
      <c r="AN70" s="453"/>
      <c r="AO70" s="453"/>
      <c r="AP70" s="384">
        <v>98</v>
      </c>
      <c r="AQ70" s="453"/>
      <c r="AR70" s="453"/>
      <c r="AS70" s="384">
        <v>98</v>
      </c>
      <c r="AT70" s="453"/>
      <c r="AU70" s="453"/>
      <c r="AV70" s="384">
        <v>0</v>
      </c>
      <c r="AW70" s="453"/>
      <c r="AX70" s="453"/>
      <c r="AY70" s="453"/>
      <c r="AZ70" s="453"/>
      <c r="BA70" s="453"/>
      <c r="BB70" s="453"/>
      <c r="BC70" s="384">
        <v>91</v>
      </c>
      <c r="BD70" s="453"/>
      <c r="BE70" s="453"/>
      <c r="BF70" s="453"/>
      <c r="BG70" s="453"/>
      <c r="BH70" s="453"/>
      <c r="BI70" s="453"/>
      <c r="BJ70" s="453"/>
      <c r="BK70" s="453"/>
      <c r="BL70" s="453"/>
      <c r="BM70" s="453"/>
      <c r="BN70" s="453"/>
      <c r="BO70" s="453"/>
      <c r="BP70" s="453"/>
      <c r="BQ70" s="453"/>
      <c r="BR70" s="453"/>
      <c r="BS70" s="453"/>
      <c r="BT70" s="384">
        <v>83</v>
      </c>
      <c r="BU70" s="453"/>
      <c r="BV70" s="453"/>
      <c r="BW70" s="384">
        <v>87</v>
      </c>
      <c r="BX70" s="453"/>
      <c r="BY70" s="453"/>
      <c r="BZ70" s="384">
        <v>4</v>
      </c>
      <c r="CA70" s="453"/>
      <c r="CB70" s="453"/>
      <c r="CC70" s="453"/>
      <c r="CD70" s="384">
        <v>83</v>
      </c>
      <c r="CE70" s="453"/>
      <c r="CF70" s="453"/>
      <c r="CG70" s="384">
        <v>91</v>
      </c>
      <c r="CH70" s="453"/>
      <c r="CI70" s="453"/>
      <c r="CJ70" s="384">
        <v>8</v>
      </c>
      <c r="CK70" s="453"/>
      <c r="CL70" s="453"/>
      <c r="CM70" s="453"/>
      <c r="CN70" s="453"/>
      <c r="CO70" s="453"/>
      <c r="CP70" s="453"/>
      <c r="CQ70" s="453"/>
      <c r="CR70" s="453"/>
      <c r="CS70" s="453"/>
      <c r="CT70" s="453"/>
      <c r="CU70" s="453"/>
      <c r="CV70" s="453"/>
      <c r="CW70" s="453"/>
      <c r="CX70" s="453"/>
      <c r="CY70" s="453"/>
      <c r="CZ70" s="453"/>
      <c r="DA70" s="453"/>
      <c r="DB70" s="453"/>
      <c r="DC70" s="453"/>
      <c r="DD70" s="453"/>
      <c r="DE70" s="453"/>
      <c r="DF70" s="454">
        <v>0.92</v>
      </c>
      <c r="DG70" s="455"/>
      <c r="DH70" s="455">
        <v>4.71</v>
      </c>
      <c r="DI70" s="453">
        <v>0.83</v>
      </c>
      <c r="DJ70" s="455"/>
      <c r="DK70" s="455">
        <v>2.29</v>
      </c>
      <c r="DL70" s="79"/>
      <c r="DM70" s="79"/>
      <c r="DN70" s="79"/>
      <c r="DO70" s="79"/>
      <c r="DP70" s="79"/>
      <c r="DQ70" s="79">
        <v>4.5</v>
      </c>
      <c r="DR70" s="392">
        <v>5</v>
      </c>
      <c r="DS70" s="456">
        <v>0.16</v>
      </c>
      <c r="DT70" s="367"/>
      <c r="DU70" s="367"/>
      <c r="DV70" s="367"/>
    </row>
    <row r="71" spans="1:126" ht="13.15">
      <c r="A71" s="384">
        <v>2022</v>
      </c>
      <c r="B71" s="384" t="s">
        <v>6005</v>
      </c>
      <c r="C71" s="448" t="s">
        <v>6011</v>
      </c>
      <c r="D71" s="384">
        <v>22</v>
      </c>
      <c r="E71" s="384" t="s">
        <v>630</v>
      </c>
      <c r="F71" s="384" t="s">
        <v>30</v>
      </c>
      <c r="G71" s="384"/>
      <c r="H71" s="384"/>
      <c r="I71" s="449" t="s">
        <v>632</v>
      </c>
      <c r="J71" s="450" t="s">
        <v>6007</v>
      </c>
      <c r="K71" s="450" t="s">
        <v>6007</v>
      </c>
      <c r="L71" s="384" t="s">
        <v>5761</v>
      </c>
      <c r="M71" s="384" t="s">
        <v>6012</v>
      </c>
      <c r="N71" s="384" t="s">
        <v>5680</v>
      </c>
      <c r="O71" s="384" t="s">
        <v>6009</v>
      </c>
      <c r="P71" s="451"/>
      <c r="Q71" s="384" t="s">
        <v>5682</v>
      </c>
      <c r="R71" s="384" t="s">
        <v>5682</v>
      </c>
      <c r="S71" s="384" t="s">
        <v>5682</v>
      </c>
      <c r="T71" s="384" t="s">
        <v>5900</v>
      </c>
      <c r="U71" s="452" t="s">
        <v>6010</v>
      </c>
      <c r="V71" s="384">
        <v>11</v>
      </c>
      <c r="W71" s="453"/>
      <c r="X71" s="453"/>
      <c r="Y71" s="384">
        <v>55</v>
      </c>
      <c r="Z71" s="453"/>
      <c r="AA71" s="453"/>
      <c r="AB71" s="384">
        <v>44</v>
      </c>
      <c r="AC71" s="453"/>
      <c r="AD71" s="453"/>
      <c r="AE71" s="453"/>
      <c r="AF71" s="384">
        <v>55</v>
      </c>
      <c r="AG71" s="453"/>
      <c r="AH71" s="453"/>
      <c r="AI71" s="384">
        <v>78</v>
      </c>
      <c r="AJ71" s="453"/>
      <c r="AK71" s="453"/>
      <c r="AL71" s="384">
        <v>23</v>
      </c>
      <c r="AM71" s="453"/>
      <c r="AN71" s="453"/>
      <c r="AO71" s="453"/>
      <c r="AP71" s="384">
        <v>98</v>
      </c>
      <c r="AQ71" s="453"/>
      <c r="AR71" s="453"/>
      <c r="AS71" s="384">
        <v>98</v>
      </c>
      <c r="AT71" s="453"/>
      <c r="AU71" s="453"/>
      <c r="AV71" s="384">
        <v>0</v>
      </c>
      <c r="AW71" s="453"/>
      <c r="AX71" s="453"/>
      <c r="AY71" s="453"/>
      <c r="AZ71" s="453"/>
      <c r="BA71" s="453"/>
      <c r="BB71" s="453"/>
      <c r="BC71" s="384">
        <v>85</v>
      </c>
      <c r="BD71" s="453"/>
      <c r="BE71" s="453"/>
      <c r="BF71" s="453"/>
      <c r="BG71" s="453"/>
      <c r="BH71" s="453"/>
      <c r="BI71" s="453"/>
      <c r="BJ71" s="453"/>
      <c r="BK71" s="453"/>
      <c r="BL71" s="453"/>
      <c r="BM71" s="453"/>
      <c r="BN71" s="453"/>
      <c r="BO71" s="453"/>
      <c r="BP71" s="453"/>
      <c r="BQ71" s="453"/>
      <c r="BR71" s="453"/>
      <c r="BS71" s="453"/>
      <c r="BT71" s="384">
        <v>83</v>
      </c>
      <c r="BU71" s="453"/>
      <c r="BV71" s="453"/>
      <c r="BW71" s="384">
        <v>85</v>
      </c>
      <c r="BX71" s="453"/>
      <c r="BY71" s="453"/>
      <c r="BZ71" s="384">
        <v>2</v>
      </c>
      <c r="CA71" s="453"/>
      <c r="CB71" s="453"/>
      <c r="CC71" s="453"/>
      <c r="CD71" s="384">
        <v>83</v>
      </c>
      <c r="CE71" s="453"/>
      <c r="CF71" s="453"/>
      <c r="CG71" s="384">
        <v>91</v>
      </c>
      <c r="CH71" s="453"/>
      <c r="CI71" s="453"/>
      <c r="CJ71" s="384">
        <v>8</v>
      </c>
      <c r="CK71" s="453"/>
      <c r="CL71" s="453"/>
      <c r="CM71" s="453"/>
      <c r="CN71" s="453"/>
      <c r="CO71" s="453"/>
      <c r="CP71" s="453"/>
      <c r="CQ71" s="453"/>
      <c r="CR71" s="453"/>
      <c r="CS71" s="453"/>
      <c r="CT71" s="453"/>
      <c r="CU71" s="453"/>
      <c r="CV71" s="453"/>
      <c r="CW71" s="453"/>
      <c r="CX71" s="453"/>
      <c r="CY71" s="453"/>
      <c r="CZ71" s="453"/>
      <c r="DA71" s="453"/>
      <c r="DB71" s="453"/>
      <c r="DC71" s="453"/>
      <c r="DD71" s="453"/>
      <c r="DE71" s="453"/>
      <c r="DF71" s="454">
        <v>0.94</v>
      </c>
      <c r="DG71" s="455"/>
      <c r="DH71" s="455">
        <v>5.32</v>
      </c>
      <c r="DI71" s="453">
        <v>0.88</v>
      </c>
      <c r="DJ71" s="455"/>
      <c r="DK71" s="455">
        <v>3.23</v>
      </c>
      <c r="DL71" s="79"/>
      <c r="DM71" s="79"/>
      <c r="DN71" s="79"/>
      <c r="DO71" s="79"/>
      <c r="DP71" s="79"/>
      <c r="DQ71" s="79">
        <v>4.5</v>
      </c>
      <c r="DR71" s="392">
        <v>5</v>
      </c>
      <c r="DS71" s="456">
        <v>0.16</v>
      </c>
      <c r="DT71" s="367"/>
      <c r="DU71" s="367"/>
      <c r="DV71" s="367"/>
    </row>
    <row r="72" spans="1:126" ht="13.15">
      <c r="A72" s="386">
        <v>2022</v>
      </c>
      <c r="B72" s="386" t="s">
        <v>1052</v>
      </c>
      <c r="C72" s="457" t="s">
        <v>6013</v>
      </c>
      <c r="D72" s="386">
        <v>65</v>
      </c>
      <c r="E72" s="384" t="s">
        <v>1714</v>
      </c>
      <c r="F72" s="386" t="s">
        <v>30</v>
      </c>
      <c r="G72" s="384"/>
      <c r="H72" s="384"/>
      <c r="I72" s="458" t="s">
        <v>640</v>
      </c>
      <c r="J72" s="384" t="s">
        <v>5863</v>
      </c>
      <c r="K72" s="384" t="s">
        <v>5863</v>
      </c>
      <c r="L72" s="384" t="s">
        <v>6014</v>
      </c>
      <c r="M72" s="386" t="s">
        <v>6015</v>
      </c>
      <c r="N72" s="386" t="s">
        <v>613</v>
      </c>
      <c r="O72" s="386" t="s">
        <v>6016</v>
      </c>
      <c r="P72" s="385"/>
      <c r="Q72" s="386" t="s">
        <v>615</v>
      </c>
      <c r="R72" s="386" t="s">
        <v>5682</v>
      </c>
      <c r="S72" s="386" t="s">
        <v>5682</v>
      </c>
      <c r="T72" s="386" t="s">
        <v>5900</v>
      </c>
      <c r="U72" s="396" t="s">
        <v>6017</v>
      </c>
      <c r="V72" s="386">
        <v>12</v>
      </c>
      <c r="W72" s="388"/>
      <c r="X72" s="388"/>
      <c r="Y72" s="386">
        <v>58</v>
      </c>
      <c r="Z72" s="388"/>
      <c r="AA72" s="388"/>
      <c r="AB72" s="386">
        <v>46</v>
      </c>
      <c r="AC72" s="388"/>
      <c r="AD72" s="388"/>
      <c r="AE72" s="388"/>
      <c r="AF72" s="386">
        <v>27</v>
      </c>
      <c r="AG72" s="388"/>
      <c r="AH72" s="388"/>
      <c r="AI72" s="386">
        <v>73</v>
      </c>
      <c r="AJ72" s="388"/>
      <c r="AK72" s="388"/>
      <c r="AL72" s="386">
        <v>46</v>
      </c>
      <c r="AM72" s="388"/>
      <c r="AN72" s="388"/>
      <c r="AO72" s="388"/>
      <c r="AP72" s="386">
        <v>79</v>
      </c>
      <c r="AQ72" s="388"/>
      <c r="AR72" s="388"/>
      <c r="AS72" s="386">
        <v>90</v>
      </c>
      <c r="AT72" s="388"/>
      <c r="AU72" s="388"/>
      <c r="AV72" s="386">
        <v>11</v>
      </c>
      <c r="AW72" s="388"/>
      <c r="AX72" s="388"/>
      <c r="AY72" s="388"/>
      <c r="AZ72" s="386">
        <v>56</v>
      </c>
      <c r="BA72" s="388"/>
      <c r="BB72" s="388"/>
      <c r="BC72" s="386">
        <v>65</v>
      </c>
      <c r="BD72" s="388"/>
      <c r="BE72" s="388"/>
      <c r="BF72" s="386">
        <v>9</v>
      </c>
      <c r="BG72" s="388"/>
      <c r="BH72" s="388"/>
      <c r="BI72" s="388"/>
      <c r="BJ72" s="388"/>
      <c r="BK72" s="388"/>
      <c r="BL72" s="388"/>
      <c r="BM72" s="388"/>
      <c r="BN72" s="388"/>
      <c r="BO72" s="388"/>
      <c r="BP72" s="388"/>
      <c r="BQ72" s="388"/>
      <c r="BR72" s="388"/>
      <c r="BS72" s="388"/>
      <c r="BT72" s="386">
        <v>71</v>
      </c>
      <c r="BU72" s="388"/>
      <c r="BV72" s="388"/>
      <c r="BW72" s="386">
        <v>81</v>
      </c>
      <c r="BX72" s="388"/>
      <c r="BY72" s="388"/>
      <c r="BZ72" s="386">
        <v>10</v>
      </c>
      <c r="CA72" s="388"/>
      <c r="CB72" s="388"/>
      <c r="CC72" s="388"/>
      <c r="CD72" s="386">
        <v>73</v>
      </c>
      <c r="CE72" s="388"/>
      <c r="CF72" s="388"/>
      <c r="CG72" s="386">
        <v>79</v>
      </c>
      <c r="CH72" s="388"/>
      <c r="CI72" s="388"/>
      <c r="CJ72" s="386">
        <v>6</v>
      </c>
      <c r="CK72" s="388"/>
      <c r="CL72" s="388"/>
      <c r="CM72" s="388"/>
      <c r="CN72" s="388"/>
      <c r="CO72" s="388"/>
      <c r="CP72" s="388"/>
      <c r="CQ72" s="388"/>
      <c r="CR72" s="388"/>
      <c r="CS72" s="388"/>
      <c r="CT72" s="388"/>
      <c r="CU72" s="388"/>
      <c r="CV72" s="388"/>
      <c r="CW72" s="388"/>
      <c r="CX72" s="388"/>
      <c r="CY72" s="388"/>
      <c r="CZ72" s="388"/>
      <c r="DA72" s="388"/>
      <c r="DB72" s="388"/>
      <c r="DC72" s="388"/>
      <c r="DD72" s="388"/>
      <c r="DE72" s="388"/>
      <c r="DF72" s="391">
        <v>0.95</v>
      </c>
      <c r="DG72" s="446"/>
      <c r="DH72" s="446">
        <v>7</v>
      </c>
      <c r="DI72" s="388">
        <v>0.9</v>
      </c>
      <c r="DJ72" s="446"/>
      <c r="DK72" s="446">
        <v>3.3</v>
      </c>
      <c r="DL72" s="79"/>
      <c r="DM72" s="79"/>
      <c r="DN72" s="79"/>
      <c r="DO72" s="79"/>
      <c r="DP72" s="79"/>
      <c r="DQ72" s="79" t="s">
        <v>615</v>
      </c>
      <c r="DR72" s="392" t="s">
        <v>615</v>
      </c>
      <c r="DS72" s="432" t="s">
        <v>615</v>
      </c>
      <c r="DT72" s="447"/>
      <c r="DU72" s="447"/>
      <c r="DV72" s="447"/>
    </row>
    <row r="73" spans="1:126" ht="13.15">
      <c r="A73" s="384">
        <v>2022</v>
      </c>
      <c r="B73" s="384" t="s">
        <v>6018</v>
      </c>
      <c r="C73" s="457" t="s">
        <v>6019</v>
      </c>
      <c r="D73" s="384">
        <v>26</v>
      </c>
      <c r="E73" s="384" t="s">
        <v>1714</v>
      </c>
      <c r="F73" s="384" t="s">
        <v>30</v>
      </c>
      <c r="G73" s="384"/>
      <c r="H73" s="384"/>
      <c r="I73" s="384" t="s">
        <v>640</v>
      </c>
      <c r="J73" s="384" t="s">
        <v>5676</v>
      </c>
      <c r="K73" s="384" t="s">
        <v>5676</v>
      </c>
      <c r="L73" s="351" t="s">
        <v>6020</v>
      </c>
      <c r="M73" s="384" t="s">
        <v>6021</v>
      </c>
      <c r="N73" s="384" t="s">
        <v>613</v>
      </c>
      <c r="O73" s="384" t="s">
        <v>6022</v>
      </c>
      <c r="P73" s="451"/>
      <c r="Q73" s="384" t="s">
        <v>615</v>
      </c>
      <c r="R73" s="384" t="s">
        <v>5682</v>
      </c>
      <c r="S73" s="384" t="s">
        <v>5682</v>
      </c>
      <c r="T73" s="384" t="s">
        <v>5900</v>
      </c>
      <c r="U73" s="459" t="s">
        <v>6023</v>
      </c>
      <c r="V73" s="384">
        <v>0</v>
      </c>
      <c r="W73" s="453"/>
      <c r="X73" s="453"/>
      <c r="Y73" s="384">
        <v>17</v>
      </c>
      <c r="Z73" s="453"/>
      <c r="AA73" s="453"/>
      <c r="AB73" s="384">
        <v>17</v>
      </c>
      <c r="AC73" s="453"/>
      <c r="AD73" s="453"/>
      <c r="AE73" s="453"/>
      <c r="AF73" s="384">
        <v>4</v>
      </c>
      <c r="AG73" s="453"/>
      <c r="AH73" s="453"/>
      <c r="AI73" s="384">
        <v>44</v>
      </c>
      <c r="AJ73" s="453"/>
      <c r="AK73" s="453"/>
      <c r="AL73" s="384">
        <v>40</v>
      </c>
      <c r="AM73" s="453"/>
      <c r="AN73" s="453"/>
      <c r="AO73" s="453"/>
      <c r="AP73" s="384">
        <v>52</v>
      </c>
      <c r="AQ73" s="453"/>
      <c r="AR73" s="453"/>
      <c r="AS73" s="384">
        <v>81</v>
      </c>
      <c r="AT73" s="453"/>
      <c r="AU73" s="453"/>
      <c r="AV73" s="384">
        <v>29</v>
      </c>
      <c r="AW73" s="453"/>
      <c r="AX73" s="453"/>
      <c r="AY73" s="453"/>
      <c r="AZ73" s="384">
        <v>19</v>
      </c>
      <c r="BA73" s="453"/>
      <c r="BB73" s="453"/>
      <c r="BC73" s="384">
        <v>42</v>
      </c>
      <c r="BD73" s="453"/>
      <c r="BE73" s="453"/>
      <c r="BF73" s="384">
        <v>23</v>
      </c>
      <c r="BG73" s="453"/>
      <c r="BH73" s="453"/>
      <c r="BI73" s="453"/>
      <c r="BJ73" s="453"/>
      <c r="BK73" s="453"/>
      <c r="BL73" s="453"/>
      <c r="BM73" s="453"/>
      <c r="BN73" s="453"/>
      <c r="BO73" s="453"/>
      <c r="BP73" s="453"/>
      <c r="BQ73" s="453"/>
      <c r="BR73" s="453"/>
      <c r="BS73" s="453"/>
      <c r="BT73" s="384">
        <v>40</v>
      </c>
      <c r="BU73" s="453"/>
      <c r="BV73" s="453"/>
      <c r="BW73" s="384">
        <v>65</v>
      </c>
      <c r="BX73" s="453"/>
      <c r="BY73" s="453"/>
      <c r="BZ73" s="384">
        <v>25</v>
      </c>
      <c r="CA73" s="453"/>
      <c r="CB73" s="453"/>
      <c r="CC73" s="453"/>
      <c r="CD73" s="384">
        <v>44</v>
      </c>
      <c r="CE73" s="453"/>
      <c r="CF73" s="453"/>
      <c r="CG73" s="384">
        <v>65</v>
      </c>
      <c r="CH73" s="453"/>
      <c r="CI73" s="453"/>
      <c r="CJ73" s="384">
        <v>21</v>
      </c>
      <c r="CK73" s="453"/>
      <c r="CL73" s="453"/>
      <c r="CM73" s="453"/>
      <c r="CN73" s="453"/>
      <c r="CO73" s="453"/>
      <c r="CP73" s="453"/>
      <c r="CQ73" s="453"/>
      <c r="CR73" s="453"/>
      <c r="CS73" s="453"/>
      <c r="CT73" s="453"/>
      <c r="CU73" s="453"/>
      <c r="CV73" s="453"/>
      <c r="CW73" s="453"/>
      <c r="CX73" s="453"/>
      <c r="CY73" s="453"/>
      <c r="CZ73" s="453"/>
      <c r="DA73" s="453"/>
      <c r="DB73" s="453"/>
      <c r="DC73" s="453"/>
      <c r="DD73" s="453"/>
      <c r="DE73" s="453"/>
      <c r="DF73" s="454">
        <v>0.95</v>
      </c>
      <c r="DG73" s="455"/>
      <c r="DH73" s="455">
        <v>5.6</v>
      </c>
      <c r="DI73" s="453">
        <v>0.9</v>
      </c>
      <c r="DJ73" s="455"/>
      <c r="DK73" s="455">
        <v>3.6</v>
      </c>
      <c r="DL73" s="79"/>
      <c r="DM73" s="79"/>
      <c r="DN73" s="79"/>
      <c r="DO73" s="79"/>
      <c r="DP73" s="79"/>
      <c r="DQ73" s="79" t="s">
        <v>615</v>
      </c>
      <c r="DR73" s="392" t="s">
        <v>615</v>
      </c>
      <c r="DS73" s="432" t="s">
        <v>615</v>
      </c>
      <c r="DT73" s="367"/>
      <c r="DU73" s="367"/>
      <c r="DV73" s="367"/>
    </row>
    <row r="74" spans="1:126" ht="13.15">
      <c r="A74" s="458">
        <v>2022</v>
      </c>
      <c r="B74" s="70" t="s">
        <v>608</v>
      </c>
      <c r="C74" s="433" t="s">
        <v>6024</v>
      </c>
      <c r="D74" s="458">
        <v>297</v>
      </c>
      <c r="E74" s="458" t="s">
        <v>6025</v>
      </c>
      <c r="F74" s="386" t="s">
        <v>30</v>
      </c>
      <c r="G74" s="384"/>
      <c r="H74" s="384"/>
      <c r="I74" s="386" t="s">
        <v>605</v>
      </c>
      <c r="J74" s="386" t="s">
        <v>606</v>
      </c>
      <c r="K74" s="386" t="s">
        <v>606</v>
      </c>
      <c r="L74" s="386" t="s">
        <v>607</v>
      </c>
      <c r="M74" s="386" t="s">
        <v>609</v>
      </c>
      <c r="N74" s="458" t="s">
        <v>613</v>
      </c>
      <c r="O74" s="458" t="s">
        <v>6026</v>
      </c>
      <c r="P74" s="460"/>
      <c r="Q74" s="386" t="s">
        <v>615</v>
      </c>
      <c r="R74" s="386" t="s">
        <v>615</v>
      </c>
      <c r="S74" s="386" t="s">
        <v>5682</v>
      </c>
      <c r="T74" s="396" t="s">
        <v>425</v>
      </c>
      <c r="U74" s="396" t="s">
        <v>6027</v>
      </c>
      <c r="V74" s="461"/>
      <c r="W74" s="461"/>
      <c r="X74" s="461"/>
      <c r="Y74" s="461"/>
      <c r="Z74" s="461"/>
      <c r="AA74" s="461"/>
      <c r="AB74" s="388"/>
      <c r="AC74" s="388"/>
      <c r="AD74" s="388"/>
      <c r="AE74" s="388"/>
      <c r="AF74" s="461"/>
      <c r="AG74" s="461"/>
      <c r="AH74" s="461"/>
      <c r="AI74" s="461"/>
      <c r="AJ74" s="461"/>
      <c r="AK74" s="461"/>
      <c r="AL74" s="388"/>
      <c r="AM74" s="388"/>
      <c r="AN74" s="388"/>
      <c r="AO74" s="388"/>
      <c r="AP74" s="461"/>
      <c r="AQ74" s="461"/>
      <c r="AR74" s="461"/>
      <c r="AS74" s="461"/>
      <c r="AT74" s="461"/>
      <c r="AU74" s="461"/>
      <c r="AV74" s="388"/>
      <c r="AW74" s="388"/>
      <c r="AX74" s="388"/>
      <c r="AY74" s="388"/>
      <c r="AZ74" s="461"/>
      <c r="BA74" s="461"/>
      <c r="BB74" s="461"/>
      <c r="BC74" s="461"/>
      <c r="BD74" s="461"/>
      <c r="BE74" s="461"/>
      <c r="BF74" s="388"/>
      <c r="BG74" s="388"/>
      <c r="BH74" s="388"/>
      <c r="BI74" s="388"/>
      <c r="BJ74" s="461"/>
      <c r="BK74" s="461"/>
      <c r="BL74" s="461"/>
      <c r="BM74" s="461"/>
      <c r="BN74" s="461"/>
      <c r="BO74" s="461"/>
      <c r="BP74" s="388"/>
      <c r="BQ74" s="388"/>
      <c r="BR74" s="388"/>
      <c r="BS74" s="388"/>
      <c r="BT74" s="461"/>
      <c r="BU74" s="461"/>
      <c r="BV74" s="461"/>
      <c r="BW74" s="461"/>
      <c r="BX74" s="461"/>
      <c r="BY74" s="461"/>
      <c r="BZ74" s="388"/>
      <c r="CA74" s="388"/>
      <c r="CB74" s="388"/>
      <c r="CC74" s="388"/>
      <c r="CD74" s="461"/>
      <c r="CE74" s="461"/>
      <c r="CF74" s="461"/>
      <c r="CG74" s="461"/>
      <c r="CH74" s="461"/>
      <c r="CI74" s="461"/>
      <c r="CJ74" s="388"/>
      <c r="CK74" s="388"/>
      <c r="CL74" s="388"/>
      <c r="CM74" s="388"/>
      <c r="CN74" s="461"/>
      <c r="CO74" s="461"/>
      <c r="CP74" s="461"/>
      <c r="CQ74" s="461"/>
      <c r="CR74" s="461"/>
      <c r="CS74" s="461"/>
      <c r="CT74" s="461"/>
      <c r="CU74" s="461"/>
      <c r="CV74" s="461"/>
      <c r="CW74" s="461"/>
      <c r="CX74" s="461"/>
      <c r="CY74" s="461"/>
      <c r="CZ74" s="461"/>
      <c r="DA74" s="461"/>
      <c r="DB74" s="461"/>
      <c r="DC74" s="461"/>
      <c r="DD74" s="461"/>
      <c r="DE74" s="461"/>
      <c r="DF74" s="462"/>
      <c r="DG74" s="463"/>
      <c r="DH74" s="464"/>
      <c r="DI74" s="461"/>
      <c r="DJ74" s="464"/>
      <c r="DK74" s="464"/>
      <c r="DL74" s="79"/>
      <c r="DM74" s="79"/>
      <c r="DN74" s="79"/>
      <c r="DO74" s="79"/>
      <c r="DP74" s="79"/>
      <c r="DQ74" s="79" t="s">
        <v>615</v>
      </c>
      <c r="DR74" s="392" t="s">
        <v>615</v>
      </c>
      <c r="DS74" s="432" t="s">
        <v>615</v>
      </c>
      <c r="DT74" s="465"/>
      <c r="DU74" s="465"/>
      <c r="DV74" s="465"/>
    </row>
    <row r="75" spans="1:126" ht="13.15">
      <c r="A75" s="458">
        <v>2022</v>
      </c>
      <c r="B75" s="70" t="s">
        <v>635</v>
      </c>
      <c r="C75" s="433" t="s">
        <v>637</v>
      </c>
      <c r="D75" s="458">
        <v>45</v>
      </c>
      <c r="E75" s="458" t="s">
        <v>638</v>
      </c>
      <c r="F75" s="386" t="s">
        <v>30</v>
      </c>
      <c r="G75" s="384"/>
      <c r="H75" s="384"/>
      <c r="I75" s="458" t="s">
        <v>632</v>
      </c>
      <c r="J75" s="458" t="s">
        <v>633</v>
      </c>
      <c r="K75" s="458" t="s">
        <v>633</v>
      </c>
      <c r="L75" s="457" t="s">
        <v>634</v>
      </c>
      <c r="M75" s="466" t="s">
        <v>286</v>
      </c>
      <c r="N75" s="386" t="s">
        <v>639</v>
      </c>
      <c r="O75" s="458" t="s">
        <v>6028</v>
      </c>
      <c r="P75" s="460"/>
      <c r="Q75" s="386" t="s">
        <v>5682</v>
      </c>
      <c r="R75" s="386" t="s">
        <v>5682</v>
      </c>
      <c r="S75" s="386" t="s">
        <v>5682</v>
      </c>
      <c r="T75" s="396" t="s">
        <v>5978</v>
      </c>
      <c r="U75" s="467" t="s">
        <v>6029</v>
      </c>
      <c r="V75" s="458"/>
      <c r="W75" s="461"/>
      <c r="X75" s="461"/>
      <c r="Y75" s="458"/>
      <c r="Z75" s="461"/>
      <c r="AA75" s="461"/>
      <c r="AB75" s="386"/>
      <c r="AC75" s="388"/>
      <c r="AD75" s="388"/>
      <c r="AE75" s="388"/>
      <c r="AF75" s="458"/>
      <c r="AG75" s="461"/>
      <c r="AH75" s="461"/>
      <c r="AI75" s="458"/>
      <c r="AJ75" s="461"/>
      <c r="AK75" s="461"/>
      <c r="AL75" s="386"/>
      <c r="AM75" s="388"/>
      <c r="AN75" s="388"/>
      <c r="AO75" s="388"/>
      <c r="AP75" s="458"/>
      <c r="AQ75" s="461"/>
      <c r="AR75" s="461"/>
      <c r="AS75" s="458"/>
      <c r="AT75" s="461"/>
      <c r="AU75" s="461"/>
      <c r="AV75" s="386"/>
      <c r="AW75" s="388"/>
      <c r="AX75" s="388"/>
      <c r="AY75" s="388"/>
      <c r="AZ75" s="461"/>
      <c r="BA75" s="461"/>
      <c r="BB75" s="461"/>
      <c r="BC75" s="461"/>
      <c r="BD75" s="461"/>
      <c r="BE75" s="461"/>
      <c r="BF75" s="388"/>
      <c r="BG75" s="388"/>
      <c r="BH75" s="388"/>
      <c r="BI75" s="388"/>
      <c r="BJ75" s="461"/>
      <c r="BK75" s="461"/>
      <c r="BL75" s="461"/>
      <c r="BM75" s="461"/>
      <c r="BN75" s="461"/>
      <c r="BO75" s="461"/>
      <c r="BP75" s="388"/>
      <c r="BQ75" s="388"/>
      <c r="BR75" s="388"/>
      <c r="BS75" s="388"/>
      <c r="BT75" s="458"/>
      <c r="BU75" s="461"/>
      <c r="BV75" s="461"/>
      <c r="BW75" s="458"/>
      <c r="BX75" s="461"/>
      <c r="BY75" s="461"/>
      <c r="BZ75" s="386"/>
      <c r="CA75" s="388"/>
      <c r="CB75" s="388"/>
      <c r="CC75" s="388"/>
      <c r="CD75" s="458"/>
      <c r="CE75" s="461"/>
      <c r="CF75" s="461"/>
      <c r="CG75" s="458"/>
      <c r="CH75" s="461"/>
      <c r="CI75" s="461"/>
      <c r="CJ75" s="386"/>
      <c r="CK75" s="388"/>
      <c r="CL75" s="388"/>
      <c r="CM75" s="388"/>
      <c r="CN75" s="458">
        <v>47</v>
      </c>
      <c r="CO75" s="458">
        <v>56</v>
      </c>
      <c r="CP75" s="435">
        <f>CO75-CN75</f>
        <v>9</v>
      </c>
      <c r="CQ75" s="458">
        <v>83</v>
      </c>
      <c r="CR75" s="458">
        <v>92</v>
      </c>
      <c r="CS75" s="435">
        <f>CR75-CQ75</f>
        <v>9</v>
      </c>
      <c r="CT75" s="458">
        <v>97</v>
      </c>
      <c r="CU75" s="458">
        <v>100</v>
      </c>
      <c r="CV75" s="435">
        <f>CU75-CT75</f>
        <v>3</v>
      </c>
      <c r="CW75" s="461"/>
      <c r="CX75" s="461"/>
      <c r="CY75" s="435"/>
      <c r="CZ75" s="458">
        <v>68</v>
      </c>
      <c r="DA75" s="458">
        <v>81</v>
      </c>
      <c r="DB75" s="435">
        <f>DA75-CZ75</f>
        <v>13</v>
      </c>
      <c r="DC75" s="458">
        <v>68</v>
      </c>
      <c r="DD75" s="458">
        <v>85</v>
      </c>
      <c r="DE75" s="435">
        <f>DD75-DC75</f>
        <v>17</v>
      </c>
      <c r="DF75" s="462">
        <v>0.94</v>
      </c>
      <c r="DG75" s="464"/>
      <c r="DH75" s="464">
        <v>7.2</v>
      </c>
      <c r="DI75" s="461">
        <v>0.89</v>
      </c>
      <c r="DJ75" s="464"/>
      <c r="DK75" s="464">
        <v>3.4</v>
      </c>
      <c r="DL75" s="79"/>
      <c r="DM75" s="79"/>
      <c r="DN75" s="79"/>
      <c r="DO75" s="79" t="s">
        <v>615</v>
      </c>
      <c r="DP75" s="79">
        <v>720</v>
      </c>
      <c r="DQ75" s="79">
        <v>3.3</v>
      </c>
      <c r="DR75" s="392">
        <v>3.8</v>
      </c>
      <c r="DS75" s="456">
        <v>0.18</v>
      </c>
      <c r="DT75" s="465"/>
      <c r="DU75" s="465"/>
      <c r="DV75" s="465"/>
    </row>
    <row r="76" spans="1:126" ht="13.15">
      <c r="A76" s="468">
        <v>2022</v>
      </c>
      <c r="B76" s="73" t="s">
        <v>635</v>
      </c>
      <c r="C76" s="468" t="s">
        <v>637</v>
      </c>
      <c r="D76" s="468">
        <v>45</v>
      </c>
      <c r="E76" s="469" t="s">
        <v>638</v>
      </c>
      <c r="F76" s="398" t="s">
        <v>30</v>
      </c>
      <c r="G76" s="470"/>
      <c r="H76" s="470"/>
      <c r="I76" s="469" t="s">
        <v>632</v>
      </c>
      <c r="J76" s="469" t="s">
        <v>633</v>
      </c>
      <c r="K76" s="468" t="s">
        <v>633</v>
      </c>
      <c r="L76" s="471" t="s">
        <v>634</v>
      </c>
      <c r="M76" s="466" t="s">
        <v>286</v>
      </c>
      <c r="N76" s="398" t="s">
        <v>639</v>
      </c>
      <c r="O76" s="472" t="s">
        <v>6028</v>
      </c>
      <c r="P76" s="473"/>
      <c r="Q76" s="398" t="s">
        <v>5682</v>
      </c>
      <c r="R76" s="398" t="s">
        <v>5682</v>
      </c>
      <c r="S76" s="398" t="s">
        <v>5682</v>
      </c>
      <c r="T76" s="396" t="s">
        <v>425</v>
      </c>
      <c r="U76" s="474" t="s">
        <v>6029</v>
      </c>
      <c r="V76" s="400"/>
      <c r="W76" s="400"/>
      <c r="X76" s="400"/>
      <c r="Y76" s="400"/>
      <c r="Z76" s="400"/>
      <c r="AA76" s="400"/>
      <c r="AB76" s="400"/>
      <c r="AC76" s="400"/>
      <c r="AD76" s="400"/>
      <c r="AE76" s="400"/>
      <c r="AF76" s="400"/>
      <c r="AG76" s="400"/>
      <c r="AH76" s="400"/>
      <c r="AI76" s="400"/>
      <c r="AJ76" s="400"/>
      <c r="AK76" s="400"/>
      <c r="AL76" s="400"/>
      <c r="AM76" s="400"/>
      <c r="AN76" s="400"/>
      <c r="AO76" s="400"/>
      <c r="AP76" s="400"/>
      <c r="AQ76" s="400"/>
      <c r="AR76" s="400"/>
      <c r="AS76" s="400"/>
      <c r="AT76" s="400"/>
      <c r="AU76" s="400"/>
      <c r="AV76" s="400"/>
      <c r="AW76" s="400"/>
      <c r="AX76" s="400"/>
      <c r="AY76" s="400"/>
      <c r="AZ76" s="400"/>
      <c r="BA76" s="400"/>
      <c r="BB76" s="400"/>
      <c r="BC76" s="400"/>
      <c r="BD76" s="400"/>
      <c r="BE76" s="400"/>
      <c r="BF76" s="400"/>
      <c r="BG76" s="400"/>
      <c r="BH76" s="400"/>
      <c r="BI76" s="400"/>
      <c r="BJ76" s="400"/>
      <c r="BK76" s="400"/>
      <c r="BL76" s="400"/>
      <c r="BM76" s="400"/>
      <c r="BN76" s="400"/>
      <c r="BO76" s="400"/>
      <c r="BP76" s="400"/>
      <c r="BQ76" s="400"/>
      <c r="BR76" s="400"/>
      <c r="BS76" s="400"/>
      <c r="BT76" s="400"/>
      <c r="BU76" s="400"/>
      <c r="BV76" s="400"/>
      <c r="BW76" s="400"/>
      <c r="BX76" s="400"/>
      <c r="BY76" s="400"/>
      <c r="BZ76" s="400"/>
      <c r="CA76" s="400"/>
      <c r="CB76" s="400"/>
      <c r="CC76" s="400"/>
      <c r="CD76" s="400"/>
      <c r="CE76" s="400"/>
      <c r="CF76" s="400"/>
      <c r="CG76" s="400"/>
      <c r="CH76" s="400"/>
      <c r="CI76" s="400"/>
      <c r="CJ76" s="400"/>
      <c r="CK76" s="400"/>
      <c r="CL76" s="400"/>
      <c r="CM76" s="400"/>
      <c r="CN76" s="399"/>
      <c r="CO76" s="399"/>
      <c r="CP76" s="399"/>
      <c r="CQ76" s="399"/>
      <c r="CR76" s="399"/>
      <c r="CS76" s="399"/>
      <c r="CT76" s="399"/>
      <c r="CU76" s="399"/>
      <c r="CV76" s="399"/>
      <c r="CW76" s="399"/>
      <c r="CX76" s="399"/>
      <c r="CY76" s="399"/>
      <c r="CZ76" s="399"/>
      <c r="DA76" s="399"/>
      <c r="DB76" s="399"/>
      <c r="DC76" s="399"/>
      <c r="DD76" s="399"/>
      <c r="DE76" s="399"/>
      <c r="DF76" s="475">
        <v>0.94</v>
      </c>
      <c r="DG76" s="476"/>
      <c r="DH76" s="476">
        <v>7.2</v>
      </c>
      <c r="DI76" s="400">
        <v>0.89</v>
      </c>
      <c r="DJ76" s="476"/>
      <c r="DK76" s="476">
        <v>3.4</v>
      </c>
      <c r="DL76" s="392"/>
      <c r="DM76" s="392"/>
      <c r="DN76" s="392"/>
      <c r="DO76" s="392"/>
      <c r="DP76" s="392"/>
      <c r="DQ76" s="79">
        <v>3.3</v>
      </c>
      <c r="DR76" s="392">
        <v>3.8</v>
      </c>
      <c r="DS76" s="456">
        <v>0.18</v>
      </c>
      <c r="DT76" s="470"/>
      <c r="DU76" s="470"/>
      <c r="DV76" s="470"/>
    </row>
    <row r="77" spans="1:126" ht="13.15">
      <c r="A77" s="477">
        <v>2022</v>
      </c>
      <c r="B77" s="477" t="s">
        <v>6018</v>
      </c>
      <c r="C77" s="478" t="s">
        <v>6019</v>
      </c>
      <c r="D77" s="477">
        <v>36</v>
      </c>
      <c r="E77" s="477" t="s">
        <v>690</v>
      </c>
      <c r="F77" s="477" t="s">
        <v>30</v>
      </c>
      <c r="G77" s="477"/>
      <c r="H77" s="477"/>
      <c r="I77" s="477" t="s">
        <v>640</v>
      </c>
      <c r="J77" s="479" t="s">
        <v>6030</v>
      </c>
      <c r="K77" s="480" t="s">
        <v>6030</v>
      </c>
      <c r="L77" s="480" t="s">
        <v>6020</v>
      </c>
      <c r="M77" s="477" t="s">
        <v>6031</v>
      </c>
      <c r="N77" s="477" t="s">
        <v>613</v>
      </c>
      <c r="O77" s="477" t="s">
        <v>6032</v>
      </c>
      <c r="P77" s="481"/>
      <c r="Q77" s="477" t="s">
        <v>615</v>
      </c>
      <c r="R77" s="477" t="s">
        <v>5682</v>
      </c>
      <c r="S77" s="477" t="s">
        <v>5682</v>
      </c>
      <c r="T77" s="384" t="s">
        <v>5900</v>
      </c>
      <c r="U77" s="482" t="s">
        <v>6033</v>
      </c>
      <c r="V77" s="477">
        <v>4</v>
      </c>
      <c r="W77" s="483"/>
      <c r="X77" s="483"/>
      <c r="Y77" s="477">
        <v>32</v>
      </c>
      <c r="Z77" s="483"/>
      <c r="AA77" s="483"/>
      <c r="AB77" s="477">
        <v>28</v>
      </c>
      <c r="AC77" s="483"/>
      <c r="AD77" s="483"/>
      <c r="AE77" s="483"/>
      <c r="AF77" s="477">
        <v>4</v>
      </c>
      <c r="AG77" s="483"/>
      <c r="AH77" s="483"/>
      <c r="AI77" s="477">
        <v>46</v>
      </c>
      <c r="AJ77" s="483"/>
      <c r="AK77" s="483"/>
      <c r="AL77" s="477">
        <v>42</v>
      </c>
      <c r="AM77" s="483"/>
      <c r="AN77" s="483"/>
      <c r="AO77" s="483"/>
      <c r="AP77" s="477">
        <v>74</v>
      </c>
      <c r="AQ77" s="483"/>
      <c r="AR77" s="483"/>
      <c r="AS77" s="477">
        <v>90</v>
      </c>
      <c r="AT77" s="483"/>
      <c r="AU77" s="483"/>
      <c r="AV77" s="477">
        <v>16</v>
      </c>
      <c r="AW77" s="483"/>
      <c r="AX77" s="483"/>
      <c r="AY77" s="483"/>
      <c r="AZ77" s="477">
        <v>12</v>
      </c>
      <c r="BA77" s="483"/>
      <c r="BB77" s="483"/>
      <c r="BC77" s="477">
        <v>44</v>
      </c>
      <c r="BD77" s="483"/>
      <c r="BE77" s="483"/>
      <c r="BF77" s="477">
        <v>32</v>
      </c>
      <c r="BG77" s="483"/>
      <c r="BH77" s="483"/>
      <c r="BI77" s="483"/>
      <c r="BJ77" s="483"/>
      <c r="BK77" s="483"/>
      <c r="BL77" s="483"/>
      <c r="BM77" s="483"/>
      <c r="BN77" s="483"/>
      <c r="BO77" s="483"/>
      <c r="BP77" s="483"/>
      <c r="BQ77" s="483"/>
      <c r="BR77" s="483"/>
      <c r="BS77" s="483"/>
      <c r="BT77" s="477">
        <v>60</v>
      </c>
      <c r="BU77" s="483"/>
      <c r="BV77" s="483"/>
      <c r="BW77" s="477">
        <v>82</v>
      </c>
      <c r="BX77" s="483"/>
      <c r="BY77" s="483"/>
      <c r="BZ77" s="477">
        <v>22</v>
      </c>
      <c r="CA77" s="483"/>
      <c r="CB77" s="483"/>
      <c r="CC77" s="483"/>
      <c r="CD77" s="477">
        <v>62</v>
      </c>
      <c r="CE77" s="483"/>
      <c r="CF77" s="483"/>
      <c r="CG77" s="477">
        <v>80</v>
      </c>
      <c r="CH77" s="483"/>
      <c r="CI77" s="483"/>
      <c r="CJ77" s="477">
        <v>18</v>
      </c>
      <c r="CK77" s="483"/>
      <c r="CL77" s="483"/>
      <c r="CM77" s="483"/>
      <c r="CN77" s="483"/>
      <c r="CO77" s="483"/>
      <c r="CP77" s="483"/>
      <c r="CQ77" s="483"/>
      <c r="CR77" s="483"/>
      <c r="CS77" s="483"/>
      <c r="CT77" s="483"/>
      <c r="CU77" s="483"/>
      <c r="CV77" s="483"/>
      <c r="CW77" s="483"/>
      <c r="CX77" s="483"/>
      <c r="CY77" s="483"/>
      <c r="CZ77" s="483"/>
      <c r="DA77" s="483"/>
      <c r="DB77" s="483"/>
      <c r="DC77" s="483"/>
      <c r="DD77" s="483"/>
      <c r="DE77" s="483"/>
      <c r="DF77" s="484">
        <v>0.93</v>
      </c>
      <c r="DG77" s="485"/>
      <c r="DH77" s="485">
        <v>5.9</v>
      </c>
      <c r="DI77" s="483">
        <v>0.86</v>
      </c>
      <c r="DJ77" s="485"/>
      <c r="DK77" s="485">
        <v>2.7</v>
      </c>
      <c r="DL77" s="486"/>
      <c r="DM77" s="486"/>
      <c r="DN77" s="486"/>
      <c r="DO77" s="486"/>
      <c r="DP77" s="486"/>
      <c r="DQ77" s="486" t="s">
        <v>615</v>
      </c>
      <c r="DR77" s="487" t="s">
        <v>615</v>
      </c>
      <c r="DS77" s="488" t="s">
        <v>615</v>
      </c>
      <c r="DT77" s="477"/>
      <c r="DU77" s="477"/>
      <c r="DV77" s="477"/>
    </row>
    <row r="78" spans="1:126" ht="13.15">
      <c r="A78" s="386">
        <v>2022</v>
      </c>
      <c r="B78" s="386" t="s">
        <v>5828</v>
      </c>
      <c r="C78" s="386" t="s">
        <v>6034</v>
      </c>
      <c r="D78" s="386">
        <v>68</v>
      </c>
      <c r="E78" s="386" t="s">
        <v>657</v>
      </c>
      <c r="F78" s="386" t="s">
        <v>30</v>
      </c>
      <c r="G78" s="386"/>
      <c r="H78" s="386"/>
      <c r="I78" s="386" t="s">
        <v>5753</v>
      </c>
      <c r="J78" s="386" t="s">
        <v>5830</v>
      </c>
      <c r="K78" s="386" t="s">
        <v>5830</v>
      </c>
      <c r="L78" s="386" t="s">
        <v>5828</v>
      </c>
      <c r="M78" s="386" t="s">
        <v>6035</v>
      </c>
      <c r="N78" s="386" t="s">
        <v>613</v>
      </c>
      <c r="O78" s="386" t="s">
        <v>6036</v>
      </c>
      <c r="P78" s="385"/>
      <c r="Q78" s="386" t="s">
        <v>615</v>
      </c>
      <c r="R78" s="386" t="s">
        <v>5682</v>
      </c>
      <c r="S78" s="386" t="s">
        <v>5682</v>
      </c>
      <c r="T78" s="386" t="s">
        <v>5900</v>
      </c>
      <c r="U78" s="396" t="s">
        <v>6037</v>
      </c>
      <c r="V78" s="386">
        <v>42</v>
      </c>
      <c r="W78" s="388"/>
      <c r="X78" s="388"/>
      <c r="Y78" s="386">
        <v>74</v>
      </c>
      <c r="Z78" s="388"/>
      <c r="AA78" s="388"/>
      <c r="AB78" s="420">
        <v>32</v>
      </c>
      <c r="AC78" s="388"/>
      <c r="AD78" s="388"/>
      <c r="AE78" s="388"/>
      <c r="AF78" s="386">
        <v>73</v>
      </c>
      <c r="AG78" s="388"/>
      <c r="AH78" s="388"/>
      <c r="AI78" s="386">
        <v>90</v>
      </c>
      <c r="AJ78" s="388"/>
      <c r="AK78" s="388"/>
      <c r="AL78" s="420">
        <v>17</v>
      </c>
      <c r="AM78" s="388"/>
      <c r="AN78" s="388"/>
      <c r="AO78" s="388"/>
      <c r="AP78" s="386">
        <v>93</v>
      </c>
      <c r="AQ78" s="388"/>
      <c r="AR78" s="388"/>
      <c r="AS78" s="386">
        <v>98</v>
      </c>
      <c r="AT78" s="388"/>
      <c r="AU78" s="388"/>
      <c r="AV78" s="420">
        <v>5</v>
      </c>
      <c r="AW78" s="388"/>
      <c r="AX78" s="388"/>
      <c r="AY78" s="388"/>
      <c r="AZ78" s="388"/>
      <c r="BA78" s="388"/>
      <c r="BB78" s="388"/>
      <c r="BC78" s="388"/>
      <c r="BD78" s="388"/>
      <c r="BE78" s="388"/>
      <c r="BF78" s="388"/>
      <c r="BG78" s="388"/>
      <c r="BH78" s="388"/>
      <c r="BI78" s="388"/>
      <c r="BJ78" s="388"/>
      <c r="BK78" s="388"/>
      <c r="BL78" s="388"/>
      <c r="BM78" s="388"/>
      <c r="BN78" s="388"/>
      <c r="BO78" s="388"/>
      <c r="BP78" s="388"/>
      <c r="BQ78" s="388"/>
      <c r="BR78" s="388"/>
      <c r="BS78" s="388"/>
      <c r="BT78" s="386">
        <v>91</v>
      </c>
      <c r="BU78" s="388"/>
      <c r="BV78" s="388"/>
      <c r="BW78" s="386">
        <v>93</v>
      </c>
      <c r="BX78" s="388"/>
      <c r="BY78" s="388"/>
      <c r="BZ78" s="420">
        <v>2</v>
      </c>
      <c r="CA78" s="388"/>
      <c r="CB78" s="388"/>
      <c r="CC78" s="388"/>
      <c r="CD78" s="386">
        <v>89</v>
      </c>
      <c r="CE78" s="388"/>
      <c r="CF78" s="388"/>
      <c r="CG78" s="386">
        <v>92</v>
      </c>
      <c r="CH78" s="388"/>
      <c r="CI78" s="388"/>
      <c r="CJ78" s="420">
        <v>3</v>
      </c>
      <c r="CK78" s="388"/>
      <c r="CL78" s="388"/>
      <c r="CM78" s="388"/>
      <c r="CN78" s="388"/>
      <c r="CO78" s="388"/>
      <c r="CP78" s="388"/>
      <c r="CQ78" s="388"/>
      <c r="CR78" s="388"/>
      <c r="CS78" s="388"/>
      <c r="CT78" s="388"/>
      <c r="CU78" s="388"/>
      <c r="CV78" s="388"/>
      <c r="CW78" s="388"/>
      <c r="CX78" s="388"/>
      <c r="CY78" s="388"/>
      <c r="CZ78" s="388"/>
      <c r="DA78" s="388"/>
      <c r="DB78" s="388"/>
      <c r="DC78" s="388"/>
      <c r="DD78" s="388"/>
      <c r="DE78" s="388"/>
      <c r="DF78" s="391">
        <v>0.93</v>
      </c>
      <c r="DG78" s="446"/>
      <c r="DH78" s="446">
        <v>5.8</v>
      </c>
      <c r="DI78" s="388">
        <v>0.86</v>
      </c>
      <c r="DJ78" s="446"/>
      <c r="DK78" s="446">
        <v>2.95</v>
      </c>
      <c r="DL78" s="79"/>
      <c r="DM78" s="79"/>
      <c r="DN78" s="79"/>
      <c r="DO78" s="79"/>
      <c r="DP78" s="79"/>
      <c r="DQ78" s="79" t="s">
        <v>615</v>
      </c>
      <c r="DR78" s="392" t="s">
        <v>615</v>
      </c>
      <c r="DS78" s="432" t="s">
        <v>615</v>
      </c>
      <c r="DT78" s="386"/>
      <c r="DU78" s="386"/>
      <c r="DV78" s="386"/>
    </row>
    <row r="79" spans="1:126" ht="13.15">
      <c r="A79" s="386">
        <v>2022</v>
      </c>
      <c r="B79" s="386" t="s">
        <v>6038</v>
      </c>
      <c r="C79" s="386" t="s">
        <v>6039</v>
      </c>
      <c r="D79" s="386">
        <v>18</v>
      </c>
      <c r="E79" s="386" t="s">
        <v>765</v>
      </c>
      <c r="F79" s="386" t="s">
        <v>30</v>
      </c>
      <c r="G79" s="386"/>
      <c r="H79" s="386"/>
      <c r="I79" s="386" t="s">
        <v>5692</v>
      </c>
      <c r="J79" s="386" t="s">
        <v>5693</v>
      </c>
      <c r="K79" s="386" t="s">
        <v>5693</v>
      </c>
      <c r="L79" s="386" t="s">
        <v>6040</v>
      </c>
      <c r="M79" s="386" t="s">
        <v>6038</v>
      </c>
      <c r="N79" s="386" t="s">
        <v>5680</v>
      </c>
      <c r="O79" s="386" t="s">
        <v>6041</v>
      </c>
      <c r="P79" s="385"/>
      <c r="Q79" s="398" t="s">
        <v>5682</v>
      </c>
      <c r="R79" s="398" t="s">
        <v>5682</v>
      </c>
      <c r="S79" s="398" t="s">
        <v>5682</v>
      </c>
      <c r="T79" s="386" t="s">
        <v>5880</v>
      </c>
      <c r="U79" s="396" t="s">
        <v>6042</v>
      </c>
      <c r="V79" s="388"/>
      <c r="W79" s="388"/>
      <c r="X79" s="388"/>
      <c r="Y79" s="386">
        <v>46</v>
      </c>
      <c r="Z79" s="386">
        <v>38</v>
      </c>
      <c r="AA79" s="386">
        <v>50</v>
      </c>
      <c r="AB79" s="388"/>
      <c r="AC79" s="386">
        <v>8</v>
      </c>
      <c r="AD79" s="386">
        <v>12</v>
      </c>
      <c r="AE79" s="386">
        <v>4</v>
      </c>
      <c r="AF79" s="388"/>
      <c r="AG79" s="388"/>
      <c r="AH79" s="388"/>
      <c r="AI79" s="386">
        <v>58</v>
      </c>
      <c r="AJ79" s="386">
        <v>56</v>
      </c>
      <c r="AK79" s="386">
        <v>63</v>
      </c>
      <c r="AL79" s="388"/>
      <c r="AM79" s="386">
        <v>2</v>
      </c>
      <c r="AN79" s="386">
        <v>7</v>
      </c>
      <c r="AO79" s="386">
        <v>5</v>
      </c>
      <c r="AP79" s="388"/>
      <c r="AQ79" s="388"/>
      <c r="AR79" s="388"/>
      <c r="AS79" s="386">
        <v>100</v>
      </c>
      <c r="AT79" s="386">
        <v>92</v>
      </c>
      <c r="AU79" s="386">
        <v>92</v>
      </c>
      <c r="AV79" s="388"/>
      <c r="AW79" s="386">
        <v>8</v>
      </c>
      <c r="AX79" s="386">
        <v>0</v>
      </c>
      <c r="AY79" s="386">
        <v>-8</v>
      </c>
      <c r="AZ79" s="388"/>
      <c r="BA79" s="388"/>
      <c r="BB79" s="388"/>
      <c r="BC79" s="388"/>
      <c r="BD79" s="388"/>
      <c r="BE79" s="388"/>
      <c r="BF79" s="388"/>
      <c r="BG79" s="388"/>
      <c r="BH79" s="388"/>
      <c r="BI79" s="388"/>
      <c r="BJ79" s="388"/>
      <c r="BK79" s="388"/>
      <c r="BL79" s="388"/>
      <c r="BM79" s="388"/>
      <c r="BN79" s="388"/>
      <c r="BO79" s="388"/>
      <c r="BP79" s="388"/>
      <c r="BQ79" s="388"/>
      <c r="BR79" s="388"/>
      <c r="BS79" s="388"/>
      <c r="BT79" s="388"/>
      <c r="BU79" s="388"/>
      <c r="BV79" s="388"/>
      <c r="BW79" s="386">
        <v>71</v>
      </c>
      <c r="BX79" s="386">
        <v>65</v>
      </c>
      <c r="BY79" s="386">
        <v>79</v>
      </c>
      <c r="BZ79" s="388"/>
      <c r="CA79" s="386">
        <v>6</v>
      </c>
      <c r="CB79" s="386">
        <v>14</v>
      </c>
      <c r="CC79" s="386">
        <v>8</v>
      </c>
      <c r="CD79" s="388"/>
      <c r="CE79" s="388"/>
      <c r="CF79" s="388"/>
      <c r="CG79" s="386">
        <v>69</v>
      </c>
      <c r="CH79" s="386">
        <v>63</v>
      </c>
      <c r="CI79" s="386">
        <v>75</v>
      </c>
      <c r="CJ79" s="388"/>
      <c r="CK79" s="386">
        <v>6</v>
      </c>
      <c r="CL79" s="386">
        <v>12</v>
      </c>
      <c r="CM79" s="386">
        <v>12</v>
      </c>
      <c r="CN79" s="388"/>
      <c r="CO79" s="388"/>
      <c r="CP79" s="388"/>
      <c r="CQ79" s="388"/>
      <c r="CR79" s="388"/>
      <c r="CS79" s="388"/>
      <c r="CT79" s="388"/>
      <c r="CU79" s="388"/>
      <c r="CV79" s="388"/>
      <c r="CW79" s="388"/>
      <c r="CX79" s="388"/>
      <c r="CY79" s="388"/>
      <c r="CZ79" s="388"/>
      <c r="DA79" s="388"/>
      <c r="DB79" s="388"/>
      <c r="DC79" s="388"/>
      <c r="DD79" s="388"/>
      <c r="DE79" s="388"/>
      <c r="DF79" s="391">
        <v>0.94</v>
      </c>
      <c r="DG79" s="446">
        <v>1.74</v>
      </c>
      <c r="DH79" s="446">
        <v>5.3</v>
      </c>
      <c r="DI79" s="388">
        <v>0.87</v>
      </c>
      <c r="DJ79" s="446">
        <v>1.28</v>
      </c>
      <c r="DK79" s="446">
        <v>3.18</v>
      </c>
      <c r="DL79" s="79"/>
      <c r="DM79" s="79"/>
      <c r="DN79" s="79"/>
      <c r="DO79" s="79"/>
      <c r="DP79" s="79"/>
      <c r="DQ79" s="79">
        <v>3.1</v>
      </c>
      <c r="DR79" s="392">
        <v>3.5</v>
      </c>
      <c r="DS79" s="393">
        <v>0.18</v>
      </c>
      <c r="DT79" s="386"/>
      <c r="DU79" s="386"/>
      <c r="DV79" s="386"/>
    </row>
    <row r="80" spans="1:126" ht="13.15">
      <c r="A80" s="386">
        <v>2022</v>
      </c>
      <c r="B80" s="386" t="s">
        <v>5971</v>
      </c>
      <c r="C80" s="386" t="s">
        <v>6043</v>
      </c>
      <c r="D80" s="386">
        <v>17</v>
      </c>
      <c r="E80" s="386" t="s">
        <v>5284</v>
      </c>
      <c r="F80" s="386" t="s">
        <v>30</v>
      </c>
      <c r="G80" s="386"/>
      <c r="H80" s="386"/>
      <c r="I80" s="386" t="s">
        <v>605</v>
      </c>
      <c r="J80" s="386" t="s">
        <v>606</v>
      </c>
      <c r="K80" s="386" t="s">
        <v>606</v>
      </c>
      <c r="L80" s="386" t="s">
        <v>847</v>
      </c>
      <c r="M80" s="386" t="s">
        <v>6044</v>
      </c>
      <c r="N80" s="386" t="s">
        <v>631</v>
      </c>
      <c r="O80" s="386" t="s">
        <v>6045</v>
      </c>
      <c r="P80" s="385"/>
      <c r="Q80" s="398" t="s">
        <v>5682</v>
      </c>
      <c r="R80" s="398" t="s">
        <v>5682</v>
      </c>
      <c r="S80" s="398" t="s">
        <v>5682</v>
      </c>
      <c r="T80" s="386" t="s">
        <v>5900</v>
      </c>
      <c r="U80" s="396" t="s">
        <v>6046</v>
      </c>
      <c r="V80" s="386">
        <v>36</v>
      </c>
      <c r="W80" s="388"/>
      <c r="X80" s="388"/>
      <c r="Y80" s="386">
        <v>64</v>
      </c>
      <c r="Z80" s="388"/>
      <c r="AA80" s="388"/>
      <c r="AB80" s="420">
        <v>28</v>
      </c>
      <c r="AC80" s="388"/>
      <c r="AD80" s="388"/>
      <c r="AE80" s="388"/>
      <c r="AF80" s="386">
        <v>74</v>
      </c>
      <c r="AG80" s="388"/>
      <c r="AH80" s="388"/>
      <c r="AI80" s="386">
        <v>85</v>
      </c>
      <c r="AJ80" s="388"/>
      <c r="AK80" s="388"/>
      <c r="AL80" s="420">
        <v>11</v>
      </c>
      <c r="AM80" s="388"/>
      <c r="AN80" s="388"/>
      <c r="AO80" s="388"/>
      <c r="AP80" s="386">
        <v>97</v>
      </c>
      <c r="AQ80" s="388"/>
      <c r="AR80" s="388"/>
      <c r="AS80" s="386">
        <v>100</v>
      </c>
      <c r="AT80" s="388"/>
      <c r="AU80" s="388"/>
      <c r="AV80" s="420">
        <v>3</v>
      </c>
      <c r="AW80" s="388"/>
      <c r="AX80" s="388"/>
      <c r="AY80" s="388"/>
      <c r="AZ80" s="388"/>
      <c r="BA80" s="388"/>
      <c r="BB80" s="388"/>
      <c r="BC80" s="388"/>
      <c r="BD80" s="388"/>
      <c r="BE80" s="388"/>
      <c r="BF80" s="388"/>
      <c r="BG80" s="388"/>
      <c r="BH80" s="388"/>
      <c r="BI80" s="388"/>
      <c r="BJ80" s="388"/>
      <c r="BK80" s="388"/>
      <c r="BL80" s="388"/>
      <c r="BM80" s="388"/>
      <c r="BN80" s="388"/>
      <c r="BO80" s="388"/>
      <c r="BP80" s="388"/>
      <c r="BQ80" s="388"/>
      <c r="BR80" s="388"/>
      <c r="BS80" s="388"/>
      <c r="BT80" s="386">
        <v>84</v>
      </c>
      <c r="BU80" s="388"/>
      <c r="BV80" s="388"/>
      <c r="BW80" s="386">
        <v>91</v>
      </c>
      <c r="BX80" s="388"/>
      <c r="BY80" s="388"/>
      <c r="BZ80" s="420">
        <v>7</v>
      </c>
      <c r="CA80" s="388"/>
      <c r="CB80" s="388"/>
      <c r="CC80" s="388"/>
      <c r="CD80" s="386">
        <v>91</v>
      </c>
      <c r="CE80" s="388"/>
      <c r="CF80" s="388"/>
      <c r="CG80" s="386">
        <v>92</v>
      </c>
      <c r="CH80" s="388"/>
      <c r="CI80" s="388"/>
      <c r="CJ80" s="420">
        <v>1</v>
      </c>
      <c r="CK80" s="388"/>
      <c r="CL80" s="388"/>
      <c r="CM80" s="388"/>
      <c r="CN80" s="388"/>
      <c r="CO80" s="388"/>
      <c r="CP80" s="388"/>
      <c r="CQ80" s="388"/>
      <c r="CR80" s="388"/>
      <c r="CS80" s="388"/>
      <c r="CT80" s="388"/>
      <c r="CU80" s="388"/>
      <c r="CV80" s="388"/>
      <c r="CW80" s="388"/>
      <c r="CX80" s="388"/>
      <c r="CY80" s="388"/>
      <c r="CZ80" s="388"/>
      <c r="DA80" s="388"/>
      <c r="DB80" s="388"/>
      <c r="DC80" s="388"/>
      <c r="DD80" s="388"/>
      <c r="DE80" s="388"/>
      <c r="DF80" s="391">
        <v>0.93</v>
      </c>
      <c r="DG80" s="446">
        <v>1.47</v>
      </c>
      <c r="DH80" s="446">
        <v>5.24</v>
      </c>
      <c r="DI80" s="388">
        <v>0.86</v>
      </c>
      <c r="DJ80" s="446">
        <v>1.64</v>
      </c>
      <c r="DK80" s="446">
        <v>2.96</v>
      </c>
      <c r="DL80" s="79"/>
      <c r="DM80" s="79"/>
      <c r="DN80" s="79"/>
      <c r="DO80" s="79"/>
      <c r="DP80" s="79"/>
      <c r="DQ80" s="79">
        <v>5.2</v>
      </c>
      <c r="DR80" s="392">
        <v>6</v>
      </c>
      <c r="DS80" s="393">
        <v>0.15</v>
      </c>
      <c r="DT80" s="386"/>
      <c r="DU80" s="386"/>
      <c r="DV80" s="386"/>
    </row>
    <row r="81" spans="1:126" ht="13.15">
      <c r="A81" s="386">
        <v>2023</v>
      </c>
      <c r="B81" s="386" t="s">
        <v>6047</v>
      </c>
      <c r="C81" s="386" t="s">
        <v>6048</v>
      </c>
      <c r="D81" s="386">
        <v>20</v>
      </c>
      <c r="E81" s="386" t="s">
        <v>3208</v>
      </c>
      <c r="F81" s="386" t="s">
        <v>30</v>
      </c>
      <c r="G81" s="386"/>
      <c r="H81" s="386"/>
      <c r="I81" s="386" t="s">
        <v>640</v>
      </c>
      <c r="J81" s="386" t="s">
        <v>6049</v>
      </c>
      <c r="K81" s="386" t="s">
        <v>6049</v>
      </c>
      <c r="L81" s="386" t="s">
        <v>747</v>
      </c>
      <c r="M81" s="386" t="s">
        <v>6050</v>
      </c>
      <c r="N81" s="386" t="s">
        <v>631</v>
      </c>
      <c r="O81" s="386" t="s">
        <v>6051</v>
      </c>
      <c r="P81" s="385"/>
      <c r="Q81" s="489" t="s">
        <v>5682</v>
      </c>
      <c r="R81" s="489" t="s">
        <v>5682</v>
      </c>
      <c r="S81" s="489" t="s">
        <v>5682</v>
      </c>
      <c r="T81" s="490" t="s">
        <v>5900</v>
      </c>
      <c r="U81" s="396" t="s">
        <v>6052</v>
      </c>
      <c r="V81" s="386">
        <v>30</v>
      </c>
      <c r="W81" s="388"/>
      <c r="X81" s="388"/>
      <c r="Y81" s="386">
        <v>66</v>
      </c>
      <c r="Z81" s="388"/>
      <c r="AA81" s="388"/>
      <c r="AB81" s="386">
        <v>36</v>
      </c>
      <c r="AC81" s="388"/>
      <c r="AD81" s="388"/>
      <c r="AE81" s="388"/>
      <c r="AF81" s="386">
        <v>68</v>
      </c>
      <c r="AG81" s="388"/>
      <c r="AH81" s="388"/>
      <c r="AI81" s="386">
        <v>86</v>
      </c>
      <c r="AJ81" s="388"/>
      <c r="AK81" s="388"/>
      <c r="AL81" s="386">
        <v>18</v>
      </c>
      <c r="AM81" s="388"/>
      <c r="AN81" s="388"/>
      <c r="AO81" s="388"/>
      <c r="AP81" s="386">
        <v>96</v>
      </c>
      <c r="AQ81" s="388"/>
      <c r="AR81" s="388"/>
      <c r="AS81" s="386">
        <v>100</v>
      </c>
      <c r="AT81" s="388"/>
      <c r="AU81" s="388"/>
      <c r="AV81" s="386">
        <v>4</v>
      </c>
      <c r="AW81" s="388"/>
      <c r="AX81" s="388"/>
      <c r="AY81" s="388"/>
      <c r="AZ81" s="386">
        <v>48</v>
      </c>
      <c r="BA81" s="388"/>
      <c r="BB81" s="388"/>
      <c r="BC81" s="386">
        <v>86</v>
      </c>
      <c r="BD81" s="388"/>
      <c r="BE81" s="388"/>
      <c r="BF81" s="386">
        <v>38</v>
      </c>
      <c r="BG81" s="388"/>
      <c r="BH81" s="388"/>
      <c r="BI81" s="388"/>
      <c r="BJ81" s="388"/>
      <c r="BK81" s="388"/>
      <c r="BL81" s="388"/>
      <c r="BM81" s="388"/>
      <c r="BN81" s="388"/>
      <c r="BO81" s="388"/>
      <c r="BP81" s="388"/>
      <c r="BQ81" s="388"/>
      <c r="BR81" s="388"/>
      <c r="BS81" s="388"/>
      <c r="BT81" s="386">
        <v>82</v>
      </c>
      <c r="BU81" s="388"/>
      <c r="BV81" s="388"/>
      <c r="BW81" s="386">
        <v>98</v>
      </c>
      <c r="BX81" s="388"/>
      <c r="BY81" s="388"/>
      <c r="BZ81" s="386">
        <v>16</v>
      </c>
      <c r="CA81" s="388"/>
      <c r="CB81" s="388"/>
      <c r="CC81" s="388"/>
      <c r="CD81" s="386">
        <v>94</v>
      </c>
      <c r="CE81" s="388"/>
      <c r="CF81" s="388"/>
      <c r="CG81" s="386">
        <v>98</v>
      </c>
      <c r="CH81" s="388"/>
      <c r="CI81" s="388"/>
      <c r="CJ81" s="386">
        <v>4</v>
      </c>
      <c r="CK81" s="388"/>
      <c r="CL81" s="388"/>
      <c r="CM81" s="388"/>
      <c r="CN81" s="388"/>
      <c r="CO81" s="388"/>
      <c r="CP81" s="388"/>
      <c r="CQ81" s="388"/>
      <c r="CR81" s="388"/>
      <c r="CS81" s="388"/>
      <c r="CT81" s="388"/>
      <c r="CU81" s="388"/>
      <c r="CV81" s="388"/>
      <c r="CW81" s="388"/>
      <c r="CX81" s="388"/>
      <c r="CY81" s="388"/>
      <c r="CZ81" s="388"/>
      <c r="DA81" s="388"/>
      <c r="DB81" s="388"/>
      <c r="DC81" s="388"/>
      <c r="DD81" s="388"/>
      <c r="DE81" s="388"/>
      <c r="DF81" s="391">
        <v>0.94</v>
      </c>
      <c r="DG81" s="446">
        <v>1.31</v>
      </c>
      <c r="DH81" s="446">
        <v>4.9000000000000004</v>
      </c>
      <c r="DI81" s="388">
        <v>0.89</v>
      </c>
      <c r="DJ81" s="446">
        <v>1.51</v>
      </c>
      <c r="DK81" s="446">
        <v>3</v>
      </c>
      <c r="DL81" s="79"/>
      <c r="DM81" s="79"/>
      <c r="DN81" s="79"/>
      <c r="DO81" s="79"/>
      <c r="DP81" s="79"/>
      <c r="DQ81" s="79">
        <v>3.4</v>
      </c>
      <c r="DR81" s="392">
        <v>4</v>
      </c>
      <c r="DS81" s="393">
        <v>0.16</v>
      </c>
      <c r="DT81" s="386"/>
      <c r="DU81" s="386"/>
      <c r="DV81" s="386"/>
    </row>
    <row r="82" spans="1:126" ht="13.15">
      <c r="A82" s="386">
        <v>2023</v>
      </c>
      <c r="B82" s="386" t="s">
        <v>5785</v>
      </c>
      <c r="C82" s="386" t="s">
        <v>5990</v>
      </c>
      <c r="D82" s="386">
        <v>5</v>
      </c>
      <c r="E82" s="386" t="s">
        <v>6053</v>
      </c>
      <c r="F82" s="386" t="s">
        <v>30</v>
      </c>
      <c r="G82" s="386"/>
      <c r="H82" s="386"/>
      <c r="I82" s="384" t="s">
        <v>5787</v>
      </c>
      <c r="J82" s="384" t="s">
        <v>5788</v>
      </c>
      <c r="K82" s="384" t="s">
        <v>5789</v>
      </c>
      <c r="L82" s="384" t="s">
        <v>5790</v>
      </c>
      <c r="M82" s="384" t="s">
        <v>5791</v>
      </c>
      <c r="N82" s="386" t="s">
        <v>631</v>
      </c>
      <c r="O82" s="386" t="s">
        <v>6054</v>
      </c>
      <c r="P82" s="385"/>
      <c r="Q82" s="489" t="s">
        <v>5682</v>
      </c>
      <c r="R82" s="489" t="s">
        <v>5682</v>
      </c>
      <c r="S82" s="489" t="s">
        <v>615</v>
      </c>
      <c r="T82" s="490" t="s">
        <v>5876</v>
      </c>
      <c r="U82" s="396" t="s">
        <v>6055</v>
      </c>
      <c r="V82" s="388"/>
      <c r="W82" s="388"/>
      <c r="X82" s="388"/>
      <c r="Y82" s="388"/>
      <c r="Z82" s="388"/>
      <c r="AA82" s="388"/>
      <c r="AB82" s="388"/>
      <c r="AC82" s="388"/>
      <c r="AD82" s="388"/>
      <c r="AE82" s="388"/>
      <c r="AF82" s="388"/>
      <c r="AG82" s="388"/>
      <c r="AH82" s="388"/>
      <c r="AI82" s="388"/>
      <c r="AJ82" s="388"/>
      <c r="AK82" s="388"/>
      <c r="AL82" s="388"/>
      <c r="AM82" s="388"/>
      <c r="AN82" s="388"/>
      <c r="AO82" s="388"/>
      <c r="AP82" s="388"/>
      <c r="AQ82" s="388"/>
      <c r="AR82" s="388"/>
      <c r="AS82" s="388"/>
      <c r="AT82" s="388"/>
      <c r="AU82" s="388"/>
      <c r="AV82" s="388"/>
      <c r="AW82" s="388"/>
      <c r="AX82" s="388"/>
      <c r="AY82" s="388"/>
      <c r="AZ82" s="388"/>
      <c r="BA82" s="388"/>
      <c r="BB82" s="388"/>
      <c r="BC82" s="388"/>
      <c r="BD82" s="388"/>
      <c r="BE82" s="388"/>
      <c r="BF82" s="388"/>
      <c r="BG82" s="388"/>
      <c r="BH82" s="388"/>
      <c r="BI82" s="388"/>
      <c r="BJ82" s="388"/>
      <c r="BK82" s="388"/>
      <c r="BL82" s="388"/>
      <c r="BM82" s="388"/>
      <c r="BN82" s="388"/>
      <c r="BO82" s="388"/>
      <c r="BP82" s="388"/>
      <c r="BQ82" s="388"/>
      <c r="BR82" s="388"/>
      <c r="BS82" s="388"/>
      <c r="BT82" s="388"/>
      <c r="BU82" s="388"/>
      <c r="BV82" s="388"/>
      <c r="BW82" s="388"/>
      <c r="BX82" s="388"/>
      <c r="BY82" s="388"/>
      <c r="BZ82" s="388"/>
      <c r="CA82" s="388"/>
      <c r="CB82" s="388"/>
      <c r="CC82" s="388"/>
      <c r="CD82" s="388"/>
      <c r="CE82" s="388"/>
      <c r="CF82" s="388"/>
      <c r="CG82" s="388"/>
      <c r="CH82" s="388"/>
      <c r="CI82" s="388"/>
      <c r="CJ82" s="388"/>
      <c r="CK82" s="388"/>
      <c r="CL82" s="388"/>
      <c r="CM82" s="388"/>
      <c r="CN82" s="388"/>
      <c r="CO82" s="388"/>
      <c r="CP82" s="388"/>
      <c r="CQ82" s="388"/>
      <c r="CR82" s="388"/>
      <c r="CS82" s="388"/>
      <c r="CT82" s="388"/>
      <c r="CU82" s="388"/>
      <c r="CV82" s="388"/>
      <c r="CW82" s="388"/>
      <c r="CX82" s="388"/>
      <c r="CY82" s="388"/>
      <c r="CZ82" s="388"/>
      <c r="DA82" s="388"/>
      <c r="DB82" s="388"/>
      <c r="DC82" s="388"/>
      <c r="DD82" s="388"/>
      <c r="DE82" s="388"/>
      <c r="DF82" s="391">
        <v>0.94</v>
      </c>
      <c r="DG82" s="446">
        <v>1.08</v>
      </c>
      <c r="DH82" s="446">
        <v>5.3</v>
      </c>
      <c r="DI82" s="388">
        <v>0.87</v>
      </c>
      <c r="DJ82" s="446">
        <v>1.59</v>
      </c>
      <c r="DK82" s="446">
        <v>3</v>
      </c>
      <c r="DL82" s="79"/>
      <c r="DM82" s="79"/>
      <c r="DN82" s="79"/>
      <c r="DO82" s="79"/>
      <c r="DP82" s="79"/>
      <c r="DQ82" s="79">
        <v>6</v>
      </c>
      <c r="DR82" s="392">
        <v>7</v>
      </c>
      <c r="DS82" s="393">
        <v>0.16</v>
      </c>
      <c r="DT82" s="386"/>
      <c r="DU82" s="386"/>
      <c r="DV82" s="386"/>
    </row>
    <row r="83" spans="1:126" ht="52.5">
      <c r="A83" s="386">
        <v>2023</v>
      </c>
      <c r="B83" s="386" t="s">
        <v>6056</v>
      </c>
      <c r="C83" s="386" t="s">
        <v>6057</v>
      </c>
      <c r="D83" s="386">
        <v>29</v>
      </c>
      <c r="E83" s="386" t="s">
        <v>3311</v>
      </c>
      <c r="F83" s="386" t="s">
        <v>30</v>
      </c>
      <c r="G83" s="386"/>
      <c r="H83" s="386"/>
      <c r="I83" s="386" t="s">
        <v>5895</v>
      </c>
      <c r="J83" s="386" t="s">
        <v>6058</v>
      </c>
      <c r="K83" s="386" t="s">
        <v>6058</v>
      </c>
      <c r="L83" s="386" t="s">
        <v>6059</v>
      </c>
      <c r="M83" s="386" t="s">
        <v>6056</v>
      </c>
      <c r="N83" s="386" t="s">
        <v>613</v>
      </c>
      <c r="O83" s="491" t="s">
        <v>6060</v>
      </c>
      <c r="P83" s="385"/>
      <c r="Q83" s="489" t="s">
        <v>615</v>
      </c>
      <c r="R83" s="489" t="s">
        <v>5682</v>
      </c>
      <c r="S83" s="489" t="s">
        <v>5682</v>
      </c>
      <c r="T83" s="490" t="s">
        <v>5900</v>
      </c>
      <c r="U83" s="396" t="s">
        <v>6061</v>
      </c>
      <c r="V83" s="386">
        <v>1</v>
      </c>
      <c r="W83" s="388"/>
      <c r="X83" s="388"/>
      <c r="Y83" s="386">
        <v>12</v>
      </c>
      <c r="Z83" s="388"/>
      <c r="AA83" s="388"/>
      <c r="AB83" s="386">
        <v>11</v>
      </c>
      <c r="AC83" s="388"/>
      <c r="AD83" s="388"/>
      <c r="AE83" s="388"/>
      <c r="AF83" s="386">
        <v>1</v>
      </c>
      <c r="AG83" s="388"/>
      <c r="AH83" s="388"/>
      <c r="AI83" s="386">
        <v>26</v>
      </c>
      <c r="AJ83" s="388"/>
      <c r="AK83" s="388"/>
      <c r="AL83" s="386">
        <v>25</v>
      </c>
      <c r="AM83" s="388"/>
      <c r="AN83" s="388"/>
      <c r="AO83" s="388"/>
      <c r="AP83" s="386">
        <v>66</v>
      </c>
      <c r="AQ83" s="388"/>
      <c r="AR83" s="388"/>
      <c r="AS83" s="386">
        <v>81</v>
      </c>
      <c r="AT83" s="388"/>
      <c r="AU83" s="388"/>
      <c r="AV83" s="386">
        <v>15</v>
      </c>
      <c r="AW83" s="388"/>
      <c r="AX83" s="388"/>
      <c r="AY83" s="388"/>
      <c r="AZ83" s="388"/>
      <c r="BA83" s="388"/>
      <c r="BB83" s="388"/>
      <c r="BC83" s="388"/>
      <c r="BD83" s="388"/>
      <c r="BE83" s="388"/>
      <c r="BF83" s="388"/>
      <c r="BG83" s="388"/>
      <c r="BH83" s="388"/>
      <c r="BI83" s="388"/>
      <c r="BJ83" s="388"/>
      <c r="BK83" s="388"/>
      <c r="BL83" s="388"/>
      <c r="BM83" s="388"/>
      <c r="BN83" s="388"/>
      <c r="BO83" s="388"/>
      <c r="BP83" s="388"/>
      <c r="BQ83" s="388"/>
      <c r="BR83" s="388"/>
      <c r="BS83" s="388"/>
      <c r="BT83" s="386">
        <v>56</v>
      </c>
      <c r="BU83" s="388"/>
      <c r="BV83" s="388"/>
      <c r="BW83" s="386">
        <v>72</v>
      </c>
      <c r="BX83" s="388"/>
      <c r="BY83" s="388"/>
      <c r="BZ83" s="386">
        <v>16</v>
      </c>
      <c r="CA83" s="388"/>
      <c r="CB83" s="388"/>
      <c r="CC83" s="388"/>
      <c r="CD83" s="386">
        <v>62</v>
      </c>
      <c r="CE83" s="388"/>
      <c r="CF83" s="388"/>
      <c r="CG83" s="386">
        <v>72</v>
      </c>
      <c r="CH83" s="388"/>
      <c r="CI83" s="388"/>
      <c r="CJ83" s="386">
        <v>10</v>
      </c>
      <c r="CK83" s="388"/>
      <c r="CL83" s="388"/>
      <c r="CM83" s="388"/>
      <c r="CN83" s="388"/>
      <c r="CO83" s="388"/>
      <c r="CP83" s="388"/>
      <c r="CQ83" s="388"/>
      <c r="CR83" s="388"/>
      <c r="CS83" s="388"/>
      <c r="CT83" s="388"/>
      <c r="CU83" s="388"/>
      <c r="CV83" s="388"/>
      <c r="CW83" s="388"/>
      <c r="CX83" s="388"/>
      <c r="CY83" s="388"/>
      <c r="CZ83" s="388"/>
      <c r="DA83" s="388"/>
      <c r="DB83" s="388"/>
      <c r="DC83" s="388"/>
      <c r="DD83" s="388"/>
      <c r="DE83" s="388"/>
      <c r="DF83" s="391">
        <v>0.93</v>
      </c>
      <c r="DG83" s="446">
        <v>1.2</v>
      </c>
      <c r="DH83" s="446">
        <v>4.7</v>
      </c>
      <c r="DI83" s="388">
        <v>0.87</v>
      </c>
      <c r="DJ83" s="446">
        <v>1.7</v>
      </c>
      <c r="DK83" s="446">
        <v>3.1</v>
      </c>
      <c r="DL83" s="79"/>
      <c r="DM83" s="79"/>
      <c r="DN83" s="79"/>
      <c r="DO83" s="79"/>
      <c r="DP83" s="79"/>
      <c r="DQ83" s="79" t="s">
        <v>615</v>
      </c>
      <c r="DR83" s="392" t="s">
        <v>615</v>
      </c>
      <c r="DS83" s="432" t="s">
        <v>615</v>
      </c>
      <c r="DT83" s="386"/>
      <c r="DU83" s="386"/>
      <c r="DV83" s="386"/>
    </row>
    <row r="84" spans="1:126" ht="13.15">
      <c r="A84" s="386">
        <v>2023</v>
      </c>
      <c r="B84" s="386" t="s">
        <v>626</v>
      </c>
      <c r="C84" s="386" t="s">
        <v>6062</v>
      </c>
      <c r="D84" s="386">
        <v>6</v>
      </c>
      <c r="E84" s="386" t="s">
        <v>774</v>
      </c>
      <c r="F84" s="386" t="s">
        <v>30</v>
      </c>
      <c r="G84" s="386"/>
      <c r="H84" s="386"/>
      <c r="I84" s="384" t="s">
        <v>623</v>
      </c>
      <c r="J84" s="384" t="s">
        <v>624</v>
      </c>
      <c r="K84" s="384" t="s">
        <v>624</v>
      </c>
      <c r="L84" s="384" t="s">
        <v>625</v>
      </c>
      <c r="M84" s="386" t="s">
        <v>627</v>
      </c>
      <c r="N84" s="386" t="s">
        <v>631</v>
      </c>
      <c r="O84" s="386" t="s">
        <v>6063</v>
      </c>
      <c r="P84" s="385"/>
      <c r="Q84" s="489" t="s">
        <v>5682</v>
      </c>
      <c r="R84" s="489" t="s">
        <v>5682</v>
      </c>
      <c r="S84" s="489" t="s">
        <v>615</v>
      </c>
      <c r="T84" s="490" t="s">
        <v>5876</v>
      </c>
      <c r="U84" s="396" t="s">
        <v>6064</v>
      </c>
      <c r="V84" s="388"/>
      <c r="W84" s="388"/>
      <c r="X84" s="388"/>
      <c r="Y84" s="388"/>
      <c r="Z84" s="388"/>
      <c r="AA84" s="388"/>
      <c r="AB84" s="388"/>
      <c r="AC84" s="388"/>
      <c r="AD84" s="388"/>
      <c r="AE84" s="388"/>
      <c r="AF84" s="388"/>
      <c r="AG84" s="388"/>
      <c r="AH84" s="388"/>
      <c r="AI84" s="388"/>
      <c r="AJ84" s="388"/>
      <c r="AK84" s="388"/>
      <c r="AL84" s="388"/>
      <c r="AM84" s="388"/>
      <c r="AN84" s="388"/>
      <c r="AO84" s="388"/>
      <c r="AP84" s="388"/>
      <c r="AQ84" s="388"/>
      <c r="AR84" s="388"/>
      <c r="AS84" s="388"/>
      <c r="AT84" s="388"/>
      <c r="AU84" s="388"/>
      <c r="AV84" s="388"/>
      <c r="AW84" s="388"/>
      <c r="AX84" s="388"/>
      <c r="AY84" s="388"/>
      <c r="AZ84" s="388"/>
      <c r="BA84" s="388"/>
      <c r="BB84" s="388"/>
      <c r="BC84" s="388"/>
      <c r="BD84" s="388"/>
      <c r="BE84" s="388"/>
      <c r="BF84" s="388"/>
      <c r="BG84" s="388"/>
      <c r="BH84" s="388"/>
      <c r="BI84" s="388"/>
      <c r="BJ84" s="388"/>
      <c r="BK84" s="388"/>
      <c r="BL84" s="388"/>
      <c r="BM84" s="388"/>
      <c r="BN84" s="388"/>
      <c r="BO84" s="388"/>
      <c r="BP84" s="388"/>
      <c r="BQ84" s="388"/>
      <c r="BR84" s="388"/>
      <c r="BS84" s="388"/>
      <c r="BT84" s="388"/>
      <c r="BU84" s="388"/>
      <c r="BV84" s="388"/>
      <c r="BW84" s="388"/>
      <c r="BX84" s="388"/>
      <c r="BY84" s="388"/>
      <c r="BZ84" s="388"/>
      <c r="CA84" s="388"/>
      <c r="CB84" s="388"/>
      <c r="CC84" s="388"/>
      <c r="CD84" s="388"/>
      <c r="CE84" s="388"/>
      <c r="CF84" s="388"/>
      <c r="CG84" s="388"/>
      <c r="CH84" s="388"/>
      <c r="CI84" s="388"/>
      <c r="CJ84" s="388"/>
      <c r="CK84" s="388"/>
      <c r="CL84" s="388"/>
      <c r="CM84" s="388"/>
      <c r="CN84" s="388"/>
      <c r="CO84" s="388"/>
      <c r="CP84" s="388"/>
      <c r="CQ84" s="388"/>
      <c r="CR84" s="388"/>
      <c r="CS84" s="388"/>
      <c r="CT84" s="388"/>
      <c r="CU84" s="388"/>
      <c r="CV84" s="388"/>
      <c r="CW84" s="388"/>
      <c r="CX84" s="388"/>
      <c r="CY84" s="388"/>
      <c r="CZ84" s="388"/>
      <c r="DA84" s="388"/>
      <c r="DB84" s="388"/>
      <c r="DC84" s="388"/>
      <c r="DD84" s="388"/>
      <c r="DE84" s="388"/>
      <c r="DF84" s="391">
        <v>0.96</v>
      </c>
      <c r="DG84" s="446">
        <v>0.93</v>
      </c>
      <c r="DH84" s="446">
        <v>5</v>
      </c>
      <c r="DI84" s="388">
        <v>0.92</v>
      </c>
      <c r="DJ84" s="446">
        <v>1.39</v>
      </c>
      <c r="DK84" s="446">
        <v>2.8</v>
      </c>
      <c r="DL84" s="79"/>
      <c r="DM84" s="79"/>
      <c r="DN84" s="79"/>
      <c r="DO84" s="79"/>
      <c r="DP84" s="79"/>
      <c r="DQ84" s="79">
        <v>10.1</v>
      </c>
      <c r="DR84" s="392">
        <v>11.7</v>
      </c>
      <c r="DS84" s="393">
        <v>0.18</v>
      </c>
      <c r="DT84" s="386"/>
      <c r="DU84" s="386"/>
      <c r="DV84" s="386"/>
    </row>
    <row r="85" spans="1:126" ht="13.15">
      <c r="A85" s="386">
        <v>2023</v>
      </c>
      <c r="B85" s="386" t="s">
        <v>5828</v>
      </c>
      <c r="C85" s="386" t="s">
        <v>6065</v>
      </c>
      <c r="D85" s="386">
        <v>4</v>
      </c>
      <c r="E85" s="386" t="s">
        <v>774</v>
      </c>
      <c r="F85" s="386" t="s">
        <v>30</v>
      </c>
      <c r="G85" s="386"/>
      <c r="H85" s="386"/>
      <c r="I85" s="386" t="s">
        <v>5753</v>
      </c>
      <c r="J85" s="386" t="s">
        <v>5830</v>
      </c>
      <c r="K85" s="386" t="s">
        <v>5830</v>
      </c>
      <c r="L85" s="386" t="s">
        <v>5828</v>
      </c>
      <c r="M85" s="386" t="s">
        <v>6066</v>
      </c>
      <c r="N85" s="386" t="s">
        <v>613</v>
      </c>
      <c r="O85" s="359" t="s">
        <v>6067</v>
      </c>
      <c r="P85" s="385"/>
      <c r="Q85" s="489" t="s">
        <v>615</v>
      </c>
      <c r="R85" s="489" t="s">
        <v>5682</v>
      </c>
      <c r="S85" s="489" t="s">
        <v>615</v>
      </c>
      <c r="T85" s="490" t="s">
        <v>5876</v>
      </c>
      <c r="U85" s="396" t="s">
        <v>6068</v>
      </c>
      <c r="V85" s="388"/>
      <c r="W85" s="388"/>
      <c r="X85" s="388"/>
      <c r="Y85" s="388"/>
      <c r="Z85" s="388"/>
      <c r="AA85" s="388"/>
      <c r="AB85" s="388"/>
      <c r="AC85" s="388"/>
      <c r="AD85" s="388"/>
      <c r="AE85" s="388"/>
      <c r="AF85" s="388"/>
      <c r="AG85" s="388"/>
      <c r="AH85" s="388"/>
      <c r="AI85" s="388"/>
      <c r="AJ85" s="388"/>
      <c r="AK85" s="388"/>
      <c r="AL85" s="388"/>
      <c r="AM85" s="388"/>
      <c r="AN85" s="388"/>
      <c r="AO85" s="388"/>
      <c r="AP85" s="388"/>
      <c r="AQ85" s="388"/>
      <c r="AR85" s="388"/>
      <c r="AS85" s="388"/>
      <c r="AT85" s="388"/>
      <c r="AU85" s="388"/>
      <c r="AV85" s="388"/>
      <c r="AW85" s="388"/>
      <c r="AX85" s="388"/>
      <c r="AY85" s="388"/>
      <c r="AZ85" s="388"/>
      <c r="BA85" s="388"/>
      <c r="BB85" s="388"/>
      <c r="BC85" s="388"/>
      <c r="BD85" s="388"/>
      <c r="BE85" s="388"/>
      <c r="BF85" s="388"/>
      <c r="BG85" s="388"/>
      <c r="BH85" s="388"/>
      <c r="BI85" s="388"/>
      <c r="BJ85" s="388"/>
      <c r="BK85" s="388"/>
      <c r="BL85" s="388"/>
      <c r="BM85" s="388"/>
      <c r="BN85" s="388"/>
      <c r="BO85" s="388"/>
      <c r="BP85" s="388"/>
      <c r="BQ85" s="388"/>
      <c r="BR85" s="388"/>
      <c r="BS85" s="388"/>
      <c r="BT85" s="388"/>
      <c r="BU85" s="388"/>
      <c r="BV85" s="388"/>
      <c r="BW85" s="388"/>
      <c r="BX85" s="388"/>
      <c r="BY85" s="388"/>
      <c r="BZ85" s="388"/>
      <c r="CA85" s="388"/>
      <c r="CB85" s="388"/>
      <c r="CC85" s="388"/>
      <c r="CD85" s="388"/>
      <c r="CE85" s="388"/>
      <c r="CF85" s="388"/>
      <c r="CG85" s="388"/>
      <c r="CH85" s="388"/>
      <c r="CI85" s="388"/>
      <c r="CJ85" s="388"/>
      <c r="CK85" s="388"/>
      <c r="CL85" s="388"/>
      <c r="CM85" s="388"/>
      <c r="CN85" s="388"/>
      <c r="CO85" s="388"/>
      <c r="CP85" s="388"/>
      <c r="CQ85" s="388"/>
      <c r="CR85" s="388"/>
      <c r="CS85" s="388"/>
      <c r="CT85" s="388"/>
      <c r="CU85" s="388"/>
      <c r="CV85" s="388"/>
      <c r="CW85" s="388"/>
      <c r="CX85" s="388"/>
      <c r="CY85" s="388"/>
      <c r="CZ85" s="388"/>
      <c r="DA85" s="388"/>
      <c r="DB85" s="388"/>
      <c r="DC85" s="388"/>
      <c r="DD85" s="388"/>
      <c r="DE85" s="388"/>
      <c r="DF85" s="391">
        <v>0.96</v>
      </c>
      <c r="DG85" s="446">
        <v>3.79</v>
      </c>
      <c r="DH85" s="446">
        <v>11.4</v>
      </c>
      <c r="DI85" s="386" t="s">
        <v>4990</v>
      </c>
      <c r="DJ85" s="446" t="s">
        <v>4990</v>
      </c>
      <c r="DK85" s="446" t="s">
        <v>4990</v>
      </c>
      <c r="DL85" s="79"/>
      <c r="DM85" s="79"/>
      <c r="DN85" s="79"/>
      <c r="DO85" s="79"/>
      <c r="DP85" s="79"/>
      <c r="DQ85" s="79" t="s">
        <v>615</v>
      </c>
      <c r="DR85" s="392" t="s">
        <v>615</v>
      </c>
      <c r="DS85" s="432" t="s">
        <v>615</v>
      </c>
      <c r="DT85" s="386"/>
      <c r="DU85" s="386"/>
      <c r="DV85" s="386"/>
    </row>
    <row r="86" spans="1:126" ht="13.15">
      <c r="A86" s="386">
        <v>2023</v>
      </c>
      <c r="B86" s="386" t="s">
        <v>6069</v>
      </c>
      <c r="C86" s="386" t="s">
        <v>6070</v>
      </c>
      <c r="D86" s="386">
        <v>9</v>
      </c>
      <c r="E86" s="386" t="s">
        <v>774</v>
      </c>
      <c r="F86" s="386" t="s">
        <v>30</v>
      </c>
      <c r="G86" s="386"/>
      <c r="H86" s="386"/>
      <c r="I86" s="384" t="s">
        <v>5179</v>
      </c>
      <c r="J86" s="384" t="s">
        <v>5999</v>
      </c>
      <c r="K86" s="384" t="s">
        <v>5999</v>
      </c>
      <c r="L86" s="384" t="s">
        <v>6000</v>
      </c>
      <c r="M86" s="386" t="s">
        <v>5997</v>
      </c>
      <c r="N86" s="386" t="s">
        <v>631</v>
      </c>
      <c r="O86" s="386" t="s">
        <v>6071</v>
      </c>
      <c r="P86" s="385"/>
      <c r="Q86" s="492" t="s">
        <v>5682</v>
      </c>
      <c r="R86" s="489" t="s">
        <v>5682</v>
      </c>
      <c r="S86" s="489" t="s">
        <v>5682</v>
      </c>
      <c r="T86" s="490" t="s">
        <v>5880</v>
      </c>
      <c r="U86" s="396" t="s">
        <v>6072</v>
      </c>
      <c r="V86" s="388"/>
      <c r="W86" s="388"/>
      <c r="X86" s="388"/>
      <c r="Y86" s="386">
        <v>34</v>
      </c>
      <c r="Z86" s="386">
        <v>15</v>
      </c>
      <c r="AA86" s="386">
        <v>35</v>
      </c>
      <c r="AB86" s="388"/>
      <c r="AC86" s="386">
        <v>19</v>
      </c>
      <c r="AD86" s="386">
        <v>20</v>
      </c>
      <c r="AE86" s="386">
        <v>1</v>
      </c>
      <c r="AF86" s="388"/>
      <c r="AG86" s="388"/>
      <c r="AH86" s="388"/>
      <c r="AI86" s="386">
        <v>44</v>
      </c>
      <c r="AJ86" s="386">
        <v>18</v>
      </c>
      <c r="AK86" s="386">
        <v>57</v>
      </c>
      <c r="AL86" s="388"/>
      <c r="AM86" s="386">
        <v>26</v>
      </c>
      <c r="AN86" s="386">
        <v>39</v>
      </c>
      <c r="AO86" s="386">
        <v>13</v>
      </c>
      <c r="AP86" s="388"/>
      <c r="AQ86" s="388"/>
      <c r="AR86" s="388"/>
      <c r="AS86" s="386">
        <v>82</v>
      </c>
      <c r="AT86" s="386">
        <v>77</v>
      </c>
      <c r="AU86" s="386">
        <v>91</v>
      </c>
      <c r="AV86" s="388"/>
      <c r="AW86" s="386">
        <v>5</v>
      </c>
      <c r="AX86" s="386">
        <v>14</v>
      </c>
      <c r="AY86" s="386">
        <v>9</v>
      </c>
      <c r="AZ86" s="388"/>
      <c r="BA86" s="388"/>
      <c r="BB86" s="388"/>
      <c r="BC86" s="388"/>
      <c r="BD86" s="388"/>
      <c r="BE86" s="388"/>
      <c r="BF86" s="388"/>
      <c r="BG86" s="388"/>
      <c r="BH86" s="388"/>
      <c r="BI86" s="388"/>
      <c r="BJ86" s="388"/>
      <c r="BK86" s="388"/>
      <c r="BL86" s="388"/>
      <c r="BM86" s="388"/>
      <c r="BN86" s="388"/>
      <c r="BO86" s="388"/>
      <c r="BP86" s="388"/>
      <c r="BQ86" s="388"/>
      <c r="BR86" s="388"/>
      <c r="BS86" s="388"/>
      <c r="BT86" s="388"/>
      <c r="BU86" s="388"/>
      <c r="BV86" s="388"/>
      <c r="BW86" s="388"/>
      <c r="BX86" s="388"/>
      <c r="BY86" s="388"/>
      <c r="BZ86" s="388"/>
      <c r="CA86" s="388"/>
      <c r="CB86" s="388"/>
      <c r="CC86" s="388"/>
      <c r="CD86" s="388"/>
      <c r="CE86" s="388"/>
      <c r="CF86" s="388"/>
      <c r="CG86" s="388"/>
      <c r="CH86" s="388"/>
      <c r="CI86" s="388"/>
      <c r="CJ86" s="388"/>
      <c r="CK86" s="388"/>
      <c r="CL86" s="388"/>
      <c r="CM86" s="388"/>
      <c r="CN86" s="388"/>
      <c r="CO86" s="388"/>
      <c r="CP86" s="388"/>
      <c r="CQ86" s="388"/>
      <c r="CR86" s="388"/>
      <c r="CS86" s="388"/>
      <c r="CT86" s="388"/>
      <c r="CU86" s="388"/>
      <c r="CV86" s="388"/>
      <c r="CW86" s="388"/>
      <c r="CX86" s="388"/>
      <c r="CY86" s="388"/>
      <c r="CZ86" s="388"/>
      <c r="DA86" s="388"/>
      <c r="DB86" s="388"/>
      <c r="DC86" s="388"/>
      <c r="DD86" s="388"/>
      <c r="DE86" s="388"/>
      <c r="DF86" s="391">
        <v>0.95</v>
      </c>
      <c r="DG86" s="446">
        <v>1.36</v>
      </c>
      <c r="DH86" s="446">
        <v>5.3</v>
      </c>
      <c r="DI86" s="388">
        <v>0.9</v>
      </c>
      <c r="DJ86" s="446">
        <v>1.28</v>
      </c>
      <c r="DK86" s="446">
        <v>2.9</v>
      </c>
      <c r="DL86" s="79"/>
      <c r="DM86" s="79"/>
      <c r="DN86" s="79"/>
      <c r="DO86" s="79"/>
      <c r="DP86" s="79"/>
      <c r="DQ86" s="79">
        <v>3.2</v>
      </c>
      <c r="DR86" s="392">
        <v>3.6</v>
      </c>
      <c r="DS86" s="393">
        <v>0.16</v>
      </c>
      <c r="DT86" s="386"/>
      <c r="DU86" s="386"/>
      <c r="DV86" s="386"/>
    </row>
    <row r="87" spans="1:126" ht="26.25">
      <c r="A87" s="406">
        <v>2023</v>
      </c>
      <c r="B87" s="493" t="s">
        <v>6073</v>
      </c>
      <c r="C87" s="493" t="s">
        <v>6074</v>
      </c>
      <c r="D87" s="493">
        <v>132</v>
      </c>
      <c r="E87" s="493" t="s">
        <v>630</v>
      </c>
      <c r="F87" s="493" t="s">
        <v>30</v>
      </c>
      <c r="G87" s="493"/>
      <c r="H87" s="493"/>
      <c r="I87" s="494" t="s">
        <v>605</v>
      </c>
      <c r="J87" s="494" t="s">
        <v>6075</v>
      </c>
      <c r="K87" s="495" t="s">
        <v>6076</v>
      </c>
      <c r="L87" s="494" t="s">
        <v>304</v>
      </c>
      <c r="M87" s="494" t="s">
        <v>6077</v>
      </c>
      <c r="N87" s="493" t="s">
        <v>6078</v>
      </c>
      <c r="O87" s="496" t="s">
        <v>6079</v>
      </c>
      <c r="P87" s="497"/>
      <c r="Q87" s="498" t="s">
        <v>5682</v>
      </c>
      <c r="R87" s="499" t="s">
        <v>5682</v>
      </c>
      <c r="S87" s="499" t="s">
        <v>5682</v>
      </c>
      <c r="T87" s="500" t="s">
        <v>6080</v>
      </c>
      <c r="U87" s="501" t="s">
        <v>6081</v>
      </c>
      <c r="V87" s="493"/>
      <c r="W87" s="493"/>
      <c r="X87" s="493"/>
      <c r="Y87" s="493"/>
      <c r="Z87" s="493">
        <v>77</v>
      </c>
      <c r="AA87" s="493">
        <v>87</v>
      </c>
      <c r="AB87" s="493"/>
      <c r="AC87" s="493"/>
      <c r="AD87" s="493">
        <f>AA87-Z87</f>
        <v>10</v>
      </c>
      <c r="AE87" s="493"/>
      <c r="AF87" s="493"/>
      <c r="AG87" s="493"/>
      <c r="AH87" s="493"/>
      <c r="AI87" s="493"/>
      <c r="AJ87" s="493">
        <v>93</v>
      </c>
      <c r="AK87" s="493">
        <v>100</v>
      </c>
      <c r="AL87" s="493"/>
      <c r="AM87" s="493"/>
      <c r="AN87" s="493">
        <f>AK87-AJ87</f>
        <v>7</v>
      </c>
      <c r="AO87" s="493"/>
      <c r="AP87" s="493"/>
      <c r="AQ87" s="493"/>
      <c r="AR87" s="493"/>
      <c r="AS87" s="493"/>
      <c r="AT87" s="493">
        <v>100</v>
      </c>
      <c r="AU87" s="493">
        <v>100</v>
      </c>
      <c r="AV87" s="493"/>
      <c r="AW87" s="493"/>
      <c r="AX87" s="493">
        <f>AU87-AS87</f>
        <v>100</v>
      </c>
      <c r="AY87" s="493"/>
      <c r="AZ87" s="493"/>
      <c r="BA87" s="493"/>
      <c r="BB87" s="493"/>
      <c r="BC87" s="493"/>
      <c r="BD87" s="493">
        <v>67</v>
      </c>
      <c r="BE87" s="493">
        <v>81</v>
      </c>
      <c r="BF87" s="493"/>
      <c r="BG87" s="493"/>
      <c r="BH87" s="493">
        <f>BE87-BD87</f>
        <v>14</v>
      </c>
      <c r="BI87" s="493"/>
      <c r="BJ87" s="493"/>
      <c r="BK87" s="493"/>
      <c r="BL87" s="493"/>
      <c r="BM87" s="493"/>
      <c r="BN87" s="493"/>
      <c r="BO87" s="493"/>
      <c r="BP87" s="493"/>
      <c r="BQ87" s="493"/>
      <c r="BR87" s="493"/>
      <c r="BS87" s="493"/>
      <c r="BT87" s="493"/>
      <c r="BU87" s="493"/>
      <c r="BV87" s="493"/>
      <c r="BW87" s="493"/>
      <c r="BX87" s="493">
        <v>84</v>
      </c>
      <c r="BY87" s="493">
        <v>90</v>
      </c>
      <c r="BZ87" s="493"/>
      <c r="CA87" s="493"/>
      <c r="CB87" s="493">
        <f>BY87-BX87</f>
        <v>6</v>
      </c>
      <c r="CC87" s="493"/>
      <c r="CD87" s="493"/>
      <c r="CE87" s="493"/>
      <c r="CF87" s="493"/>
      <c r="CG87" s="493"/>
      <c r="CH87" s="493">
        <v>88</v>
      </c>
      <c r="CI87" s="493">
        <v>89</v>
      </c>
      <c r="CJ87" s="493"/>
      <c r="CK87" s="493"/>
      <c r="CL87" s="493">
        <f>CI87-CH87</f>
        <v>1</v>
      </c>
      <c r="CM87" s="493"/>
      <c r="CN87" s="410"/>
      <c r="CO87" s="410"/>
      <c r="CP87" s="410"/>
      <c r="CQ87" s="410"/>
      <c r="CR87" s="410"/>
      <c r="CS87" s="410"/>
      <c r="CT87" s="410"/>
      <c r="CU87" s="410"/>
      <c r="CV87" s="410"/>
      <c r="CW87" s="410"/>
      <c r="CX87" s="410"/>
      <c r="CY87" s="410"/>
      <c r="CZ87" s="410"/>
      <c r="DA87" s="410"/>
      <c r="DB87" s="410"/>
      <c r="DC87" s="410"/>
      <c r="DD87" s="410"/>
      <c r="DE87" s="410"/>
      <c r="DF87" s="411">
        <v>0.94</v>
      </c>
      <c r="DG87" s="437">
        <v>2.2599999999999998</v>
      </c>
      <c r="DH87" s="437">
        <v>6.36</v>
      </c>
      <c r="DI87" s="410">
        <v>0.89</v>
      </c>
      <c r="DJ87" s="437">
        <v>2</v>
      </c>
      <c r="DK87" s="437">
        <v>3.33</v>
      </c>
      <c r="DL87" s="417"/>
      <c r="DM87" s="417"/>
      <c r="DN87" s="417"/>
      <c r="DO87" s="417"/>
      <c r="DP87" s="417"/>
      <c r="DQ87" s="417">
        <v>9.9</v>
      </c>
      <c r="DR87" s="418">
        <v>10.5</v>
      </c>
      <c r="DS87" s="419">
        <v>0.1</v>
      </c>
      <c r="DT87" s="493"/>
      <c r="DU87" s="493"/>
      <c r="DV87" s="493"/>
    </row>
    <row r="88" spans="1:126" ht="13.15">
      <c r="A88" s="386">
        <v>2023</v>
      </c>
      <c r="B88" s="386" t="s">
        <v>6082</v>
      </c>
      <c r="C88" s="386" t="s">
        <v>6083</v>
      </c>
      <c r="D88" s="386">
        <v>26</v>
      </c>
      <c r="E88" s="386" t="s">
        <v>1714</v>
      </c>
      <c r="F88" s="386" t="s">
        <v>30</v>
      </c>
      <c r="G88" s="386"/>
      <c r="H88" s="386"/>
      <c r="I88" s="384" t="s">
        <v>6084</v>
      </c>
      <c r="J88" s="384" t="s">
        <v>6085</v>
      </c>
      <c r="K88" s="384" t="s">
        <v>6085</v>
      </c>
      <c r="L88" s="384" t="s">
        <v>6086</v>
      </c>
      <c r="M88" s="386" t="s">
        <v>6082</v>
      </c>
      <c r="N88" s="386" t="s">
        <v>613</v>
      </c>
      <c r="O88" s="386" t="s">
        <v>6087</v>
      </c>
      <c r="P88" s="385"/>
      <c r="Q88" s="386" t="s">
        <v>615</v>
      </c>
      <c r="R88" s="386" t="s">
        <v>5682</v>
      </c>
      <c r="S88" s="386" t="s">
        <v>5682</v>
      </c>
      <c r="T88" s="386" t="s">
        <v>5900</v>
      </c>
      <c r="U88" s="396" t="s">
        <v>6088</v>
      </c>
      <c r="V88" s="386">
        <v>29</v>
      </c>
      <c r="W88" s="388"/>
      <c r="X88" s="388"/>
      <c r="Y88" s="386">
        <v>63</v>
      </c>
      <c r="Z88" s="388"/>
      <c r="AA88" s="388"/>
      <c r="AB88" s="386">
        <v>34</v>
      </c>
      <c r="AC88" s="388"/>
      <c r="AD88" s="388"/>
      <c r="AE88" s="388"/>
      <c r="AF88" s="386">
        <v>72</v>
      </c>
      <c r="AG88" s="388"/>
      <c r="AH88" s="388"/>
      <c r="AI88" s="386">
        <v>89</v>
      </c>
      <c r="AJ88" s="388"/>
      <c r="AK88" s="388"/>
      <c r="AL88" s="386">
        <v>17</v>
      </c>
      <c r="AM88" s="388"/>
      <c r="AN88" s="388"/>
      <c r="AO88" s="388"/>
      <c r="AP88" s="386">
        <v>98</v>
      </c>
      <c r="AQ88" s="388"/>
      <c r="AR88" s="388"/>
      <c r="AS88" s="386">
        <v>100</v>
      </c>
      <c r="AT88" s="388"/>
      <c r="AU88" s="388"/>
      <c r="AV88" s="386">
        <v>2</v>
      </c>
      <c r="AW88" s="388"/>
      <c r="AX88" s="388"/>
      <c r="AY88" s="388"/>
      <c r="AZ88" s="388"/>
      <c r="BA88" s="388"/>
      <c r="BB88" s="388"/>
      <c r="BC88" s="388"/>
      <c r="BD88" s="388"/>
      <c r="BE88" s="388"/>
      <c r="BF88" s="388"/>
      <c r="BG88" s="388"/>
      <c r="BH88" s="388"/>
      <c r="BI88" s="388"/>
      <c r="BJ88" s="388"/>
      <c r="BK88" s="388"/>
      <c r="BL88" s="388"/>
      <c r="BM88" s="388"/>
      <c r="BN88" s="388"/>
      <c r="BO88" s="388"/>
      <c r="BP88" s="388"/>
      <c r="BQ88" s="388"/>
      <c r="BR88" s="388"/>
      <c r="BS88" s="388"/>
      <c r="BT88" s="386">
        <v>91</v>
      </c>
      <c r="BU88" s="388"/>
      <c r="BV88" s="388"/>
      <c r="BW88" s="386">
        <v>93</v>
      </c>
      <c r="BX88" s="388"/>
      <c r="BY88" s="388"/>
      <c r="BZ88" s="386">
        <v>2</v>
      </c>
      <c r="CA88" s="388"/>
      <c r="CB88" s="388"/>
      <c r="CC88" s="388"/>
      <c r="CD88" s="386">
        <v>85</v>
      </c>
      <c r="CE88" s="388"/>
      <c r="CF88" s="388"/>
      <c r="CG88" s="386">
        <v>91</v>
      </c>
      <c r="CH88" s="388"/>
      <c r="CI88" s="388"/>
      <c r="CJ88" s="386">
        <v>6</v>
      </c>
      <c r="CK88" s="388"/>
      <c r="CL88" s="388"/>
      <c r="CM88" s="388"/>
      <c r="CN88" s="388"/>
      <c r="CO88" s="388"/>
      <c r="CP88" s="388"/>
      <c r="CQ88" s="388"/>
      <c r="CR88" s="388"/>
      <c r="CS88" s="388"/>
      <c r="CT88" s="388"/>
      <c r="CU88" s="388"/>
      <c r="CV88" s="388"/>
      <c r="CW88" s="388"/>
      <c r="CX88" s="388"/>
      <c r="CY88" s="388"/>
      <c r="CZ88" s="388"/>
      <c r="DA88" s="388"/>
      <c r="DB88" s="388"/>
      <c r="DC88" s="388"/>
      <c r="DD88" s="388"/>
      <c r="DE88" s="388"/>
      <c r="DF88" s="391">
        <v>0.92</v>
      </c>
      <c r="DG88" s="446">
        <v>2.69</v>
      </c>
      <c r="DH88" s="446">
        <v>5.53</v>
      </c>
      <c r="DI88" s="388">
        <v>0.84</v>
      </c>
      <c r="DJ88" s="446">
        <v>2.2200000000000002</v>
      </c>
      <c r="DK88" s="446">
        <v>2.11</v>
      </c>
      <c r="DL88" s="502"/>
      <c r="DM88" s="502"/>
      <c r="DN88" s="502"/>
      <c r="DO88" s="502"/>
      <c r="DP88" s="502"/>
      <c r="DQ88" s="502"/>
      <c r="DR88" s="502"/>
      <c r="DS88" s="386"/>
      <c r="DT88" s="386"/>
      <c r="DU88" s="386"/>
      <c r="DV88" s="386"/>
    </row>
    <row r="89" spans="1:126" ht="13.15">
      <c r="A89" s="386">
        <v>2023</v>
      </c>
      <c r="B89" s="386" t="s">
        <v>6089</v>
      </c>
      <c r="C89" s="386" t="s">
        <v>6090</v>
      </c>
      <c r="D89" s="386">
        <v>18</v>
      </c>
      <c r="E89" s="386" t="s">
        <v>339</v>
      </c>
      <c r="F89" s="386" t="s">
        <v>30</v>
      </c>
      <c r="G89" s="386"/>
      <c r="H89" s="386"/>
      <c r="I89" s="70" t="s">
        <v>5787</v>
      </c>
      <c r="J89" s="70" t="s">
        <v>5788</v>
      </c>
      <c r="K89" s="70" t="s">
        <v>5788</v>
      </c>
      <c r="L89" s="70" t="s">
        <v>6089</v>
      </c>
      <c r="M89" s="386" t="s">
        <v>6089</v>
      </c>
      <c r="N89" s="386" t="s">
        <v>631</v>
      </c>
      <c r="O89" s="386" t="s">
        <v>6091</v>
      </c>
      <c r="P89" s="503" t="s">
        <v>6092</v>
      </c>
      <c r="Q89" s="492" t="s">
        <v>5682</v>
      </c>
      <c r="R89" s="489" t="s">
        <v>5682</v>
      </c>
      <c r="S89" s="489" t="s">
        <v>5682</v>
      </c>
      <c r="T89" s="490" t="s">
        <v>5900</v>
      </c>
      <c r="U89" s="396" t="s">
        <v>6093</v>
      </c>
      <c r="V89" s="386">
        <v>0</v>
      </c>
      <c r="W89" s="388"/>
      <c r="X89" s="388"/>
      <c r="Y89" s="386">
        <v>4</v>
      </c>
      <c r="Z89" s="388"/>
      <c r="AA89" s="388"/>
      <c r="AB89" s="386">
        <v>4</v>
      </c>
      <c r="AC89" s="388"/>
      <c r="AD89" s="388"/>
      <c r="AE89" s="388"/>
      <c r="AF89" s="386">
        <v>3</v>
      </c>
      <c r="AG89" s="388"/>
      <c r="AH89" s="388"/>
      <c r="AI89" s="386">
        <v>5</v>
      </c>
      <c r="AJ89" s="388"/>
      <c r="AK89" s="388"/>
      <c r="AL89" s="386">
        <v>2</v>
      </c>
      <c r="AM89" s="388"/>
      <c r="AN89" s="388"/>
      <c r="AO89" s="388"/>
      <c r="AP89" s="386">
        <v>66</v>
      </c>
      <c r="AQ89" s="388"/>
      <c r="AR89" s="388"/>
      <c r="AS89" s="386">
        <v>70</v>
      </c>
      <c r="AT89" s="388"/>
      <c r="AU89" s="388"/>
      <c r="AV89" s="386">
        <v>4</v>
      </c>
      <c r="AW89" s="388"/>
      <c r="AX89" s="388"/>
      <c r="AY89" s="388"/>
      <c r="AZ89" s="388"/>
      <c r="BA89" s="388"/>
      <c r="BB89" s="388"/>
      <c r="BC89" s="388"/>
      <c r="BD89" s="388"/>
      <c r="BE89" s="388"/>
      <c r="BF89" s="388"/>
      <c r="BG89" s="388"/>
      <c r="BH89" s="388"/>
      <c r="BI89" s="388"/>
      <c r="BJ89" s="388"/>
      <c r="BK89" s="388"/>
      <c r="BL89" s="388"/>
      <c r="BM89" s="388"/>
      <c r="BN89" s="388"/>
      <c r="BO89" s="388"/>
      <c r="BP89" s="388"/>
      <c r="BQ89" s="388"/>
      <c r="BR89" s="388"/>
      <c r="BS89" s="388"/>
      <c r="BT89" s="386">
        <v>60</v>
      </c>
      <c r="BU89" s="388"/>
      <c r="BV89" s="388"/>
      <c r="BW89" s="386">
        <v>64</v>
      </c>
      <c r="BX89" s="388"/>
      <c r="BY89" s="388"/>
      <c r="BZ89" s="386">
        <v>4</v>
      </c>
      <c r="CA89" s="388"/>
      <c r="CB89" s="388"/>
      <c r="CC89" s="388"/>
      <c r="CD89" s="386">
        <v>57</v>
      </c>
      <c r="CE89" s="388"/>
      <c r="CF89" s="388"/>
      <c r="CG89" s="386">
        <v>69</v>
      </c>
      <c r="CH89" s="388"/>
      <c r="CI89" s="388"/>
      <c r="CJ89" s="386">
        <v>12</v>
      </c>
      <c r="CK89" s="388"/>
      <c r="CL89" s="388"/>
      <c r="CM89" s="388"/>
      <c r="CN89" s="388"/>
      <c r="CO89" s="388"/>
      <c r="CP89" s="388"/>
      <c r="CQ89" s="388"/>
      <c r="CR89" s="388"/>
      <c r="CS89" s="388"/>
      <c r="CT89" s="388"/>
      <c r="CU89" s="388"/>
      <c r="CV89" s="388"/>
      <c r="CW89" s="388"/>
      <c r="CX89" s="388"/>
      <c r="CY89" s="388"/>
      <c r="CZ89" s="388"/>
      <c r="DA89" s="388"/>
      <c r="DB89" s="388"/>
      <c r="DC89" s="388"/>
      <c r="DD89" s="388"/>
      <c r="DE89" s="388"/>
      <c r="DF89" s="391">
        <v>0.93</v>
      </c>
      <c r="DG89" s="446">
        <v>2.04</v>
      </c>
      <c r="DH89" s="446">
        <v>6.07</v>
      </c>
      <c r="DI89" s="388">
        <v>0.86</v>
      </c>
      <c r="DJ89" s="446">
        <v>1.81</v>
      </c>
      <c r="DK89" s="446">
        <v>3.18</v>
      </c>
      <c r="DL89" s="502"/>
      <c r="DM89" s="502"/>
      <c r="DN89" s="502"/>
      <c r="DO89" s="502"/>
      <c r="DP89" s="502"/>
      <c r="DQ89" s="502">
        <v>5.2230769230769196</v>
      </c>
      <c r="DR89" s="502">
        <v>6.0557692307692301</v>
      </c>
      <c r="DS89" s="391">
        <f>(DR89-DQ89)/DQ89</f>
        <v>0.15942562592047194</v>
      </c>
      <c r="DT89" s="386"/>
      <c r="DU89" s="386"/>
      <c r="DV89" s="386"/>
    </row>
    <row r="90" spans="1:126" ht="26.25">
      <c r="A90" s="386">
        <v>2023</v>
      </c>
      <c r="B90" s="386" t="s">
        <v>609</v>
      </c>
      <c r="C90" s="386" t="s">
        <v>6094</v>
      </c>
      <c r="D90" s="386">
        <v>23</v>
      </c>
      <c r="E90" s="386" t="s">
        <v>743</v>
      </c>
      <c r="F90" s="386" t="s">
        <v>30</v>
      </c>
      <c r="G90" s="386"/>
      <c r="H90" s="386"/>
      <c r="I90" s="70" t="s">
        <v>605</v>
      </c>
      <c r="J90" s="70" t="s">
        <v>606</v>
      </c>
      <c r="K90" s="70" t="s">
        <v>606</v>
      </c>
      <c r="L90" s="70" t="s">
        <v>607</v>
      </c>
      <c r="M90" s="386" t="s">
        <v>609</v>
      </c>
      <c r="N90" s="386" t="s">
        <v>613</v>
      </c>
      <c r="O90" s="491" t="s">
        <v>6095</v>
      </c>
      <c r="P90" s="503" t="s">
        <v>6096</v>
      </c>
      <c r="Q90" s="386" t="s">
        <v>615</v>
      </c>
      <c r="R90" s="489" t="s">
        <v>5682</v>
      </c>
      <c r="S90" s="489" t="s">
        <v>5682</v>
      </c>
      <c r="T90" s="490" t="s">
        <v>5900</v>
      </c>
      <c r="U90" s="387" t="s">
        <v>6097</v>
      </c>
      <c r="V90" s="386">
        <v>52</v>
      </c>
      <c r="W90" s="388"/>
      <c r="X90" s="388"/>
      <c r="Y90" s="386">
        <v>71</v>
      </c>
      <c r="Z90" s="388"/>
      <c r="AA90" s="388"/>
      <c r="AB90" s="386">
        <v>19</v>
      </c>
      <c r="AC90" s="388"/>
      <c r="AD90" s="388"/>
      <c r="AE90" s="388"/>
      <c r="AF90" s="386">
        <v>85</v>
      </c>
      <c r="AG90" s="388"/>
      <c r="AH90" s="388"/>
      <c r="AI90" s="386">
        <v>90</v>
      </c>
      <c r="AJ90" s="388"/>
      <c r="AK90" s="388"/>
      <c r="AL90" s="386">
        <v>5</v>
      </c>
      <c r="AM90" s="388"/>
      <c r="AN90" s="388"/>
      <c r="AO90" s="388"/>
      <c r="AP90" s="386">
        <v>100</v>
      </c>
      <c r="AQ90" s="388"/>
      <c r="AR90" s="388"/>
      <c r="AS90" s="386">
        <v>100</v>
      </c>
      <c r="AT90" s="388"/>
      <c r="AU90" s="388"/>
      <c r="AV90" s="386">
        <v>0</v>
      </c>
      <c r="AW90" s="388"/>
      <c r="AX90" s="359"/>
      <c r="AY90" s="388"/>
      <c r="AZ90" s="388"/>
      <c r="BA90" s="388"/>
      <c r="BB90" s="388"/>
      <c r="BC90" s="388"/>
      <c r="BD90" s="388"/>
      <c r="BE90" s="388"/>
      <c r="BF90" s="388"/>
      <c r="BG90" s="388"/>
      <c r="BH90" s="388"/>
      <c r="BI90" s="388"/>
      <c r="BJ90" s="388"/>
      <c r="BK90" s="388"/>
      <c r="BL90" s="388"/>
      <c r="BM90" s="388"/>
      <c r="BN90" s="388"/>
      <c r="BO90" s="388"/>
      <c r="BP90" s="388"/>
      <c r="BQ90" s="388"/>
      <c r="BR90" s="388"/>
      <c r="BS90" s="388"/>
      <c r="BT90" s="386">
        <v>96</v>
      </c>
      <c r="BU90" s="388"/>
      <c r="BV90" s="388"/>
      <c r="BW90" s="386">
        <v>100</v>
      </c>
      <c r="BX90" s="388"/>
      <c r="BY90" s="388"/>
      <c r="BZ90" s="386">
        <v>4</v>
      </c>
      <c r="CA90" s="388"/>
      <c r="CB90" s="388"/>
      <c r="CC90" s="388"/>
      <c r="CD90" s="386">
        <v>98</v>
      </c>
      <c r="CE90" s="388"/>
      <c r="CF90" s="388"/>
      <c r="CG90" s="386">
        <v>100</v>
      </c>
      <c r="CH90" s="388"/>
      <c r="CI90" s="388"/>
      <c r="CJ90" s="386">
        <v>2</v>
      </c>
      <c r="CK90" s="388"/>
      <c r="CL90" s="388"/>
      <c r="CM90" s="388"/>
      <c r="CN90" s="388"/>
      <c r="CO90" s="388"/>
      <c r="CP90" s="388"/>
      <c r="CQ90" s="388"/>
      <c r="CR90" s="388"/>
      <c r="CS90" s="388"/>
      <c r="CT90" s="388"/>
      <c r="CU90" s="388"/>
      <c r="CV90" s="388"/>
      <c r="CW90" s="388"/>
      <c r="CX90" s="388"/>
      <c r="CY90" s="388"/>
      <c r="CZ90" s="388"/>
      <c r="DA90" s="388"/>
      <c r="DB90" s="388"/>
      <c r="DC90" s="388"/>
      <c r="DD90" s="388"/>
      <c r="DE90" s="388"/>
      <c r="DF90" s="391">
        <v>0.93</v>
      </c>
      <c r="DG90" s="446">
        <v>1.84</v>
      </c>
      <c r="DH90" s="446">
        <v>5.25</v>
      </c>
      <c r="DI90" s="388">
        <v>0.86</v>
      </c>
      <c r="DJ90" s="446">
        <v>2.0699999999999998</v>
      </c>
      <c r="DK90" s="446">
        <v>2.0699999999999998</v>
      </c>
      <c r="DL90" s="502"/>
      <c r="DM90" s="502"/>
      <c r="DN90" s="502"/>
      <c r="DO90" s="384"/>
      <c r="DP90" s="384"/>
      <c r="DQ90" s="384" t="s">
        <v>615</v>
      </c>
      <c r="DR90" s="384" t="s">
        <v>615</v>
      </c>
      <c r="DS90" s="384" t="s">
        <v>615</v>
      </c>
      <c r="DT90" s="386"/>
      <c r="DU90" s="386"/>
      <c r="DV90" s="386"/>
    </row>
    <row r="91" spans="1:126" ht="26.25">
      <c r="A91" s="406">
        <v>2023</v>
      </c>
      <c r="B91" s="406" t="s">
        <v>6098</v>
      </c>
      <c r="C91" s="406" t="s">
        <v>6099</v>
      </c>
      <c r="D91" s="406">
        <v>26</v>
      </c>
      <c r="E91" s="406" t="s">
        <v>739</v>
      </c>
      <c r="F91" s="406" t="s">
        <v>30</v>
      </c>
      <c r="G91" s="406"/>
      <c r="H91" s="406"/>
      <c r="I91" s="504" t="s">
        <v>605</v>
      </c>
      <c r="J91" s="504" t="s">
        <v>6100</v>
      </c>
      <c r="K91" s="504" t="s">
        <v>6100</v>
      </c>
      <c r="L91" s="504" t="s">
        <v>847</v>
      </c>
      <c r="M91" s="406" t="s">
        <v>6101</v>
      </c>
      <c r="N91" s="406" t="s">
        <v>5736</v>
      </c>
      <c r="O91" s="407" t="s">
        <v>6102</v>
      </c>
      <c r="P91" s="505" t="s">
        <v>6103</v>
      </c>
      <c r="Q91" s="506" t="s">
        <v>5682</v>
      </c>
      <c r="R91" s="507" t="s">
        <v>5682</v>
      </c>
      <c r="S91" s="507" t="s">
        <v>5682</v>
      </c>
      <c r="T91" s="508" t="s">
        <v>5880</v>
      </c>
      <c r="U91" s="409" t="s">
        <v>6104</v>
      </c>
      <c r="V91" s="410"/>
      <c r="W91" s="410"/>
      <c r="X91" s="410"/>
      <c r="Y91" s="406">
        <v>29</v>
      </c>
      <c r="Z91" s="406">
        <v>41</v>
      </c>
      <c r="AA91" s="406">
        <v>56</v>
      </c>
      <c r="AB91" s="410"/>
      <c r="AC91" s="410"/>
      <c r="AD91" s="406">
        <v>15</v>
      </c>
      <c r="AE91" s="410"/>
      <c r="AF91" s="410"/>
      <c r="AG91" s="410"/>
      <c r="AH91" s="410"/>
      <c r="AI91" s="406">
        <v>42</v>
      </c>
      <c r="AJ91" s="406">
        <v>66</v>
      </c>
      <c r="AK91" s="406">
        <v>66</v>
      </c>
      <c r="AL91" s="410"/>
      <c r="AM91" s="410"/>
      <c r="AN91" s="406">
        <v>0</v>
      </c>
      <c r="AO91" s="410"/>
      <c r="AP91" s="410"/>
      <c r="AQ91" s="410"/>
      <c r="AR91" s="410"/>
      <c r="AS91" s="406">
        <v>94</v>
      </c>
      <c r="AT91" s="406">
        <v>95</v>
      </c>
      <c r="AU91" s="406">
        <v>100</v>
      </c>
      <c r="AV91" s="410"/>
      <c r="AW91" s="410"/>
      <c r="AX91" s="406">
        <v>5</v>
      </c>
      <c r="AY91" s="410"/>
      <c r="AZ91" s="410"/>
      <c r="BA91" s="410"/>
      <c r="BB91" s="410"/>
      <c r="BC91" s="406">
        <v>4</v>
      </c>
      <c r="BD91" s="406">
        <v>3</v>
      </c>
      <c r="BE91" s="406">
        <v>14</v>
      </c>
      <c r="BF91" s="410"/>
      <c r="BG91" s="410"/>
      <c r="BH91" s="406">
        <v>11</v>
      </c>
      <c r="BI91" s="410"/>
      <c r="BJ91" s="410"/>
      <c r="BK91" s="410"/>
      <c r="BL91" s="410"/>
      <c r="BM91" s="410"/>
      <c r="BN91" s="410"/>
      <c r="BO91" s="410"/>
      <c r="BP91" s="410"/>
      <c r="BQ91" s="410"/>
      <c r="BR91" s="410"/>
      <c r="BS91" s="410"/>
      <c r="BT91" s="410"/>
      <c r="BU91" s="410"/>
      <c r="BV91" s="410"/>
      <c r="BW91" s="406">
        <v>81</v>
      </c>
      <c r="BX91" s="406">
        <v>87</v>
      </c>
      <c r="BY91" s="406">
        <v>98</v>
      </c>
      <c r="BZ91" s="410"/>
      <c r="CA91" s="410"/>
      <c r="CB91" s="406">
        <v>11</v>
      </c>
      <c r="CC91" s="410"/>
      <c r="CD91" s="410"/>
      <c r="CE91" s="410"/>
      <c r="CF91" s="410"/>
      <c r="CG91" s="406">
        <v>83</v>
      </c>
      <c r="CH91" s="406">
        <v>86</v>
      </c>
      <c r="CI91" s="406">
        <v>95</v>
      </c>
      <c r="CJ91" s="410"/>
      <c r="CK91" s="410"/>
      <c r="CL91" s="406">
        <v>9</v>
      </c>
      <c r="CM91" s="410"/>
      <c r="CN91" s="410"/>
      <c r="CO91" s="410"/>
      <c r="CP91" s="410"/>
      <c r="CQ91" s="410"/>
      <c r="CR91" s="410"/>
      <c r="CS91" s="410"/>
      <c r="CT91" s="410"/>
      <c r="CU91" s="410"/>
      <c r="CV91" s="410"/>
      <c r="CW91" s="410"/>
      <c r="CX91" s="410"/>
      <c r="CY91" s="410"/>
      <c r="CZ91" s="410"/>
      <c r="DA91" s="410"/>
      <c r="DB91" s="410"/>
      <c r="DC91" s="410"/>
      <c r="DD91" s="410"/>
      <c r="DE91" s="410"/>
      <c r="DF91" s="411">
        <v>0.93</v>
      </c>
      <c r="DG91" s="509">
        <v>2.2799999999999998</v>
      </c>
      <c r="DH91" s="509">
        <v>6.7</v>
      </c>
      <c r="DI91" s="410">
        <v>0.86</v>
      </c>
      <c r="DJ91" s="509">
        <v>2.35</v>
      </c>
      <c r="DK91" s="509">
        <v>3.2</v>
      </c>
      <c r="DL91" s="510"/>
      <c r="DM91" s="510"/>
      <c r="DN91" s="510"/>
      <c r="DO91" s="510"/>
      <c r="DP91" s="510"/>
      <c r="DQ91" s="510">
        <v>2.96926229508197</v>
      </c>
      <c r="DR91" s="510">
        <v>3.5</v>
      </c>
      <c r="DS91" s="411">
        <f t="shared" ref="DS91:DS93" si="0">(DR91-DQ91)/DQ91</f>
        <v>0.17874396135265588</v>
      </c>
      <c r="DT91" s="406"/>
      <c r="DU91" s="406"/>
      <c r="DV91" s="406"/>
    </row>
    <row r="92" spans="1:126" ht="26.25">
      <c r="A92" s="406">
        <v>2023</v>
      </c>
      <c r="B92" s="406" t="s">
        <v>6105</v>
      </c>
      <c r="C92" s="406" t="s">
        <v>6106</v>
      </c>
      <c r="D92" s="406">
        <v>26</v>
      </c>
      <c r="E92" s="406" t="s">
        <v>6107</v>
      </c>
      <c r="F92" s="406" t="s">
        <v>30</v>
      </c>
      <c r="G92" s="406"/>
      <c r="H92" s="406"/>
      <c r="I92" s="504" t="s">
        <v>632</v>
      </c>
      <c r="J92" s="504" t="s">
        <v>6108</v>
      </c>
      <c r="K92" s="504" t="s">
        <v>6108</v>
      </c>
      <c r="L92" s="504" t="s">
        <v>6109</v>
      </c>
      <c r="M92" s="406" t="s">
        <v>6110</v>
      </c>
      <c r="N92" s="406" t="s">
        <v>5736</v>
      </c>
      <c r="O92" s="407" t="s">
        <v>6111</v>
      </c>
      <c r="P92" s="505" t="s">
        <v>6112</v>
      </c>
      <c r="Q92" s="506" t="s">
        <v>5682</v>
      </c>
      <c r="R92" s="507" t="s">
        <v>5682</v>
      </c>
      <c r="S92" s="507" t="s">
        <v>5682</v>
      </c>
      <c r="T92" s="508" t="s">
        <v>5880</v>
      </c>
      <c r="U92" s="416" t="s">
        <v>6113</v>
      </c>
      <c r="V92" s="410"/>
      <c r="W92" s="410"/>
      <c r="X92" s="410"/>
      <c r="Y92" s="406">
        <v>47</v>
      </c>
      <c r="Z92" s="406">
        <v>41</v>
      </c>
      <c r="AA92" s="406">
        <v>54</v>
      </c>
      <c r="AB92" s="410"/>
      <c r="AC92" s="410"/>
      <c r="AD92" s="406">
        <v>13</v>
      </c>
      <c r="AE92" s="410"/>
      <c r="AF92" s="410"/>
      <c r="AG92" s="410"/>
      <c r="AH92" s="410"/>
      <c r="AI92" s="406">
        <v>57</v>
      </c>
      <c r="AJ92" s="406">
        <v>58</v>
      </c>
      <c r="AK92" s="406">
        <v>59</v>
      </c>
      <c r="AL92" s="410"/>
      <c r="AM92" s="410"/>
      <c r="AN92" s="406">
        <f t="shared" ref="AN92:AN93" si="1">AK92-AJ92</f>
        <v>1</v>
      </c>
      <c r="AO92" s="410"/>
      <c r="AP92" s="410"/>
      <c r="AQ92" s="410"/>
      <c r="AR92" s="410"/>
      <c r="AS92" s="406">
        <v>97</v>
      </c>
      <c r="AT92" s="406">
        <v>97</v>
      </c>
      <c r="AU92" s="406">
        <v>100</v>
      </c>
      <c r="AV92" s="410"/>
      <c r="AW92" s="410"/>
      <c r="AX92" s="406">
        <v>3</v>
      </c>
      <c r="AY92" s="410"/>
      <c r="AZ92" s="410"/>
      <c r="BA92" s="410"/>
      <c r="BB92" s="410"/>
      <c r="BC92" s="406">
        <v>33</v>
      </c>
      <c r="BD92" s="406">
        <v>26</v>
      </c>
      <c r="BE92" s="406">
        <v>43</v>
      </c>
      <c r="BF92" s="410"/>
      <c r="BG92" s="410"/>
      <c r="BH92" s="406">
        <v>17</v>
      </c>
      <c r="BI92" s="410"/>
      <c r="BJ92" s="410"/>
      <c r="BK92" s="410"/>
      <c r="BL92" s="410"/>
      <c r="BM92" s="410"/>
      <c r="BN92" s="410"/>
      <c r="BO92" s="410"/>
      <c r="BP92" s="410"/>
      <c r="BQ92" s="410"/>
      <c r="BR92" s="410"/>
      <c r="BS92" s="410"/>
      <c r="BT92" s="410"/>
      <c r="BU92" s="410"/>
      <c r="BV92" s="410"/>
      <c r="BW92" s="406">
        <v>80</v>
      </c>
      <c r="BX92" s="406">
        <v>86</v>
      </c>
      <c r="BY92" s="406">
        <v>97</v>
      </c>
      <c r="BZ92" s="410"/>
      <c r="CA92" s="410"/>
      <c r="CB92" s="406">
        <v>11</v>
      </c>
      <c r="CC92" s="410"/>
      <c r="CD92" s="410"/>
      <c r="CE92" s="410"/>
      <c r="CF92" s="410"/>
      <c r="CG92" s="406">
        <v>88</v>
      </c>
      <c r="CH92" s="406">
        <v>90</v>
      </c>
      <c r="CI92" s="406">
        <v>92</v>
      </c>
      <c r="CJ92" s="410"/>
      <c r="CK92" s="410"/>
      <c r="CL92" s="406">
        <v>2</v>
      </c>
      <c r="CM92" s="410"/>
      <c r="CN92" s="410"/>
      <c r="CO92" s="410"/>
      <c r="CP92" s="410"/>
      <c r="CQ92" s="410"/>
      <c r="CR92" s="410"/>
      <c r="CS92" s="410"/>
      <c r="CT92" s="410"/>
      <c r="CU92" s="410"/>
      <c r="CV92" s="410"/>
      <c r="CW92" s="410"/>
      <c r="CX92" s="410"/>
      <c r="CY92" s="410"/>
      <c r="CZ92" s="410"/>
      <c r="DA92" s="410"/>
      <c r="DB92" s="410"/>
      <c r="DC92" s="410"/>
      <c r="DD92" s="410"/>
      <c r="DE92" s="410"/>
      <c r="DF92" s="411">
        <v>0.93</v>
      </c>
      <c r="DG92" s="509">
        <v>1.2</v>
      </c>
      <c r="DH92" s="509">
        <v>7.4</v>
      </c>
      <c r="DI92" s="410">
        <v>0.86</v>
      </c>
      <c r="DJ92" s="509">
        <v>1.9</v>
      </c>
      <c r="DK92" s="509">
        <v>3</v>
      </c>
      <c r="DL92" s="510"/>
      <c r="DM92" s="510"/>
      <c r="DN92" s="510"/>
      <c r="DO92" s="510"/>
      <c r="DP92" s="510"/>
      <c r="DQ92" s="510">
        <v>2.4638989169675098</v>
      </c>
      <c r="DR92" s="510">
        <v>2.8819494584837502</v>
      </c>
      <c r="DS92" s="411">
        <f t="shared" si="0"/>
        <v>0.16967032967032752</v>
      </c>
      <c r="DT92" s="406"/>
      <c r="DU92" s="406"/>
      <c r="DV92" s="406"/>
    </row>
    <row r="93" spans="1:126" ht="39.4">
      <c r="A93" s="386">
        <v>2024</v>
      </c>
      <c r="B93" s="386" t="s">
        <v>6114</v>
      </c>
      <c r="C93" s="384" t="s">
        <v>6115</v>
      </c>
      <c r="D93" s="386">
        <v>27</v>
      </c>
      <c r="E93" s="386" t="s">
        <v>393</v>
      </c>
      <c r="F93" s="386" t="s">
        <v>30</v>
      </c>
      <c r="G93" s="386"/>
      <c r="H93" s="386"/>
      <c r="I93" s="511" t="s">
        <v>632</v>
      </c>
      <c r="J93" s="511" t="s">
        <v>6116</v>
      </c>
      <c r="K93" s="511" t="s">
        <v>6116</v>
      </c>
      <c r="L93" s="511" t="s">
        <v>1229</v>
      </c>
      <c r="M93" s="386" t="s">
        <v>6114</v>
      </c>
      <c r="N93" s="386" t="s">
        <v>631</v>
      </c>
      <c r="O93" s="491" t="s">
        <v>6117</v>
      </c>
      <c r="P93" s="512" t="s">
        <v>6118</v>
      </c>
      <c r="Q93" s="492" t="s">
        <v>5682</v>
      </c>
      <c r="R93" s="492" t="s">
        <v>5682</v>
      </c>
      <c r="S93" s="492" t="s">
        <v>5682</v>
      </c>
      <c r="T93" s="386" t="s">
        <v>5880</v>
      </c>
      <c r="U93" s="396" t="s">
        <v>6119</v>
      </c>
      <c r="V93" s="513"/>
      <c r="W93" s="513"/>
      <c r="X93" s="513"/>
      <c r="Y93" s="513">
        <v>52</v>
      </c>
      <c r="Z93" s="513">
        <v>21</v>
      </c>
      <c r="AA93" s="513">
        <v>47</v>
      </c>
      <c r="AB93" s="513"/>
      <c r="AC93" s="513"/>
      <c r="AD93" s="513">
        <v>13</v>
      </c>
      <c r="AE93" s="513"/>
      <c r="AF93" s="513"/>
      <c r="AG93" s="513"/>
      <c r="AH93" s="513"/>
      <c r="AI93" s="513">
        <v>59</v>
      </c>
      <c r="AJ93" s="513">
        <v>33</v>
      </c>
      <c r="AK93" s="513">
        <v>53</v>
      </c>
      <c r="AL93" s="513"/>
      <c r="AM93" s="513"/>
      <c r="AN93" s="513">
        <f t="shared" si="1"/>
        <v>20</v>
      </c>
      <c r="AO93" s="513"/>
      <c r="AP93" s="513"/>
      <c r="AQ93" s="513"/>
      <c r="AR93" s="513"/>
      <c r="AS93" s="513">
        <v>92</v>
      </c>
      <c r="AT93" s="513">
        <v>88</v>
      </c>
      <c r="AU93" s="513">
        <v>97</v>
      </c>
      <c r="AV93" s="513"/>
      <c r="AW93" s="513"/>
      <c r="AX93" s="513">
        <f>AU93-AT93</f>
        <v>9</v>
      </c>
      <c r="AY93" s="513"/>
      <c r="AZ93" s="513"/>
      <c r="BA93" s="513"/>
      <c r="BB93" s="513"/>
      <c r="BC93" s="513">
        <v>60</v>
      </c>
      <c r="BD93" s="513">
        <v>57</v>
      </c>
      <c r="BE93" s="513">
        <v>58</v>
      </c>
      <c r="BF93" s="513"/>
      <c r="BG93" s="513"/>
      <c r="BH93" s="513">
        <v>1</v>
      </c>
      <c r="BI93" s="513"/>
      <c r="BJ93" s="513"/>
      <c r="BK93" s="513"/>
      <c r="BL93" s="513"/>
      <c r="BM93" s="513"/>
      <c r="BN93" s="513"/>
      <c r="BO93" s="513"/>
      <c r="BP93" s="513"/>
      <c r="BQ93" s="513"/>
      <c r="BR93" s="513"/>
      <c r="BS93" s="513"/>
      <c r="BT93" s="513"/>
      <c r="BU93" s="513"/>
      <c r="BV93" s="513"/>
      <c r="BW93" s="513">
        <v>82</v>
      </c>
      <c r="BX93" s="513">
        <v>74</v>
      </c>
      <c r="BY93" s="513">
        <v>91</v>
      </c>
      <c r="BZ93" s="513"/>
      <c r="CA93" s="513"/>
      <c r="CB93" s="513">
        <v>17</v>
      </c>
      <c r="CC93" s="513"/>
      <c r="CD93" s="513"/>
      <c r="CE93" s="513"/>
      <c r="CF93" s="513"/>
      <c r="CG93" s="513">
        <v>87</v>
      </c>
      <c r="CH93" s="513">
        <v>77</v>
      </c>
      <c r="CI93" s="513">
        <v>94</v>
      </c>
      <c r="CJ93" s="513"/>
      <c r="CK93" s="513"/>
      <c r="CL93" s="513">
        <v>17</v>
      </c>
      <c r="CM93" s="435"/>
      <c r="CN93" s="388"/>
      <c r="CO93" s="388"/>
      <c r="CP93" s="388"/>
      <c r="CQ93" s="388"/>
      <c r="CR93" s="388"/>
      <c r="CS93" s="388"/>
      <c r="CT93" s="388"/>
      <c r="CU93" s="388"/>
      <c r="CV93" s="388"/>
      <c r="CW93" s="388"/>
      <c r="CX93" s="388"/>
      <c r="CY93" s="388"/>
      <c r="CZ93" s="388"/>
      <c r="DA93" s="388"/>
      <c r="DB93" s="388"/>
      <c r="DC93" s="388"/>
      <c r="DD93" s="388"/>
      <c r="DE93" s="388"/>
      <c r="DF93" s="391">
        <v>0.93</v>
      </c>
      <c r="DG93" s="446">
        <v>1.19</v>
      </c>
      <c r="DH93" s="446">
        <v>5.27</v>
      </c>
      <c r="DI93" s="388">
        <v>0.86</v>
      </c>
      <c r="DJ93" s="446">
        <v>1.85</v>
      </c>
      <c r="DK93" s="446">
        <v>3.22</v>
      </c>
      <c r="DL93" s="502"/>
      <c r="DM93" s="502"/>
      <c r="DN93" s="502"/>
      <c r="DO93" s="502"/>
      <c r="DP93" s="502"/>
      <c r="DQ93" s="502">
        <v>4.9718446601941704</v>
      </c>
      <c r="DR93" s="502">
        <v>5.7106796116504901</v>
      </c>
      <c r="DS93" s="391">
        <f t="shared" si="0"/>
        <v>0.14860378832259519</v>
      </c>
      <c r="DT93" s="386"/>
      <c r="DU93" s="386"/>
      <c r="DV93" s="386"/>
    </row>
    <row r="94" spans="1:126" ht="39.4">
      <c r="A94" s="386">
        <v>2024</v>
      </c>
      <c r="B94" s="386" t="s">
        <v>609</v>
      </c>
      <c r="C94" s="386" t="s">
        <v>6094</v>
      </c>
      <c r="D94" s="386">
        <v>18</v>
      </c>
      <c r="E94" s="386" t="s">
        <v>3311</v>
      </c>
      <c r="F94" s="386" t="s">
        <v>30</v>
      </c>
      <c r="G94" s="386"/>
      <c r="H94" s="386"/>
      <c r="I94" s="511" t="s">
        <v>605</v>
      </c>
      <c r="J94" s="511" t="s">
        <v>606</v>
      </c>
      <c r="K94" s="511" t="s">
        <v>606</v>
      </c>
      <c r="L94" s="511" t="s">
        <v>607</v>
      </c>
      <c r="M94" s="386" t="s">
        <v>609</v>
      </c>
      <c r="N94" s="386" t="s">
        <v>613</v>
      </c>
      <c r="O94" s="491" t="s">
        <v>6120</v>
      </c>
      <c r="P94" s="503" t="s">
        <v>6121</v>
      </c>
      <c r="Q94" s="386" t="s">
        <v>615</v>
      </c>
      <c r="R94" s="492" t="s">
        <v>5682</v>
      </c>
      <c r="S94" s="492" t="s">
        <v>5682</v>
      </c>
      <c r="T94" s="386" t="s">
        <v>5900</v>
      </c>
      <c r="U94" s="396" t="s">
        <v>6122</v>
      </c>
      <c r="V94" s="513">
        <v>54</v>
      </c>
      <c r="W94" s="513"/>
      <c r="X94" s="513"/>
      <c r="Y94" s="513">
        <v>68</v>
      </c>
      <c r="Z94" s="513"/>
      <c r="AA94" s="513"/>
      <c r="AB94" s="513">
        <v>14</v>
      </c>
      <c r="AC94" s="513"/>
      <c r="AD94" s="513"/>
      <c r="AE94" s="513"/>
      <c r="AF94" s="513">
        <v>87</v>
      </c>
      <c r="AG94" s="513"/>
      <c r="AH94" s="513"/>
      <c r="AI94" s="513">
        <v>93</v>
      </c>
      <c r="AJ94" s="513"/>
      <c r="AK94" s="513"/>
      <c r="AL94" s="513">
        <v>6</v>
      </c>
      <c r="AM94" s="513"/>
      <c r="AN94" s="513"/>
      <c r="AO94" s="513"/>
      <c r="AP94" s="513">
        <v>99</v>
      </c>
      <c r="AQ94" s="513"/>
      <c r="AR94" s="513"/>
      <c r="AS94" s="513">
        <v>100</v>
      </c>
      <c r="AT94" s="513"/>
      <c r="AU94" s="513"/>
      <c r="AV94" s="513">
        <v>1</v>
      </c>
      <c r="AW94" s="513"/>
      <c r="AX94" s="513"/>
      <c r="AY94" s="513"/>
      <c r="AZ94" s="513" t="s">
        <v>425</v>
      </c>
      <c r="BA94" s="513"/>
      <c r="BB94" s="513"/>
      <c r="BC94" s="513">
        <v>24</v>
      </c>
      <c r="BD94" s="513"/>
      <c r="BE94" s="513"/>
      <c r="BF94" s="513"/>
      <c r="BG94" s="513"/>
      <c r="BH94" s="513"/>
      <c r="BI94" s="513"/>
      <c r="BJ94" s="513"/>
      <c r="BK94" s="513"/>
      <c r="BL94" s="513"/>
      <c r="BM94" s="513"/>
      <c r="BN94" s="513"/>
      <c r="BO94" s="513"/>
      <c r="BP94" s="513"/>
      <c r="BQ94" s="513"/>
      <c r="BR94" s="513"/>
      <c r="BS94" s="513"/>
      <c r="BT94" s="513">
        <v>95</v>
      </c>
      <c r="BU94" s="513"/>
      <c r="BV94" s="513"/>
      <c r="BW94" s="513">
        <v>100</v>
      </c>
      <c r="BX94" s="513"/>
      <c r="BY94" s="513"/>
      <c r="BZ94" s="513">
        <v>5</v>
      </c>
      <c r="CA94" s="513"/>
      <c r="CB94" s="513"/>
      <c r="CC94" s="513"/>
      <c r="CD94" s="513">
        <v>95</v>
      </c>
      <c r="CE94" s="513"/>
      <c r="CF94" s="513"/>
      <c r="CG94" s="513">
        <v>99</v>
      </c>
      <c r="CH94" s="513"/>
      <c r="CI94" s="513"/>
      <c r="CJ94" s="513">
        <v>4</v>
      </c>
      <c r="CK94" s="513"/>
      <c r="CL94" s="513"/>
      <c r="CM94" s="435"/>
      <c r="CN94" s="388"/>
      <c r="CO94" s="388"/>
      <c r="CP94" s="388"/>
      <c r="CQ94" s="388"/>
      <c r="CR94" s="388"/>
      <c r="CS94" s="388"/>
      <c r="CT94" s="388"/>
      <c r="CU94" s="388"/>
      <c r="CV94" s="388"/>
      <c r="CW94" s="388"/>
      <c r="CX94" s="388"/>
      <c r="CY94" s="388"/>
      <c r="CZ94" s="388"/>
      <c r="DA94" s="388"/>
      <c r="DB94" s="388"/>
      <c r="DC94" s="388"/>
      <c r="DD94" s="388"/>
      <c r="DE94" s="388"/>
      <c r="DF94" s="391">
        <v>0.93</v>
      </c>
      <c r="DG94" s="446">
        <v>1.72</v>
      </c>
      <c r="DH94" s="446">
        <v>5</v>
      </c>
      <c r="DI94" s="388">
        <v>0.87</v>
      </c>
      <c r="DJ94" s="446">
        <v>1.7</v>
      </c>
      <c r="DK94" s="446">
        <v>2.7</v>
      </c>
      <c r="DL94" s="502"/>
      <c r="DM94" s="502"/>
      <c r="DN94" s="502"/>
      <c r="DO94" s="502"/>
      <c r="DP94" s="502"/>
      <c r="DQ94" s="502"/>
      <c r="DR94" s="502"/>
      <c r="DS94" s="391"/>
      <c r="DT94" s="386"/>
      <c r="DU94" s="386"/>
      <c r="DV94" s="386"/>
    </row>
    <row r="95" spans="1:126" ht="13.15">
      <c r="A95" s="386">
        <v>2024</v>
      </c>
      <c r="B95" s="386" t="s">
        <v>6123</v>
      </c>
      <c r="C95" s="386" t="s">
        <v>6124</v>
      </c>
      <c r="D95" s="386">
        <v>6</v>
      </c>
      <c r="E95" s="386" t="s">
        <v>630</v>
      </c>
      <c r="F95" s="386" t="s">
        <v>30</v>
      </c>
      <c r="G95" s="386"/>
      <c r="H95" s="386"/>
      <c r="I95" s="386" t="s">
        <v>623</v>
      </c>
      <c r="J95" s="386" t="s">
        <v>5726</v>
      </c>
      <c r="K95" s="386" t="s">
        <v>5726</v>
      </c>
      <c r="L95" s="386" t="s">
        <v>6125</v>
      </c>
      <c r="M95" s="386" t="s">
        <v>6126</v>
      </c>
      <c r="N95" s="386" t="s">
        <v>631</v>
      </c>
      <c r="O95" s="386" t="s">
        <v>6127</v>
      </c>
      <c r="P95" s="512" t="s">
        <v>6128</v>
      </c>
      <c r="Q95" s="492" t="s">
        <v>5682</v>
      </c>
      <c r="R95" s="492" t="s">
        <v>5682</v>
      </c>
      <c r="S95" s="492" t="s">
        <v>5682</v>
      </c>
      <c r="T95" s="386" t="s">
        <v>5880</v>
      </c>
      <c r="U95" s="396" t="s">
        <v>6129</v>
      </c>
      <c r="V95" s="513"/>
      <c r="W95" s="513"/>
      <c r="X95" s="513"/>
      <c r="Y95" s="513"/>
      <c r="Z95" s="513"/>
      <c r="AA95" s="513"/>
      <c r="AB95" s="513"/>
      <c r="AC95" s="513"/>
      <c r="AD95" s="513"/>
      <c r="AE95" s="513"/>
      <c r="AF95" s="513"/>
      <c r="AG95" s="513"/>
      <c r="AH95" s="513"/>
      <c r="AI95" s="513"/>
      <c r="AJ95" s="513"/>
      <c r="AK95" s="513"/>
      <c r="AL95" s="513"/>
      <c r="AM95" s="513"/>
      <c r="AN95" s="513"/>
      <c r="AO95" s="513"/>
      <c r="AP95" s="513"/>
      <c r="AQ95" s="513"/>
      <c r="AR95" s="513"/>
      <c r="AS95" s="513"/>
      <c r="AT95" s="513"/>
      <c r="AU95" s="513"/>
      <c r="AV95" s="513"/>
      <c r="AW95" s="513"/>
      <c r="AX95" s="513"/>
      <c r="AY95" s="513"/>
      <c r="AZ95" s="513"/>
      <c r="BA95" s="513"/>
      <c r="BB95" s="513"/>
      <c r="BC95" s="513"/>
      <c r="BD95" s="513"/>
      <c r="BE95" s="513"/>
      <c r="BF95" s="513"/>
      <c r="BG95" s="513"/>
      <c r="BH95" s="513"/>
      <c r="BI95" s="513"/>
      <c r="BJ95" s="513"/>
      <c r="BK95" s="513"/>
      <c r="BL95" s="513"/>
      <c r="BM95" s="513"/>
      <c r="BN95" s="513"/>
      <c r="BO95" s="513"/>
      <c r="BP95" s="513"/>
      <c r="BQ95" s="513"/>
      <c r="BR95" s="513"/>
      <c r="BS95" s="513"/>
      <c r="BT95" s="513"/>
      <c r="BU95" s="513"/>
      <c r="BV95" s="513"/>
      <c r="BW95" s="513"/>
      <c r="BX95" s="513"/>
      <c r="BY95" s="513"/>
      <c r="BZ95" s="513"/>
      <c r="CA95" s="513"/>
      <c r="CB95" s="513"/>
      <c r="CC95" s="513"/>
      <c r="CD95" s="513"/>
      <c r="CE95" s="513"/>
      <c r="CF95" s="513"/>
      <c r="CG95" s="513"/>
      <c r="CH95" s="513"/>
      <c r="CI95" s="513"/>
      <c r="CJ95" s="513"/>
      <c r="CK95" s="513"/>
      <c r="CL95" s="513"/>
      <c r="CM95" s="435"/>
      <c r="CN95" s="388"/>
      <c r="CO95" s="388"/>
      <c r="CP95" s="388"/>
      <c r="CQ95" s="388"/>
      <c r="CR95" s="388"/>
      <c r="CS95" s="388"/>
      <c r="CT95" s="388"/>
      <c r="CU95" s="388"/>
      <c r="CV95" s="388"/>
      <c r="CW95" s="388"/>
      <c r="CX95" s="388"/>
      <c r="CY95" s="388"/>
      <c r="CZ95" s="388"/>
      <c r="DA95" s="388"/>
      <c r="DB95" s="388"/>
      <c r="DC95" s="388"/>
      <c r="DD95" s="388"/>
      <c r="DE95" s="388"/>
      <c r="DF95" s="391">
        <v>0.95</v>
      </c>
      <c r="DG95" s="446">
        <v>1.4</v>
      </c>
      <c r="DH95" s="446">
        <v>8.1999999999999993</v>
      </c>
      <c r="DI95" s="388">
        <v>0.94</v>
      </c>
      <c r="DJ95" s="446">
        <v>1.7</v>
      </c>
      <c r="DK95" s="446">
        <v>3.8</v>
      </c>
      <c r="DL95" s="502"/>
      <c r="DM95" s="502"/>
      <c r="DN95" s="502"/>
      <c r="DO95" s="502"/>
      <c r="DP95" s="502"/>
      <c r="DQ95" s="502">
        <v>12.4483870967742</v>
      </c>
      <c r="DR95" s="502">
        <v>14.3709677419355</v>
      </c>
      <c r="DS95" s="391">
        <v>0.17</v>
      </c>
      <c r="DT95" s="386"/>
      <c r="DU95" s="386"/>
      <c r="DV95" s="386"/>
    </row>
    <row r="96" spans="1:126" ht="39.4">
      <c r="A96" s="386">
        <v>2024</v>
      </c>
      <c r="B96" s="386" t="s">
        <v>6130</v>
      </c>
      <c r="C96" s="394" t="s">
        <v>6131</v>
      </c>
      <c r="D96" s="384">
        <v>156</v>
      </c>
      <c r="E96" s="384" t="s">
        <v>648</v>
      </c>
      <c r="F96" s="386" t="s">
        <v>30</v>
      </c>
      <c r="G96" s="384"/>
      <c r="H96" s="384"/>
      <c r="I96" s="386" t="s">
        <v>605</v>
      </c>
      <c r="J96" s="386" t="s">
        <v>6100</v>
      </c>
      <c r="K96" s="386" t="s">
        <v>6132</v>
      </c>
      <c r="L96" s="386" t="s">
        <v>304</v>
      </c>
      <c r="M96" s="384" t="s">
        <v>6133</v>
      </c>
      <c r="N96" s="384" t="s">
        <v>613</v>
      </c>
      <c r="O96" s="394" t="s">
        <v>6134</v>
      </c>
      <c r="P96" s="512" t="s">
        <v>6135</v>
      </c>
      <c r="Q96" s="492" t="s">
        <v>615</v>
      </c>
      <c r="R96" s="492" t="s">
        <v>5682</v>
      </c>
      <c r="S96" s="492" t="s">
        <v>5682</v>
      </c>
      <c r="T96" s="384" t="s">
        <v>6136</v>
      </c>
      <c r="U96" s="396" t="s">
        <v>6137</v>
      </c>
      <c r="V96" s="513">
        <v>33</v>
      </c>
      <c r="W96" s="513"/>
      <c r="X96" s="513"/>
      <c r="Y96" s="513">
        <v>83</v>
      </c>
      <c r="Z96" s="513"/>
      <c r="AA96" s="513"/>
      <c r="AB96" s="513">
        <v>50</v>
      </c>
      <c r="AC96" s="513"/>
      <c r="AD96" s="513"/>
      <c r="AE96" s="513"/>
      <c r="AF96" s="513">
        <v>68</v>
      </c>
      <c r="AG96" s="513"/>
      <c r="AH96" s="513"/>
      <c r="AI96" s="513">
        <v>90</v>
      </c>
      <c r="AJ96" s="513"/>
      <c r="AK96" s="513"/>
      <c r="AL96" s="513">
        <v>22</v>
      </c>
      <c r="AM96" s="513"/>
      <c r="AN96" s="513"/>
      <c r="AO96" s="513"/>
      <c r="AP96" s="513">
        <v>98</v>
      </c>
      <c r="AQ96" s="513"/>
      <c r="AR96" s="513"/>
      <c r="AS96" s="513">
        <v>100</v>
      </c>
      <c r="AT96" s="513"/>
      <c r="AU96" s="513"/>
      <c r="AV96" s="513">
        <v>2</v>
      </c>
      <c r="AW96" s="513"/>
      <c r="AX96" s="513"/>
      <c r="AY96" s="513"/>
      <c r="AZ96" s="513">
        <v>65</v>
      </c>
      <c r="BA96" s="513"/>
      <c r="BB96" s="513"/>
      <c r="BC96" s="513">
        <v>83</v>
      </c>
      <c r="BD96" s="513"/>
      <c r="BE96" s="513"/>
      <c r="BF96" s="513">
        <v>18</v>
      </c>
      <c r="BG96" s="513"/>
      <c r="BH96" s="513"/>
      <c r="BI96" s="513"/>
      <c r="BJ96" s="513"/>
      <c r="BK96" s="513"/>
      <c r="BL96" s="513"/>
      <c r="BM96" s="513"/>
      <c r="BN96" s="513"/>
      <c r="BO96" s="513"/>
      <c r="BP96" s="513"/>
      <c r="BQ96" s="513"/>
      <c r="BR96" s="513"/>
      <c r="BS96" s="513"/>
      <c r="BT96" s="513">
        <v>96</v>
      </c>
      <c r="BU96" s="513"/>
      <c r="BV96" s="513"/>
      <c r="BW96" s="513">
        <v>96</v>
      </c>
      <c r="BX96" s="513"/>
      <c r="BY96" s="513"/>
      <c r="BZ96" s="513">
        <v>0</v>
      </c>
      <c r="CA96" s="513"/>
      <c r="CB96" s="513"/>
      <c r="CC96" s="513"/>
      <c r="CD96" s="513">
        <v>96</v>
      </c>
      <c r="CE96" s="513"/>
      <c r="CF96" s="513"/>
      <c r="CG96" s="513">
        <v>96</v>
      </c>
      <c r="CH96" s="513"/>
      <c r="CI96" s="513"/>
      <c r="CJ96" s="513">
        <v>0</v>
      </c>
      <c r="CK96" s="513"/>
      <c r="CL96" s="513"/>
      <c r="CM96" s="435"/>
      <c r="CN96" s="388"/>
      <c r="CO96" s="388"/>
      <c r="CP96" s="388"/>
      <c r="CQ96" s="388"/>
      <c r="CR96" s="388"/>
      <c r="CS96" s="388"/>
      <c r="CT96" s="388"/>
      <c r="CU96" s="388"/>
      <c r="CV96" s="388"/>
      <c r="CW96" s="388"/>
      <c r="CX96" s="388"/>
      <c r="CY96" s="388"/>
      <c r="CZ96" s="388"/>
      <c r="DA96" s="388"/>
      <c r="DB96" s="388"/>
      <c r="DC96" s="388"/>
      <c r="DD96" s="388"/>
      <c r="DE96" s="388"/>
      <c r="DF96" s="391">
        <v>0.94</v>
      </c>
      <c r="DG96" s="446">
        <v>1.26</v>
      </c>
      <c r="DH96" s="446">
        <v>7.85</v>
      </c>
      <c r="DI96" s="388">
        <v>0.87</v>
      </c>
      <c r="DJ96" s="446">
        <v>1.69</v>
      </c>
      <c r="DK96" s="446">
        <v>3.04</v>
      </c>
      <c r="DL96" s="502"/>
      <c r="DM96" s="502"/>
      <c r="DN96" s="502"/>
      <c r="DO96" s="384"/>
      <c r="DP96" s="384"/>
      <c r="DQ96" s="384" t="s">
        <v>615</v>
      </c>
      <c r="DR96" s="384" t="s">
        <v>615</v>
      </c>
      <c r="DS96" s="384" t="s">
        <v>615</v>
      </c>
      <c r="DT96" s="386"/>
      <c r="DU96" s="386"/>
      <c r="DV96" s="386"/>
    </row>
    <row r="97" spans="1:126" ht="26.25">
      <c r="A97" s="386">
        <v>2024</v>
      </c>
      <c r="B97" s="386" t="s">
        <v>6130</v>
      </c>
      <c r="C97" s="384" t="s">
        <v>6138</v>
      </c>
      <c r="D97" s="386">
        <v>50</v>
      </c>
      <c r="E97" s="386" t="s">
        <v>321</v>
      </c>
      <c r="F97" s="386" t="s">
        <v>30</v>
      </c>
      <c r="G97" s="386"/>
      <c r="H97" s="386"/>
      <c r="I97" s="386" t="s">
        <v>605</v>
      </c>
      <c r="J97" s="386" t="s">
        <v>6100</v>
      </c>
      <c r="K97" s="386" t="s">
        <v>6139</v>
      </c>
      <c r="L97" s="386" t="s">
        <v>304</v>
      </c>
      <c r="M97" s="386" t="s">
        <v>6140</v>
      </c>
      <c r="N97" s="386" t="s">
        <v>631</v>
      </c>
      <c r="O97" s="491" t="s">
        <v>6141</v>
      </c>
      <c r="P97" s="512" t="s">
        <v>6142</v>
      </c>
      <c r="Q97" s="492" t="s">
        <v>5682</v>
      </c>
      <c r="R97" s="492" t="s">
        <v>5682</v>
      </c>
      <c r="S97" s="492" t="s">
        <v>5682</v>
      </c>
      <c r="T97" s="386" t="s">
        <v>6080</v>
      </c>
      <c r="U97" s="396" t="s">
        <v>6143</v>
      </c>
      <c r="V97" s="513"/>
      <c r="W97" s="513"/>
      <c r="X97" s="513"/>
      <c r="Y97" s="513">
        <v>83</v>
      </c>
      <c r="Z97" s="513">
        <v>73</v>
      </c>
      <c r="AA97" s="513">
        <v>93</v>
      </c>
      <c r="AB97" s="513"/>
      <c r="AC97" s="513"/>
      <c r="AD97" s="513">
        <v>20</v>
      </c>
      <c r="AE97" s="513"/>
      <c r="AF97" s="513"/>
      <c r="AG97" s="513"/>
      <c r="AH97" s="513"/>
      <c r="AI97" s="513">
        <v>95</v>
      </c>
      <c r="AJ97" s="513">
        <v>91</v>
      </c>
      <c r="AK97" s="513">
        <v>97</v>
      </c>
      <c r="AL97" s="513"/>
      <c r="AM97" s="513"/>
      <c r="AN97" s="513">
        <v>6</v>
      </c>
      <c r="AO97" s="513"/>
      <c r="AP97" s="513"/>
      <c r="AQ97" s="513"/>
      <c r="AR97" s="513"/>
      <c r="AS97" s="513">
        <v>100</v>
      </c>
      <c r="AT97" s="513">
        <v>100</v>
      </c>
      <c r="AU97" s="513">
        <v>100</v>
      </c>
      <c r="AV97" s="513"/>
      <c r="AW97" s="513"/>
      <c r="AX97" s="513">
        <v>0</v>
      </c>
      <c r="AY97" s="513"/>
      <c r="AZ97" s="513"/>
      <c r="BA97" s="513"/>
      <c r="BB97" s="513"/>
      <c r="BC97" s="513">
        <v>89</v>
      </c>
      <c r="BD97" s="513">
        <v>77</v>
      </c>
      <c r="BE97" s="513">
        <v>95</v>
      </c>
      <c r="BF97" s="513"/>
      <c r="BG97" s="513"/>
      <c r="BH97" s="513">
        <v>18</v>
      </c>
      <c r="BI97" s="513"/>
      <c r="BJ97" s="513"/>
      <c r="BK97" s="513"/>
      <c r="BL97" s="513"/>
      <c r="BM97" s="513"/>
      <c r="BN97" s="513"/>
      <c r="BO97" s="513"/>
      <c r="BP97" s="513"/>
      <c r="BQ97" s="513"/>
      <c r="BR97" s="513"/>
      <c r="BS97" s="513"/>
      <c r="BT97" s="513"/>
      <c r="BU97" s="513"/>
      <c r="BV97" s="513"/>
      <c r="BW97" s="513">
        <v>84</v>
      </c>
      <c r="BX97" s="513">
        <v>77</v>
      </c>
      <c r="BY97" s="513">
        <v>80</v>
      </c>
      <c r="BZ97" s="513"/>
      <c r="CA97" s="513"/>
      <c r="CB97" s="513">
        <v>3</v>
      </c>
      <c r="CC97" s="513"/>
      <c r="CD97" s="513"/>
      <c r="CE97" s="513"/>
      <c r="CF97" s="513"/>
      <c r="CG97" s="513">
        <v>79</v>
      </c>
      <c r="CH97" s="513">
        <v>78</v>
      </c>
      <c r="CI97" s="513">
        <v>80</v>
      </c>
      <c r="CJ97" s="513"/>
      <c r="CK97" s="513"/>
      <c r="CL97" s="513">
        <v>2</v>
      </c>
      <c r="CM97" s="435"/>
      <c r="CN97" s="388"/>
      <c r="CO97" s="388"/>
      <c r="CP97" s="388"/>
      <c r="CQ97" s="388"/>
      <c r="CR97" s="388"/>
      <c r="CS97" s="388"/>
      <c r="CT97" s="388"/>
      <c r="CU97" s="388"/>
      <c r="CV97" s="388"/>
      <c r="CW97" s="388"/>
      <c r="CX97" s="388"/>
      <c r="CY97" s="388"/>
      <c r="CZ97" s="388"/>
      <c r="DA97" s="388"/>
      <c r="DB97" s="388"/>
      <c r="DC97" s="388"/>
      <c r="DD97" s="388"/>
      <c r="DE97" s="388"/>
      <c r="DF97" s="391">
        <v>0.93</v>
      </c>
      <c r="DG97" s="446">
        <v>1.24</v>
      </c>
      <c r="DH97" s="446">
        <v>6.24</v>
      </c>
      <c r="DI97" s="388">
        <v>0.85</v>
      </c>
      <c r="DJ97" s="446">
        <v>1.53</v>
      </c>
      <c r="DK97" s="446">
        <v>3.23</v>
      </c>
      <c r="DL97" s="502"/>
      <c r="DM97" s="502"/>
      <c r="DN97" s="502"/>
      <c r="DO97" s="502"/>
      <c r="DP97" s="502"/>
      <c r="DQ97" s="502">
        <v>7.3</v>
      </c>
      <c r="DR97" s="502">
        <v>8.58010204081633</v>
      </c>
      <c r="DS97" s="391">
        <f t="shared" ref="DS97:DS100" si="2">(DR97-DQ97)/DQ97</f>
        <v>0.17535644394744249</v>
      </c>
      <c r="DT97" s="386"/>
      <c r="DU97" s="386"/>
      <c r="DV97" s="386"/>
    </row>
    <row r="98" spans="1:126" ht="39.4">
      <c r="A98" s="386">
        <v>2024</v>
      </c>
      <c r="B98" s="386" t="s">
        <v>644</v>
      </c>
      <c r="C98" s="386" t="s">
        <v>6144</v>
      </c>
      <c r="D98" s="386">
        <v>362</v>
      </c>
      <c r="E98" s="386" t="s">
        <v>648</v>
      </c>
      <c r="F98" s="386" t="s">
        <v>30</v>
      </c>
      <c r="G98" s="386"/>
      <c r="H98" s="386"/>
      <c r="I98" s="477" t="s">
        <v>640</v>
      </c>
      <c r="J98" s="386" t="s">
        <v>641</v>
      </c>
      <c r="K98" s="386" t="s">
        <v>642</v>
      </c>
      <c r="L98" s="386" t="s">
        <v>643</v>
      </c>
      <c r="M98" s="491" t="s">
        <v>645</v>
      </c>
      <c r="N98" s="384" t="s">
        <v>613</v>
      </c>
      <c r="O98" s="386" t="s">
        <v>6145</v>
      </c>
      <c r="P98" s="512" t="s">
        <v>6146</v>
      </c>
      <c r="Q98" s="492" t="s">
        <v>5682</v>
      </c>
      <c r="R98" s="492" t="s">
        <v>5682</v>
      </c>
      <c r="S98" s="492" t="s">
        <v>5682</v>
      </c>
      <c r="T98" s="491" t="s">
        <v>6147</v>
      </c>
      <c r="U98" s="387" t="s">
        <v>6148</v>
      </c>
      <c r="V98" s="513"/>
      <c r="W98" s="513"/>
      <c r="X98" s="513"/>
      <c r="Y98" s="513"/>
      <c r="Z98" s="513"/>
      <c r="AA98" s="513"/>
      <c r="AB98" s="513"/>
      <c r="AC98" s="513"/>
      <c r="AD98" s="513"/>
      <c r="AE98" s="513"/>
      <c r="AF98" s="513"/>
      <c r="AG98" s="513"/>
      <c r="AH98" s="513"/>
      <c r="AI98" s="513"/>
      <c r="AJ98" s="513"/>
      <c r="AK98" s="513"/>
      <c r="AL98" s="513"/>
      <c r="AM98" s="513"/>
      <c r="AN98" s="513"/>
      <c r="AO98" s="513"/>
      <c r="AP98" s="513"/>
      <c r="AQ98" s="513"/>
      <c r="AR98" s="513"/>
      <c r="AS98" s="513"/>
      <c r="AT98" s="513"/>
      <c r="AU98" s="513"/>
      <c r="AV98" s="513"/>
      <c r="AW98" s="513"/>
      <c r="AX98" s="513"/>
      <c r="AY98" s="513"/>
      <c r="AZ98" s="513"/>
      <c r="BA98" s="513"/>
      <c r="BB98" s="513"/>
      <c r="BC98" s="513"/>
      <c r="BD98" s="513"/>
      <c r="BE98" s="513"/>
      <c r="BF98" s="513"/>
      <c r="BG98" s="513"/>
      <c r="BH98" s="513"/>
      <c r="BI98" s="513"/>
      <c r="BJ98" s="513"/>
      <c r="BK98" s="513"/>
      <c r="BL98" s="513"/>
      <c r="BM98" s="513"/>
      <c r="BN98" s="513"/>
      <c r="BO98" s="513"/>
      <c r="BP98" s="513"/>
      <c r="BQ98" s="513"/>
      <c r="BR98" s="513"/>
      <c r="BS98" s="513"/>
      <c r="BT98" s="513"/>
      <c r="BU98" s="513"/>
      <c r="BV98" s="513"/>
      <c r="BW98" s="513"/>
      <c r="BX98" s="513"/>
      <c r="BY98" s="513"/>
      <c r="BZ98" s="513"/>
      <c r="CA98" s="513"/>
      <c r="CB98" s="513"/>
      <c r="CC98" s="513"/>
      <c r="CD98" s="513"/>
      <c r="CE98" s="513"/>
      <c r="CF98" s="513"/>
      <c r="CG98" s="513"/>
      <c r="CH98" s="513"/>
      <c r="CI98" s="513"/>
      <c r="CJ98" s="513"/>
      <c r="CK98" s="513"/>
      <c r="CL98" s="513"/>
      <c r="CM98" s="435"/>
      <c r="CN98" s="513">
        <v>0</v>
      </c>
      <c r="CO98" s="513">
        <v>1</v>
      </c>
      <c r="CP98" s="513">
        <v>1</v>
      </c>
      <c r="CQ98" s="513">
        <v>0</v>
      </c>
      <c r="CR98" s="513">
        <v>3</v>
      </c>
      <c r="CS98" s="513">
        <v>3</v>
      </c>
      <c r="CT98" s="513">
        <v>32</v>
      </c>
      <c r="CU98" s="513">
        <v>37</v>
      </c>
      <c r="CV98" s="513">
        <v>5</v>
      </c>
      <c r="CW98" s="513">
        <v>6</v>
      </c>
      <c r="CX98" s="513">
        <v>7</v>
      </c>
      <c r="CY98" s="513">
        <v>1</v>
      </c>
      <c r="CZ98" s="513">
        <v>29</v>
      </c>
      <c r="DA98" s="513">
        <v>33</v>
      </c>
      <c r="DB98" s="513">
        <f t="shared" ref="DB98:DB99" si="3">DA98-CZ98</f>
        <v>4</v>
      </c>
      <c r="DC98" s="513">
        <v>29</v>
      </c>
      <c r="DD98" s="513">
        <v>35</v>
      </c>
      <c r="DE98" s="513">
        <v>6</v>
      </c>
      <c r="DF98" s="391"/>
      <c r="DG98" s="446"/>
      <c r="DH98" s="446"/>
      <c r="DI98" s="388"/>
      <c r="DJ98" s="446"/>
      <c r="DK98" s="446"/>
      <c r="DL98" s="391">
        <v>0.94</v>
      </c>
      <c r="DM98" s="386">
        <v>1.4</v>
      </c>
      <c r="DN98" s="386">
        <v>3.07</v>
      </c>
      <c r="DO98" s="502" t="s">
        <v>615</v>
      </c>
      <c r="DP98" s="502">
        <v>392.8</v>
      </c>
      <c r="DQ98" s="502">
        <v>0.68962707182320404</v>
      </c>
      <c r="DR98" s="502">
        <v>1.0867403314917099</v>
      </c>
      <c r="DS98" s="391">
        <f t="shared" si="2"/>
        <v>0.57583768951911396</v>
      </c>
      <c r="DT98" s="386"/>
      <c r="DU98" s="386"/>
      <c r="DV98" s="386"/>
    </row>
    <row r="99" spans="1:126" ht="39.4">
      <c r="A99" s="386">
        <v>2024</v>
      </c>
      <c r="B99" s="386" t="s">
        <v>653</v>
      </c>
      <c r="C99" s="394" t="s">
        <v>6149</v>
      </c>
      <c r="D99" s="384">
        <v>53</v>
      </c>
      <c r="E99" s="384" t="s">
        <v>657</v>
      </c>
      <c r="F99" s="386" t="s">
        <v>30</v>
      </c>
      <c r="G99" s="384"/>
      <c r="H99" s="384"/>
      <c r="I99" s="386" t="s">
        <v>301</v>
      </c>
      <c r="J99" s="386" t="s">
        <v>650</v>
      </c>
      <c r="K99" s="386" t="s">
        <v>651</v>
      </c>
      <c r="L99" s="386" t="s">
        <v>652</v>
      </c>
      <c r="M99" s="384" t="s">
        <v>654</v>
      </c>
      <c r="N99" s="384" t="s">
        <v>658</v>
      </c>
      <c r="O99" s="394" t="s">
        <v>6150</v>
      </c>
      <c r="P99" s="512" t="s">
        <v>6151</v>
      </c>
      <c r="Q99" s="492" t="s">
        <v>615</v>
      </c>
      <c r="R99" s="492" t="s">
        <v>5682</v>
      </c>
      <c r="S99" s="492" t="s">
        <v>5682</v>
      </c>
      <c r="T99" s="386" t="s">
        <v>5978</v>
      </c>
      <c r="U99" s="396" t="s">
        <v>6152</v>
      </c>
      <c r="V99" s="514"/>
      <c r="W99" s="514"/>
      <c r="X99" s="514"/>
      <c r="Y99" s="514"/>
      <c r="Z99" s="515"/>
      <c r="AA99" s="515"/>
      <c r="AB99" s="513"/>
      <c r="AC99" s="515"/>
      <c r="AD99" s="515"/>
      <c r="AE99" s="515"/>
      <c r="AF99" s="514"/>
      <c r="AG99" s="514"/>
      <c r="AH99" s="514"/>
      <c r="AI99" s="514"/>
      <c r="AJ99" s="515"/>
      <c r="AK99" s="515"/>
      <c r="AL99" s="513"/>
      <c r="AM99" s="515"/>
      <c r="AN99" s="515"/>
      <c r="AO99" s="515"/>
      <c r="AP99" s="514"/>
      <c r="AQ99" s="515"/>
      <c r="AR99" s="515"/>
      <c r="AS99" s="514"/>
      <c r="AT99" s="515"/>
      <c r="AU99" s="515"/>
      <c r="AV99" s="513"/>
      <c r="AW99" s="515"/>
      <c r="AX99" s="515"/>
      <c r="AY99" s="515"/>
      <c r="AZ99" s="513"/>
      <c r="BA99" s="513"/>
      <c r="BB99" s="513"/>
      <c r="BC99" s="513"/>
      <c r="BD99" s="515"/>
      <c r="BE99" s="515"/>
      <c r="BF99" s="513"/>
      <c r="BG99" s="515"/>
      <c r="BH99" s="515"/>
      <c r="BI99" s="515"/>
      <c r="BJ99" s="515"/>
      <c r="BK99" s="515"/>
      <c r="BL99" s="515"/>
      <c r="BM99" s="515"/>
      <c r="BN99" s="515"/>
      <c r="BO99" s="515"/>
      <c r="BP99" s="515"/>
      <c r="BQ99" s="515"/>
      <c r="BR99" s="515"/>
      <c r="BS99" s="515"/>
      <c r="BT99" s="514"/>
      <c r="BU99" s="514"/>
      <c r="BV99" s="514"/>
      <c r="BW99" s="514"/>
      <c r="BX99" s="515"/>
      <c r="BY99" s="515"/>
      <c r="BZ99" s="513"/>
      <c r="CA99" s="515"/>
      <c r="CB99" s="515"/>
      <c r="CC99" s="515"/>
      <c r="CD99" s="514"/>
      <c r="CE99" s="514"/>
      <c r="CF99" s="514"/>
      <c r="CG99" s="514"/>
      <c r="CH99" s="515"/>
      <c r="CI99" s="515"/>
      <c r="CJ99" s="513"/>
      <c r="CK99" s="515"/>
      <c r="CL99" s="515"/>
      <c r="CM99" s="453"/>
      <c r="CN99" s="514">
        <v>11</v>
      </c>
      <c r="CO99" s="514">
        <v>18</v>
      </c>
      <c r="CP99" s="513">
        <f>CO99-CN99</f>
        <v>7</v>
      </c>
      <c r="CQ99" s="514">
        <v>66</v>
      </c>
      <c r="CR99" s="514">
        <v>79</v>
      </c>
      <c r="CS99" s="513">
        <f>CR99-CQ99</f>
        <v>13</v>
      </c>
      <c r="CT99" s="514">
        <v>97</v>
      </c>
      <c r="CU99" s="514">
        <v>98</v>
      </c>
      <c r="CV99" s="513">
        <f>CU99-CT99</f>
        <v>1</v>
      </c>
      <c r="CW99" s="513">
        <v>35</v>
      </c>
      <c r="CX99" s="513">
        <v>45</v>
      </c>
      <c r="CY99" s="513">
        <f>CX99-CW99</f>
        <v>10</v>
      </c>
      <c r="CZ99" s="514">
        <v>89</v>
      </c>
      <c r="DA99" s="514">
        <v>93</v>
      </c>
      <c r="DB99" s="513">
        <f t="shared" si="3"/>
        <v>4</v>
      </c>
      <c r="DC99" s="514">
        <v>89</v>
      </c>
      <c r="DD99" s="514">
        <v>90</v>
      </c>
      <c r="DE99" s="513">
        <f>DD99-DC99</f>
        <v>1</v>
      </c>
      <c r="DF99" s="454">
        <v>0.93</v>
      </c>
      <c r="DG99" s="455">
        <v>0.9</v>
      </c>
      <c r="DH99" s="455">
        <v>7.8</v>
      </c>
      <c r="DI99" s="453"/>
      <c r="DJ99" s="455"/>
      <c r="DK99" s="455"/>
      <c r="DL99" s="384"/>
      <c r="DM99" s="384"/>
      <c r="DN99" s="384"/>
      <c r="DO99" s="516">
        <v>4180</v>
      </c>
      <c r="DP99" s="516">
        <v>1628</v>
      </c>
      <c r="DQ99" s="516">
        <v>6.3538961038961004</v>
      </c>
      <c r="DR99" s="516">
        <v>7.3090909090909104</v>
      </c>
      <c r="DS99" s="517">
        <f t="shared" si="2"/>
        <v>0.15033214103219297</v>
      </c>
      <c r="DT99" s="384"/>
      <c r="DU99" s="384"/>
      <c r="DV99" s="384"/>
    </row>
    <row r="100" spans="1:126" ht="13.15">
      <c r="A100" s="386">
        <v>2024</v>
      </c>
      <c r="B100" s="386" t="s">
        <v>608</v>
      </c>
      <c r="C100" s="394" t="s">
        <v>662</v>
      </c>
      <c r="D100" s="384">
        <v>13</v>
      </c>
      <c r="E100" s="384" t="s">
        <v>663</v>
      </c>
      <c r="F100" s="386" t="s">
        <v>30</v>
      </c>
      <c r="G100" s="384"/>
      <c r="H100" s="384"/>
      <c r="I100" s="386" t="s">
        <v>605</v>
      </c>
      <c r="J100" s="386" t="s">
        <v>606</v>
      </c>
      <c r="K100" s="386" t="s">
        <v>606</v>
      </c>
      <c r="L100" s="386" t="s">
        <v>607</v>
      </c>
      <c r="M100" s="384" t="s">
        <v>660</v>
      </c>
      <c r="N100" s="384" t="s">
        <v>658</v>
      </c>
      <c r="O100" s="394" t="s">
        <v>6153</v>
      </c>
      <c r="P100" s="512" t="s">
        <v>6154</v>
      </c>
      <c r="Q100" s="492" t="s">
        <v>5682</v>
      </c>
      <c r="R100" s="492" t="s">
        <v>5682</v>
      </c>
      <c r="S100" s="492" t="s">
        <v>5682</v>
      </c>
      <c r="T100" s="386" t="s">
        <v>5978</v>
      </c>
      <c r="U100" s="396" t="s">
        <v>6155</v>
      </c>
      <c r="V100" s="518"/>
      <c r="W100" s="518"/>
      <c r="X100" s="518"/>
      <c r="Y100" s="518"/>
      <c r="Z100" s="518"/>
      <c r="AA100" s="518"/>
      <c r="AB100" s="518"/>
      <c r="AC100" s="518"/>
      <c r="AD100" s="518"/>
      <c r="AE100" s="518"/>
      <c r="AF100" s="518"/>
      <c r="AG100" s="518"/>
      <c r="AH100" s="518"/>
      <c r="AI100" s="518"/>
      <c r="AJ100" s="518"/>
      <c r="AK100" s="518"/>
      <c r="AL100" s="518"/>
      <c r="AM100" s="518"/>
      <c r="AN100" s="518"/>
      <c r="AO100" s="518"/>
      <c r="AP100" s="518"/>
      <c r="AQ100" s="518"/>
      <c r="AR100" s="518"/>
      <c r="AS100" s="518"/>
      <c r="AT100" s="518"/>
      <c r="AU100" s="518"/>
      <c r="AV100" s="518"/>
      <c r="AW100" s="518"/>
      <c r="AX100" s="518"/>
      <c r="AY100" s="518"/>
      <c r="AZ100" s="518"/>
      <c r="BA100" s="518"/>
      <c r="BB100" s="518"/>
      <c r="BC100" s="518"/>
      <c r="BD100" s="518"/>
      <c r="BE100" s="518"/>
      <c r="BF100" s="518"/>
      <c r="BG100" s="518"/>
      <c r="BH100" s="518"/>
      <c r="BI100" s="518"/>
      <c r="BJ100" s="518"/>
      <c r="BK100" s="518"/>
      <c r="BL100" s="518"/>
      <c r="BM100" s="518"/>
      <c r="BN100" s="518"/>
      <c r="BO100" s="518"/>
      <c r="BP100" s="518"/>
      <c r="BQ100" s="518"/>
      <c r="BR100" s="518"/>
      <c r="BS100" s="518"/>
      <c r="BT100" s="518"/>
      <c r="BU100" s="518"/>
      <c r="BV100" s="518"/>
      <c r="BW100" s="518"/>
      <c r="BX100" s="518"/>
      <c r="BY100" s="518"/>
      <c r="BZ100" s="518"/>
      <c r="CA100" s="518"/>
      <c r="CB100" s="518"/>
      <c r="CC100" s="518"/>
      <c r="CD100" s="518"/>
      <c r="CE100" s="518"/>
      <c r="CF100" s="518"/>
      <c r="CG100" s="518"/>
      <c r="CH100" s="518"/>
      <c r="CI100" s="518"/>
      <c r="CJ100" s="518"/>
      <c r="CK100" s="518"/>
      <c r="CL100" s="518"/>
      <c r="CM100" s="519"/>
      <c r="CN100" s="520">
        <v>57</v>
      </c>
      <c r="CO100" s="520">
        <v>76</v>
      </c>
      <c r="CP100" s="515">
        <v>19</v>
      </c>
      <c r="CQ100" s="520">
        <v>89</v>
      </c>
      <c r="CR100" s="520">
        <v>89</v>
      </c>
      <c r="CS100" s="515">
        <v>0</v>
      </c>
      <c r="CT100" s="520">
        <v>97</v>
      </c>
      <c r="CU100" s="520">
        <v>100</v>
      </c>
      <c r="CV100" s="520">
        <v>3</v>
      </c>
      <c r="CW100" s="520">
        <v>71</v>
      </c>
      <c r="CX100" s="520">
        <v>83</v>
      </c>
      <c r="CY100" s="520">
        <v>12</v>
      </c>
      <c r="CZ100" s="520">
        <v>80</v>
      </c>
      <c r="DA100" s="515">
        <v>100</v>
      </c>
      <c r="DB100" s="515">
        <v>20</v>
      </c>
      <c r="DC100" s="515">
        <v>89</v>
      </c>
      <c r="DD100" s="515">
        <v>100</v>
      </c>
      <c r="DE100" s="515">
        <v>11</v>
      </c>
      <c r="DF100" s="454">
        <v>0.93</v>
      </c>
      <c r="DG100" s="519">
        <v>1.2</v>
      </c>
      <c r="DH100" s="519">
        <v>4.7</v>
      </c>
      <c r="DI100" s="454">
        <v>0.87</v>
      </c>
      <c r="DJ100" s="519">
        <v>1.7</v>
      </c>
      <c r="DK100" s="519">
        <v>4.4000000000000004</v>
      </c>
      <c r="DL100" s="519"/>
      <c r="DM100" s="519"/>
      <c r="DN100" s="519"/>
      <c r="DO100" s="502" t="s">
        <v>615</v>
      </c>
      <c r="DP100" s="516">
        <v>430</v>
      </c>
      <c r="DQ100" s="516">
        <v>4.8064102564102598</v>
      </c>
      <c r="DR100" s="516">
        <v>5.5089743589743598</v>
      </c>
      <c r="DS100" s="517">
        <f t="shared" si="2"/>
        <v>0.14617231261669716</v>
      </c>
      <c r="DT100" s="384"/>
      <c r="DU100" s="384"/>
      <c r="DV100" s="384"/>
    </row>
    <row r="101" spans="1:126" ht="13.15">
      <c r="A101" s="386">
        <v>2024</v>
      </c>
      <c r="B101" s="386" t="s">
        <v>6114</v>
      </c>
      <c r="C101" s="394" t="s">
        <v>6156</v>
      </c>
      <c r="D101" s="384">
        <v>26</v>
      </c>
      <c r="E101" s="384" t="s">
        <v>673</v>
      </c>
      <c r="F101" s="386" t="s">
        <v>30</v>
      </c>
      <c r="G101" s="384"/>
      <c r="H101" s="384"/>
      <c r="I101" s="511" t="s">
        <v>632</v>
      </c>
      <c r="J101" s="511" t="s">
        <v>6116</v>
      </c>
      <c r="K101" s="511" t="s">
        <v>6116</v>
      </c>
      <c r="L101" s="511" t="s">
        <v>1229</v>
      </c>
      <c r="M101" s="386" t="s">
        <v>6114</v>
      </c>
      <c r="N101" s="384" t="s">
        <v>658</v>
      </c>
      <c r="O101" s="394" t="s">
        <v>6157</v>
      </c>
      <c r="P101" s="512" t="s">
        <v>6158</v>
      </c>
      <c r="Q101" s="492" t="s">
        <v>5682</v>
      </c>
      <c r="R101" s="492" t="s">
        <v>5682</v>
      </c>
      <c r="S101" s="492" t="s">
        <v>5682</v>
      </c>
      <c r="T101" s="386" t="s">
        <v>6080</v>
      </c>
      <c r="U101" s="396" t="s">
        <v>6159</v>
      </c>
      <c r="V101" s="514"/>
      <c r="W101" s="514"/>
      <c r="X101" s="514"/>
      <c r="Y101" s="514"/>
      <c r="Z101" s="515">
        <v>51</v>
      </c>
      <c r="AA101" s="515">
        <v>75</v>
      </c>
      <c r="AB101" s="513">
        <v>24</v>
      </c>
      <c r="AC101" s="515"/>
      <c r="AD101" s="515"/>
      <c r="AE101" s="515"/>
      <c r="AF101" s="514"/>
      <c r="AG101" s="514"/>
      <c r="AH101" s="514"/>
      <c r="AI101" s="514"/>
      <c r="AJ101" s="515">
        <v>71</v>
      </c>
      <c r="AK101" s="515">
        <v>95</v>
      </c>
      <c r="AL101" s="513"/>
      <c r="AM101" s="515"/>
      <c r="AN101" s="515">
        <v>24</v>
      </c>
      <c r="AO101" s="515"/>
      <c r="AP101" s="514"/>
      <c r="AQ101" s="515"/>
      <c r="AR101" s="515"/>
      <c r="AS101" s="514"/>
      <c r="AT101" s="515">
        <v>92</v>
      </c>
      <c r="AU101" s="515">
        <v>98</v>
      </c>
      <c r="AV101" s="513"/>
      <c r="AW101" s="515"/>
      <c r="AX101" s="515">
        <v>6</v>
      </c>
      <c r="AY101" s="515"/>
      <c r="AZ101" s="513"/>
      <c r="BA101" s="513"/>
      <c r="BB101" s="513"/>
      <c r="BC101" s="513"/>
      <c r="BD101" s="515">
        <v>84</v>
      </c>
      <c r="BE101" s="515">
        <v>91</v>
      </c>
      <c r="BF101" s="513"/>
      <c r="BG101" s="515"/>
      <c r="BH101" s="515">
        <v>7</v>
      </c>
      <c r="BI101" s="515"/>
      <c r="BJ101" s="515"/>
      <c r="BK101" s="515"/>
      <c r="BL101" s="515"/>
      <c r="BM101" s="515"/>
      <c r="BN101" s="515"/>
      <c r="BO101" s="515"/>
      <c r="BP101" s="515"/>
      <c r="BQ101" s="515"/>
      <c r="BR101" s="515"/>
      <c r="BS101" s="515"/>
      <c r="BT101" s="514"/>
      <c r="BU101" s="514"/>
      <c r="BV101" s="514"/>
      <c r="BW101" s="514"/>
      <c r="BX101" s="515">
        <v>85</v>
      </c>
      <c r="BY101" s="515">
        <v>91</v>
      </c>
      <c r="BZ101" s="513"/>
      <c r="CA101" s="515"/>
      <c r="CB101" s="515">
        <v>6</v>
      </c>
      <c r="CC101" s="515"/>
      <c r="CD101" s="514"/>
      <c r="CE101" s="514"/>
      <c r="CF101" s="514"/>
      <c r="CG101" s="514"/>
      <c r="CH101" s="515">
        <v>84</v>
      </c>
      <c r="CI101" s="515">
        <v>92</v>
      </c>
      <c r="CJ101" s="513"/>
      <c r="CK101" s="515"/>
      <c r="CL101" s="515">
        <v>8</v>
      </c>
      <c r="CM101" s="519"/>
      <c r="CN101" s="515"/>
      <c r="CO101" s="515"/>
      <c r="CP101" s="515"/>
      <c r="CQ101" s="515"/>
      <c r="CR101" s="515"/>
      <c r="CS101" s="515"/>
      <c r="CT101" s="515"/>
      <c r="CU101" s="515"/>
      <c r="CV101" s="515"/>
      <c r="CW101" s="515"/>
      <c r="CX101" s="515"/>
      <c r="CY101" s="515"/>
      <c r="CZ101" s="515"/>
      <c r="DA101" s="515"/>
      <c r="DB101" s="515"/>
      <c r="DC101" s="515"/>
      <c r="DD101" s="515"/>
      <c r="DE101" s="515"/>
      <c r="DF101" s="454">
        <v>0.94</v>
      </c>
      <c r="DG101" s="519">
        <v>1</v>
      </c>
      <c r="DH101" s="519">
        <v>6.65</v>
      </c>
      <c r="DI101" s="454">
        <v>0.87</v>
      </c>
      <c r="DJ101" s="519">
        <v>1.7</v>
      </c>
      <c r="DK101" s="519">
        <v>3.73</v>
      </c>
      <c r="DL101" s="519"/>
      <c r="DM101" s="519"/>
      <c r="DN101" s="519"/>
      <c r="DO101" s="516"/>
      <c r="DP101" s="516"/>
      <c r="DQ101" s="516">
        <v>5.0339999999999998</v>
      </c>
      <c r="DR101" s="516">
        <v>5.67</v>
      </c>
      <c r="DS101" s="517">
        <v>0.15</v>
      </c>
      <c r="DT101" s="384"/>
      <c r="DU101" s="384"/>
      <c r="DV101" s="384"/>
    </row>
    <row r="102" spans="1:126" ht="13.15">
      <c r="A102" s="386">
        <v>2024</v>
      </c>
      <c r="B102" s="386" t="s">
        <v>608</v>
      </c>
      <c r="C102" s="394" t="s">
        <v>662</v>
      </c>
      <c r="D102" s="384">
        <v>13</v>
      </c>
      <c r="E102" s="384" t="s">
        <v>666</v>
      </c>
      <c r="F102" s="386" t="s">
        <v>30</v>
      </c>
      <c r="G102" s="384"/>
      <c r="H102" s="384"/>
      <c r="I102" s="386" t="s">
        <v>605</v>
      </c>
      <c r="J102" s="386" t="s">
        <v>606</v>
      </c>
      <c r="K102" s="386" t="s">
        <v>606</v>
      </c>
      <c r="L102" s="386" t="s">
        <v>607</v>
      </c>
      <c r="M102" s="384" t="s">
        <v>660</v>
      </c>
      <c r="N102" s="384" t="s">
        <v>658</v>
      </c>
      <c r="O102" s="394" t="s">
        <v>6160</v>
      </c>
      <c r="P102" s="512" t="s">
        <v>6154</v>
      </c>
      <c r="Q102" s="492" t="s">
        <v>5682</v>
      </c>
      <c r="R102" s="492" t="s">
        <v>5682</v>
      </c>
      <c r="S102" s="492" t="s">
        <v>5682</v>
      </c>
      <c r="T102" s="386" t="s">
        <v>5978</v>
      </c>
      <c r="U102" s="396" t="s">
        <v>6161</v>
      </c>
      <c r="V102" s="514"/>
      <c r="W102" s="514"/>
      <c r="X102" s="514"/>
      <c r="Y102" s="514"/>
      <c r="Z102" s="515"/>
      <c r="AA102" s="515"/>
      <c r="AB102" s="513"/>
      <c r="AC102" s="515"/>
      <c r="AD102" s="515"/>
      <c r="AE102" s="515"/>
      <c r="AF102" s="514"/>
      <c r="AG102" s="514"/>
      <c r="AH102" s="514"/>
      <c r="AI102" s="514"/>
      <c r="AJ102" s="515"/>
      <c r="AK102" s="515"/>
      <c r="AL102" s="513"/>
      <c r="AM102" s="515"/>
      <c r="AN102" s="515"/>
      <c r="AO102" s="515"/>
      <c r="AP102" s="514"/>
      <c r="AQ102" s="515"/>
      <c r="AR102" s="515"/>
      <c r="AS102" s="514"/>
      <c r="AT102" s="515"/>
      <c r="AU102" s="515"/>
      <c r="AV102" s="513"/>
      <c r="AW102" s="515"/>
      <c r="AX102" s="515"/>
      <c r="AY102" s="515"/>
      <c r="AZ102" s="513"/>
      <c r="BA102" s="513"/>
      <c r="BB102" s="513"/>
      <c r="BC102" s="513"/>
      <c r="BD102" s="515"/>
      <c r="BE102" s="515"/>
      <c r="BF102" s="513"/>
      <c r="BG102" s="515"/>
      <c r="BH102" s="515"/>
      <c r="BI102" s="515"/>
      <c r="BJ102" s="515"/>
      <c r="BK102" s="515"/>
      <c r="BL102" s="515"/>
      <c r="BM102" s="515"/>
      <c r="BN102" s="515"/>
      <c r="BO102" s="515"/>
      <c r="BP102" s="515"/>
      <c r="BQ102" s="515"/>
      <c r="BR102" s="515"/>
      <c r="BS102" s="515"/>
      <c r="BT102" s="514"/>
      <c r="BU102" s="514"/>
      <c r="BV102" s="514"/>
      <c r="BW102" s="514"/>
      <c r="BX102" s="515"/>
      <c r="BY102" s="515"/>
      <c r="BZ102" s="513"/>
      <c r="CA102" s="515"/>
      <c r="CB102" s="515"/>
      <c r="CC102" s="515"/>
      <c r="CD102" s="514"/>
      <c r="CE102" s="514"/>
      <c r="CF102" s="514"/>
      <c r="CG102" s="514"/>
      <c r="CH102" s="515"/>
      <c r="CI102" s="515"/>
      <c r="CJ102" s="513"/>
      <c r="CK102" s="515"/>
      <c r="CL102" s="515"/>
      <c r="CM102" s="519"/>
      <c r="CN102" s="514">
        <v>52</v>
      </c>
      <c r="CO102" s="514">
        <v>58</v>
      </c>
      <c r="CP102" s="515">
        <v>6</v>
      </c>
      <c r="CQ102" s="514">
        <v>85</v>
      </c>
      <c r="CR102" s="514">
        <v>88</v>
      </c>
      <c r="CS102" s="515">
        <v>3</v>
      </c>
      <c r="CT102" s="514">
        <v>94</v>
      </c>
      <c r="CU102" s="515">
        <v>100</v>
      </c>
      <c r="CV102" s="515">
        <v>6</v>
      </c>
      <c r="CW102" s="513">
        <v>71</v>
      </c>
      <c r="CX102" s="513">
        <v>78</v>
      </c>
      <c r="CY102" s="513">
        <v>8</v>
      </c>
      <c r="CZ102" s="513">
        <v>82</v>
      </c>
      <c r="DA102" s="515">
        <v>94</v>
      </c>
      <c r="DB102" s="515">
        <v>12</v>
      </c>
      <c r="DC102" s="515">
        <v>87</v>
      </c>
      <c r="DD102" s="515">
        <v>94</v>
      </c>
      <c r="DE102" s="515">
        <v>7</v>
      </c>
      <c r="DF102" s="454">
        <v>0.94</v>
      </c>
      <c r="DG102" s="519">
        <v>1.1000000000000001</v>
      </c>
      <c r="DH102" s="519">
        <v>5.7</v>
      </c>
      <c r="DI102" s="454">
        <v>0.87</v>
      </c>
      <c r="DJ102" s="519">
        <v>2.1</v>
      </c>
      <c r="DK102" s="519">
        <v>3.4</v>
      </c>
      <c r="DL102" s="519"/>
      <c r="DM102" s="519"/>
      <c r="DN102" s="519"/>
      <c r="DO102" s="502" t="s">
        <v>615</v>
      </c>
      <c r="DP102" s="516">
        <v>296.60000000000002</v>
      </c>
      <c r="DQ102" s="516">
        <v>6.35853658536585</v>
      </c>
      <c r="DR102" s="516">
        <v>7.2414634146341497</v>
      </c>
      <c r="DS102" s="517">
        <v>0.16</v>
      </c>
      <c r="DT102" s="384"/>
      <c r="DU102" s="384"/>
      <c r="DV102" s="384"/>
    </row>
    <row r="103" spans="1:126" ht="13.15">
      <c r="A103" s="386"/>
      <c r="B103" s="386"/>
      <c r="C103" s="394"/>
      <c r="D103" s="384"/>
      <c r="E103" s="384"/>
      <c r="F103" s="386"/>
      <c r="G103" s="384"/>
      <c r="H103" s="384"/>
      <c r="I103" s="386"/>
      <c r="J103" s="386"/>
      <c r="K103" s="386"/>
      <c r="L103" s="386"/>
      <c r="M103" s="384"/>
      <c r="N103" s="384"/>
      <c r="O103" s="394"/>
      <c r="P103" s="451"/>
      <c r="Q103" s="492"/>
      <c r="R103" s="492"/>
      <c r="S103" s="492"/>
      <c r="T103" s="386"/>
      <c r="U103" s="386"/>
      <c r="V103" s="514"/>
      <c r="W103" s="514"/>
      <c r="X103" s="514"/>
      <c r="Y103" s="514"/>
      <c r="Z103" s="515"/>
      <c r="AA103" s="515"/>
      <c r="AB103" s="513"/>
      <c r="AC103" s="515"/>
      <c r="AD103" s="515"/>
      <c r="AE103" s="515"/>
      <c r="AF103" s="514"/>
      <c r="AG103" s="514"/>
      <c r="AH103" s="514"/>
      <c r="AI103" s="514"/>
      <c r="AJ103" s="515"/>
      <c r="AK103" s="515"/>
      <c r="AL103" s="513"/>
      <c r="AM103" s="515"/>
      <c r="AN103" s="515"/>
      <c r="AO103" s="515"/>
      <c r="AP103" s="514"/>
      <c r="AQ103" s="515"/>
      <c r="AR103" s="515"/>
      <c r="AS103" s="514"/>
      <c r="AT103" s="515"/>
      <c r="AU103" s="515"/>
      <c r="AV103" s="513"/>
      <c r="AW103" s="515"/>
      <c r="AX103" s="515"/>
      <c r="AY103" s="515"/>
      <c r="AZ103" s="513"/>
      <c r="BA103" s="513"/>
      <c r="BB103" s="513"/>
      <c r="BC103" s="513"/>
      <c r="BD103" s="515"/>
      <c r="BE103" s="515"/>
      <c r="BF103" s="513"/>
      <c r="BG103" s="515"/>
      <c r="BH103" s="515"/>
      <c r="BI103" s="515"/>
      <c r="BJ103" s="515"/>
      <c r="BK103" s="515"/>
      <c r="BL103" s="515"/>
      <c r="BM103" s="515"/>
      <c r="BN103" s="515"/>
      <c r="BO103" s="515"/>
      <c r="BP103" s="515"/>
      <c r="BQ103" s="515"/>
      <c r="BR103" s="515"/>
      <c r="BS103" s="515"/>
      <c r="BT103" s="514"/>
      <c r="BU103" s="514"/>
      <c r="BV103" s="514"/>
      <c r="BW103" s="514"/>
      <c r="BX103" s="515"/>
      <c r="BY103" s="515"/>
      <c r="BZ103" s="513"/>
      <c r="CA103" s="515"/>
      <c r="CB103" s="515"/>
      <c r="CC103" s="515"/>
      <c r="CD103" s="514"/>
      <c r="CE103" s="514"/>
      <c r="CF103" s="514"/>
      <c r="CG103" s="514"/>
      <c r="CH103" s="515"/>
      <c r="CI103" s="515"/>
      <c r="CJ103" s="513"/>
      <c r="CK103" s="515"/>
      <c r="CL103" s="515"/>
      <c r="CM103" s="453"/>
      <c r="CN103" s="515"/>
      <c r="CO103" s="515"/>
      <c r="CP103" s="515"/>
      <c r="CQ103" s="515"/>
      <c r="CR103" s="515"/>
      <c r="CS103" s="515"/>
      <c r="CT103" s="515"/>
      <c r="CU103" s="515"/>
      <c r="CV103" s="515"/>
      <c r="CW103" s="515"/>
      <c r="CX103" s="515"/>
      <c r="CY103" s="515"/>
      <c r="CZ103" s="515"/>
      <c r="DA103" s="515"/>
      <c r="DB103" s="515"/>
      <c r="DC103" s="515"/>
      <c r="DD103" s="515"/>
      <c r="DE103" s="515"/>
      <c r="DF103" s="453"/>
      <c r="DG103" s="455"/>
      <c r="DH103" s="455"/>
      <c r="DI103" s="453"/>
      <c r="DJ103" s="455"/>
      <c r="DK103" s="455"/>
      <c r="DL103" s="384"/>
      <c r="DM103" s="384"/>
      <c r="DN103" s="384"/>
      <c r="DO103" s="516"/>
      <c r="DP103" s="516"/>
      <c r="DQ103" s="516"/>
      <c r="DR103" s="516"/>
      <c r="DS103" s="517"/>
      <c r="DT103" s="384"/>
      <c r="DU103" s="384"/>
      <c r="DV103" s="384"/>
    </row>
    <row r="104" spans="1:126">
      <c r="A104" s="521"/>
      <c r="B104" s="521"/>
      <c r="C104" s="521"/>
      <c r="D104" s="521"/>
      <c r="E104" s="521"/>
      <c r="F104" s="521"/>
      <c r="G104" s="521"/>
      <c r="H104" s="521"/>
      <c r="I104" s="521"/>
      <c r="J104" s="521"/>
      <c r="K104" s="521"/>
      <c r="L104" s="521"/>
      <c r="M104" s="522" t="s">
        <v>6162</v>
      </c>
      <c r="N104" s="521"/>
      <c r="O104" s="523"/>
      <c r="P104" s="521"/>
      <c r="Q104" s="521"/>
      <c r="R104" s="521"/>
      <c r="S104" s="521"/>
      <c r="T104" s="521"/>
      <c r="U104" s="521"/>
      <c r="V104" s="524">
        <f>AVERAGE(V4:V103)</f>
        <v>23.413793103448278</v>
      </c>
      <c r="W104" s="524">
        <f t="shared" ref="W104:AE104" si="4">AVERAGE(W4:W98)</f>
        <v>24</v>
      </c>
      <c r="X104" s="524">
        <f t="shared" si="4"/>
        <v>71.5</v>
      </c>
      <c r="Y104" s="524">
        <f t="shared" si="4"/>
        <v>59.101694915254235</v>
      </c>
      <c r="Z104" s="524">
        <f t="shared" si="4"/>
        <v>25.821428571428573</v>
      </c>
      <c r="AA104" s="524">
        <f t="shared" si="4"/>
        <v>62.827586206896555</v>
      </c>
      <c r="AB104" s="524">
        <f t="shared" si="4"/>
        <v>34.037037037037038</v>
      </c>
      <c r="AC104" s="524">
        <f t="shared" si="4"/>
        <v>40.043478260869563</v>
      </c>
      <c r="AD104" s="524">
        <f t="shared" si="4"/>
        <v>35.92307692307692</v>
      </c>
      <c r="AE104" s="524">
        <f t="shared" si="4"/>
        <v>-2.8695652173913042</v>
      </c>
      <c r="AF104" s="524">
        <f>AVERAGE(AF4:AF103)</f>
        <v>42.666666666666664</v>
      </c>
      <c r="AG104" s="524">
        <f t="shared" ref="AG104:AH104" si="5">AVERAGE(AG4:AG98)</f>
        <v>35</v>
      </c>
      <c r="AH104" s="524">
        <f t="shared" si="5"/>
        <v>74</v>
      </c>
      <c r="AI104" s="524">
        <f>AVERAGE(AI4:AI103)</f>
        <v>70.046153846153842</v>
      </c>
      <c r="AJ104" s="524">
        <f t="shared" ref="AJ104:AK104" si="6">AVERAGE(AJ4:AJ98)</f>
        <v>49.515151515151516</v>
      </c>
      <c r="AK104" s="524">
        <f t="shared" si="6"/>
        <v>76.142857142857139</v>
      </c>
      <c r="AL104" s="524">
        <f>AVERAGE(AL4:AL103)</f>
        <v>26</v>
      </c>
      <c r="AM104" s="524">
        <f t="shared" ref="AM104:AY104" si="7">AVERAGE(AM4:AM98)</f>
        <v>22.75</v>
      </c>
      <c r="AN104" s="524">
        <f t="shared" si="7"/>
        <v>26</v>
      </c>
      <c r="AO104" s="524">
        <f t="shared" si="7"/>
        <v>4.5999999999999996</v>
      </c>
      <c r="AP104" s="524">
        <f t="shared" si="7"/>
        <v>81.34615384615384</v>
      </c>
      <c r="AQ104" s="524">
        <f t="shared" si="7"/>
        <v>43</v>
      </c>
      <c r="AR104" s="524">
        <f t="shared" si="7"/>
        <v>79.5</v>
      </c>
      <c r="AS104" s="524">
        <f t="shared" si="7"/>
        <v>88.746031746031747</v>
      </c>
      <c r="AT104" s="524">
        <f t="shared" si="7"/>
        <v>79.34375</v>
      </c>
      <c r="AU104" s="524">
        <f t="shared" si="7"/>
        <v>90.058823529411768</v>
      </c>
      <c r="AV104" s="524">
        <f t="shared" si="7"/>
        <v>11.23076923076923</v>
      </c>
      <c r="AW104" s="524">
        <f t="shared" si="7"/>
        <v>8.6666666666666661</v>
      </c>
      <c r="AX104" s="524">
        <f t="shared" si="7"/>
        <v>14.1</v>
      </c>
      <c r="AY104" s="524">
        <f t="shared" si="7"/>
        <v>2.9310344827586206</v>
      </c>
      <c r="AZ104" s="524">
        <f>AVERAGE(AZ4:AZ103)</f>
        <v>48</v>
      </c>
      <c r="BA104" s="524">
        <f t="shared" ref="BA104:BE104" si="8">AVERAGE(BA4:BA98)</f>
        <v>44</v>
      </c>
      <c r="BB104" s="524">
        <f t="shared" si="8"/>
        <v>55</v>
      </c>
      <c r="BC104" s="524">
        <f t="shared" si="8"/>
        <v>60.940384615384616</v>
      </c>
      <c r="BD104" s="524">
        <f t="shared" si="8"/>
        <v>45.222222222222221</v>
      </c>
      <c r="BE104" s="524">
        <f t="shared" si="8"/>
        <v>57.112903225806448</v>
      </c>
      <c r="BF104" s="524">
        <f>AVERAGE(BF4:BF103)</f>
        <v>23.666666666666668</v>
      </c>
      <c r="BG104" s="524">
        <f t="shared" ref="BG104:BS104" si="9">AVERAGE(BG4:BG98)</f>
        <v>11.75</v>
      </c>
      <c r="BH104" s="524">
        <f t="shared" si="9"/>
        <v>11.72</v>
      </c>
      <c r="BI104" s="524">
        <f t="shared" si="9"/>
        <v>0.1083333333333331</v>
      </c>
      <c r="BJ104" s="524">
        <f t="shared" si="9"/>
        <v>78.5</v>
      </c>
      <c r="BK104" s="524">
        <f t="shared" si="9"/>
        <v>85.5</v>
      </c>
      <c r="BL104" s="524">
        <f t="shared" si="9"/>
        <v>72</v>
      </c>
      <c r="BM104" s="524">
        <f t="shared" si="9"/>
        <v>75.285714285714292</v>
      </c>
      <c r="BN104" s="524">
        <f t="shared" si="9"/>
        <v>66.590909090909093</v>
      </c>
      <c r="BO104" s="524">
        <f t="shared" si="9"/>
        <v>72.875</v>
      </c>
      <c r="BP104" s="524" t="e">
        <f t="shared" si="9"/>
        <v>#DIV/0!</v>
      </c>
      <c r="BQ104" s="524">
        <f t="shared" si="9"/>
        <v>8.5714285714285712</v>
      </c>
      <c r="BR104" s="524">
        <f t="shared" si="9"/>
        <v>6.45</v>
      </c>
      <c r="BS104" s="524">
        <f t="shared" si="9"/>
        <v>-1.875</v>
      </c>
      <c r="BT104" s="524">
        <f>AVERAGE(BT4:BT103)</f>
        <v>77.032258064516128</v>
      </c>
      <c r="BU104" s="524">
        <f t="shared" ref="BU104:BV104" si="10">AVERAGE(BU4:BU98)</f>
        <v>69</v>
      </c>
      <c r="BV104" s="524">
        <f t="shared" si="10"/>
        <v>80</v>
      </c>
      <c r="BW104" s="524">
        <f>AVERAGE(BW4:BW103)</f>
        <v>83.61904761904762</v>
      </c>
      <c r="BX104" s="524">
        <f t="shared" ref="BX104:CC104" si="11">AVERAGE(BX4:BX98)</f>
        <v>76.875</v>
      </c>
      <c r="BY104" s="524">
        <f t="shared" si="11"/>
        <v>85.696969696969703</v>
      </c>
      <c r="BZ104" s="524">
        <f t="shared" si="11"/>
        <v>9</v>
      </c>
      <c r="CA104" s="524">
        <f t="shared" si="11"/>
        <v>5.8888888888888893</v>
      </c>
      <c r="CB104" s="524">
        <f t="shared" si="11"/>
        <v>7.8965517241379306</v>
      </c>
      <c r="CC104" s="524">
        <f t="shared" si="11"/>
        <v>2.75</v>
      </c>
      <c r="CD104" s="524">
        <f>AVERAGE(CD4:CD103)</f>
        <v>76.967741935483872</v>
      </c>
      <c r="CE104" s="524">
        <f t="shared" ref="CE104:CF104" si="12">AVERAGE(CE4:CE98)</f>
        <v>66.5</v>
      </c>
      <c r="CF104" s="524">
        <f t="shared" si="12"/>
        <v>74</v>
      </c>
      <c r="CG104" s="524">
        <f>AVERAGE(CG4:CG103)</f>
        <v>83.857142857142861</v>
      </c>
      <c r="CH104" s="524">
        <f t="shared" ref="CH104:CI104" si="13">AVERAGE(CH4:CH98)</f>
        <v>76.032258064516128</v>
      </c>
      <c r="CI104" s="524">
        <f t="shared" si="13"/>
        <v>85.333333333333329</v>
      </c>
      <c r="CJ104" s="524">
        <f>AVERAGE(CJ4:CJ103)</f>
        <v>8.8965517241379306</v>
      </c>
      <c r="CK104" s="524">
        <f t="shared" ref="CK104:CM104" si="14">AVERAGE(CK4:CK98)</f>
        <v>6.6538461538461542</v>
      </c>
      <c r="CL104" s="524">
        <f t="shared" si="14"/>
        <v>8.7241379310344822</v>
      </c>
      <c r="CM104" s="524">
        <f t="shared" si="14"/>
        <v>2.1785714285714284</v>
      </c>
      <c r="CN104" s="525"/>
      <c r="CO104" s="525"/>
      <c r="CP104" s="525"/>
      <c r="CQ104" s="525"/>
      <c r="CR104" s="525"/>
      <c r="CS104" s="525"/>
      <c r="CT104" s="525"/>
      <c r="CU104" s="525"/>
      <c r="CV104" s="525"/>
      <c r="CW104" s="525"/>
      <c r="CX104" s="525"/>
      <c r="CY104" s="525"/>
      <c r="CZ104" s="525"/>
      <c r="DA104" s="525"/>
      <c r="DB104" s="525"/>
      <c r="DC104" s="525"/>
      <c r="DD104" s="525"/>
      <c r="DE104" s="525"/>
      <c r="DF104" s="525">
        <f t="shared" ref="DF104:DG104" si="15">AVERAGE(DF4:DF103)</f>
        <v>0.93895238095238143</v>
      </c>
      <c r="DG104" s="524">
        <f t="shared" si="15"/>
        <v>1.5823333333333336</v>
      </c>
      <c r="DH104" s="524">
        <f t="shared" ref="DH104:DI104" si="16">AVERAGE(DH4:DH98)</f>
        <v>6.3657499999999985</v>
      </c>
      <c r="DI104" s="525">
        <f t="shared" si="16"/>
        <v>0.8719493670886076</v>
      </c>
      <c r="DJ104" s="524"/>
      <c r="DK104" s="524">
        <f>AVERAGE(DK4:DK98)</f>
        <v>3.4079487179487185</v>
      </c>
      <c r="DL104" s="521"/>
      <c r="DM104" s="521"/>
      <c r="DN104" s="521"/>
      <c r="DO104" s="521"/>
      <c r="DP104" s="521"/>
      <c r="DQ104" s="521"/>
      <c r="DR104" s="521"/>
      <c r="DS104" s="521"/>
      <c r="DT104" s="521"/>
      <c r="DU104" s="521"/>
      <c r="DV104" s="521"/>
    </row>
    <row r="105" spans="1:126" ht="13.15">
      <c r="A105" s="360"/>
      <c r="B105" s="360"/>
      <c r="C105" s="361"/>
      <c r="D105" s="360"/>
      <c r="E105" s="360"/>
      <c r="F105" s="360"/>
      <c r="G105" s="360"/>
      <c r="H105" s="360"/>
      <c r="I105" s="360"/>
      <c r="J105" s="360"/>
      <c r="K105" s="360"/>
      <c r="L105" s="360"/>
      <c r="M105" s="360"/>
      <c r="N105" s="360"/>
      <c r="O105" s="362"/>
      <c r="P105" s="360"/>
      <c r="Q105" s="360"/>
      <c r="R105" s="360"/>
      <c r="S105" s="360"/>
      <c r="T105" s="360"/>
      <c r="U105" s="360"/>
      <c r="V105" s="363"/>
      <c r="W105" s="363"/>
      <c r="X105" s="363"/>
      <c r="Y105" s="363"/>
      <c r="Z105" s="363"/>
      <c r="AA105" s="363"/>
      <c r="AB105" s="363"/>
      <c r="AC105" s="363"/>
      <c r="AD105" s="363"/>
      <c r="AE105" s="363"/>
      <c r="AF105" s="363"/>
      <c r="AG105" s="363"/>
      <c r="AH105" s="363"/>
      <c r="AI105" s="363"/>
      <c r="AJ105" s="363"/>
      <c r="AK105" s="363"/>
      <c r="AL105" s="363"/>
      <c r="AM105" s="363"/>
      <c r="AN105" s="363"/>
      <c r="AO105" s="363"/>
      <c r="AP105" s="363"/>
      <c r="AQ105" s="363"/>
      <c r="AR105" s="363"/>
      <c r="AS105" s="363"/>
      <c r="AT105" s="363"/>
      <c r="AU105" s="363"/>
      <c r="AV105" s="363"/>
      <c r="AW105" s="363"/>
      <c r="AX105" s="363"/>
      <c r="AY105" s="363"/>
      <c r="AZ105" s="363"/>
      <c r="BA105" s="363"/>
      <c r="BB105" s="363"/>
      <c r="BC105" s="363">
        <f>AVERAGE(BC4:BC61)</f>
        <v>61.213513513513519</v>
      </c>
      <c r="BD105" s="363"/>
      <c r="BE105" s="363"/>
      <c r="BF105" s="363"/>
      <c r="BG105" s="363"/>
      <c r="BH105" s="363"/>
      <c r="BI105" s="363"/>
      <c r="BJ105" s="363"/>
      <c r="BK105" s="363"/>
      <c r="BL105" s="363"/>
      <c r="BM105" s="363">
        <f>AVERAGE(BM4:BM61)</f>
        <v>75.285714285714292</v>
      </c>
      <c r="BN105" s="363"/>
      <c r="BO105" s="363"/>
      <c r="BP105" s="363"/>
      <c r="BQ105" s="363"/>
      <c r="BR105" s="363"/>
      <c r="BS105" s="363"/>
      <c r="BT105" s="363"/>
      <c r="BU105" s="363"/>
      <c r="BV105" s="363"/>
      <c r="BW105" s="363"/>
      <c r="BX105" s="363"/>
      <c r="BY105" s="363"/>
      <c r="BZ105" s="363"/>
      <c r="CA105" s="363"/>
      <c r="CB105" s="363"/>
      <c r="CC105" s="363"/>
      <c r="CD105" s="363"/>
      <c r="CE105" s="363"/>
      <c r="CF105" s="363"/>
      <c r="CG105" s="363"/>
      <c r="CH105" s="363"/>
      <c r="CI105" s="363"/>
      <c r="CJ105" s="363"/>
      <c r="CK105" s="363"/>
      <c r="CL105" s="363"/>
      <c r="CM105" s="363"/>
      <c r="CN105" s="363"/>
      <c r="CO105" s="363"/>
      <c r="CP105" s="363"/>
      <c r="CQ105" s="363"/>
      <c r="CR105" s="363"/>
      <c r="CS105" s="363"/>
      <c r="CT105" s="363"/>
      <c r="CU105" s="363"/>
      <c r="CV105" s="363"/>
      <c r="CW105" s="363"/>
      <c r="CX105" s="363"/>
      <c r="CY105" s="363"/>
      <c r="CZ105" s="363"/>
      <c r="DA105" s="363"/>
      <c r="DB105" s="363"/>
      <c r="DC105" s="363"/>
      <c r="DD105" s="363"/>
      <c r="DE105" s="363"/>
      <c r="DF105" s="363"/>
      <c r="DG105" s="360"/>
      <c r="DH105" s="360"/>
      <c r="DI105" s="363"/>
      <c r="DJ105" s="360"/>
      <c r="DK105" s="360"/>
      <c r="DL105" s="360"/>
      <c r="DM105" s="360"/>
      <c r="DN105" s="360"/>
      <c r="DO105" s="360"/>
      <c r="DP105" s="360"/>
      <c r="DQ105" s="360"/>
      <c r="DR105" s="360"/>
      <c r="DS105" s="360"/>
      <c r="DT105" s="360"/>
      <c r="DU105" s="360"/>
      <c r="DV105" s="360"/>
    </row>
    <row r="114" spans="112:112" ht="13.15">
      <c r="DH114" s="360" t="s">
        <v>6163</v>
      </c>
    </row>
  </sheetData>
  <customSheetViews>
    <customSheetView guid="{4A15691D-054E-4D63-9789-0686C55E1D49}" filter="1" showAutoFilter="1">
      <pageMargins left="0.7" right="0.7" top="0.75" bottom="0.75" header="0.3" footer="0.3"/>
      <autoFilter ref="A3:DV77" xr:uid="{7CF16405-1C00-45EA-92D9-56CF3A57BF52}"/>
    </customSheetView>
    <customSheetView guid="{D06F8861-869A-41EE-B7E7-A86FC5354FF2}" filter="1" showAutoFilter="1">
      <pageMargins left="0.7" right="0.7" top="0.75" bottom="0.75" header="0.3" footer="0.3"/>
      <autoFilter ref="A3:DV103" xr:uid="{D2DFC821-CAF5-4CA9-AA2E-C61DB8F3D256}">
        <filterColumn colId="19">
          <filters>
            <filter val="Control vs DBI Exposed"/>
            <filter val="DCA Campaign Effectiveness (Pre vs Post)"/>
            <filter val="TVC vs DBI vs TVC+DBI"/>
            <filter val="TVC vs TVC+DBI"/>
          </filters>
        </filterColumn>
        <filterColumn colId="55">
          <filters>
            <filter val="2"/>
            <filter val="24"/>
            <filter val="26"/>
            <filter val="27"/>
            <filter val="3"/>
            <filter val="30"/>
            <filter val="38"/>
            <filter val="40"/>
            <filter val="41"/>
            <filter val="50"/>
            <filter val="51"/>
            <filter val="52"/>
            <filter val="57"/>
            <filter val="60"/>
            <filter val="66"/>
            <filter val="67"/>
            <filter val="68"/>
            <filter val="70"/>
            <filter val="77"/>
            <filter val="84"/>
          </filters>
        </filterColumn>
      </autoFilter>
    </customSheetView>
    <customSheetView guid="{9181F5EB-6BE5-45C5-A0A0-64AF8461E0F4}" filter="1" showAutoFilter="1">
      <pageMargins left="0.7" right="0.7" top="0.75" bottom="0.75" header="0.3" footer="0.3"/>
      <autoFilter ref="A3:DV51" xr:uid="{A5E20AF0-64B3-403F-962F-F6A55B5672BE}">
        <filterColumn colId="0">
          <filters>
            <filter val="2018"/>
            <filter val="2019"/>
            <filter val="2020"/>
            <filter val="2021"/>
          </filters>
        </filterColumn>
        <filterColumn colId="11">
          <filters>
            <filter val="LUNO MALAYSIA"/>
            <filter val="PERBADANAN TABUNG PENDIDIKAN"/>
            <filter val="SK NETWORKS RETAILS MALAYSIA S/B (SKMAGIC)"/>
            <filter val="TR NETWORKS (M) S/B"/>
            <filter val="UNILEVER MALAYSIA"/>
            <filter val="WALT DISNEY COMPANY"/>
          </filters>
        </filterColumn>
      </autoFilter>
    </customSheetView>
    <customSheetView guid="{F1D3FEE9-6533-4EA0-A62D-5EC7C4AB7DD5}" filter="1" showAutoFilter="1">
      <pageMargins left="0.7" right="0.7" top="0.75" bottom="0.75" header="0.3" footer="0.3"/>
      <autoFilter ref="A3:DV103" xr:uid="{DAB57DE1-C46C-4FAA-A9AD-1E55ACD227EB}">
        <filterColumn colId="9">
          <filters>
            <filter val="FRAGRANCE"/>
            <filter val="HAIR SHAMPOO &amp; CONDITIONER"/>
            <filter val="NUTRITIONAL SUPPLEMENTS"/>
            <filter val="TOOTHPASTE, DENTAL CREAM, TOOTHBRUSH"/>
          </filters>
        </filterColumn>
      </autoFilter>
    </customSheetView>
    <customSheetView guid="{9A2E5488-8239-4307-9BAD-1CC76DA5B8A7}" filter="1" showAutoFilter="1">
      <pageMargins left="0.7" right="0.7" top="0.75" bottom="0.75" header="0.3" footer="0.3"/>
      <autoFilter ref="A3:DV103" xr:uid="{48A03C37-9CBE-46F9-949E-7AFACF6CBC86}">
        <filterColumn colId="0">
          <filters blank="1">
            <filter val="2021"/>
            <filter val="2022"/>
            <filter val="2023"/>
            <filter val="2024"/>
          </filters>
        </filterColumn>
        <filterColumn colId="35">
          <filters>
            <filter val="18"/>
            <filter val="20"/>
            <filter val="26"/>
            <filter val="30"/>
            <filter val="33"/>
            <filter val="34"/>
            <filter val="38"/>
            <filter val="39"/>
            <filter val="42"/>
            <filter val="43"/>
            <filter val="45"/>
            <filter val="46"/>
            <filter val="48"/>
            <filter val="50"/>
            <filter val="52"/>
            <filter val="54"/>
            <filter val="56"/>
            <filter val="58"/>
            <filter val="6"/>
            <filter val="61"/>
            <filter val="64"/>
            <filter val="66"/>
            <filter val="68"/>
            <filter val="71"/>
            <filter val="76"/>
            <filter val="91"/>
            <filter val="93"/>
          </filters>
        </filterColumn>
        <filterColumn colId="55">
          <filters>
            <filter val="2"/>
            <filter val="24"/>
            <filter val="26"/>
            <filter val="27"/>
            <filter val="3"/>
            <filter val="30"/>
            <filter val="38"/>
            <filter val="40"/>
            <filter val="41"/>
            <filter val="50"/>
            <filter val="51"/>
            <filter val="52"/>
            <filter val="57"/>
            <filter val="60"/>
            <filter val="66"/>
            <filter val="67"/>
            <filter val="68"/>
            <filter val="70"/>
            <filter val="77"/>
            <filter val="84"/>
          </filters>
        </filterColumn>
      </autoFilter>
    </customSheetView>
    <customSheetView guid="{F291FB61-D4D1-48DB-BBD0-F874CFED45D8}" filter="1" showAutoFilter="1">
      <pageMargins left="0.7" right="0.7" top="0.75" bottom="0.75" header="0.3" footer="0.3"/>
      <autoFilter ref="A3:DV103" xr:uid="{82BC4054-1847-4E5C-B1B2-9E5CAC6B7431}">
        <filterColumn colId="0">
          <filters blank="1">
            <filter val="2023"/>
            <filter val="2024"/>
          </filters>
        </filterColumn>
        <filterColumn colId="19">
          <filters blank="1">
            <filter val="-"/>
            <filter val="?"/>
            <filter val="Campaign Effectiveness"/>
            <filter val="Control vs DBI Exposed"/>
            <filter val="DCA Campaign Effectiveness (Pre vs Post)"/>
            <filter val="TVC vs TVC+DBI"/>
          </filters>
        </filterColumn>
      </autoFilter>
    </customSheetView>
    <customSheetView guid="{3F2A8F9A-58F1-4F13-8835-6EB6E66353CC}" filter="1" showAutoFilter="1">
      <pageMargins left="0.7" right="0.7" top="0.75" bottom="0.75" header="0.3" footer="0.3"/>
      <autoFilter ref="A3:DV77" xr:uid="{34A7D19F-121D-4326-BEFC-D724454741EF}">
        <filterColumn colId="27">
          <filters>
            <filter val="13"/>
            <filter val="17"/>
            <filter val="20"/>
            <filter val="28"/>
            <filter val="3"/>
            <filter val="30"/>
            <filter val="36"/>
            <filter val="39"/>
            <filter val="44"/>
            <filter val="46"/>
            <filter val="49"/>
            <filter val="52"/>
            <filter val="56"/>
            <filter val="72"/>
          </filters>
        </filterColumn>
      </autoFilter>
    </customSheetView>
    <customSheetView guid="{2C3D59AA-D890-41AD-841A-A2FC346FB740}" filter="1" showAutoFilter="1">
      <pageMargins left="0.7" right="0.7" top="0.75" bottom="0.75" header="0.3" footer="0.3"/>
      <autoFilter ref="A2:DV103" xr:uid="{85145F9C-0D3D-4478-AE36-C58F7F4E290D}">
        <filterColumn colId="0">
          <filters blank="1">
            <filter val="2022"/>
            <filter val="2023"/>
            <filter val="2024"/>
          </filters>
        </filterColumn>
      </autoFilter>
    </customSheetView>
    <customSheetView guid="{63985712-9752-4F98-95F8-815FCD6B951A}" filter="1" showAutoFilter="1">
      <pageMargins left="0.7" right="0.7" top="0.75" bottom="0.75" header="0.3" footer="0.3"/>
      <autoFilter ref="A3:DV103" xr:uid="{04B0C31B-517C-45FF-90CC-3BC4B26101EF}"/>
    </customSheetView>
    <customSheetView guid="{E1213DDB-6F34-4653-9847-5BB327FD4D51}" filter="1" showAutoFilter="1">
      <pageMargins left="0.7" right="0.7" top="0.75" bottom="0.75" header="0.3" footer="0.3"/>
      <autoFilter ref="A3:DV103" xr:uid="{B490B608-4BBB-4C71-A95D-798965D6746F}">
        <filterColumn colId="29">
          <filters>
            <filter val="20"/>
            <filter val="28"/>
            <filter val="30"/>
            <filter val="31"/>
            <filter val="33"/>
            <filter val="37"/>
            <filter val="40"/>
            <filter val="42"/>
            <filter val="47"/>
            <filter val="54"/>
            <filter val="60"/>
            <filter val="61"/>
            <filter val="62"/>
            <filter val="70"/>
            <filter val="71"/>
            <filter val="77"/>
          </filters>
        </filterColumn>
      </autoFilter>
    </customSheetView>
    <customSheetView guid="{908701C7-3DD0-46F7-B3D1-0B36D5BF43C5}" filter="1" showAutoFilter="1">
      <pageMargins left="0.7" right="0.7" top="0.75" bottom="0.75" header="0.3" footer="0.3"/>
      <autoFilter ref="A3:DV103" xr:uid="{037EA5D0-CBE8-4273-9BCE-89FA7602AB28}">
        <filterColumn colId="0">
          <filters blank="1">
            <filter val="2023"/>
            <filter val="2024"/>
          </filters>
        </filterColumn>
      </autoFilter>
    </customSheetView>
    <customSheetView guid="{A98E5DF5-F1FC-4F1F-A852-DB110CB3403C}" filter="1" showAutoFilter="1">
      <pageMargins left="0.7" right="0.7" top="0.75" bottom="0.75" header="0.3" footer="0.3"/>
      <autoFilter ref="A3:DV103" xr:uid="{3C61745F-977E-448C-A363-41C7ED4CDB73}">
        <filterColumn colId="1">
          <filters blank="1">
            <filter val="DARLIE"/>
            <filter val="DOWNY"/>
            <filter val="FOLLOW ME"/>
            <filter val="GLUCERNA"/>
            <filter val="NAUTICA"/>
            <filter val="UPHAMOL 500"/>
          </filters>
        </filterColumn>
      </autoFilter>
    </customSheetView>
  </customSheetViews>
  <mergeCells count="18">
    <mergeCell ref="Q2:S2"/>
    <mergeCell ref="V2:AE2"/>
    <mergeCell ref="AF2:AO2"/>
    <mergeCell ref="AP2:AY2"/>
    <mergeCell ref="AZ2:BI2"/>
    <mergeCell ref="BJ2:BS2"/>
    <mergeCell ref="BT2:CC2"/>
    <mergeCell ref="DF2:DH2"/>
    <mergeCell ref="DI2:DK2"/>
    <mergeCell ref="DL2:DN2"/>
    <mergeCell ref="DO2:DS2"/>
    <mergeCell ref="CD2:CM2"/>
    <mergeCell ref="CN2:CP2"/>
    <mergeCell ref="CQ2:CS2"/>
    <mergeCell ref="CT2:CV2"/>
    <mergeCell ref="CW2:CY2"/>
    <mergeCell ref="CZ2:DB2"/>
    <mergeCell ref="DC2:DE2"/>
  </mergeCells>
  <hyperlinks>
    <hyperlink ref="U4" r:id="rId1" xr:uid="{00000000-0004-0000-0900-000000000000}"/>
    <hyperlink ref="U5" r:id="rId2" xr:uid="{00000000-0004-0000-0900-000001000000}"/>
    <hyperlink ref="U6" r:id="rId3" xr:uid="{00000000-0004-0000-0900-000002000000}"/>
    <hyperlink ref="U7" r:id="rId4" xr:uid="{00000000-0004-0000-0900-000003000000}"/>
    <hyperlink ref="U8" r:id="rId5" xr:uid="{00000000-0004-0000-0900-000004000000}"/>
    <hyperlink ref="U9" r:id="rId6" xr:uid="{00000000-0004-0000-0900-000005000000}"/>
    <hyperlink ref="U10" r:id="rId7" xr:uid="{00000000-0004-0000-0900-000006000000}"/>
    <hyperlink ref="U11" r:id="rId8" xr:uid="{00000000-0004-0000-0900-000007000000}"/>
    <hyperlink ref="U12" r:id="rId9" xr:uid="{00000000-0004-0000-0900-000008000000}"/>
    <hyperlink ref="U13" r:id="rId10" xr:uid="{00000000-0004-0000-0900-000009000000}"/>
    <hyperlink ref="U14" r:id="rId11" xr:uid="{00000000-0004-0000-0900-00000A000000}"/>
    <hyperlink ref="U15" r:id="rId12" xr:uid="{00000000-0004-0000-0900-00000B000000}"/>
    <hyperlink ref="U16" r:id="rId13" xr:uid="{00000000-0004-0000-0900-00000C000000}"/>
    <hyperlink ref="U17" r:id="rId14" xr:uid="{00000000-0004-0000-0900-00000D000000}"/>
    <hyperlink ref="U18" r:id="rId15" xr:uid="{00000000-0004-0000-0900-00000E000000}"/>
    <hyperlink ref="U19" r:id="rId16" xr:uid="{00000000-0004-0000-0900-00000F000000}"/>
    <hyperlink ref="U20" r:id="rId17" xr:uid="{00000000-0004-0000-0900-000010000000}"/>
    <hyperlink ref="U21" r:id="rId18" xr:uid="{00000000-0004-0000-0900-000011000000}"/>
    <hyperlink ref="U22" r:id="rId19" xr:uid="{00000000-0004-0000-0900-000012000000}"/>
    <hyperlink ref="U23" r:id="rId20" xr:uid="{00000000-0004-0000-0900-000013000000}"/>
    <hyperlink ref="U24" r:id="rId21" xr:uid="{00000000-0004-0000-0900-000014000000}"/>
    <hyperlink ref="U25" r:id="rId22" xr:uid="{00000000-0004-0000-0900-000015000000}"/>
    <hyperlink ref="U26" r:id="rId23" xr:uid="{00000000-0004-0000-0900-000016000000}"/>
    <hyperlink ref="U27" r:id="rId24" xr:uid="{00000000-0004-0000-0900-000017000000}"/>
    <hyperlink ref="U28" r:id="rId25" xr:uid="{00000000-0004-0000-0900-000018000000}"/>
    <hyperlink ref="U29" r:id="rId26" xr:uid="{00000000-0004-0000-0900-000019000000}"/>
    <hyperlink ref="U30" r:id="rId27" xr:uid="{00000000-0004-0000-0900-00001A000000}"/>
    <hyperlink ref="U31" r:id="rId28" xr:uid="{00000000-0004-0000-0900-00001B000000}"/>
    <hyperlink ref="U32" r:id="rId29" xr:uid="{00000000-0004-0000-0900-00001C000000}"/>
    <hyperlink ref="U33" r:id="rId30" xr:uid="{00000000-0004-0000-0900-00001D000000}"/>
    <hyperlink ref="U34" r:id="rId31" xr:uid="{00000000-0004-0000-0900-00001E000000}"/>
    <hyperlink ref="U35" r:id="rId32" xr:uid="{00000000-0004-0000-0900-00001F000000}"/>
    <hyperlink ref="U36" r:id="rId33" xr:uid="{00000000-0004-0000-0900-000020000000}"/>
    <hyperlink ref="U37" r:id="rId34" xr:uid="{00000000-0004-0000-0900-000021000000}"/>
    <hyperlink ref="U38" r:id="rId35" xr:uid="{00000000-0004-0000-0900-000022000000}"/>
    <hyperlink ref="U39" r:id="rId36" xr:uid="{00000000-0004-0000-0900-000023000000}"/>
    <hyperlink ref="U40" r:id="rId37" xr:uid="{00000000-0004-0000-0900-000024000000}"/>
    <hyperlink ref="U41" r:id="rId38" xr:uid="{00000000-0004-0000-0900-000025000000}"/>
    <hyperlink ref="U42" r:id="rId39" xr:uid="{00000000-0004-0000-0900-000026000000}"/>
    <hyperlink ref="U43" r:id="rId40" xr:uid="{00000000-0004-0000-0900-000027000000}"/>
    <hyperlink ref="U44" r:id="rId41" xr:uid="{00000000-0004-0000-0900-000028000000}"/>
    <hyperlink ref="U45" r:id="rId42" xr:uid="{00000000-0004-0000-0900-000029000000}"/>
    <hyperlink ref="U46" r:id="rId43" xr:uid="{00000000-0004-0000-0900-00002A000000}"/>
    <hyperlink ref="U47" r:id="rId44" xr:uid="{00000000-0004-0000-0900-00002B000000}"/>
    <hyperlink ref="U48" r:id="rId45" xr:uid="{00000000-0004-0000-0900-00002C000000}"/>
    <hyperlink ref="U49" r:id="rId46" xr:uid="{00000000-0004-0000-0900-00002D000000}"/>
    <hyperlink ref="U50" r:id="rId47" xr:uid="{00000000-0004-0000-0900-00002E000000}"/>
    <hyperlink ref="U51" r:id="rId48" xr:uid="{00000000-0004-0000-0900-00002F000000}"/>
    <hyperlink ref="U52" r:id="rId49" xr:uid="{00000000-0004-0000-0900-000030000000}"/>
    <hyperlink ref="U53" r:id="rId50" xr:uid="{00000000-0004-0000-0900-000031000000}"/>
    <hyperlink ref="U54" r:id="rId51" xr:uid="{00000000-0004-0000-0900-000032000000}"/>
    <hyperlink ref="U55" r:id="rId52" xr:uid="{00000000-0004-0000-0900-000033000000}"/>
    <hyperlink ref="U56" r:id="rId53" xr:uid="{00000000-0004-0000-0900-000034000000}"/>
    <hyperlink ref="U57" r:id="rId54" xr:uid="{00000000-0004-0000-0900-000035000000}"/>
    <hyperlink ref="U58" r:id="rId55" xr:uid="{00000000-0004-0000-0900-000036000000}"/>
    <hyperlink ref="U59" r:id="rId56" xr:uid="{00000000-0004-0000-0900-000037000000}"/>
    <hyperlink ref="U60" r:id="rId57" xr:uid="{00000000-0004-0000-0900-000038000000}"/>
    <hyperlink ref="U61" r:id="rId58" xr:uid="{00000000-0004-0000-0900-000039000000}"/>
    <hyperlink ref="U62" r:id="rId59" xr:uid="{00000000-0004-0000-0900-00003A000000}"/>
    <hyperlink ref="U63" r:id="rId60" xr:uid="{00000000-0004-0000-0900-00003B000000}"/>
    <hyperlink ref="U64" r:id="rId61" xr:uid="{00000000-0004-0000-0900-00003C000000}"/>
    <hyperlink ref="U65" r:id="rId62" xr:uid="{00000000-0004-0000-0900-00003D000000}"/>
    <hyperlink ref="U66" r:id="rId63" xr:uid="{00000000-0004-0000-0900-00003E000000}"/>
    <hyperlink ref="U67" r:id="rId64" xr:uid="{00000000-0004-0000-0900-00003F000000}"/>
    <hyperlink ref="U68" r:id="rId65" xr:uid="{00000000-0004-0000-0900-000040000000}"/>
    <hyperlink ref="U69" r:id="rId66" xr:uid="{00000000-0004-0000-0900-000041000000}"/>
    <hyperlink ref="U70" r:id="rId67" xr:uid="{00000000-0004-0000-0900-000042000000}"/>
    <hyperlink ref="U71" r:id="rId68" xr:uid="{00000000-0004-0000-0900-000043000000}"/>
    <hyperlink ref="U72" r:id="rId69" xr:uid="{00000000-0004-0000-0900-000044000000}"/>
    <hyperlink ref="U73" r:id="rId70" xr:uid="{00000000-0004-0000-0900-000045000000}"/>
    <hyperlink ref="U74" r:id="rId71" xr:uid="{00000000-0004-0000-0900-000046000000}"/>
    <hyperlink ref="U75" r:id="rId72" xr:uid="{00000000-0004-0000-0900-000047000000}"/>
    <hyperlink ref="U76" r:id="rId73" xr:uid="{00000000-0004-0000-0900-000048000000}"/>
    <hyperlink ref="U77" r:id="rId74" xr:uid="{00000000-0004-0000-0900-000049000000}"/>
    <hyperlink ref="U78" r:id="rId75" xr:uid="{00000000-0004-0000-0900-00004A000000}"/>
    <hyperlink ref="U79" r:id="rId76" xr:uid="{00000000-0004-0000-0900-00004B000000}"/>
    <hyperlink ref="U80" r:id="rId77" xr:uid="{00000000-0004-0000-0900-00004C000000}"/>
    <hyperlink ref="U81" r:id="rId78" xr:uid="{00000000-0004-0000-0900-00004D000000}"/>
    <hyperlink ref="U82" r:id="rId79" xr:uid="{00000000-0004-0000-0900-00004E000000}"/>
    <hyperlink ref="U83" r:id="rId80" xr:uid="{00000000-0004-0000-0900-00004F000000}"/>
    <hyperlink ref="U84" r:id="rId81" xr:uid="{00000000-0004-0000-0900-000050000000}"/>
    <hyperlink ref="U85" r:id="rId82" xr:uid="{00000000-0004-0000-0900-000051000000}"/>
    <hyperlink ref="U86" r:id="rId83" xr:uid="{00000000-0004-0000-0900-000052000000}"/>
    <hyperlink ref="U87" r:id="rId84" xr:uid="{00000000-0004-0000-0900-000053000000}"/>
    <hyperlink ref="U88" r:id="rId85" xr:uid="{00000000-0004-0000-0900-000054000000}"/>
    <hyperlink ref="P89" r:id="rId86" xr:uid="{00000000-0004-0000-0900-000055000000}"/>
    <hyperlink ref="U89" r:id="rId87" xr:uid="{00000000-0004-0000-0900-000056000000}"/>
    <hyperlink ref="P90" r:id="rId88" xr:uid="{00000000-0004-0000-0900-000057000000}"/>
    <hyperlink ref="U90" r:id="rId89" xr:uid="{00000000-0004-0000-0900-000058000000}"/>
    <hyperlink ref="P91" r:id="rId90" xr:uid="{00000000-0004-0000-0900-000059000000}"/>
    <hyperlink ref="U91" r:id="rId91" xr:uid="{00000000-0004-0000-0900-00005A000000}"/>
    <hyperlink ref="P92" r:id="rId92" xr:uid="{00000000-0004-0000-0900-00005B000000}"/>
    <hyperlink ref="U92" r:id="rId93" xr:uid="{00000000-0004-0000-0900-00005C000000}"/>
    <hyperlink ref="P93" r:id="rId94" xr:uid="{00000000-0004-0000-0900-00005D000000}"/>
    <hyperlink ref="U93" r:id="rId95" xr:uid="{00000000-0004-0000-0900-00005E000000}"/>
    <hyperlink ref="P94" r:id="rId96" xr:uid="{00000000-0004-0000-0900-00005F000000}"/>
    <hyperlink ref="U94" r:id="rId97" xr:uid="{00000000-0004-0000-0900-000060000000}"/>
    <hyperlink ref="P95" r:id="rId98" xr:uid="{00000000-0004-0000-0900-000061000000}"/>
    <hyperlink ref="U95" r:id="rId99" xr:uid="{00000000-0004-0000-0900-000062000000}"/>
    <hyperlink ref="P96" r:id="rId100" xr:uid="{00000000-0004-0000-0900-000063000000}"/>
    <hyperlink ref="U96" r:id="rId101" xr:uid="{00000000-0004-0000-0900-000064000000}"/>
    <hyperlink ref="P97" r:id="rId102" xr:uid="{00000000-0004-0000-0900-000065000000}"/>
    <hyperlink ref="U97" r:id="rId103" xr:uid="{00000000-0004-0000-0900-000066000000}"/>
    <hyperlink ref="P98" r:id="rId104" xr:uid="{00000000-0004-0000-0900-000067000000}"/>
    <hyperlink ref="U98" r:id="rId105" xr:uid="{00000000-0004-0000-0900-000068000000}"/>
    <hyperlink ref="P99" r:id="rId106" xr:uid="{00000000-0004-0000-0900-000069000000}"/>
    <hyperlink ref="U99" r:id="rId107" xr:uid="{00000000-0004-0000-0900-00006A000000}"/>
    <hyperlink ref="P100" r:id="rId108" xr:uid="{00000000-0004-0000-0900-00006B000000}"/>
    <hyperlink ref="U100" r:id="rId109" xr:uid="{00000000-0004-0000-0900-00006C000000}"/>
    <hyperlink ref="P101" r:id="rId110" xr:uid="{00000000-0004-0000-0900-00006D000000}"/>
    <hyperlink ref="U101" r:id="rId111" xr:uid="{00000000-0004-0000-0900-00006E000000}"/>
    <hyperlink ref="P102" r:id="rId112" xr:uid="{00000000-0004-0000-0900-00006F000000}"/>
    <hyperlink ref="U102" r:id="rId113" xr:uid="{00000000-0004-0000-0900-000070000000}"/>
  </hyperlinks>
  <pageMargins left="0.7" right="0.7" top="0.75" bottom="0.75" header="0.3" footer="0.3"/>
  <legacyDrawing r:id="rId11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outlinePr summaryBelow="0" summaryRight="0"/>
  </sheetPr>
  <dimension ref="A1:FO17"/>
  <sheetViews>
    <sheetView workbookViewId="0">
      <pane xSplit="2" ySplit="2" topLeftCell="C3" activePane="bottomRight" state="frozen"/>
      <selection pane="topRight" activeCell="C1" sqref="C1"/>
      <selection pane="bottomLeft" activeCell="A3" sqref="A3"/>
      <selection pane="bottomRight" activeCell="D7" sqref="D7"/>
    </sheetView>
  </sheetViews>
  <sheetFormatPr defaultColWidth="14.42578125" defaultRowHeight="13.15"/>
  <cols>
    <col min="4" max="4" width="15.7109375" customWidth="1"/>
    <col min="5" max="5" width="16.7109375" customWidth="1"/>
    <col min="7" max="7" width="16.7109375" customWidth="1"/>
    <col min="13" max="16" width="18.7109375" customWidth="1"/>
    <col min="21" max="22" width="14.42578125" hidden="1"/>
    <col min="27" max="27" width="14.42578125" hidden="1"/>
    <col min="29" max="29" width="14.42578125" hidden="1"/>
    <col min="31" max="32" width="14.42578125" hidden="1"/>
    <col min="37" max="37" width="14.42578125" hidden="1"/>
    <col min="39" max="39" width="14.42578125" hidden="1"/>
    <col min="41" max="42" width="14.42578125" hidden="1"/>
    <col min="47" max="47" width="14.42578125" hidden="1"/>
    <col min="49" max="49" width="14.42578125" hidden="1"/>
    <col min="51" max="52" width="14.42578125" hidden="1"/>
    <col min="57" max="57" width="14.42578125" hidden="1"/>
    <col min="59" max="69" width="14.42578125" hidden="1"/>
    <col min="75" max="75" width="14.42578125" hidden="1"/>
    <col min="77" max="77" width="14.42578125" hidden="1"/>
    <col min="83" max="83" width="14.42578125" hidden="1"/>
    <col min="85" max="85" width="14.42578125" hidden="1"/>
    <col min="87" max="88" width="14.42578125" hidden="1"/>
    <col min="93" max="93" width="14.42578125" hidden="1"/>
    <col min="95" max="95" width="14.42578125" hidden="1"/>
    <col min="97" max="97" width="14.42578125" hidden="1"/>
    <col min="99" max="100" width="14.42578125" hidden="1"/>
    <col min="103" max="103" width="14.42578125" hidden="1"/>
    <col min="105" max="106" width="14.42578125" hidden="1"/>
    <col min="109" max="109" width="14.42578125" hidden="1"/>
    <col min="111" max="112" width="14.42578125" hidden="1"/>
    <col min="115" max="115" width="14.42578125" hidden="1"/>
    <col min="117" max="118" width="14.42578125" hidden="1"/>
    <col min="120" max="122" width="14.42578125" hidden="1"/>
    <col min="124" max="124" width="14.42578125" hidden="1"/>
    <col min="126" max="127" width="14.42578125" hidden="1"/>
    <col min="130" max="130" width="14.42578125" hidden="1"/>
    <col min="132" max="133" width="14.42578125" hidden="1"/>
    <col min="136" max="136" width="14.42578125" hidden="1"/>
    <col min="138" max="139" width="14.42578125" hidden="1"/>
    <col min="151" max="152" width="16.42578125" customWidth="1"/>
    <col min="154" max="154" width="16.28515625" customWidth="1"/>
  </cols>
  <sheetData>
    <row r="1" spans="1:171" ht="14.25">
      <c r="A1" s="526"/>
      <c r="B1" s="526"/>
      <c r="C1" s="526"/>
      <c r="D1" s="526"/>
      <c r="E1" s="526"/>
      <c r="F1" s="526"/>
      <c r="G1" s="526"/>
      <c r="H1" s="526"/>
      <c r="I1" s="526"/>
      <c r="J1" s="526"/>
      <c r="K1" s="526"/>
      <c r="L1" s="526"/>
      <c r="M1" s="526"/>
      <c r="N1" s="526"/>
      <c r="O1" s="526"/>
      <c r="P1" s="526"/>
      <c r="Q1" s="682" t="s">
        <v>5607</v>
      </c>
      <c r="R1" s="663"/>
      <c r="S1" s="664"/>
      <c r="T1" s="676" t="s">
        <v>170</v>
      </c>
      <c r="U1" s="663"/>
      <c r="V1" s="663"/>
      <c r="W1" s="663"/>
      <c r="X1" s="663"/>
      <c r="Y1" s="663"/>
      <c r="Z1" s="663"/>
      <c r="AA1" s="663"/>
      <c r="AB1" s="663"/>
      <c r="AC1" s="664"/>
      <c r="AD1" s="676" t="s">
        <v>171</v>
      </c>
      <c r="AE1" s="663"/>
      <c r="AF1" s="663"/>
      <c r="AG1" s="663"/>
      <c r="AH1" s="663"/>
      <c r="AI1" s="663"/>
      <c r="AJ1" s="663"/>
      <c r="AK1" s="663"/>
      <c r="AL1" s="663"/>
      <c r="AM1" s="664"/>
      <c r="AN1" s="676" t="s">
        <v>172</v>
      </c>
      <c r="AO1" s="663"/>
      <c r="AP1" s="663"/>
      <c r="AQ1" s="663"/>
      <c r="AR1" s="663"/>
      <c r="AS1" s="663"/>
      <c r="AT1" s="663"/>
      <c r="AU1" s="663"/>
      <c r="AV1" s="663"/>
      <c r="AW1" s="664"/>
      <c r="AX1" s="676" t="s">
        <v>173</v>
      </c>
      <c r="AY1" s="663"/>
      <c r="AZ1" s="663"/>
      <c r="BA1" s="663"/>
      <c r="BB1" s="663"/>
      <c r="BC1" s="663"/>
      <c r="BD1" s="663"/>
      <c r="BE1" s="663"/>
      <c r="BF1" s="663"/>
      <c r="BG1" s="664"/>
      <c r="BH1" s="676" t="s">
        <v>6164</v>
      </c>
      <c r="BI1" s="663"/>
      <c r="BJ1" s="663"/>
      <c r="BK1" s="663"/>
      <c r="BL1" s="663"/>
      <c r="BM1" s="663"/>
      <c r="BN1" s="663"/>
      <c r="BO1" s="663"/>
      <c r="BP1" s="663"/>
      <c r="BQ1" s="664"/>
      <c r="BR1" s="676" t="s">
        <v>174</v>
      </c>
      <c r="BS1" s="663"/>
      <c r="BT1" s="663"/>
      <c r="BU1" s="663"/>
      <c r="BV1" s="663"/>
      <c r="BW1" s="663"/>
      <c r="BX1" s="664"/>
      <c r="BY1" s="527"/>
      <c r="BZ1" s="681" t="s">
        <v>175</v>
      </c>
      <c r="CA1" s="663"/>
      <c r="CB1" s="663"/>
      <c r="CC1" s="663"/>
      <c r="CD1" s="663"/>
      <c r="CE1" s="663"/>
      <c r="CF1" s="663"/>
      <c r="CG1" s="528"/>
      <c r="CH1" s="676" t="s">
        <v>176</v>
      </c>
      <c r="CI1" s="663"/>
      <c r="CJ1" s="663"/>
      <c r="CK1" s="663"/>
      <c r="CL1" s="663"/>
      <c r="CM1" s="663"/>
      <c r="CN1" s="663"/>
      <c r="CO1" s="663"/>
      <c r="CP1" s="663"/>
      <c r="CQ1" s="664"/>
      <c r="CR1" s="676" t="s">
        <v>6165</v>
      </c>
      <c r="CS1" s="663"/>
      <c r="CT1" s="663"/>
      <c r="CU1" s="663"/>
      <c r="CV1" s="663"/>
      <c r="CW1" s="664"/>
      <c r="CX1" s="676" t="s">
        <v>6166</v>
      </c>
      <c r="CY1" s="663"/>
      <c r="CZ1" s="663"/>
      <c r="DA1" s="663"/>
      <c r="DB1" s="663"/>
      <c r="DC1" s="664"/>
      <c r="DD1" s="676" t="s">
        <v>6167</v>
      </c>
      <c r="DE1" s="663"/>
      <c r="DF1" s="663"/>
      <c r="DG1" s="663"/>
      <c r="DH1" s="663"/>
      <c r="DI1" s="664"/>
      <c r="DJ1" s="676" t="s">
        <v>6168</v>
      </c>
      <c r="DK1" s="663"/>
      <c r="DL1" s="663"/>
      <c r="DM1" s="663"/>
      <c r="DN1" s="663"/>
      <c r="DO1" s="664"/>
      <c r="DP1" s="676" t="s">
        <v>6169</v>
      </c>
      <c r="DQ1" s="663"/>
      <c r="DR1" s="664"/>
      <c r="DS1" s="676" t="s">
        <v>6170</v>
      </c>
      <c r="DT1" s="663"/>
      <c r="DU1" s="663"/>
      <c r="DV1" s="663"/>
      <c r="DW1" s="663"/>
      <c r="DX1" s="664"/>
      <c r="DY1" s="676" t="s">
        <v>6171</v>
      </c>
      <c r="DZ1" s="663"/>
      <c r="EA1" s="663"/>
      <c r="EB1" s="663"/>
      <c r="EC1" s="663"/>
      <c r="ED1" s="664"/>
      <c r="EE1" s="676" t="s">
        <v>6172</v>
      </c>
      <c r="EF1" s="663"/>
      <c r="EG1" s="663"/>
      <c r="EH1" s="663"/>
      <c r="EI1" s="663"/>
      <c r="EJ1" s="664"/>
      <c r="EK1" s="677" t="s">
        <v>5613</v>
      </c>
      <c r="EL1" s="663"/>
      <c r="EM1" s="663"/>
      <c r="EN1" s="664"/>
      <c r="EO1" s="678" t="s">
        <v>6173</v>
      </c>
      <c r="EP1" s="663"/>
      <c r="EQ1" s="663"/>
      <c r="ER1" s="664"/>
      <c r="ES1" s="678" t="s">
        <v>168</v>
      </c>
      <c r="ET1" s="663"/>
      <c r="EU1" s="663"/>
      <c r="EV1" s="663"/>
      <c r="EW1" s="663"/>
      <c r="EX1" s="664"/>
      <c r="EY1" s="529"/>
      <c r="EZ1" s="679"/>
      <c r="FA1" s="663"/>
      <c r="FB1" s="663"/>
      <c r="FC1" s="664"/>
      <c r="FD1" s="680" t="s">
        <v>5590</v>
      </c>
      <c r="FE1" s="663"/>
      <c r="FF1" s="663"/>
      <c r="FG1" s="663"/>
      <c r="FH1" s="663"/>
      <c r="FI1" s="663"/>
      <c r="FJ1" s="664"/>
      <c r="FK1" s="675" t="s">
        <v>5591</v>
      </c>
      <c r="FL1" s="663"/>
      <c r="FM1" s="664"/>
      <c r="FN1" s="352"/>
      <c r="FO1" s="353"/>
    </row>
    <row r="2" spans="1:171" ht="91.9">
      <c r="A2" s="447" t="s">
        <v>4392</v>
      </c>
      <c r="B2" s="447" t="s">
        <v>5616</v>
      </c>
      <c r="C2" s="447" t="s">
        <v>5623</v>
      </c>
      <c r="D2" s="447" t="s">
        <v>5617</v>
      </c>
      <c r="E2" s="530" t="s">
        <v>6174</v>
      </c>
      <c r="F2" s="447" t="s">
        <v>5624</v>
      </c>
      <c r="G2" s="530" t="s">
        <v>193</v>
      </c>
      <c r="H2" s="447" t="s">
        <v>6175</v>
      </c>
      <c r="I2" s="447" t="s">
        <v>5562</v>
      </c>
      <c r="J2" s="447" t="s">
        <v>5622</v>
      </c>
      <c r="K2" s="531" t="s">
        <v>5563</v>
      </c>
      <c r="L2" s="531" t="s">
        <v>6176</v>
      </c>
      <c r="M2" s="531" t="s">
        <v>4399</v>
      </c>
      <c r="N2" s="531" t="s">
        <v>6177</v>
      </c>
      <c r="O2" s="531" t="s">
        <v>6178</v>
      </c>
      <c r="P2" s="447" t="s">
        <v>6179</v>
      </c>
      <c r="Q2" s="447" t="s">
        <v>5628</v>
      </c>
      <c r="R2" s="447" t="s">
        <v>6180</v>
      </c>
      <c r="S2" s="530" t="s">
        <v>5978</v>
      </c>
      <c r="T2" s="532" t="s">
        <v>257</v>
      </c>
      <c r="U2" s="533" t="s">
        <v>6181</v>
      </c>
      <c r="V2" s="533" t="s">
        <v>5633</v>
      </c>
      <c r="W2" s="533" t="s">
        <v>258</v>
      </c>
      <c r="X2" s="534" t="s">
        <v>259</v>
      </c>
      <c r="Y2" s="534" t="s">
        <v>260</v>
      </c>
      <c r="Z2" s="535" t="s">
        <v>5635</v>
      </c>
      <c r="AA2" s="536" t="s">
        <v>6182</v>
      </c>
      <c r="AB2" s="537" t="s">
        <v>5637</v>
      </c>
      <c r="AC2" s="538" t="s">
        <v>5638</v>
      </c>
      <c r="AD2" s="539" t="s">
        <v>262</v>
      </c>
      <c r="AE2" s="532" t="s">
        <v>6183</v>
      </c>
      <c r="AF2" s="532" t="s">
        <v>5640</v>
      </c>
      <c r="AG2" s="539" t="s">
        <v>263</v>
      </c>
      <c r="AH2" s="539" t="s">
        <v>264</v>
      </c>
      <c r="AI2" s="539" t="s">
        <v>265</v>
      </c>
      <c r="AJ2" s="535" t="s">
        <v>5635</v>
      </c>
      <c r="AK2" s="536" t="s">
        <v>6182</v>
      </c>
      <c r="AL2" s="537" t="s">
        <v>5637</v>
      </c>
      <c r="AM2" s="538" t="s">
        <v>5641</v>
      </c>
      <c r="AN2" s="539" t="s">
        <v>266</v>
      </c>
      <c r="AO2" s="532" t="s">
        <v>6184</v>
      </c>
      <c r="AP2" s="532" t="s">
        <v>5643</v>
      </c>
      <c r="AQ2" s="539" t="s">
        <v>267</v>
      </c>
      <c r="AR2" s="539" t="s">
        <v>268</v>
      </c>
      <c r="AS2" s="539" t="s">
        <v>269</v>
      </c>
      <c r="AT2" s="535" t="s">
        <v>5635</v>
      </c>
      <c r="AU2" s="536" t="s">
        <v>6182</v>
      </c>
      <c r="AV2" s="537" t="s">
        <v>5637</v>
      </c>
      <c r="AW2" s="538" t="s">
        <v>5644</v>
      </c>
      <c r="AX2" s="539" t="s">
        <v>270</v>
      </c>
      <c r="AY2" s="532" t="s">
        <v>6185</v>
      </c>
      <c r="AZ2" s="532" t="s">
        <v>5646</v>
      </c>
      <c r="BA2" s="539" t="s">
        <v>213</v>
      </c>
      <c r="BB2" s="539" t="s">
        <v>212</v>
      </c>
      <c r="BC2" s="539" t="s">
        <v>271</v>
      </c>
      <c r="BD2" s="535" t="s">
        <v>5635</v>
      </c>
      <c r="BE2" s="536" t="s">
        <v>6182</v>
      </c>
      <c r="BF2" s="537" t="s">
        <v>5637</v>
      </c>
      <c r="BG2" s="538" t="s">
        <v>5647</v>
      </c>
      <c r="BH2" s="539" t="s">
        <v>5648</v>
      </c>
      <c r="BI2" s="532" t="s">
        <v>6186</v>
      </c>
      <c r="BJ2" s="532" t="s">
        <v>5650</v>
      </c>
      <c r="BK2" s="539" t="s">
        <v>229</v>
      </c>
      <c r="BL2" s="539" t="s">
        <v>228</v>
      </c>
      <c r="BM2" s="539" t="s">
        <v>5651</v>
      </c>
      <c r="BN2" s="535" t="s">
        <v>5652</v>
      </c>
      <c r="BO2" s="536" t="s">
        <v>5653</v>
      </c>
      <c r="BP2" s="537" t="s">
        <v>5654</v>
      </c>
      <c r="BQ2" s="538" t="s">
        <v>5655</v>
      </c>
      <c r="BR2" s="532" t="s">
        <v>272</v>
      </c>
      <c r="BS2" s="532" t="s">
        <v>273</v>
      </c>
      <c r="BT2" s="532" t="s">
        <v>274</v>
      </c>
      <c r="BU2" s="532" t="s">
        <v>275</v>
      </c>
      <c r="BV2" s="535" t="s">
        <v>5635</v>
      </c>
      <c r="BW2" s="536" t="s">
        <v>6182</v>
      </c>
      <c r="BX2" s="537" t="s">
        <v>5637</v>
      </c>
      <c r="BY2" s="532" t="s">
        <v>6187</v>
      </c>
      <c r="BZ2" s="532" t="s">
        <v>276</v>
      </c>
      <c r="CA2" s="539" t="s">
        <v>277</v>
      </c>
      <c r="CB2" s="539" t="s">
        <v>278</v>
      </c>
      <c r="CC2" s="539" t="s">
        <v>279</v>
      </c>
      <c r="CD2" s="535" t="s">
        <v>5635</v>
      </c>
      <c r="CE2" s="536" t="s">
        <v>6182</v>
      </c>
      <c r="CF2" s="537" t="s">
        <v>5637</v>
      </c>
      <c r="CG2" s="538" t="s">
        <v>5658</v>
      </c>
      <c r="CH2" s="539" t="s">
        <v>280</v>
      </c>
      <c r="CI2" s="532" t="s">
        <v>6188</v>
      </c>
      <c r="CJ2" s="532" t="s">
        <v>5660</v>
      </c>
      <c r="CK2" s="539" t="s">
        <v>221</v>
      </c>
      <c r="CL2" s="539" t="s">
        <v>220</v>
      </c>
      <c r="CM2" s="539" t="s">
        <v>281</v>
      </c>
      <c r="CN2" s="535" t="s">
        <v>5635</v>
      </c>
      <c r="CO2" s="536" t="s">
        <v>6182</v>
      </c>
      <c r="CP2" s="537" t="s">
        <v>5637</v>
      </c>
      <c r="CQ2" s="538" t="s">
        <v>5661</v>
      </c>
      <c r="CR2" s="532" t="s">
        <v>6189</v>
      </c>
      <c r="CS2" s="532" t="s">
        <v>6190</v>
      </c>
      <c r="CT2" s="532" t="s">
        <v>6191</v>
      </c>
      <c r="CU2" s="535" t="s">
        <v>6192</v>
      </c>
      <c r="CV2" s="535" t="s">
        <v>6193</v>
      </c>
      <c r="CW2" s="535" t="s">
        <v>6194</v>
      </c>
      <c r="CX2" s="532" t="s">
        <v>6195</v>
      </c>
      <c r="CY2" s="532" t="s">
        <v>6196</v>
      </c>
      <c r="CZ2" s="532" t="s">
        <v>6197</v>
      </c>
      <c r="DA2" s="535" t="s">
        <v>6192</v>
      </c>
      <c r="DB2" s="535" t="s">
        <v>6193</v>
      </c>
      <c r="DC2" s="535" t="s">
        <v>6194</v>
      </c>
      <c r="DD2" s="532" t="s">
        <v>6198</v>
      </c>
      <c r="DE2" s="532" t="s">
        <v>6199</v>
      </c>
      <c r="DF2" s="532" t="s">
        <v>6200</v>
      </c>
      <c r="DG2" s="535" t="s">
        <v>6192</v>
      </c>
      <c r="DH2" s="535" t="s">
        <v>6193</v>
      </c>
      <c r="DI2" s="535" t="s">
        <v>6194</v>
      </c>
      <c r="DJ2" s="532" t="s">
        <v>6201</v>
      </c>
      <c r="DK2" s="532" t="s">
        <v>6202</v>
      </c>
      <c r="DL2" s="532" t="s">
        <v>6203</v>
      </c>
      <c r="DM2" s="535" t="s">
        <v>6192</v>
      </c>
      <c r="DN2" s="535" t="s">
        <v>6193</v>
      </c>
      <c r="DO2" s="535" t="s">
        <v>6194</v>
      </c>
      <c r="DP2" s="539" t="s">
        <v>5648</v>
      </c>
      <c r="DQ2" s="532" t="s">
        <v>6186</v>
      </c>
      <c r="DR2" s="535" t="s">
        <v>5652</v>
      </c>
      <c r="DS2" s="532" t="s">
        <v>6204</v>
      </c>
      <c r="DT2" s="532" t="s">
        <v>6205</v>
      </c>
      <c r="DU2" s="532" t="s">
        <v>6206</v>
      </c>
      <c r="DV2" s="535" t="s">
        <v>6192</v>
      </c>
      <c r="DW2" s="535" t="s">
        <v>6193</v>
      </c>
      <c r="DX2" s="535" t="s">
        <v>6194</v>
      </c>
      <c r="DY2" s="532" t="s">
        <v>6207</v>
      </c>
      <c r="DZ2" s="532" t="s">
        <v>6208</v>
      </c>
      <c r="EA2" s="532" t="s">
        <v>6209</v>
      </c>
      <c r="EB2" s="535" t="s">
        <v>6192</v>
      </c>
      <c r="EC2" s="535" t="s">
        <v>6193</v>
      </c>
      <c r="ED2" s="535" t="s">
        <v>6194</v>
      </c>
      <c r="EE2" s="532" t="s">
        <v>4107</v>
      </c>
      <c r="EF2" s="532" t="s">
        <v>6210</v>
      </c>
      <c r="EG2" s="532" t="s">
        <v>4109</v>
      </c>
      <c r="EH2" s="535" t="s">
        <v>6192</v>
      </c>
      <c r="EI2" s="535" t="s">
        <v>6193</v>
      </c>
      <c r="EJ2" s="535" t="s">
        <v>6194</v>
      </c>
      <c r="EK2" s="540" t="s">
        <v>5663</v>
      </c>
      <c r="EL2" s="541" t="s">
        <v>5664</v>
      </c>
      <c r="EM2" s="542" t="s">
        <v>5665</v>
      </c>
      <c r="EN2" s="542" t="s">
        <v>6211</v>
      </c>
      <c r="EO2" s="540" t="s">
        <v>5666</v>
      </c>
      <c r="EP2" s="541" t="s">
        <v>5664</v>
      </c>
      <c r="EQ2" s="541" t="s">
        <v>5665</v>
      </c>
      <c r="ER2" s="541" t="s">
        <v>6211</v>
      </c>
      <c r="ES2" s="383" t="s">
        <v>5668</v>
      </c>
      <c r="ET2" s="383" t="s">
        <v>195</v>
      </c>
      <c r="EU2" s="383" t="s">
        <v>5670</v>
      </c>
      <c r="EV2" s="383" t="s">
        <v>5671</v>
      </c>
      <c r="EW2" s="383" t="s">
        <v>5672</v>
      </c>
      <c r="EX2" s="543" t="s">
        <v>6212</v>
      </c>
      <c r="EY2" s="37" t="s">
        <v>6213</v>
      </c>
      <c r="EZ2" s="105" t="s">
        <v>196</v>
      </c>
      <c r="FA2" s="105" t="s">
        <v>197</v>
      </c>
      <c r="FB2" s="105" t="s">
        <v>198</v>
      </c>
      <c r="FC2" s="105" t="s">
        <v>199</v>
      </c>
      <c r="FD2" s="354" t="s">
        <v>5592</v>
      </c>
      <c r="FE2" s="355" t="s">
        <v>5593</v>
      </c>
      <c r="FF2" s="355" t="s">
        <v>5594</v>
      </c>
      <c r="FG2" s="355" t="s">
        <v>5595</v>
      </c>
      <c r="FH2" s="355" t="s">
        <v>5596</v>
      </c>
      <c r="FI2" s="355" t="s">
        <v>5597</v>
      </c>
      <c r="FJ2" s="355" t="s">
        <v>5598</v>
      </c>
      <c r="FK2" s="356" t="s">
        <v>5599</v>
      </c>
      <c r="FL2" s="356" t="s">
        <v>5600</v>
      </c>
      <c r="FM2" s="356" t="s">
        <v>5601</v>
      </c>
      <c r="FN2" s="357" t="s">
        <v>5602</v>
      </c>
      <c r="FO2" s="358" t="s">
        <v>5603</v>
      </c>
    </row>
    <row r="3" spans="1:171" ht="91.9">
      <c r="A3" s="187">
        <v>2023</v>
      </c>
      <c r="B3" s="187" t="s">
        <v>472</v>
      </c>
      <c r="C3" s="187" t="s">
        <v>473</v>
      </c>
      <c r="D3" s="187" t="s">
        <v>475</v>
      </c>
      <c r="E3" s="187">
        <v>7</v>
      </c>
      <c r="F3" s="187" t="s">
        <v>477</v>
      </c>
      <c r="G3" s="187" t="s">
        <v>478</v>
      </c>
      <c r="H3" s="187" t="s">
        <v>476</v>
      </c>
      <c r="I3" s="187" t="s">
        <v>469</v>
      </c>
      <c r="J3" s="187" t="s">
        <v>470</v>
      </c>
      <c r="K3" s="142" t="s">
        <v>471</v>
      </c>
      <c r="L3" s="544" t="s">
        <v>6214</v>
      </c>
      <c r="M3" s="187" t="s">
        <v>8</v>
      </c>
      <c r="N3" s="544" t="s">
        <v>6215</v>
      </c>
      <c r="O3" s="187" t="s">
        <v>2</v>
      </c>
      <c r="P3" s="187"/>
      <c r="Q3" s="187" t="s">
        <v>5682</v>
      </c>
      <c r="R3" s="187" t="s">
        <v>5682</v>
      </c>
      <c r="S3" s="187" t="s">
        <v>5682</v>
      </c>
      <c r="T3" s="187">
        <v>55</v>
      </c>
      <c r="U3" s="187"/>
      <c r="V3" s="187"/>
      <c r="W3" s="187">
        <v>63</v>
      </c>
      <c r="X3" s="187">
        <v>69</v>
      </c>
      <c r="Y3" s="187">
        <v>79</v>
      </c>
      <c r="Z3" s="187">
        <v>8</v>
      </c>
      <c r="AA3" s="187">
        <f t="shared" ref="AA3:AA5" si="0">W3-X3</f>
        <v>-6</v>
      </c>
      <c r="AB3" s="187">
        <f t="shared" ref="AB3:AB5" si="1">Y3-X3</f>
        <v>10</v>
      </c>
      <c r="AC3" s="187">
        <f t="shared" ref="AC3:AC5" si="2">Y3-W3</f>
        <v>16</v>
      </c>
      <c r="AD3" s="187">
        <v>100</v>
      </c>
      <c r="AE3" s="187"/>
      <c r="AF3" s="187"/>
      <c r="AG3" s="187">
        <v>100</v>
      </c>
      <c r="AH3" s="187">
        <v>99</v>
      </c>
      <c r="AI3" s="187">
        <v>100</v>
      </c>
      <c r="AJ3" s="187">
        <v>0</v>
      </c>
      <c r="AK3" s="187">
        <f t="shared" ref="AK3:AK5" si="3">AG3-AH3</f>
        <v>1</v>
      </c>
      <c r="AL3" s="187">
        <f t="shared" ref="AL3:AL5" si="4">AI3-AH3</f>
        <v>1</v>
      </c>
      <c r="AM3" s="187">
        <f t="shared" ref="AM3:AM5" si="5">AI3-AG3</f>
        <v>0</v>
      </c>
      <c r="AN3" s="187">
        <v>100</v>
      </c>
      <c r="AO3" s="187"/>
      <c r="AP3" s="187"/>
      <c r="AQ3" s="187">
        <v>100</v>
      </c>
      <c r="AR3" s="187">
        <v>100</v>
      </c>
      <c r="AS3" s="187">
        <v>100</v>
      </c>
      <c r="AT3" s="187">
        <v>0</v>
      </c>
      <c r="AU3" s="187">
        <f t="shared" ref="AU3:AU5" si="6">AQ3-AR3</f>
        <v>0</v>
      </c>
      <c r="AV3" s="187">
        <f t="shared" ref="AV3:AV5" si="7">AS3-AR3</f>
        <v>0</v>
      </c>
      <c r="AW3" s="187">
        <f t="shared" ref="AW3:AW5" si="8">AS3-AQ3</f>
        <v>0</v>
      </c>
      <c r="AX3" s="187">
        <v>13</v>
      </c>
      <c r="AY3" s="187"/>
      <c r="AZ3" s="187"/>
      <c r="BA3" s="187">
        <v>25</v>
      </c>
      <c r="BB3" s="187">
        <v>29</v>
      </c>
      <c r="BC3" s="187">
        <v>41</v>
      </c>
      <c r="BD3" s="187">
        <v>12</v>
      </c>
      <c r="BE3" s="187">
        <f t="shared" ref="BE3:BE5" si="9">BA3-BB3</f>
        <v>-4</v>
      </c>
      <c r="BF3" s="187">
        <f t="shared" ref="BF3:BF5" si="10">BC3-BB3</f>
        <v>12</v>
      </c>
      <c r="BG3" s="187">
        <f t="shared" ref="BG3:BG5" si="11">BC3-BA3</f>
        <v>16</v>
      </c>
      <c r="BH3" s="187"/>
      <c r="BI3" s="187"/>
      <c r="BJ3" s="187"/>
      <c r="BK3" s="187"/>
      <c r="BL3" s="187"/>
      <c r="BM3" s="187"/>
      <c r="BN3" s="187"/>
      <c r="BO3" s="187"/>
      <c r="BP3" s="187"/>
      <c r="BQ3" s="187"/>
      <c r="BR3" s="187">
        <v>67</v>
      </c>
      <c r="BS3" s="187">
        <v>89</v>
      </c>
      <c r="BT3" s="187">
        <v>92</v>
      </c>
      <c r="BU3" s="187">
        <v>95</v>
      </c>
      <c r="BV3" s="187">
        <v>22</v>
      </c>
      <c r="BX3" s="187">
        <v>23</v>
      </c>
      <c r="BY3" s="187"/>
      <c r="BZ3" s="187">
        <v>67</v>
      </c>
      <c r="CA3" s="187">
        <v>82</v>
      </c>
      <c r="CB3" s="187">
        <v>81</v>
      </c>
      <c r="CC3" s="187">
        <v>85</v>
      </c>
      <c r="CD3" s="187">
        <v>18</v>
      </c>
      <c r="CE3" s="187">
        <f t="shared" ref="CE3:CE5" si="12">CA3-CB3</f>
        <v>1</v>
      </c>
      <c r="CF3" s="187">
        <f t="shared" ref="CF3:CF5" si="13">CC3-CB3</f>
        <v>4</v>
      </c>
      <c r="CG3" s="187">
        <f t="shared" ref="CG3:CG5" si="14">CC3-CA3</f>
        <v>3</v>
      </c>
      <c r="CH3" s="187">
        <v>68</v>
      </c>
      <c r="CI3" s="187"/>
      <c r="CJ3" s="187"/>
      <c r="CK3" s="187">
        <v>84</v>
      </c>
      <c r="CL3" s="187">
        <v>82</v>
      </c>
      <c r="CM3" s="187">
        <v>91</v>
      </c>
      <c r="CN3" s="187">
        <v>16</v>
      </c>
      <c r="CO3" s="187">
        <f t="shared" ref="CO3:CO5" si="15">CK3-CL3</f>
        <v>2</v>
      </c>
      <c r="CP3" s="187">
        <f t="shared" ref="CP3:CP5" si="16">CM3-CL3</f>
        <v>9</v>
      </c>
      <c r="CQ3" s="187">
        <f t="shared" ref="CQ3:CQ5" si="17">CM3-CK3</f>
        <v>7</v>
      </c>
      <c r="CR3" s="187">
        <v>56</v>
      </c>
      <c r="CS3" s="187"/>
      <c r="CT3" s="187">
        <v>57</v>
      </c>
      <c r="CU3" s="187"/>
      <c r="CV3" s="187"/>
      <c r="CW3" s="187">
        <f t="shared" ref="CW3:CW5" si="18">CT3-CR3</f>
        <v>1</v>
      </c>
      <c r="CX3" s="187">
        <v>96</v>
      </c>
      <c r="CY3" s="187"/>
      <c r="CZ3" s="187">
        <v>100</v>
      </c>
      <c r="DA3" s="187"/>
      <c r="DB3" s="187"/>
      <c r="DC3" s="187">
        <f t="shared" ref="DC3:DC5" si="19">CZ3-CX3</f>
        <v>4</v>
      </c>
      <c r="DD3" s="187">
        <v>96</v>
      </c>
      <c r="DE3" s="187"/>
      <c r="DF3" s="187">
        <v>100</v>
      </c>
      <c r="DG3" s="187"/>
      <c r="DH3" s="187"/>
      <c r="DI3" s="187">
        <f t="shared" ref="DI3:DI5" si="20">DF3-DD3</f>
        <v>4</v>
      </c>
      <c r="DJ3" s="187">
        <v>44</v>
      </c>
      <c r="DK3" s="187"/>
      <c r="DL3" s="187">
        <v>67</v>
      </c>
      <c r="DM3" s="187"/>
      <c r="DN3" s="187"/>
      <c r="DO3" s="187">
        <f t="shared" ref="DO3:DO5" si="21">DL3-DJ3</f>
        <v>23</v>
      </c>
      <c r="DP3" s="187"/>
      <c r="DQ3" s="187"/>
      <c r="DR3" s="187"/>
      <c r="DS3" s="187">
        <v>79</v>
      </c>
      <c r="DT3" s="187"/>
      <c r="DU3" s="187">
        <v>91</v>
      </c>
      <c r="DV3" s="187"/>
      <c r="DW3" s="187"/>
      <c r="DX3" s="187">
        <v>12</v>
      </c>
      <c r="DY3" s="187">
        <v>77</v>
      </c>
      <c r="DZ3" s="187"/>
      <c r="EA3" s="187">
        <v>79</v>
      </c>
      <c r="EB3" s="187"/>
      <c r="EC3" s="187"/>
      <c r="ED3" s="187">
        <f t="shared" ref="ED3:ED5" si="22">EA3-DY3</f>
        <v>2</v>
      </c>
      <c r="EE3" s="187">
        <v>80</v>
      </c>
      <c r="EF3" s="187"/>
      <c r="EG3" s="187">
        <v>81</v>
      </c>
      <c r="EH3" s="187"/>
      <c r="EI3" s="187"/>
      <c r="EJ3" s="187">
        <f t="shared" ref="EJ3:EJ5" si="23">EG3-EE3</f>
        <v>1</v>
      </c>
      <c r="EK3" s="188">
        <v>0.95</v>
      </c>
      <c r="EL3" s="187">
        <v>1.5</v>
      </c>
      <c r="EM3" s="546">
        <v>4.4000000000000004</v>
      </c>
      <c r="EN3" s="188">
        <f>EM3/16</f>
        <v>0.27500000000000002</v>
      </c>
      <c r="EO3" s="188">
        <v>0.95</v>
      </c>
      <c r="EP3" s="187">
        <v>1.6</v>
      </c>
      <c r="EQ3" s="546">
        <v>3.1</v>
      </c>
      <c r="ER3" s="188">
        <v>0.31</v>
      </c>
      <c r="ES3" s="187">
        <v>323.2</v>
      </c>
      <c r="ET3" s="548">
        <v>66.599999999999994</v>
      </c>
      <c r="EU3" s="548">
        <v>2.9</v>
      </c>
      <c r="EV3" s="548">
        <v>3</v>
      </c>
      <c r="EW3" s="188">
        <f t="shared" ref="EW3:EW17" si="24">(EV3-EU3)/EU3</f>
        <v>3.4482758620689689E-2</v>
      </c>
      <c r="EX3" s="187" t="s">
        <v>6216</v>
      </c>
      <c r="EY3" s="142" t="s">
        <v>6180</v>
      </c>
      <c r="EZ3" s="544" t="s">
        <v>6217</v>
      </c>
      <c r="FA3" s="187"/>
      <c r="FB3" s="545" t="s">
        <v>6218</v>
      </c>
      <c r="FC3" s="187"/>
      <c r="FD3" s="187">
        <v>1</v>
      </c>
      <c r="FE3" s="187">
        <v>0</v>
      </c>
      <c r="FF3" s="187">
        <v>1</v>
      </c>
      <c r="FG3" s="187">
        <v>0</v>
      </c>
      <c r="FH3" s="187">
        <v>1</v>
      </c>
      <c r="FI3" s="187">
        <v>0</v>
      </c>
      <c r="FJ3" s="187">
        <v>1</v>
      </c>
      <c r="FK3" s="187">
        <v>1</v>
      </c>
      <c r="FL3" s="187">
        <v>0</v>
      </c>
      <c r="FM3" s="187">
        <v>0</v>
      </c>
      <c r="FN3" s="187">
        <v>0</v>
      </c>
      <c r="FO3" s="547">
        <f t="shared" ref="FO3:FO9" si="25">SUM(FD3:FM3)</f>
        <v>5</v>
      </c>
    </row>
    <row r="4" spans="1:171" ht="99.75">
      <c r="A4" s="187">
        <v>2023</v>
      </c>
      <c r="B4" s="492" t="s">
        <v>483</v>
      </c>
      <c r="C4" s="492" t="s">
        <v>484</v>
      </c>
      <c r="D4" s="492" t="s">
        <v>486</v>
      </c>
      <c r="E4" s="187">
        <v>24</v>
      </c>
      <c r="F4" s="492" t="s">
        <v>488</v>
      </c>
      <c r="G4" s="187" t="s">
        <v>489</v>
      </c>
      <c r="H4" s="187" t="s">
        <v>487</v>
      </c>
      <c r="I4" s="492" t="s">
        <v>481</v>
      </c>
      <c r="J4" s="492" t="s">
        <v>481</v>
      </c>
      <c r="K4" s="142" t="s">
        <v>482</v>
      </c>
      <c r="L4" s="544" t="s">
        <v>6219</v>
      </c>
      <c r="M4" s="187" t="s">
        <v>2</v>
      </c>
      <c r="N4" s="544" t="s">
        <v>6220</v>
      </c>
      <c r="O4" s="187" t="s">
        <v>2</v>
      </c>
      <c r="P4" s="187"/>
      <c r="Q4" s="187" t="s">
        <v>5682</v>
      </c>
      <c r="R4" s="187" t="s">
        <v>5682</v>
      </c>
      <c r="S4" s="187" t="s">
        <v>5682</v>
      </c>
      <c r="T4" s="492">
        <v>1</v>
      </c>
      <c r="U4" s="492"/>
      <c r="V4" s="492"/>
      <c r="W4" s="492">
        <v>32</v>
      </c>
      <c r="X4" s="492">
        <v>25</v>
      </c>
      <c r="Y4" s="492">
        <v>37</v>
      </c>
      <c r="Z4" s="187">
        <v>31</v>
      </c>
      <c r="AA4" s="187">
        <f t="shared" si="0"/>
        <v>7</v>
      </c>
      <c r="AB4" s="187">
        <f t="shared" si="1"/>
        <v>12</v>
      </c>
      <c r="AC4" s="187">
        <f t="shared" si="2"/>
        <v>5</v>
      </c>
      <c r="AD4" s="492">
        <v>8</v>
      </c>
      <c r="AE4" s="492"/>
      <c r="AF4" s="492"/>
      <c r="AG4" s="492">
        <v>49</v>
      </c>
      <c r="AH4" s="492">
        <v>49</v>
      </c>
      <c r="AI4" s="492">
        <v>63</v>
      </c>
      <c r="AJ4" s="187">
        <v>41</v>
      </c>
      <c r="AK4" s="187">
        <f t="shared" si="3"/>
        <v>0</v>
      </c>
      <c r="AL4" s="187">
        <f t="shared" si="4"/>
        <v>14</v>
      </c>
      <c r="AM4" s="187">
        <f t="shared" si="5"/>
        <v>14</v>
      </c>
      <c r="AN4" s="492">
        <v>31</v>
      </c>
      <c r="AO4" s="492"/>
      <c r="AP4" s="492"/>
      <c r="AQ4" s="492">
        <v>84</v>
      </c>
      <c r="AR4" s="492">
        <v>79</v>
      </c>
      <c r="AS4" s="492">
        <v>91</v>
      </c>
      <c r="AT4" s="187">
        <v>52</v>
      </c>
      <c r="AU4" s="187">
        <f t="shared" si="6"/>
        <v>5</v>
      </c>
      <c r="AV4" s="187">
        <f t="shared" si="7"/>
        <v>12</v>
      </c>
      <c r="AW4" s="187">
        <f t="shared" si="8"/>
        <v>7</v>
      </c>
      <c r="AX4" s="492">
        <v>9</v>
      </c>
      <c r="AY4" s="492"/>
      <c r="AZ4" s="492"/>
      <c r="BA4" s="492">
        <v>43</v>
      </c>
      <c r="BB4" s="492">
        <v>29</v>
      </c>
      <c r="BC4" s="492">
        <v>51</v>
      </c>
      <c r="BD4" s="187">
        <v>34</v>
      </c>
      <c r="BE4" s="187">
        <f t="shared" si="9"/>
        <v>14</v>
      </c>
      <c r="BF4" s="187">
        <f t="shared" si="10"/>
        <v>22</v>
      </c>
      <c r="BG4" s="187">
        <f t="shared" si="11"/>
        <v>8</v>
      </c>
      <c r="BH4" s="492"/>
      <c r="BI4" s="492"/>
      <c r="BJ4" s="492"/>
      <c r="BK4" s="492"/>
      <c r="BL4" s="492"/>
      <c r="BM4" s="492"/>
      <c r="BN4" s="492"/>
      <c r="BO4" s="492"/>
      <c r="BP4" s="492"/>
      <c r="BQ4" s="492"/>
      <c r="BR4" s="492">
        <v>13</v>
      </c>
      <c r="BS4" s="492">
        <v>68</v>
      </c>
      <c r="BT4" s="492">
        <v>64</v>
      </c>
      <c r="BU4" s="492">
        <v>80</v>
      </c>
      <c r="BV4" s="492">
        <v>55</v>
      </c>
      <c r="BW4" s="492"/>
      <c r="BX4" s="492">
        <v>16</v>
      </c>
      <c r="BY4" s="492"/>
      <c r="BZ4" s="492">
        <v>19</v>
      </c>
      <c r="CA4" s="492">
        <v>75</v>
      </c>
      <c r="CB4" s="492">
        <v>73</v>
      </c>
      <c r="CC4" s="492">
        <v>88</v>
      </c>
      <c r="CD4" s="187">
        <v>56</v>
      </c>
      <c r="CE4" s="187">
        <f t="shared" si="12"/>
        <v>2</v>
      </c>
      <c r="CF4" s="187">
        <f t="shared" si="13"/>
        <v>15</v>
      </c>
      <c r="CG4" s="187">
        <f t="shared" si="14"/>
        <v>13</v>
      </c>
      <c r="CH4" s="492">
        <v>23</v>
      </c>
      <c r="CI4" s="492"/>
      <c r="CJ4" s="492"/>
      <c r="CK4" s="492">
        <v>79</v>
      </c>
      <c r="CL4" s="492">
        <v>75</v>
      </c>
      <c r="CM4" s="492">
        <v>88</v>
      </c>
      <c r="CN4" s="187">
        <v>56</v>
      </c>
      <c r="CO4" s="187">
        <f t="shared" si="15"/>
        <v>4</v>
      </c>
      <c r="CP4" s="187">
        <f t="shared" si="16"/>
        <v>13</v>
      </c>
      <c r="CQ4" s="187">
        <f t="shared" si="17"/>
        <v>9</v>
      </c>
      <c r="CR4" s="549">
        <v>5</v>
      </c>
      <c r="CS4" s="549"/>
      <c r="CT4" s="549">
        <v>1</v>
      </c>
      <c r="CU4" s="187"/>
      <c r="CV4" s="187"/>
      <c r="CW4" s="187">
        <f t="shared" si="18"/>
        <v>-4</v>
      </c>
      <c r="CX4" s="549">
        <v>27</v>
      </c>
      <c r="CY4" s="549"/>
      <c r="CZ4" s="549">
        <v>10</v>
      </c>
      <c r="DA4" s="187"/>
      <c r="DB4" s="187"/>
      <c r="DC4" s="187">
        <f t="shared" si="19"/>
        <v>-17</v>
      </c>
      <c r="DD4" s="549">
        <v>72</v>
      </c>
      <c r="DE4" s="549"/>
      <c r="DF4" s="549">
        <v>56</v>
      </c>
      <c r="DG4" s="187"/>
      <c r="DH4" s="187"/>
      <c r="DI4" s="187">
        <f t="shared" si="20"/>
        <v>-16</v>
      </c>
      <c r="DJ4" s="492">
        <v>34</v>
      </c>
      <c r="DK4" s="492"/>
      <c r="DL4" s="492">
        <v>18</v>
      </c>
      <c r="DM4" s="492"/>
      <c r="DN4" s="492"/>
      <c r="DO4" s="492">
        <f t="shared" si="21"/>
        <v>-16</v>
      </c>
      <c r="DP4" s="471"/>
      <c r="DQ4" s="471"/>
      <c r="DR4" s="471"/>
      <c r="DS4" s="549">
        <v>57</v>
      </c>
      <c r="DT4" s="549"/>
      <c r="DU4" s="549">
        <v>36</v>
      </c>
      <c r="DV4" s="549"/>
      <c r="DW4" s="549"/>
      <c r="DX4" s="549">
        <v>-21</v>
      </c>
      <c r="DY4" s="549">
        <v>57</v>
      </c>
      <c r="DZ4" s="549"/>
      <c r="EA4" s="549">
        <v>36</v>
      </c>
      <c r="EB4" s="492"/>
      <c r="EC4" s="492"/>
      <c r="ED4" s="492">
        <f t="shared" si="22"/>
        <v>-21</v>
      </c>
      <c r="EE4" s="549">
        <v>68</v>
      </c>
      <c r="EF4" s="549"/>
      <c r="EG4" s="549">
        <v>54</v>
      </c>
      <c r="EH4" s="492"/>
      <c r="EI4" s="492"/>
      <c r="EJ4" s="492">
        <f t="shared" si="23"/>
        <v>-14</v>
      </c>
      <c r="EK4" s="550">
        <v>0.93</v>
      </c>
      <c r="EL4" s="549">
        <v>0.9</v>
      </c>
      <c r="EM4" s="551">
        <v>4.5</v>
      </c>
      <c r="EN4" s="550">
        <v>0.4</v>
      </c>
      <c r="EO4" s="47">
        <v>0.89</v>
      </c>
      <c r="EP4" s="42">
        <v>2</v>
      </c>
      <c r="EQ4" s="552">
        <v>2.9</v>
      </c>
      <c r="ER4" s="47">
        <v>0.36</v>
      </c>
      <c r="ES4" s="553">
        <v>91</v>
      </c>
      <c r="ET4" s="553">
        <v>272.39999999999998</v>
      </c>
      <c r="EU4" s="553">
        <v>1.05076923076923</v>
      </c>
      <c r="EV4" s="553">
        <v>1.39692307692308</v>
      </c>
      <c r="EW4" s="47">
        <f t="shared" si="24"/>
        <v>0.32942898975110202</v>
      </c>
      <c r="EX4" s="187" t="s">
        <v>6216</v>
      </c>
      <c r="EY4" s="142" t="s">
        <v>6180</v>
      </c>
      <c r="EZ4" s="554" t="s">
        <v>6221</v>
      </c>
      <c r="FA4" s="47"/>
      <c r="FB4" s="554" t="s">
        <v>6222</v>
      </c>
      <c r="FC4" s="47"/>
      <c r="FD4" s="42">
        <v>1</v>
      </c>
      <c r="FE4" s="42">
        <v>1</v>
      </c>
      <c r="FF4" s="42">
        <v>0</v>
      </c>
      <c r="FG4" s="42">
        <v>0</v>
      </c>
      <c r="FH4" s="42">
        <v>1</v>
      </c>
      <c r="FI4" s="42">
        <v>0</v>
      </c>
      <c r="FJ4" s="42">
        <v>1</v>
      </c>
      <c r="FK4" s="42">
        <v>1</v>
      </c>
      <c r="FL4" s="42">
        <v>0</v>
      </c>
      <c r="FM4" s="42">
        <v>0</v>
      </c>
      <c r="FN4" s="42">
        <v>0</v>
      </c>
      <c r="FO4" s="547">
        <f t="shared" si="25"/>
        <v>5</v>
      </c>
    </row>
    <row r="5" spans="1:171" ht="91.9">
      <c r="A5" s="492">
        <v>2023</v>
      </c>
      <c r="B5" s="492" t="s">
        <v>460</v>
      </c>
      <c r="C5" s="492" t="s">
        <v>493</v>
      </c>
      <c r="D5" s="492" t="s">
        <v>495</v>
      </c>
      <c r="E5" s="187">
        <v>17</v>
      </c>
      <c r="F5" s="187" t="s">
        <v>497</v>
      </c>
      <c r="G5" s="187" t="s">
        <v>498</v>
      </c>
      <c r="H5" s="187" t="s">
        <v>496</v>
      </c>
      <c r="I5" s="187" t="s">
        <v>457</v>
      </c>
      <c r="J5" s="187" t="s">
        <v>492</v>
      </c>
      <c r="K5" s="187" t="s">
        <v>459</v>
      </c>
      <c r="L5" s="544" t="s">
        <v>6223</v>
      </c>
      <c r="M5" s="187" t="s">
        <v>2</v>
      </c>
      <c r="N5" s="544" t="s">
        <v>6224</v>
      </c>
      <c r="O5" s="187" t="s">
        <v>2</v>
      </c>
      <c r="P5" s="187"/>
      <c r="Q5" s="187" t="s">
        <v>5682</v>
      </c>
      <c r="R5" s="187" t="s">
        <v>5682</v>
      </c>
      <c r="S5" s="187" t="s">
        <v>5682</v>
      </c>
      <c r="T5" s="492">
        <v>11</v>
      </c>
      <c r="U5" s="492"/>
      <c r="V5" s="492"/>
      <c r="W5" s="492">
        <v>12</v>
      </c>
      <c r="X5" s="492">
        <v>13</v>
      </c>
      <c r="Y5" s="492">
        <v>27</v>
      </c>
      <c r="Z5" s="187">
        <v>1</v>
      </c>
      <c r="AA5" s="187">
        <f t="shared" si="0"/>
        <v>-1</v>
      </c>
      <c r="AB5" s="187">
        <f t="shared" si="1"/>
        <v>14</v>
      </c>
      <c r="AC5" s="187">
        <f t="shared" si="2"/>
        <v>15</v>
      </c>
      <c r="AD5" s="492">
        <v>27</v>
      </c>
      <c r="AE5" s="492"/>
      <c r="AF5" s="492"/>
      <c r="AG5" s="492">
        <v>23</v>
      </c>
      <c r="AH5" s="492">
        <v>31</v>
      </c>
      <c r="AI5" s="492">
        <v>35</v>
      </c>
      <c r="AJ5" s="187">
        <v>-4</v>
      </c>
      <c r="AK5" s="187">
        <f t="shared" si="3"/>
        <v>-8</v>
      </c>
      <c r="AL5" s="187">
        <f t="shared" si="4"/>
        <v>4</v>
      </c>
      <c r="AM5" s="187">
        <f t="shared" si="5"/>
        <v>12</v>
      </c>
      <c r="AN5" s="492">
        <v>36</v>
      </c>
      <c r="AO5" s="492"/>
      <c r="AP5" s="492"/>
      <c r="AQ5" s="492">
        <v>36</v>
      </c>
      <c r="AR5" s="492">
        <v>48</v>
      </c>
      <c r="AS5" s="492">
        <v>49</v>
      </c>
      <c r="AT5" s="187">
        <v>0</v>
      </c>
      <c r="AU5" s="187">
        <f t="shared" si="6"/>
        <v>-12</v>
      </c>
      <c r="AV5" s="187">
        <f t="shared" si="7"/>
        <v>1</v>
      </c>
      <c r="AW5" s="187">
        <f t="shared" si="8"/>
        <v>13</v>
      </c>
      <c r="AX5" s="492">
        <v>13</v>
      </c>
      <c r="AY5" s="492"/>
      <c r="AZ5" s="492"/>
      <c r="BA5" s="492">
        <v>16</v>
      </c>
      <c r="BB5" s="492">
        <v>19</v>
      </c>
      <c r="BC5" s="492">
        <v>28</v>
      </c>
      <c r="BD5" s="187">
        <v>3</v>
      </c>
      <c r="BE5" s="187">
        <f t="shared" si="9"/>
        <v>-3</v>
      </c>
      <c r="BF5" s="187">
        <f t="shared" si="10"/>
        <v>9</v>
      </c>
      <c r="BG5" s="187">
        <f t="shared" si="11"/>
        <v>12</v>
      </c>
      <c r="BH5" s="492"/>
      <c r="BI5" s="492"/>
      <c r="BJ5" s="492"/>
      <c r="BK5" s="492"/>
      <c r="BL5" s="492"/>
      <c r="BM5" s="492"/>
      <c r="BN5" s="492"/>
      <c r="BO5" s="492"/>
      <c r="BP5" s="492"/>
      <c r="BQ5" s="492"/>
      <c r="BR5" s="492">
        <v>19</v>
      </c>
      <c r="BS5" s="492">
        <v>25</v>
      </c>
      <c r="BT5" s="492">
        <v>32</v>
      </c>
      <c r="BU5" s="492">
        <v>44</v>
      </c>
      <c r="BV5" s="492">
        <v>6</v>
      </c>
      <c r="BW5" s="492"/>
      <c r="BX5" s="492">
        <v>12</v>
      </c>
      <c r="BY5" s="492"/>
      <c r="BZ5" s="492">
        <v>32</v>
      </c>
      <c r="CA5" s="492">
        <v>35</v>
      </c>
      <c r="CB5" s="492">
        <v>44</v>
      </c>
      <c r="CC5" s="492">
        <v>48</v>
      </c>
      <c r="CD5" s="187">
        <v>3</v>
      </c>
      <c r="CE5" s="187">
        <f t="shared" si="12"/>
        <v>-9</v>
      </c>
      <c r="CF5" s="187">
        <f t="shared" si="13"/>
        <v>4</v>
      </c>
      <c r="CG5" s="187">
        <f t="shared" si="14"/>
        <v>13</v>
      </c>
      <c r="CH5" s="492">
        <v>33</v>
      </c>
      <c r="CI5" s="492"/>
      <c r="CJ5" s="492"/>
      <c r="CK5" s="492">
        <v>36</v>
      </c>
      <c r="CL5" s="492">
        <v>45</v>
      </c>
      <c r="CM5" s="492">
        <v>48</v>
      </c>
      <c r="CN5" s="187">
        <v>3</v>
      </c>
      <c r="CO5" s="187">
        <f t="shared" si="15"/>
        <v>-9</v>
      </c>
      <c r="CP5" s="187">
        <f t="shared" si="16"/>
        <v>3</v>
      </c>
      <c r="CQ5" s="187">
        <f t="shared" si="17"/>
        <v>12</v>
      </c>
      <c r="CR5" s="492">
        <v>5</v>
      </c>
      <c r="CS5" s="492"/>
      <c r="CT5" s="492">
        <v>9</v>
      </c>
      <c r="CU5" s="187"/>
      <c r="CV5" s="187"/>
      <c r="CW5" s="187">
        <f t="shared" si="18"/>
        <v>4</v>
      </c>
      <c r="CX5" s="492">
        <v>11</v>
      </c>
      <c r="CY5" s="492"/>
      <c r="CZ5" s="492">
        <v>23</v>
      </c>
      <c r="DA5" s="187"/>
      <c r="DB5" s="187"/>
      <c r="DC5" s="187">
        <f t="shared" si="19"/>
        <v>12</v>
      </c>
      <c r="DD5" s="492">
        <v>36</v>
      </c>
      <c r="DE5" s="492"/>
      <c r="DF5" s="492">
        <v>43</v>
      </c>
      <c r="DG5" s="187"/>
      <c r="DH5" s="187"/>
      <c r="DI5" s="187">
        <f t="shared" si="20"/>
        <v>7</v>
      </c>
      <c r="DJ5" s="492">
        <v>11</v>
      </c>
      <c r="DK5" s="492"/>
      <c r="DL5" s="492">
        <v>15</v>
      </c>
      <c r="DM5" s="492"/>
      <c r="DN5" s="492"/>
      <c r="DO5" s="492">
        <f t="shared" si="21"/>
        <v>4</v>
      </c>
      <c r="DP5" s="492"/>
      <c r="DQ5" s="492"/>
      <c r="DR5" s="492"/>
      <c r="DS5" s="492">
        <v>83</v>
      </c>
      <c r="DT5" s="492"/>
      <c r="DU5" s="492">
        <v>79</v>
      </c>
      <c r="DV5" s="492"/>
      <c r="DW5" s="492"/>
      <c r="DX5" s="492">
        <v>-4</v>
      </c>
      <c r="DY5" s="492">
        <v>32</v>
      </c>
      <c r="DZ5" s="492"/>
      <c r="EA5" s="492">
        <v>36</v>
      </c>
      <c r="EB5" s="492"/>
      <c r="EC5" s="492"/>
      <c r="ED5" s="492">
        <f t="shared" si="22"/>
        <v>4</v>
      </c>
      <c r="EE5" s="492">
        <v>32</v>
      </c>
      <c r="EF5" s="492"/>
      <c r="EG5" s="492">
        <v>36</v>
      </c>
      <c r="EH5" s="492"/>
      <c r="EI5" s="492"/>
      <c r="EJ5" s="492">
        <f t="shared" si="23"/>
        <v>4</v>
      </c>
      <c r="EK5" s="555">
        <v>0.94</v>
      </c>
      <c r="EL5" s="492">
        <v>0.7</v>
      </c>
      <c r="EM5" s="556">
        <v>3.5</v>
      </c>
      <c r="EN5" s="555">
        <v>0.37</v>
      </c>
      <c r="EO5" s="555">
        <v>0.92</v>
      </c>
      <c r="EP5" s="492">
        <v>1.2</v>
      </c>
      <c r="EQ5" s="556">
        <v>2.5</v>
      </c>
      <c r="ER5" s="555">
        <v>0.38</v>
      </c>
      <c r="ES5" s="557">
        <v>963.9</v>
      </c>
      <c r="ET5" s="557">
        <v>197</v>
      </c>
      <c r="EU5" s="557">
        <v>1.28863636363636</v>
      </c>
      <c r="EV5" s="557">
        <v>1.4323863636363601</v>
      </c>
      <c r="EW5" s="555">
        <f t="shared" si="24"/>
        <v>0.11155202821869523</v>
      </c>
      <c r="EX5" s="187" t="s">
        <v>6216</v>
      </c>
      <c r="EY5" s="142" t="s">
        <v>6180</v>
      </c>
      <c r="EZ5" s="545" t="s">
        <v>6225</v>
      </c>
      <c r="FA5" s="188"/>
      <c r="FB5" s="544" t="s">
        <v>6226</v>
      </c>
      <c r="FC5" s="188"/>
      <c r="FD5" s="492">
        <v>1</v>
      </c>
      <c r="FE5" s="492">
        <v>1</v>
      </c>
      <c r="FF5" s="492">
        <v>0</v>
      </c>
      <c r="FG5" s="492">
        <v>1</v>
      </c>
      <c r="FH5" s="492">
        <v>1</v>
      </c>
      <c r="FI5" s="492">
        <v>0</v>
      </c>
      <c r="FJ5" s="492">
        <v>1</v>
      </c>
      <c r="FK5" s="492">
        <v>1</v>
      </c>
      <c r="FL5" s="492">
        <v>0</v>
      </c>
      <c r="FM5" s="492">
        <v>0</v>
      </c>
      <c r="FN5" s="492">
        <v>0</v>
      </c>
      <c r="FO5" s="547">
        <f t="shared" si="25"/>
        <v>6</v>
      </c>
    </row>
    <row r="6" spans="1:171" ht="78.75">
      <c r="A6" s="492">
        <v>2023</v>
      </c>
      <c r="B6" s="492" t="s">
        <v>504</v>
      </c>
      <c r="C6" s="187" t="s">
        <v>505</v>
      </c>
      <c r="D6" s="492" t="s">
        <v>507</v>
      </c>
      <c r="E6" s="187">
        <v>63</v>
      </c>
      <c r="F6" s="187" t="s">
        <v>509</v>
      </c>
      <c r="G6" s="187" t="s">
        <v>510</v>
      </c>
      <c r="H6" s="492" t="s">
        <v>508</v>
      </c>
      <c r="I6" s="492" t="s">
        <v>501</v>
      </c>
      <c r="J6" s="492" t="s">
        <v>502</v>
      </c>
      <c r="K6" s="187" t="s">
        <v>503</v>
      </c>
      <c r="L6" s="492"/>
      <c r="M6" s="187"/>
      <c r="N6" s="544" t="s">
        <v>6227</v>
      </c>
      <c r="O6" s="187" t="s">
        <v>2</v>
      </c>
      <c r="P6" s="187"/>
      <c r="Q6" s="187" t="s">
        <v>5682</v>
      </c>
      <c r="R6" s="187" t="s">
        <v>5682</v>
      </c>
      <c r="S6" s="187" t="s">
        <v>5682</v>
      </c>
      <c r="T6" s="492">
        <v>7</v>
      </c>
      <c r="U6" s="492"/>
      <c r="V6" s="492"/>
      <c r="W6" s="492">
        <v>45</v>
      </c>
      <c r="X6" s="492"/>
      <c r="Y6" s="492"/>
      <c r="Z6" s="492">
        <f>W6-T6</f>
        <v>38</v>
      </c>
      <c r="AA6" s="492"/>
      <c r="AB6" s="492"/>
      <c r="AC6" s="492"/>
      <c r="AD6" s="492">
        <v>19</v>
      </c>
      <c r="AE6" s="492"/>
      <c r="AF6" s="492"/>
      <c r="AG6" s="492">
        <v>60</v>
      </c>
      <c r="AH6" s="492"/>
      <c r="AI6" s="492"/>
      <c r="AJ6" s="187">
        <f>AG6-AD6</f>
        <v>41</v>
      </c>
      <c r="AK6" s="492"/>
      <c r="AL6" s="492"/>
      <c r="AM6" s="492"/>
      <c r="AN6" s="492">
        <v>61</v>
      </c>
      <c r="AO6" s="492"/>
      <c r="AP6" s="492"/>
      <c r="AQ6" s="492">
        <v>91</v>
      </c>
      <c r="AR6" s="492"/>
      <c r="AS6" s="492"/>
      <c r="AT6" s="187">
        <f>AQ6-AN6</f>
        <v>30</v>
      </c>
      <c r="AU6" s="492"/>
      <c r="AV6" s="492"/>
      <c r="AW6" s="492"/>
      <c r="AX6" s="492">
        <v>28</v>
      </c>
      <c r="AY6" s="492"/>
      <c r="AZ6" s="492"/>
      <c r="BA6" s="492">
        <v>45</v>
      </c>
      <c r="BB6" s="492"/>
      <c r="BC6" s="492"/>
      <c r="BD6" s="187">
        <f>BA6-AX6</f>
        <v>17</v>
      </c>
      <c r="BE6" s="492"/>
      <c r="BF6" s="492"/>
      <c r="BG6" s="492"/>
      <c r="BH6" s="492"/>
      <c r="BI6" s="492"/>
      <c r="BJ6" s="492"/>
      <c r="BK6" s="492"/>
      <c r="BL6" s="492"/>
      <c r="BM6" s="492"/>
      <c r="BN6" s="492"/>
      <c r="BO6" s="492"/>
      <c r="BP6" s="492"/>
      <c r="BQ6" s="492"/>
      <c r="BR6" s="492">
        <v>45</v>
      </c>
      <c r="BS6" s="492">
        <v>72</v>
      </c>
      <c r="BT6" s="492"/>
      <c r="BU6" s="492"/>
      <c r="BV6" s="492">
        <v>27</v>
      </c>
      <c r="BW6" s="492"/>
      <c r="BX6" s="492"/>
      <c r="BY6" s="492"/>
      <c r="BZ6" s="492">
        <v>60</v>
      </c>
      <c r="CA6" s="492">
        <v>88</v>
      </c>
      <c r="CB6" s="492"/>
      <c r="CC6" s="492"/>
      <c r="CD6" s="187">
        <v>28</v>
      </c>
      <c r="CE6" s="492"/>
      <c r="CF6" s="492"/>
      <c r="CG6" s="492"/>
      <c r="CH6" s="492">
        <v>61</v>
      </c>
      <c r="CI6" s="492"/>
      <c r="CJ6" s="492"/>
      <c r="CK6" s="492">
        <v>91</v>
      </c>
      <c r="CL6" s="492"/>
      <c r="CM6" s="492"/>
      <c r="CN6" s="187">
        <f>CK6-CH6</f>
        <v>30</v>
      </c>
      <c r="CO6" s="492"/>
      <c r="CP6" s="492"/>
      <c r="CQ6" s="492"/>
      <c r="CR6" s="492">
        <v>7</v>
      </c>
      <c r="CS6" s="492">
        <v>7</v>
      </c>
      <c r="CT6" s="492">
        <v>7</v>
      </c>
      <c r="CU6" s="187">
        <v>0</v>
      </c>
      <c r="CV6" s="187"/>
      <c r="CW6" s="187">
        <v>0</v>
      </c>
      <c r="CX6" s="492">
        <v>19</v>
      </c>
      <c r="CY6" s="492">
        <v>23</v>
      </c>
      <c r="CZ6" s="492">
        <v>23</v>
      </c>
      <c r="DA6" s="187">
        <f>CY6-CX6</f>
        <v>4</v>
      </c>
      <c r="DB6" s="187"/>
      <c r="DC6" s="187">
        <v>4</v>
      </c>
      <c r="DD6" s="492">
        <v>61</v>
      </c>
      <c r="DE6" s="492">
        <v>71</v>
      </c>
      <c r="DF6" s="492">
        <v>71</v>
      </c>
      <c r="DG6" s="187">
        <f>DE6-DD6</f>
        <v>10</v>
      </c>
      <c r="DH6" s="187"/>
      <c r="DI6" s="187">
        <v>10</v>
      </c>
      <c r="DJ6" s="492">
        <v>28</v>
      </c>
      <c r="DK6" s="492">
        <v>33</v>
      </c>
      <c r="DL6" s="492">
        <v>33</v>
      </c>
      <c r="DM6" s="492">
        <f>DK6-DJ6</f>
        <v>5</v>
      </c>
      <c r="DN6" s="492"/>
      <c r="DO6" s="492">
        <v>5</v>
      </c>
      <c r="DP6" s="492"/>
      <c r="DQ6" s="492"/>
      <c r="DR6" s="492"/>
      <c r="DS6" s="492">
        <v>45</v>
      </c>
      <c r="DT6" s="492"/>
      <c r="DU6" s="492">
        <v>48</v>
      </c>
      <c r="DV6" s="492"/>
      <c r="DW6" s="492"/>
      <c r="DX6" s="492">
        <v>3</v>
      </c>
      <c r="DY6" s="492">
        <v>60</v>
      </c>
      <c r="EA6" s="492">
        <v>64</v>
      </c>
      <c r="EB6" s="492">
        <f>EA6-DY6</f>
        <v>4</v>
      </c>
      <c r="EC6" s="492"/>
      <c r="ED6" s="492">
        <v>4</v>
      </c>
      <c r="EE6" s="492">
        <v>61</v>
      </c>
      <c r="EF6" s="492">
        <v>69</v>
      </c>
      <c r="EG6" s="492">
        <v>69</v>
      </c>
      <c r="EH6" s="492">
        <f>EF6-EE6</f>
        <v>8</v>
      </c>
      <c r="EI6" s="492"/>
      <c r="EJ6" s="492">
        <v>8</v>
      </c>
      <c r="EK6" s="555">
        <v>0.94</v>
      </c>
      <c r="EL6" s="492">
        <v>1.3</v>
      </c>
      <c r="EM6" s="556">
        <v>5.2</v>
      </c>
      <c r="EN6" s="555">
        <v>0.4</v>
      </c>
      <c r="EO6" s="555">
        <v>0.92</v>
      </c>
      <c r="EP6" s="492">
        <v>1</v>
      </c>
      <c r="EQ6" s="556">
        <v>2.8</v>
      </c>
      <c r="ER6" s="555">
        <v>0.35</v>
      </c>
      <c r="ES6" s="558">
        <v>425.5</v>
      </c>
      <c r="ET6" s="558">
        <v>533.5</v>
      </c>
      <c r="EU6" s="558">
        <v>1.16542923433875</v>
      </c>
      <c r="EV6" s="558">
        <v>1.2375870069605599</v>
      </c>
      <c r="EW6" s="555">
        <f t="shared" si="24"/>
        <v>6.1915190125423021E-2</v>
      </c>
      <c r="EX6" s="187" t="s">
        <v>6216</v>
      </c>
      <c r="EY6" s="142" t="s">
        <v>6228</v>
      </c>
      <c r="EZ6" s="187" t="s">
        <v>52</v>
      </c>
      <c r="FA6" s="187"/>
      <c r="FB6" s="545" t="s">
        <v>6229</v>
      </c>
      <c r="FC6" s="187"/>
      <c r="FD6" s="492">
        <v>1</v>
      </c>
      <c r="FE6" s="492">
        <v>1</v>
      </c>
      <c r="FF6" s="492">
        <v>1</v>
      </c>
      <c r="FG6" s="492">
        <v>1</v>
      </c>
      <c r="FH6" s="492">
        <v>1</v>
      </c>
      <c r="FI6" s="492">
        <v>1</v>
      </c>
      <c r="FJ6" s="492">
        <v>0</v>
      </c>
      <c r="FK6" s="492">
        <v>1</v>
      </c>
      <c r="FL6" s="492">
        <v>0</v>
      </c>
      <c r="FM6" s="492">
        <v>0</v>
      </c>
      <c r="FN6" s="492">
        <v>0</v>
      </c>
      <c r="FO6" s="547">
        <f t="shared" si="25"/>
        <v>7</v>
      </c>
    </row>
    <row r="7" spans="1:171" ht="91.9">
      <c r="A7" s="142">
        <v>2023</v>
      </c>
      <c r="B7" s="142" t="s">
        <v>514</v>
      </c>
      <c r="C7" s="142" t="s">
        <v>514</v>
      </c>
      <c r="D7" s="142" t="s">
        <v>516</v>
      </c>
      <c r="E7" s="142">
        <v>12</v>
      </c>
      <c r="F7" s="142" t="s">
        <v>518</v>
      </c>
      <c r="G7" s="142" t="s">
        <v>519</v>
      </c>
      <c r="H7" s="142" t="s">
        <v>517</v>
      </c>
      <c r="I7" s="142" t="s">
        <v>512</v>
      </c>
      <c r="J7" s="142" t="s">
        <v>513</v>
      </c>
      <c r="K7" s="142" t="s">
        <v>459</v>
      </c>
      <c r="L7" s="559" t="s">
        <v>6230</v>
      </c>
      <c r="M7" s="142" t="s">
        <v>8</v>
      </c>
      <c r="N7" s="559" t="s">
        <v>6231</v>
      </c>
      <c r="O7" s="142" t="s">
        <v>8</v>
      </c>
      <c r="P7" s="142"/>
      <c r="Q7" s="142" t="s">
        <v>5682</v>
      </c>
      <c r="R7" s="142" t="s">
        <v>5682</v>
      </c>
      <c r="S7" s="142" t="s">
        <v>5682</v>
      </c>
      <c r="T7" s="142">
        <v>18</v>
      </c>
      <c r="U7" s="142"/>
      <c r="V7" s="142"/>
      <c r="W7" s="142">
        <v>53</v>
      </c>
      <c r="X7" s="142">
        <v>52</v>
      </c>
      <c r="Y7" s="142">
        <v>72</v>
      </c>
      <c r="Z7" s="142">
        <v>35</v>
      </c>
      <c r="AA7" s="142">
        <f t="shared" ref="AA7:AA11" si="26">W7-X7</f>
        <v>1</v>
      </c>
      <c r="AB7" s="142">
        <f t="shared" ref="AB7:AB17" si="27">Y7-X7</f>
        <v>20</v>
      </c>
      <c r="AC7" s="142"/>
      <c r="AD7" s="142">
        <v>62</v>
      </c>
      <c r="AE7" s="142"/>
      <c r="AF7" s="142"/>
      <c r="AG7" s="142">
        <v>77</v>
      </c>
      <c r="AH7" s="142">
        <v>76</v>
      </c>
      <c r="AI7" s="142">
        <v>89</v>
      </c>
      <c r="AJ7" s="142">
        <v>15</v>
      </c>
      <c r="AK7" s="142">
        <f t="shared" ref="AK7:AK11" si="28">AG7-AH7</f>
        <v>1</v>
      </c>
      <c r="AL7" s="142">
        <f t="shared" ref="AL7:AL17" si="29">AI7-AH7</f>
        <v>13</v>
      </c>
      <c r="AM7" s="142"/>
      <c r="AN7" s="142">
        <v>99</v>
      </c>
      <c r="AO7" s="142"/>
      <c r="AP7" s="142"/>
      <c r="AQ7" s="142">
        <v>100</v>
      </c>
      <c r="AR7" s="142">
        <v>100</v>
      </c>
      <c r="AS7" s="142">
        <v>100</v>
      </c>
      <c r="AT7" s="142">
        <v>1</v>
      </c>
      <c r="AU7" s="142">
        <f t="shared" ref="AU7:AU11" si="30">AQ7-AR7</f>
        <v>0</v>
      </c>
      <c r="AV7" s="142">
        <f t="shared" ref="AV7:AV17" si="31">AS7-AR7</f>
        <v>0</v>
      </c>
      <c r="AW7" s="142"/>
      <c r="AX7" s="142">
        <v>21</v>
      </c>
      <c r="AY7" s="142"/>
      <c r="AZ7" s="142"/>
      <c r="BA7" s="142">
        <v>31</v>
      </c>
      <c r="BB7" s="142">
        <v>43</v>
      </c>
      <c r="BC7" s="142">
        <v>48</v>
      </c>
      <c r="BD7" s="142">
        <v>10</v>
      </c>
      <c r="BE7" s="142">
        <f t="shared" ref="BE7:BE11" si="32">BA7-BB7</f>
        <v>-12</v>
      </c>
      <c r="BF7" s="142">
        <f t="shared" ref="BF7:BF17" si="33">BC7-BB7</f>
        <v>5</v>
      </c>
      <c r="BG7" s="142"/>
      <c r="BH7" s="142"/>
      <c r="BI7" s="142"/>
      <c r="BJ7" s="142"/>
      <c r="BK7" s="142"/>
      <c r="BL7" s="142"/>
      <c r="BM7" s="142"/>
      <c r="BN7" s="142"/>
      <c r="BO7" s="142"/>
      <c r="BP7" s="142"/>
      <c r="BQ7" s="142"/>
      <c r="BR7" s="142">
        <v>83</v>
      </c>
      <c r="BS7" s="142">
        <v>92</v>
      </c>
      <c r="BT7" s="142">
        <v>93</v>
      </c>
      <c r="BU7" s="142">
        <v>93</v>
      </c>
      <c r="BV7" s="142">
        <v>9</v>
      </c>
      <c r="BW7" s="142"/>
      <c r="BX7" s="142">
        <v>0</v>
      </c>
      <c r="BY7" s="142"/>
      <c r="BZ7" s="142">
        <v>96</v>
      </c>
      <c r="CA7" s="142">
        <v>91</v>
      </c>
      <c r="CB7" s="142">
        <v>92</v>
      </c>
      <c r="CC7" s="142">
        <v>95</v>
      </c>
      <c r="CD7" s="142">
        <v>-5</v>
      </c>
      <c r="CE7" s="142">
        <f t="shared" ref="CE7:CE11" si="34">CA7-CB7</f>
        <v>-1</v>
      </c>
      <c r="CF7" s="142">
        <f t="shared" ref="CF7:CF17" si="35">CC7-CB7</f>
        <v>3</v>
      </c>
      <c r="CG7" s="142">
        <f t="shared" ref="CG7:CG8" si="36">CC7-CA7</f>
        <v>4</v>
      </c>
      <c r="CH7" s="142">
        <v>96</v>
      </c>
      <c r="CI7" s="142"/>
      <c r="CJ7" s="142"/>
      <c r="CK7" s="142">
        <v>96</v>
      </c>
      <c r="CL7" s="142">
        <v>96</v>
      </c>
      <c r="CM7" s="142">
        <v>97</v>
      </c>
      <c r="CN7" s="142">
        <v>0</v>
      </c>
      <c r="CO7" s="142">
        <f t="shared" ref="CO7:CO11" si="37">CK7-CL7</f>
        <v>0</v>
      </c>
      <c r="CP7" s="142">
        <f t="shared" ref="CP7:CP17" si="38">CM7-CL7</f>
        <v>1</v>
      </c>
      <c r="CQ7" s="142"/>
      <c r="CR7" s="142">
        <v>18</v>
      </c>
      <c r="CS7" s="142"/>
      <c r="CT7" s="142">
        <v>33</v>
      </c>
      <c r="CU7" s="142"/>
      <c r="CV7" s="142"/>
      <c r="CW7" s="142">
        <f t="shared" ref="CW7:CW13" si="39">CT7-CR7</f>
        <v>15</v>
      </c>
      <c r="CX7" s="142">
        <v>62</v>
      </c>
      <c r="CY7" s="142"/>
      <c r="CZ7" s="142">
        <v>77</v>
      </c>
      <c r="DA7" s="142"/>
      <c r="DB7" s="142"/>
      <c r="DC7" s="142">
        <f t="shared" ref="DC7:DC13" si="40">CZ7-CX7</f>
        <v>15</v>
      </c>
      <c r="DD7" s="142">
        <v>99</v>
      </c>
      <c r="DE7" s="142"/>
      <c r="DF7" s="142">
        <v>100</v>
      </c>
      <c r="DG7" s="142"/>
      <c r="DH7" s="142"/>
      <c r="DI7" s="142">
        <f>DF7-DD7</f>
        <v>1</v>
      </c>
      <c r="DJ7" s="142">
        <v>21</v>
      </c>
      <c r="DK7" s="142"/>
      <c r="DL7" s="142">
        <v>46</v>
      </c>
      <c r="DM7" s="142"/>
      <c r="DN7" s="142"/>
      <c r="DO7" s="142">
        <f t="shared" ref="DO7:DO13" si="41">DL7-DJ7</f>
        <v>25</v>
      </c>
      <c r="DP7" s="142"/>
      <c r="DQ7" s="142"/>
      <c r="DR7" s="142"/>
      <c r="DS7" s="142">
        <v>83</v>
      </c>
      <c r="DT7" s="142"/>
      <c r="DU7" s="142">
        <v>84</v>
      </c>
      <c r="DV7" s="142"/>
      <c r="DW7" s="142"/>
      <c r="DX7" s="142">
        <v>1</v>
      </c>
      <c r="DY7" s="142">
        <v>96</v>
      </c>
      <c r="DZ7" s="142"/>
      <c r="EA7" s="142">
        <v>98</v>
      </c>
      <c r="EB7" s="142"/>
      <c r="EC7" s="142"/>
      <c r="ED7" s="142">
        <f t="shared" ref="ED7:ED13" si="42">EA7-DY7</f>
        <v>2</v>
      </c>
      <c r="EE7" s="142">
        <v>96</v>
      </c>
      <c r="EF7" s="142"/>
      <c r="EG7" s="142">
        <v>99</v>
      </c>
      <c r="EH7" s="142"/>
      <c r="EI7" s="142"/>
      <c r="EJ7" s="142">
        <f t="shared" ref="EJ7:EJ13" si="43">EG7-EE7</f>
        <v>3</v>
      </c>
      <c r="EK7" s="560">
        <v>0.95</v>
      </c>
      <c r="EL7" s="142">
        <v>0.9</v>
      </c>
      <c r="EM7" s="561">
        <v>4.3</v>
      </c>
      <c r="EN7" s="560">
        <v>0.43</v>
      </c>
      <c r="EO7" s="560">
        <v>0.93</v>
      </c>
      <c r="EP7" s="142">
        <v>1.3</v>
      </c>
      <c r="EQ7" s="561">
        <v>2</v>
      </c>
      <c r="ER7" s="560">
        <v>0.39</v>
      </c>
      <c r="ES7" s="562">
        <v>1011.6</v>
      </c>
      <c r="ET7" s="562">
        <v>153</v>
      </c>
      <c r="EU7" s="562">
        <v>3.1642857142857101</v>
      </c>
      <c r="EV7" s="562">
        <v>3.64047619047619</v>
      </c>
      <c r="EW7" s="563">
        <f t="shared" si="24"/>
        <v>0.15048908954100962</v>
      </c>
      <c r="EX7" s="142" t="s">
        <v>6216</v>
      </c>
      <c r="EY7" s="142" t="s">
        <v>6180</v>
      </c>
      <c r="EZ7" s="564" t="s">
        <v>6232</v>
      </c>
      <c r="FA7" s="560"/>
      <c r="FB7" s="564" t="s">
        <v>6233</v>
      </c>
      <c r="FC7" s="560"/>
      <c r="FD7" s="142">
        <v>1</v>
      </c>
      <c r="FE7" s="142">
        <v>0</v>
      </c>
      <c r="FF7" s="142">
        <v>1</v>
      </c>
      <c r="FG7" s="142">
        <v>1</v>
      </c>
      <c r="FH7" s="142">
        <v>1</v>
      </c>
      <c r="FI7" s="142">
        <v>1</v>
      </c>
      <c r="FJ7" s="142">
        <v>1</v>
      </c>
      <c r="FK7" s="142">
        <v>1</v>
      </c>
      <c r="FL7" s="142">
        <v>0</v>
      </c>
      <c r="FM7" s="142">
        <v>0</v>
      </c>
      <c r="FN7" s="142">
        <v>1</v>
      </c>
      <c r="FO7" s="565">
        <f t="shared" si="25"/>
        <v>7</v>
      </c>
    </row>
    <row r="8" spans="1:171" ht="78.75">
      <c r="A8" s="187">
        <v>2023</v>
      </c>
      <c r="B8" s="187" t="s">
        <v>524</v>
      </c>
      <c r="C8" s="187" t="s">
        <v>525</v>
      </c>
      <c r="D8" s="187" t="s">
        <v>527</v>
      </c>
      <c r="E8" s="187">
        <v>26</v>
      </c>
      <c r="F8" s="187" t="s">
        <v>529</v>
      </c>
      <c r="G8" s="187" t="s">
        <v>489</v>
      </c>
      <c r="H8" s="187" t="s">
        <v>528</v>
      </c>
      <c r="I8" s="187" t="s">
        <v>457</v>
      </c>
      <c r="J8" s="187" t="s">
        <v>522</v>
      </c>
      <c r="K8" s="187" t="s">
        <v>523</v>
      </c>
      <c r="L8" s="544" t="s">
        <v>6234</v>
      </c>
      <c r="M8" s="187" t="s">
        <v>2</v>
      </c>
      <c r="N8" s="544" t="s">
        <v>6235</v>
      </c>
      <c r="O8" s="187" t="s">
        <v>2</v>
      </c>
      <c r="P8" s="187"/>
      <c r="Q8" s="187" t="s">
        <v>5682</v>
      </c>
      <c r="R8" s="187" t="s">
        <v>5682</v>
      </c>
      <c r="S8" s="187" t="s">
        <v>5682</v>
      </c>
      <c r="T8" s="187">
        <v>14</v>
      </c>
      <c r="U8" s="187"/>
      <c r="V8" s="187"/>
      <c r="W8" s="187">
        <v>57</v>
      </c>
      <c r="X8" s="187">
        <v>63</v>
      </c>
      <c r="Y8" s="187">
        <v>73</v>
      </c>
      <c r="Z8" s="187">
        <f>W8-T8</f>
        <v>43</v>
      </c>
      <c r="AA8" s="187">
        <f t="shared" si="26"/>
        <v>-6</v>
      </c>
      <c r="AB8" s="187">
        <f t="shared" si="27"/>
        <v>10</v>
      </c>
      <c r="AC8" s="187"/>
      <c r="AD8" s="187">
        <v>42</v>
      </c>
      <c r="AE8" s="187"/>
      <c r="AF8" s="187"/>
      <c r="AG8" s="187">
        <v>86</v>
      </c>
      <c r="AH8" s="187">
        <v>86</v>
      </c>
      <c r="AI8" s="187">
        <v>94</v>
      </c>
      <c r="AJ8" s="187">
        <f>AG8-AD8</f>
        <v>44</v>
      </c>
      <c r="AK8" s="187">
        <f t="shared" si="28"/>
        <v>0</v>
      </c>
      <c r="AL8" s="187">
        <f t="shared" si="29"/>
        <v>8</v>
      </c>
      <c r="AM8" s="187"/>
      <c r="AN8" s="187">
        <v>92</v>
      </c>
      <c r="AO8" s="187"/>
      <c r="AP8" s="187"/>
      <c r="AQ8" s="187">
        <v>95</v>
      </c>
      <c r="AR8" s="187">
        <v>95</v>
      </c>
      <c r="AS8" s="187">
        <v>100</v>
      </c>
      <c r="AT8" s="187">
        <f>AQ8-AN8</f>
        <v>3</v>
      </c>
      <c r="AU8" s="187">
        <f t="shared" si="30"/>
        <v>0</v>
      </c>
      <c r="AV8" s="187">
        <f t="shared" si="31"/>
        <v>5</v>
      </c>
      <c r="AW8" s="187">
        <f>AS8-AQ8</f>
        <v>5</v>
      </c>
      <c r="AX8" s="187">
        <v>40</v>
      </c>
      <c r="AY8" s="187"/>
      <c r="AZ8" s="187"/>
      <c r="BA8" s="187">
        <v>61</v>
      </c>
      <c r="BB8" s="187">
        <v>71</v>
      </c>
      <c r="BC8" s="187">
        <v>77</v>
      </c>
      <c r="BD8" s="187">
        <f>BA8-AX8</f>
        <v>21</v>
      </c>
      <c r="BE8" s="187">
        <f t="shared" si="32"/>
        <v>-10</v>
      </c>
      <c r="BF8" s="187">
        <f t="shared" si="33"/>
        <v>6</v>
      </c>
      <c r="BG8" s="187"/>
      <c r="BH8" s="187"/>
      <c r="BI8" s="187"/>
      <c r="BJ8" s="187"/>
      <c r="BK8" s="187"/>
      <c r="BL8" s="187"/>
      <c r="BM8" s="187"/>
      <c r="BN8" s="187"/>
      <c r="BO8" s="187"/>
      <c r="BP8" s="187"/>
      <c r="BQ8" s="187"/>
      <c r="BR8" s="566">
        <v>72</v>
      </c>
      <c r="BS8" s="566">
        <v>84</v>
      </c>
      <c r="BT8" s="566">
        <v>78</v>
      </c>
      <c r="BU8" s="566">
        <v>89</v>
      </c>
      <c r="BV8" s="187">
        <f>BS8-BR8</f>
        <v>12</v>
      </c>
      <c r="BW8" s="187"/>
      <c r="BX8" s="187">
        <f>BU8-BT8</f>
        <v>11</v>
      </c>
      <c r="BY8" s="187"/>
      <c r="BZ8" s="187"/>
      <c r="CA8" s="187">
        <v>86</v>
      </c>
      <c r="CB8" s="187">
        <v>89</v>
      </c>
      <c r="CC8" s="187">
        <v>92</v>
      </c>
      <c r="CD8" s="187" t="e">
        <f>CA8-#REF!</f>
        <v>#REF!</v>
      </c>
      <c r="CE8" s="187">
        <f t="shared" si="34"/>
        <v>-3</v>
      </c>
      <c r="CF8" s="187">
        <f t="shared" si="35"/>
        <v>3</v>
      </c>
      <c r="CG8" s="187">
        <f t="shared" si="36"/>
        <v>6</v>
      </c>
      <c r="CH8" s="187">
        <v>86</v>
      </c>
      <c r="CI8" s="187"/>
      <c r="CJ8" s="187"/>
      <c r="CK8" s="187">
        <v>87</v>
      </c>
      <c r="CL8" s="187">
        <v>88</v>
      </c>
      <c r="CM8" s="187">
        <v>90</v>
      </c>
      <c r="CN8" s="187">
        <f>CK8-CH8</f>
        <v>1</v>
      </c>
      <c r="CO8" s="187">
        <f t="shared" si="37"/>
        <v>-1</v>
      </c>
      <c r="CP8" s="187">
        <f t="shared" si="38"/>
        <v>2</v>
      </c>
      <c r="CQ8" s="187">
        <f>CM8-CK8</f>
        <v>3</v>
      </c>
      <c r="CR8" s="187">
        <v>14</v>
      </c>
      <c r="CS8" s="187"/>
      <c r="CT8" s="187">
        <v>19</v>
      </c>
      <c r="CU8" s="187"/>
      <c r="CV8" s="187"/>
      <c r="CW8" s="187">
        <f t="shared" si="39"/>
        <v>5</v>
      </c>
      <c r="CX8" s="187">
        <v>43</v>
      </c>
      <c r="CY8" s="187"/>
      <c r="CZ8" s="187">
        <v>48</v>
      </c>
      <c r="DA8" s="187"/>
      <c r="DB8" s="187"/>
      <c r="DC8" s="187">
        <f t="shared" si="40"/>
        <v>5</v>
      </c>
      <c r="DD8" s="187">
        <v>94</v>
      </c>
      <c r="DE8" s="187"/>
      <c r="DF8" s="187">
        <v>94</v>
      </c>
      <c r="DG8" s="187"/>
      <c r="DH8" s="187"/>
      <c r="DI8" s="187">
        <v>0</v>
      </c>
      <c r="DJ8" s="187">
        <v>40</v>
      </c>
      <c r="DK8" s="187"/>
      <c r="DL8" s="187">
        <v>44</v>
      </c>
      <c r="DM8" s="187"/>
      <c r="DN8" s="187"/>
      <c r="DO8" s="187">
        <f t="shared" si="41"/>
        <v>4</v>
      </c>
      <c r="DP8" s="187"/>
      <c r="DQ8" s="187"/>
      <c r="DR8" s="187"/>
      <c r="DS8" s="187">
        <v>72</v>
      </c>
      <c r="DT8" s="187"/>
      <c r="DU8" s="187">
        <v>69</v>
      </c>
      <c r="DV8" s="187"/>
      <c r="DW8" s="187"/>
      <c r="DX8" s="187">
        <v>-3</v>
      </c>
      <c r="DY8" s="187">
        <v>90</v>
      </c>
      <c r="DZ8" s="187"/>
      <c r="EA8" s="187">
        <v>91</v>
      </c>
      <c r="EB8" s="187"/>
      <c r="EC8" s="187"/>
      <c r="ED8" s="187">
        <f t="shared" si="42"/>
        <v>1</v>
      </c>
      <c r="EE8" s="187">
        <v>88</v>
      </c>
      <c r="EF8" s="187"/>
      <c r="EG8" s="187">
        <v>90</v>
      </c>
      <c r="EH8" s="187"/>
      <c r="EI8" s="187"/>
      <c r="EJ8" s="187">
        <f t="shared" si="43"/>
        <v>2</v>
      </c>
      <c r="EK8" s="188">
        <v>0.94</v>
      </c>
      <c r="EL8" s="187">
        <v>1.4</v>
      </c>
      <c r="EM8" s="546">
        <v>5.0999999999999996</v>
      </c>
      <c r="EN8" s="188">
        <v>0.41</v>
      </c>
      <c r="EO8" s="188">
        <v>0.9</v>
      </c>
      <c r="EP8" s="187">
        <v>1.7</v>
      </c>
      <c r="EQ8" s="546">
        <v>2.1</v>
      </c>
      <c r="ER8" s="188">
        <v>0.37</v>
      </c>
      <c r="ES8" s="548">
        <v>487.4</v>
      </c>
      <c r="ET8" s="548">
        <v>131.6</v>
      </c>
      <c r="EU8" s="548">
        <v>0.60418604651162799</v>
      </c>
      <c r="EV8" s="548">
        <v>0.62186046511627902</v>
      </c>
      <c r="EW8" s="188">
        <f t="shared" si="24"/>
        <v>2.9253271747497835E-2</v>
      </c>
      <c r="EX8" s="187" t="s">
        <v>6236</v>
      </c>
      <c r="EY8" s="142" t="s">
        <v>6180</v>
      </c>
      <c r="EZ8" s="545" t="s">
        <v>6237</v>
      </c>
      <c r="FA8" s="188"/>
      <c r="FB8" s="545" t="s">
        <v>6238</v>
      </c>
      <c r="FC8" s="188"/>
      <c r="FD8" s="187">
        <v>0</v>
      </c>
      <c r="FE8" s="187">
        <v>0</v>
      </c>
      <c r="FF8" s="187">
        <v>0</v>
      </c>
      <c r="FG8" s="187">
        <v>0</v>
      </c>
      <c r="FH8" s="187">
        <v>1</v>
      </c>
      <c r="FI8" s="187">
        <v>0</v>
      </c>
      <c r="FJ8" s="187">
        <v>0</v>
      </c>
      <c r="FK8" s="187">
        <v>1</v>
      </c>
      <c r="FL8" s="187">
        <v>0</v>
      </c>
      <c r="FM8" s="187">
        <v>0</v>
      </c>
      <c r="FN8" s="187">
        <v>0</v>
      </c>
      <c r="FO8" s="547">
        <f t="shared" si="25"/>
        <v>2</v>
      </c>
    </row>
    <row r="9" spans="1:171" ht="78.75">
      <c r="A9" s="187">
        <v>2023</v>
      </c>
      <c r="B9" s="187" t="s">
        <v>535</v>
      </c>
      <c r="C9" s="187" t="s">
        <v>536</v>
      </c>
      <c r="D9" s="187" t="s">
        <v>527</v>
      </c>
      <c r="E9" s="187">
        <v>10</v>
      </c>
      <c r="F9" s="187" t="s">
        <v>477</v>
      </c>
      <c r="G9" s="187" t="s">
        <v>519</v>
      </c>
      <c r="H9" s="187" t="s">
        <v>538</v>
      </c>
      <c r="I9" s="187" t="s">
        <v>532</v>
      </c>
      <c r="J9" s="187" t="s">
        <v>533</v>
      </c>
      <c r="K9" s="187" t="s">
        <v>534</v>
      </c>
      <c r="L9" s="544" t="s">
        <v>6239</v>
      </c>
      <c r="M9" s="187" t="s">
        <v>2</v>
      </c>
      <c r="N9" s="544" t="s">
        <v>6240</v>
      </c>
      <c r="O9" s="187" t="s">
        <v>2</v>
      </c>
      <c r="P9" s="187"/>
      <c r="Q9" s="187" t="s">
        <v>5682</v>
      </c>
      <c r="R9" s="187" t="s">
        <v>5682</v>
      </c>
      <c r="S9" s="187" t="s">
        <v>5682</v>
      </c>
      <c r="T9" s="187">
        <v>4</v>
      </c>
      <c r="U9" s="187"/>
      <c r="V9" s="187"/>
      <c r="W9" s="187">
        <v>33</v>
      </c>
      <c r="X9" s="187">
        <v>50</v>
      </c>
      <c r="Y9" s="187">
        <v>52</v>
      </c>
      <c r="Z9" s="187">
        <v>29</v>
      </c>
      <c r="AA9" s="187">
        <f t="shared" si="26"/>
        <v>-17</v>
      </c>
      <c r="AB9" s="187">
        <f t="shared" si="27"/>
        <v>2</v>
      </c>
      <c r="AC9" s="187"/>
      <c r="AD9" s="187">
        <v>36</v>
      </c>
      <c r="AE9" s="187"/>
      <c r="AF9" s="187"/>
      <c r="AG9" s="187">
        <v>68</v>
      </c>
      <c r="AH9" s="187">
        <v>82</v>
      </c>
      <c r="AI9" s="187">
        <v>85</v>
      </c>
      <c r="AJ9" s="187">
        <v>32</v>
      </c>
      <c r="AK9" s="187">
        <f t="shared" si="28"/>
        <v>-14</v>
      </c>
      <c r="AL9" s="187">
        <f t="shared" si="29"/>
        <v>3</v>
      </c>
      <c r="AM9" s="187"/>
      <c r="AN9" s="187">
        <v>86</v>
      </c>
      <c r="AO9" s="187"/>
      <c r="AP9" s="187"/>
      <c r="AQ9" s="187">
        <v>96</v>
      </c>
      <c r="AR9" s="187">
        <v>93</v>
      </c>
      <c r="AS9" s="187">
        <v>98</v>
      </c>
      <c r="AT9" s="187">
        <v>10</v>
      </c>
      <c r="AU9" s="187">
        <f t="shared" si="30"/>
        <v>3</v>
      </c>
      <c r="AV9" s="187">
        <f t="shared" si="31"/>
        <v>5</v>
      </c>
      <c r="AW9" s="187"/>
      <c r="AX9" s="187">
        <v>30</v>
      </c>
      <c r="AY9" s="187"/>
      <c r="AZ9" s="187"/>
      <c r="BA9" s="187">
        <v>55</v>
      </c>
      <c r="BB9" s="187">
        <v>48</v>
      </c>
      <c r="BC9" s="187">
        <v>71</v>
      </c>
      <c r="BD9" s="187">
        <v>25</v>
      </c>
      <c r="BE9" s="187">
        <f t="shared" si="32"/>
        <v>7</v>
      </c>
      <c r="BF9" s="187">
        <f t="shared" si="33"/>
        <v>23</v>
      </c>
      <c r="BG9" s="187"/>
      <c r="BH9" s="187"/>
      <c r="BI9" s="187"/>
      <c r="BJ9" s="187"/>
      <c r="BK9" s="187"/>
      <c r="BL9" s="187"/>
      <c r="BM9" s="187"/>
      <c r="BN9" s="187"/>
      <c r="BO9" s="187"/>
      <c r="BP9" s="187"/>
      <c r="BQ9" s="187"/>
      <c r="BR9" s="187">
        <v>51</v>
      </c>
      <c r="BS9" s="187">
        <v>88</v>
      </c>
      <c r="BT9" s="187">
        <v>86</v>
      </c>
      <c r="BU9" s="187">
        <v>94</v>
      </c>
      <c r="BV9" s="187">
        <v>37</v>
      </c>
      <c r="BW9" s="187"/>
      <c r="BX9" s="187">
        <v>8</v>
      </c>
      <c r="BY9" s="187"/>
      <c r="BZ9" s="187">
        <v>74</v>
      </c>
      <c r="CA9" s="187">
        <v>86</v>
      </c>
      <c r="CB9" s="187">
        <v>78</v>
      </c>
      <c r="CC9" s="187">
        <v>87</v>
      </c>
      <c r="CD9" s="187">
        <v>12</v>
      </c>
      <c r="CE9" s="187">
        <f t="shared" si="34"/>
        <v>8</v>
      </c>
      <c r="CF9" s="187">
        <f t="shared" si="35"/>
        <v>9</v>
      </c>
      <c r="CG9" s="187"/>
      <c r="CH9" s="187">
        <v>69</v>
      </c>
      <c r="CI9" s="187"/>
      <c r="CJ9" s="187"/>
      <c r="CK9" s="187">
        <v>88</v>
      </c>
      <c r="CL9" s="187">
        <v>80</v>
      </c>
      <c r="CM9" s="187">
        <v>86</v>
      </c>
      <c r="CN9" s="187">
        <v>19</v>
      </c>
      <c r="CO9" s="187">
        <f t="shared" si="37"/>
        <v>8</v>
      </c>
      <c r="CP9" s="187">
        <f t="shared" si="38"/>
        <v>6</v>
      </c>
      <c r="CQ9" s="187"/>
      <c r="CR9" s="187">
        <v>4</v>
      </c>
      <c r="CS9" s="187"/>
      <c r="CT9" s="187">
        <v>19</v>
      </c>
      <c r="CU9" s="187"/>
      <c r="CV9" s="187"/>
      <c r="CW9" s="187">
        <f t="shared" si="39"/>
        <v>15</v>
      </c>
      <c r="CX9" s="187">
        <v>36</v>
      </c>
      <c r="CY9" s="187"/>
      <c r="CZ9" s="187">
        <v>63</v>
      </c>
      <c r="DA9" s="187"/>
      <c r="DB9" s="187"/>
      <c r="DC9" s="187">
        <f t="shared" si="40"/>
        <v>27</v>
      </c>
      <c r="DD9" s="187">
        <v>86</v>
      </c>
      <c r="DE9" s="187"/>
      <c r="DF9" s="187">
        <v>90</v>
      </c>
      <c r="DG9" s="187"/>
      <c r="DH9" s="187"/>
      <c r="DI9" s="187">
        <v>4</v>
      </c>
      <c r="DJ9" s="187">
        <v>30</v>
      </c>
      <c r="DK9" s="187"/>
      <c r="DL9" s="187">
        <v>49</v>
      </c>
      <c r="DM9" s="187"/>
      <c r="DN9" s="187"/>
      <c r="DO9" s="187">
        <f t="shared" si="41"/>
        <v>19</v>
      </c>
      <c r="DP9" s="187"/>
      <c r="DQ9" s="187"/>
      <c r="DR9" s="187"/>
      <c r="DS9" s="187">
        <v>51</v>
      </c>
      <c r="DT9" s="187"/>
      <c r="DU9" s="187">
        <v>76</v>
      </c>
      <c r="DV9" s="187"/>
      <c r="DW9" s="187"/>
      <c r="DX9" s="187">
        <v>25</v>
      </c>
      <c r="DY9" s="187">
        <v>74</v>
      </c>
      <c r="DZ9" s="187"/>
      <c r="EA9" s="187">
        <v>81</v>
      </c>
      <c r="EB9" s="187"/>
      <c r="EC9" s="187"/>
      <c r="ED9" s="187">
        <f t="shared" si="42"/>
        <v>7</v>
      </c>
      <c r="EE9" s="187">
        <v>69</v>
      </c>
      <c r="EF9" s="187"/>
      <c r="EG9" s="187">
        <v>82</v>
      </c>
      <c r="EH9" s="187"/>
      <c r="EI9" s="187"/>
      <c r="EJ9" s="187">
        <f t="shared" si="43"/>
        <v>13</v>
      </c>
      <c r="EK9" s="188">
        <v>0.94</v>
      </c>
      <c r="EL9" s="187">
        <v>1</v>
      </c>
      <c r="EM9" s="546">
        <v>5.9</v>
      </c>
      <c r="EN9" s="188">
        <v>0.39</v>
      </c>
      <c r="EO9" s="187" t="s">
        <v>425</v>
      </c>
      <c r="EP9" s="187" t="s">
        <v>425</v>
      </c>
      <c r="EQ9" s="546"/>
      <c r="ER9" s="187" t="s">
        <v>425</v>
      </c>
      <c r="ES9" s="187" t="e">
        <v>#N/A</v>
      </c>
      <c r="ET9" s="548">
        <v>105.6</v>
      </c>
      <c r="EU9" s="548">
        <v>2.6432432432432398</v>
      </c>
      <c r="EV9" s="548">
        <v>2.8621621621621598</v>
      </c>
      <c r="EW9" s="188">
        <f t="shared" si="24"/>
        <v>8.2822085889571073E-2</v>
      </c>
      <c r="EX9" s="187" t="s">
        <v>6216</v>
      </c>
      <c r="EY9" s="142" t="s">
        <v>6180</v>
      </c>
      <c r="EZ9" s="545" t="s">
        <v>6241</v>
      </c>
      <c r="FA9" s="187"/>
      <c r="FB9" s="545" t="s">
        <v>6242</v>
      </c>
      <c r="FC9" s="187"/>
      <c r="FD9" s="187">
        <v>1</v>
      </c>
      <c r="FE9" s="187">
        <v>0</v>
      </c>
      <c r="FF9" s="187">
        <v>1</v>
      </c>
      <c r="FG9" s="187">
        <v>0</v>
      </c>
      <c r="FH9" s="187">
        <v>1</v>
      </c>
      <c r="FI9" s="187">
        <v>1</v>
      </c>
      <c r="FJ9" s="187">
        <v>1</v>
      </c>
      <c r="FK9" s="187">
        <v>1</v>
      </c>
      <c r="FL9" s="187">
        <v>0</v>
      </c>
      <c r="FM9" s="187">
        <v>0</v>
      </c>
      <c r="FN9" s="187">
        <v>0</v>
      </c>
      <c r="FO9" s="547">
        <f t="shared" si="25"/>
        <v>6</v>
      </c>
    </row>
    <row r="10" spans="1:171" ht="91.9">
      <c r="A10" s="187">
        <v>2023</v>
      </c>
      <c r="B10" s="492" t="s">
        <v>543</v>
      </c>
      <c r="C10" s="492" t="s">
        <v>544</v>
      </c>
      <c r="D10" s="492" t="s">
        <v>546</v>
      </c>
      <c r="E10" s="492">
        <v>20</v>
      </c>
      <c r="F10" s="492" t="s">
        <v>548</v>
      </c>
      <c r="G10" s="187" t="s">
        <v>549</v>
      </c>
      <c r="H10" s="187" t="s">
        <v>547</v>
      </c>
      <c r="I10" s="187" t="s">
        <v>541</v>
      </c>
      <c r="J10" s="187" t="s">
        <v>542</v>
      </c>
      <c r="K10" s="187" t="s">
        <v>482</v>
      </c>
      <c r="L10" s="567" t="s">
        <v>6243</v>
      </c>
      <c r="M10" s="187" t="s">
        <v>8</v>
      </c>
      <c r="N10" s="567" t="s">
        <v>6244</v>
      </c>
      <c r="O10" s="187" t="s">
        <v>2</v>
      </c>
      <c r="P10" s="471"/>
      <c r="Q10" s="187" t="s">
        <v>5682</v>
      </c>
      <c r="R10" s="187" t="s">
        <v>5682</v>
      </c>
      <c r="S10" s="187" t="s">
        <v>5682</v>
      </c>
      <c r="T10" s="492">
        <v>59</v>
      </c>
      <c r="U10" s="492"/>
      <c r="V10" s="492"/>
      <c r="W10" s="492">
        <v>72</v>
      </c>
      <c r="X10" s="492">
        <v>77</v>
      </c>
      <c r="Y10" s="492">
        <v>82</v>
      </c>
      <c r="Z10" s="187">
        <v>13</v>
      </c>
      <c r="AA10" s="187">
        <f t="shared" si="26"/>
        <v>-5</v>
      </c>
      <c r="AB10" s="187">
        <f t="shared" si="27"/>
        <v>5</v>
      </c>
      <c r="AC10" s="492"/>
      <c r="AD10" s="492">
        <v>83</v>
      </c>
      <c r="AE10" s="492"/>
      <c r="AF10" s="492"/>
      <c r="AG10" s="492">
        <v>95</v>
      </c>
      <c r="AH10" s="492">
        <v>91</v>
      </c>
      <c r="AI10" s="492">
        <v>96</v>
      </c>
      <c r="AJ10" s="187">
        <v>12</v>
      </c>
      <c r="AK10" s="187">
        <f t="shared" si="28"/>
        <v>4</v>
      </c>
      <c r="AL10" s="187">
        <f t="shared" si="29"/>
        <v>5</v>
      </c>
      <c r="AM10" s="492"/>
      <c r="AN10" s="492">
        <v>98</v>
      </c>
      <c r="AO10" s="492"/>
      <c r="AP10" s="492"/>
      <c r="AQ10" s="492">
        <v>100</v>
      </c>
      <c r="AR10" s="492">
        <v>100</v>
      </c>
      <c r="AS10" s="492">
        <v>100</v>
      </c>
      <c r="AT10" s="187">
        <v>2</v>
      </c>
      <c r="AU10" s="187">
        <f t="shared" si="30"/>
        <v>0</v>
      </c>
      <c r="AV10" s="187">
        <f t="shared" si="31"/>
        <v>0</v>
      </c>
      <c r="AW10" s="492"/>
      <c r="AX10" s="492">
        <v>44</v>
      </c>
      <c r="AY10" s="492"/>
      <c r="AZ10" s="492"/>
      <c r="BA10" s="492">
        <v>37</v>
      </c>
      <c r="BB10" s="492">
        <v>36</v>
      </c>
      <c r="BC10" s="492">
        <v>47</v>
      </c>
      <c r="BD10" s="187">
        <v>-7</v>
      </c>
      <c r="BE10" s="187">
        <f t="shared" si="32"/>
        <v>1</v>
      </c>
      <c r="BF10" s="187">
        <f t="shared" si="33"/>
        <v>11</v>
      </c>
      <c r="BG10" s="492"/>
      <c r="BH10" s="492"/>
      <c r="BI10" s="492"/>
      <c r="BJ10" s="492"/>
      <c r="BK10" s="492"/>
      <c r="BL10" s="492"/>
      <c r="BM10" s="492"/>
      <c r="BN10" s="492"/>
      <c r="BO10" s="492"/>
      <c r="BP10" s="492"/>
      <c r="BQ10" s="492"/>
      <c r="BR10" s="492">
        <v>87</v>
      </c>
      <c r="BS10" s="492">
        <v>94</v>
      </c>
      <c r="BT10" s="492">
        <v>97</v>
      </c>
      <c r="BU10" s="492">
        <v>93</v>
      </c>
      <c r="BV10" s="492">
        <v>7</v>
      </c>
      <c r="BW10" s="492"/>
      <c r="BX10" s="492">
        <v>-4</v>
      </c>
      <c r="BY10" s="492"/>
      <c r="BZ10" s="492">
        <v>98</v>
      </c>
      <c r="CA10" s="492">
        <v>97</v>
      </c>
      <c r="CB10" s="492">
        <v>94</v>
      </c>
      <c r="CC10" s="492">
        <v>98</v>
      </c>
      <c r="CD10" s="187">
        <v>-1</v>
      </c>
      <c r="CE10" s="187">
        <f t="shared" si="34"/>
        <v>3</v>
      </c>
      <c r="CF10" s="187">
        <f t="shared" si="35"/>
        <v>4</v>
      </c>
      <c r="CG10" s="492"/>
      <c r="CH10" s="492">
        <v>96</v>
      </c>
      <c r="CI10" s="492"/>
      <c r="CJ10" s="492"/>
      <c r="CK10" s="492">
        <v>95</v>
      </c>
      <c r="CL10" s="492">
        <v>95</v>
      </c>
      <c r="CM10" s="492">
        <v>97</v>
      </c>
      <c r="CN10" s="187">
        <v>-1</v>
      </c>
      <c r="CO10" s="187">
        <f t="shared" si="37"/>
        <v>0</v>
      </c>
      <c r="CP10" s="187">
        <f t="shared" si="38"/>
        <v>2</v>
      </c>
      <c r="CQ10" s="492"/>
      <c r="CR10" s="492">
        <v>59</v>
      </c>
      <c r="CS10" s="492"/>
      <c r="CT10" s="492">
        <v>61</v>
      </c>
      <c r="CU10" s="492"/>
      <c r="CV10" s="492"/>
      <c r="CW10" s="492">
        <f t="shared" si="39"/>
        <v>2</v>
      </c>
      <c r="CX10" s="492">
        <v>83</v>
      </c>
      <c r="CY10" s="492"/>
      <c r="CZ10" s="492">
        <v>91</v>
      </c>
      <c r="DA10" s="492"/>
      <c r="DB10" s="492"/>
      <c r="DC10" s="492">
        <f t="shared" si="40"/>
        <v>8</v>
      </c>
      <c r="DD10" s="492">
        <v>98</v>
      </c>
      <c r="DE10" s="492"/>
      <c r="DF10" s="492">
        <v>100</v>
      </c>
      <c r="DG10" s="492"/>
      <c r="DH10" s="492"/>
      <c r="DI10" s="492">
        <f t="shared" ref="DI10:DI13" si="44">DF10-DD10</f>
        <v>2</v>
      </c>
      <c r="DJ10" s="492">
        <v>33</v>
      </c>
      <c r="DK10" s="492"/>
      <c r="DL10" s="492">
        <v>42</v>
      </c>
      <c r="DM10" s="492"/>
      <c r="DN10" s="492"/>
      <c r="DO10" s="492">
        <f t="shared" si="41"/>
        <v>9</v>
      </c>
      <c r="DP10" s="492"/>
      <c r="DQ10" s="492"/>
      <c r="DR10" s="492"/>
      <c r="DS10" s="492">
        <v>87</v>
      </c>
      <c r="DT10" s="492"/>
      <c r="DU10" s="492">
        <v>87</v>
      </c>
      <c r="DV10" s="492"/>
      <c r="DW10" s="492"/>
      <c r="DX10" s="492">
        <v>0</v>
      </c>
      <c r="DY10" s="492">
        <v>98</v>
      </c>
      <c r="DZ10" s="492"/>
      <c r="EA10" s="492">
        <v>98</v>
      </c>
      <c r="EB10" s="492"/>
      <c r="EC10" s="492"/>
      <c r="ED10" s="492">
        <f t="shared" si="42"/>
        <v>0</v>
      </c>
      <c r="EE10" s="492">
        <v>96</v>
      </c>
      <c r="EF10" s="492"/>
      <c r="EG10" s="492">
        <v>96</v>
      </c>
      <c r="EH10" s="492"/>
      <c r="EI10" s="492"/>
      <c r="EJ10" s="492">
        <f t="shared" si="43"/>
        <v>0</v>
      </c>
      <c r="EK10" s="555">
        <v>0.94</v>
      </c>
      <c r="EL10" s="492">
        <v>1.2</v>
      </c>
      <c r="EM10" s="556">
        <v>5.3</v>
      </c>
      <c r="EN10" s="555">
        <v>0.42</v>
      </c>
      <c r="EO10" s="555">
        <v>0.92</v>
      </c>
      <c r="EP10" s="492">
        <v>1.1000000000000001</v>
      </c>
      <c r="EQ10" s="556">
        <v>2.1</v>
      </c>
      <c r="ER10" s="555">
        <v>0.42</v>
      </c>
      <c r="ES10" s="557">
        <v>1203.2</v>
      </c>
      <c r="ET10" s="557">
        <v>431.5</v>
      </c>
      <c r="EU10" s="557">
        <v>3.1158730158730199</v>
      </c>
      <c r="EV10" s="557">
        <v>3.42063492063492</v>
      </c>
      <c r="EW10" s="555">
        <f t="shared" si="24"/>
        <v>9.7809475292917392E-2</v>
      </c>
      <c r="EX10" s="187" t="s">
        <v>6216</v>
      </c>
      <c r="EY10" s="142" t="s">
        <v>6180</v>
      </c>
      <c r="EZ10" s="187"/>
      <c r="FA10" s="187"/>
      <c r="FB10" s="187"/>
      <c r="FC10" s="187"/>
      <c r="FD10" s="492"/>
      <c r="FE10" s="492"/>
      <c r="FF10" s="492"/>
      <c r="FG10" s="492"/>
      <c r="FH10" s="492"/>
      <c r="FI10" s="492"/>
      <c r="FJ10" s="492"/>
      <c r="FK10" s="492"/>
      <c r="FL10" s="492"/>
      <c r="FM10" s="492"/>
      <c r="FN10" s="492"/>
      <c r="FO10" s="547"/>
    </row>
    <row r="11" spans="1:171" ht="91.9">
      <c r="A11" s="187">
        <v>2023</v>
      </c>
      <c r="B11" s="492" t="s">
        <v>555</v>
      </c>
      <c r="C11" s="492" t="s">
        <v>555</v>
      </c>
      <c r="D11" s="492" t="s">
        <v>557</v>
      </c>
      <c r="E11" s="492">
        <v>63</v>
      </c>
      <c r="F11" s="187" t="s">
        <v>559</v>
      </c>
      <c r="G11" s="187" t="s">
        <v>560</v>
      </c>
      <c r="H11" s="187" t="s">
        <v>558</v>
      </c>
      <c r="I11" s="492" t="s">
        <v>552</v>
      </c>
      <c r="J11" s="492" t="s">
        <v>553</v>
      </c>
      <c r="K11" s="187" t="s">
        <v>554</v>
      </c>
      <c r="L11" s="567" t="s">
        <v>6245</v>
      </c>
      <c r="M11" s="187" t="s">
        <v>8</v>
      </c>
      <c r="N11" s="567" t="s">
        <v>6246</v>
      </c>
      <c r="O11" s="187" t="s">
        <v>5</v>
      </c>
      <c r="P11" s="471"/>
      <c r="Q11" s="187" t="s">
        <v>5682</v>
      </c>
      <c r="R11" s="187" t="s">
        <v>5682</v>
      </c>
      <c r="S11" s="187" t="s">
        <v>5682</v>
      </c>
      <c r="T11" s="492">
        <v>40</v>
      </c>
      <c r="U11" s="492"/>
      <c r="V11" s="492"/>
      <c r="W11" s="492">
        <v>78</v>
      </c>
      <c r="X11" s="492">
        <v>79</v>
      </c>
      <c r="Y11" s="492">
        <v>86</v>
      </c>
      <c r="Z11" s="492">
        <f>W11-T11</f>
        <v>38</v>
      </c>
      <c r="AA11" s="187">
        <f t="shared" si="26"/>
        <v>-1</v>
      </c>
      <c r="AB11" s="187">
        <f t="shared" si="27"/>
        <v>7</v>
      </c>
      <c r="AC11" s="492"/>
      <c r="AD11" s="492">
        <v>73</v>
      </c>
      <c r="AE11" s="492"/>
      <c r="AF11" s="492"/>
      <c r="AG11" s="492">
        <v>97</v>
      </c>
      <c r="AH11" s="492">
        <v>97</v>
      </c>
      <c r="AI11" s="492">
        <v>100</v>
      </c>
      <c r="AJ11" s="187">
        <v>24</v>
      </c>
      <c r="AK11" s="187">
        <f t="shared" si="28"/>
        <v>0</v>
      </c>
      <c r="AL11" s="187">
        <f t="shared" si="29"/>
        <v>3</v>
      </c>
      <c r="AM11" s="492"/>
      <c r="AN11" s="492">
        <v>100</v>
      </c>
      <c r="AO11" s="492"/>
      <c r="AP11" s="492"/>
      <c r="AQ11" s="492">
        <v>100</v>
      </c>
      <c r="AR11" s="492">
        <v>100</v>
      </c>
      <c r="AS11" s="492">
        <v>100</v>
      </c>
      <c r="AT11" s="187">
        <v>0</v>
      </c>
      <c r="AU11" s="187">
        <f t="shared" si="30"/>
        <v>0</v>
      </c>
      <c r="AV11" s="187">
        <f t="shared" si="31"/>
        <v>0</v>
      </c>
      <c r="AW11" s="492"/>
      <c r="AX11" s="492">
        <v>60</v>
      </c>
      <c r="AY11" s="492"/>
      <c r="AZ11" s="492"/>
      <c r="BA11" s="492">
        <v>84</v>
      </c>
      <c r="BB11" s="492">
        <v>87</v>
      </c>
      <c r="BC11" s="492">
        <v>92</v>
      </c>
      <c r="BD11" s="187">
        <v>24</v>
      </c>
      <c r="BE11" s="187">
        <f t="shared" si="32"/>
        <v>-3</v>
      </c>
      <c r="BF11" s="187">
        <f t="shared" si="33"/>
        <v>5</v>
      </c>
      <c r="BG11" s="492"/>
      <c r="BH11" s="492"/>
      <c r="BI11" s="492"/>
      <c r="BJ11" s="492"/>
      <c r="BK11" s="492"/>
      <c r="BL11" s="492"/>
      <c r="BM11" s="492"/>
      <c r="BN11" s="492"/>
      <c r="BO11" s="492"/>
      <c r="BP11" s="492"/>
      <c r="BQ11" s="492"/>
      <c r="BR11" s="492">
        <v>75</v>
      </c>
      <c r="BS11" s="492">
        <v>88</v>
      </c>
      <c r="BT11" s="492">
        <v>95</v>
      </c>
      <c r="BU11" s="492">
        <v>99</v>
      </c>
      <c r="BV11" s="492">
        <v>13</v>
      </c>
      <c r="BW11" s="492"/>
      <c r="BX11" s="492">
        <v>4</v>
      </c>
      <c r="BY11" s="492"/>
      <c r="BZ11" s="492">
        <v>92</v>
      </c>
      <c r="CA11" s="492">
        <v>95</v>
      </c>
      <c r="CB11" s="492">
        <v>96</v>
      </c>
      <c r="CC11" s="492">
        <v>98</v>
      </c>
      <c r="CD11" s="187">
        <v>3</v>
      </c>
      <c r="CE11" s="187">
        <f t="shared" si="34"/>
        <v>-1</v>
      </c>
      <c r="CF11" s="187">
        <f t="shared" si="35"/>
        <v>2</v>
      </c>
      <c r="CG11" s="492"/>
      <c r="CH11" s="492">
        <v>93</v>
      </c>
      <c r="CI11" s="492"/>
      <c r="CJ11" s="492"/>
      <c r="CK11" s="492">
        <v>95</v>
      </c>
      <c r="CL11" s="492">
        <v>95</v>
      </c>
      <c r="CM11" s="492">
        <v>98</v>
      </c>
      <c r="CN11" s="187">
        <v>2</v>
      </c>
      <c r="CO11" s="187">
        <f t="shared" si="37"/>
        <v>0</v>
      </c>
      <c r="CP11" s="187">
        <f t="shared" si="38"/>
        <v>3</v>
      </c>
      <c r="CQ11" s="492"/>
      <c r="CR11" s="492">
        <v>40</v>
      </c>
      <c r="CS11" s="492"/>
      <c r="CT11" s="492">
        <v>58</v>
      </c>
      <c r="CU11" s="492"/>
      <c r="CV11" s="492"/>
      <c r="CW11" s="492">
        <f t="shared" si="39"/>
        <v>18</v>
      </c>
      <c r="CX11" s="492">
        <v>73</v>
      </c>
      <c r="CY11" s="492"/>
      <c r="CZ11" s="492">
        <v>87</v>
      </c>
      <c r="DA11" s="492"/>
      <c r="DB11" s="492"/>
      <c r="DC11" s="492">
        <f t="shared" si="40"/>
        <v>14</v>
      </c>
      <c r="DD11" s="492">
        <v>100</v>
      </c>
      <c r="DE11" s="492"/>
      <c r="DF11" s="492">
        <v>100</v>
      </c>
      <c r="DG11" s="492"/>
      <c r="DH11" s="492"/>
      <c r="DI11" s="492">
        <f t="shared" si="44"/>
        <v>0</v>
      </c>
      <c r="DJ11" s="492">
        <v>60</v>
      </c>
      <c r="DK11" s="492"/>
      <c r="DL11" s="492">
        <v>68</v>
      </c>
      <c r="DM11" s="492"/>
      <c r="DN11" s="492"/>
      <c r="DO11" s="492">
        <f t="shared" si="41"/>
        <v>8</v>
      </c>
      <c r="DP11" s="492"/>
      <c r="DQ11" s="492"/>
      <c r="DR11" s="492"/>
      <c r="DS11" s="492">
        <v>75</v>
      </c>
      <c r="DT11" s="492"/>
      <c r="DU11" s="492">
        <v>81</v>
      </c>
      <c r="DV11" s="492"/>
      <c r="DW11" s="492"/>
      <c r="DX11" s="492">
        <v>6</v>
      </c>
      <c r="DY11" s="492">
        <v>92</v>
      </c>
      <c r="DZ11" s="492"/>
      <c r="EA11" s="492">
        <v>92</v>
      </c>
      <c r="EB11" s="492"/>
      <c r="EC11" s="492"/>
      <c r="ED11" s="492">
        <f t="shared" si="42"/>
        <v>0</v>
      </c>
      <c r="EE11" s="492">
        <v>93</v>
      </c>
      <c r="EF11" s="492"/>
      <c r="EG11" s="492">
        <v>97</v>
      </c>
      <c r="EH11" s="492"/>
      <c r="EI11" s="492"/>
      <c r="EJ11" s="492">
        <f t="shared" si="43"/>
        <v>4</v>
      </c>
      <c r="EK11" s="555">
        <v>0.94</v>
      </c>
      <c r="EL11" s="492">
        <v>1.1000000000000001</v>
      </c>
      <c r="EM11" s="556">
        <v>5.3</v>
      </c>
      <c r="EN11" s="555">
        <v>0.42</v>
      </c>
      <c r="EO11" s="555">
        <v>0.91</v>
      </c>
      <c r="EP11" s="492">
        <v>1.3</v>
      </c>
      <c r="EQ11" s="556">
        <v>2.7</v>
      </c>
      <c r="ER11" s="555">
        <v>0.39</v>
      </c>
      <c r="ES11" s="557">
        <v>819.1</v>
      </c>
      <c r="ET11" s="557">
        <v>331.1</v>
      </c>
      <c r="EU11" s="557">
        <v>1.37233009708738</v>
      </c>
      <c r="EV11" s="557">
        <v>1.6033980582524301</v>
      </c>
      <c r="EW11" s="555">
        <f t="shared" si="24"/>
        <v>0.16837637071100206</v>
      </c>
      <c r="EX11" s="187" t="s">
        <v>6216</v>
      </c>
      <c r="EY11" s="142" t="s">
        <v>6180</v>
      </c>
      <c r="EZ11" s="187"/>
      <c r="FA11" s="187"/>
      <c r="FB11" s="187"/>
      <c r="FC11" s="187"/>
      <c r="FD11" s="492"/>
      <c r="FE11" s="492"/>
      <c r="FF11" s="492"/>
      <c r="FG11" s="492"/>
      <c r="FH11" s="492"/>
      <c r="FI11" s="492"/>
      <c r="FJ11" s="492"/>
      <c r="FK11" s="492"/>
      <c r="FL11" s="492"/>
      <c r="FM11" s="492"/>
      <c r="FN11" s="492"/>
      <c r="FO11" s="547"/>
    </row>
    <row r="12" spans="1:171" ht="91.9">
      <c r="A12" s="187">
        <v>2024</v>
      </c>
      <c r="B12" s="187" t="s">
        <v>460</v>
      </c>
      <c r="C12" s="187" t="s">
        <v>563</v>
      </c>
      <c r="D12" s="187" t="s">
        <v>463</v>
      </c>
      <c r="E12" s="187">
        <v>28</v>
      </c>
      <c r="F12" s="187" t="s">
        <v>566</v>
      </c>
      <c r="G12" s="187" t="s">
        <v>560</v>
      </c>
      <c r="H12" s="187" t="s">
        <v>565</v>
      </c>
      <c r="I12" s="187" t="s">
        <v>457</v>
      </c>
      <c r="J12" s="187" t="s">
        <v>458</v>
      </c>
      <c r="K12" s="187" t="s">
        <v>459</v>
      </c>
      <c r="L12" s="187"/>
      <c r="M12" s="187" t="s">
        <v>8</v>
      </c>
      <c r="N12" s="187"/>
      <c r="O12" s="187" t="s">
        <v>2</v>
      </c>
      <c r="P12" s="187"/>
      <c r="Q12" s="187" t="s">
        <v>5682</v>
      </c>
      <c r="R12" s="187" t="s">
        <v>5682</v>
      </c>
      <c r="S12" s="187" t="s">
        <v>5682</v>
      </c>
      <c r="T12" s="187"/>
      <c r="U12" s="187"/>
      <c r="V12" s="187"/>
      <c r="W12" s="187"/>
      <c r="X12" s="187">
        <v>80</v>
      </c>
      <c r="Y12" s="187">
        <v>88</v>
      </c>
      <c r="Z12" s="187"/>
      <c r="AA12" s="187"/>
      <c r="AB12" s="187">
        <f t="shared" si="27"/>
        <v>8</v>
      </c>
      <c r="AC12" s="187"/>
      <c r="AD12" s="187"/>
      <c r="AE12" s="187"/>
      <c r="AF12" s="187"/>
      <c r="AG12" s="187"/>
      <c r="AH12" s="187">
        <v>93</v>
      </c>
      <c r="AI12" s="187">
        <v>93</v>
      </c>
      <c r="AJ12" s="187"/>
      <c r="AK12" s="187"/>
      <c r="AL12" s="187">
        <f t="shared" si="29"/>
        <v>0</v>
      </c>
      <c r="AM12" s="187"/>
      <c r="AN12" s="187"/>
      <c r="AO12" s="187"/>
      <c r="AP12" s="187"/>
      <c r="AQ12" s="187"/>
      <c r="AR12" s="187">
        <v>99</v>
      </c>
      <c r="AS12" s="187">
        <v>100</v>
      </c>
      <c r="AT12" s="187"/>
      <c r="AU12" s="187"/>
      <c r="AV12" s="187">
        <f t="shared" si="31"/>
        <v>1</v>
      </c>
      <c r="AW12" s="187"/>
      <c r="AX12" s="187"/>
      <c r="AY12" s="187"/>
      <c r="AZ12" s="187"/>
      <c r="BA12" s="187"/>
      <c r="BB12" s="187">
        <v>75</v>
      </c>
      <c r="BC12" s="187">
        <v>81</v>
      </c>
      <c r="BD12" s="187"/>
      <c r="BE12" s="187"/>
      <c r="BF12" s="187">
        <f t="shared" si="33"/>
        <v>6</v>
      </c>
      <c r="BG12" s="187"/>
      <c r="BH12" s="187"/>
      <c r="BI12" s="187"/>
      <c r="BJ12" s="187"/>
      <c r="BK12" s="187"/>
      <c r="BL12" s="187"/>
      <c r="BM12" s="187"/>
      <c r="BN12" s="187"/>
      <c r="BO12" s="187"/>
      <c r="BP12" s="187"/>
      <c r="BQ12" s="187"/>
      <c r="BR12" s="187"/>
      <c r="BS12" s="187"/>
      <c r="BT12" s="187">
        <v>94</v>
      </c>
      <c r="BU12" s="187">
        <v>97</v>
      </c>
      <c r="BV12" s="187"/>
      <c r="BW12" s="187"/>
      <c r="BX12" s="187">
        <v>3</v>
      </c>
      <c r="BY12" s="187"/>
      <c r="BZ12" s="187"/>
      <c r="CA12" s="187"/>
      <c r="CB12" s="187">
        <v>99</v>
      </c>
      <c r="CC12" s="187">
        <v>99</v>
      </c>
      <c r="CD12" s="187"/>
      <c r="CE12" s="187"/>
      <c r="CF12" s="187">
        <f t="shared" si="35"/>
        <v>0</v>
      </c>
      <c r="CG12" s="187"/>
      <c r="CH12" s="187"/>
      <c r="CI12" s="187"/>
      <c r="CJ12" s="187"/>
      <c r="CK12" s="187"/>
      <c r="CL12" s="187">
        <v>87</v>
      </c>
      <c r="CM12" s="187">
        <v>90</v>
      </c>
      <c r="CN12" s="187"/>
      <c r="CO12" s="187"/>
      <c r="CP12" s="187">
        <f t="shared" si="38"/>
        <v>3</v>
      </c>
      <c r="CQ12" s="187"/>
      <c r="CR12" s="187">
        <v>63</v>
      </c>
      <c r="CS12" s="187"/>
      <c r="CT12" s="187">
        <v>65</v>
      </c>
      <c r="CU12" s="187"/>
      <c r="CV12" s="187"/>
      <c r="CW12" s="187">
        <f t="shared" si="39"/>
        <v>2</v>
      </c>
      <c r="CX12" s="187">
        <v>78</v>
      </c>
      <c r="CY12" s="187"/>
      <c r="CZ12" s="187">
        <v>78</v>
      </c>
      <c r="DA12" s="187"/>
      <c r="DB12" s="187"/>
      <c r="DC12" s="187">
        <f t="shared" si="40"/>
        <v>0</v>
      </c>
      <c r="DD12" s="187">
        <v>92</v>
      </c>
      <c r="DE12" s="187"/>
      <c r="DF12" s="187">
        <v>92</v>
      </c>
      <c r="DG12" s="187"/>
      <c r="DH12" s="187"/>
      <c r="DI12" s="187">
        <f t="shared" si="44"/>
        <v>0</v>
      </c>
      <c r="DJ12" s="187">
        <v>65</v>
      </c>
      <c r="DK12" s="187"/>
      <c r="DL12" s="187">
        <v>60</v>
      </c>
      <c r="DM12" s="187"/>
      <c r="DN12" s="187"/>
      <c r="DO12" s="187">
        <f t="shared" si="41"/>
        <v>-5</v>
      </c>
      <c r="DP12" s="187"/>
      <c r="DQ12" s="187"/>
      <c r="DR12" s="187"/>
      <c r="DS12" s="187">
        <v>88</v>
      </c>
      <c r="DT12" s="187"/>
      <c r="DU12" s="187">
        <v>80</v>
      </c>
      <c r="DV12" s="187"/>
      <c r="DW12" s="187"/>
      <c r="DX12" s="187">
        <v>-8</v>
      </c>
      <c r="DY12" s="187">
        <v>90</v>
      </c>
      <c r="DZ12" s="187"/>
      <c r="EA12" s="187">
        <v>89</v>
      </c>
      <c r="EB12" s="187"/>
      <c r="EC12" s="187"/>
      <c r="ED12" s="187">
        <f t="shared" si="42"/>
        <v>-1</v>
      </c>
      <c r="EE12" s="187">
        <v>91</v>
      </c>
      <c r="EF12" s="187"/>
      <c r="EG12" s="187">
        <v>90</v>
      </c>
      <c r="EH12" s="187"/>
      <c r="EI12" s="187"/>
      <c r="EJ12" s="187">
        <f t="shared" si="43"/>
        <v>-1</v>
      </c>
      <c r="EK12" s="555">
        <v>0.94</v>
      </c>
      <c r="EL12" s="187">
        <v>1.1000000000000001</v>
      </c>
      <c r="EM12" s="546">
        <v>5.4</v>
      </c>
      <c r="EN12" s="188">
        <v>0.42</v>
      </c>
      <c r="EO12" s="188">
        <v>0.9</v>
      </c>
      <c r="EP12" s="187">
        <v>1.2</v>
      </c>
      <c r="EQ12" s="546">
        <v>2.7</v>
      </c>
      <c r="ER12" s="188">
        <v>0.38</v>
      </c>
      <c r="ES12" s="548">
        <v>519.1</v>
      </c>
      <c r="ET12" s="548">
        <v>154.30000000000001</v>
      </c>
      <c r="EU12" s="548">
        <v>1.57</v>
      </c>
      <c r="EV12" s="548">
        <v>1.69</v>
      </c>
      <c r="EW12" s="555">
        <f t="shared" si="24"/>
        <v>7.6433121019108208E-2</v>
      </c>
      <c r="EX12" s="187" t="s">
        <v>6216</v>
      </c>
      <c r="EY12" s="142" t="s">
        <v>6180</v>
      </c>
      <c r="EZ12" s="187"/>
      <c r="FA12" s="187"/>
      <c r="FB12" s="187"/>
      <c r="FC12" s="187"/>
      <c r="FD12" s="187"/>
      <c r="FE12" s="187"/>
      <c r="FF12" s="187"/>
      <c r="FG12" s="187"/>
      <c r="FH12" s="187"/>
      <c r="FI12" s="187"/>
      <c r="FJ12" s="187"/>
      <c r="FK12" s="187"/>
      <c r="FL12" s="187"/>
      <c r="FM12" s="187"/>
      <c r="FN12" s="187"/>
      <c r="FO12" s="568"/>
    </row>
    <row r="13" spans="1:171" ht="78.75">
      <c r="A13" s="492">
        <v>2024</v>
      </c>
      <c r="B13" s="492" t="s">
        <v>568</v>
      </c>
      <c r="C13" s="492" t="s">
        <v>569</v>
      </c>
      <c r="D13" s="492" t="s">
        <v>571</v>
      </c>
      <c r="E13" s="492">
        <v>15</v>
      </c>
      <c r="F13" s="187" t="s">
        <v>573</v>
      </c>
      <c r="G13" s="187" t="s">
        <v>574</v>
      </c>
      <c r="H13" s="187" t="s">
        <v>572</v>
      </c>
      <c r="I13" s="187" t="s">
        <v>532</v>
      </c>
      <c r="J13" s="492" t="s">
        <v>567</v>
      </c>
      <c r="K13" s="187" t="s">
        <v>459</v>
      </c>
      <c r="L13" s="492"/>
      <c r="M13" s="492" t="s">
        <v>2</v>
      </c>
      <c r="N13" s="492"/>
      <c r="O13" s="492" t="s">
        <v>2</v>
      </c>
      <c r="P13" s="492"/>
      <c r="Q13" s="187" t="s">
        <v>5682</v>
      </c>
      <c r="R13" s="187" t="s">
        <v>5682</v>
      </c>
      <c r="S13" s="187" t="s">
        <v>5682</v>
      </c>
      <c r="T13" s="492"/>
      <c r="U13" s="492"/>
      <c r="V13" s="492"/>
      <c r="W13" s="492"/>
      <c r="X13" s="492">
        <v>61</v>
      </c>
      <c r="Y13" s="492">
        <v>65</v>
      </c>
      <c r="Z13" s="492"/>
      <c r="AA13" s="492"/>
      <c r="AB13" s="492">
        <f t="shared" si="27"/>
        <v>4</v>
      </c>
      <c r="AC13" s="492"/>
      <c r="AD13" s="492"/>
      <c r="AE13" s="492"/>
      <c r="AF13" s="492"/>
      <c r="AG13" s="492"/>
      <c r="AH13" s="492">
        <v>85</v>
      </c>
      <c r="AI13" s="492">
        <v>86</v>
      </c>
      <c r="AJ13" s="492"/>
      <c r="AK13" s="492"/>
      <c r="AL13" s="492">
        <f t="shared" si="29"/>
        <v>1</v>
      </c>
      <c r="AM13" s="492"/>
      <c r="AN13" s="492"/>
      <c r="AO13" s="492"/>
      <c r="AP13" s="492"/>
      <c r="AQ13" s="492"/>
      <c r="AR13" s="492">
        <v>100</v>
      </c>
      <c r="AS13" s="492">
        <v>100</v>
      </c>
      <c r="AT13" s="492"/>
      <c r="AU13" s="492"/>
      <c r="AV13" s="187">
        <f t="shared" si="31"/>
        <v>0</v>
      </c>
      <c r="AW13" s="492"/>
      <c r="AX13" s="492"/>
      <c r="AY13" s="492"/>
      <c r="AZ13" s="492"/>
      <c r="BA13" s="492"/>
      <c r="BB13" s="492">
        <v>70</v>
      </c>
      <c r="BC13" s="492">
        <v>82</v>
      </c>
      <c r="BD13" s="492"/>
      <c r="BE13" s="492"/>
      <c r="BF13" s="492">
        <f t="shared" si="33"/>
        <v>12</v>
      </c>
      <c r="BG13" s="492"/>
      <c r="BH13" s="492"/>
      <c r="BI13" s="492"/>
      <c r="BJ13" s="492"/>
      <c r="BK13" s="492"/>
      <c r="BL13" s="492"/>
      <c r="BM13" s="492"/>
      <c r="BN13" s="492"/>
      <c r="BO13" s="492"/>
      <c r="BP13" s="492"/>
      <c r="BQ13" s="492"/>
      <c r="BR13" s="492"/>
      <c r="BS13" s="492"/>
      <c r="BT13" s="492">
        <v>92</v>
      </c>
      <c r="BU13" s="492">
        <v>98</v>
      </c>
      <c r="BV13" s="492"/>
      <c r="BW13" s="492"/>
      <c r="BX13" s="492">
        <v>6</v>
      </c>
      <c r="BY13" s="492"/>
      <c r="BZ13" s="492"/>
      <c r="CA13" s="492"/>
      <c r="CB13" s="492">
        <v>94</v>
      </c>
      <c r="CC13" s="492">
        <v>97</v>
      </c>
      <c r="CD13" s="492"/>
      <c r="CE13" s="492"/>
      <c r="CF13" s="492">
        <f t="shared" si="35"/>
        <v>3</v>
      </c>
      <c r="CG13" s="492"/>
      <c r="CH13" s="492"/>
      <c r="CI13" s="492"/>
      <c r="CJ13" s="492"/>
      <c r="CK13" s="492"/>
      <c r="CL13" s="492">
        <v>96</v>
      </c>
      <c r="CM13" s="492">
        <v>99</v>
      </c>
      <c r="CN13" s="492"/>
      <c r="CO13" s="492"/>
      <c r="CP13" s="492">
        <f t="shared" si="38"/>
        <v>3</v>
      </c>
      <c r="CQ13" s="492"/>
      <c r="CR13" s="492">
        <v>8</v>
      </c>
      <c r="CS13" s="492"/>
      <c r="CT13" s="492">
        <v>15</v>
      </c>
      <c r="CU13" s="492"/>
      <c r="CV13" s="492"/>
      <c r="CW13" s="492">
        <f t="shared" si="39"/>
        <v>7</v>
      </c>
      <c r="CX13" s="492">
        <v>47</v>
      </c>
      <c r="CY13" s="492"/>
      <c r="CZ13" s="492">
        <v>56</v>
      </c>
      <c r="DA13" s="492"/>
      <c r="DB13" s="492"/>
      <c r="DC13" s="492">
        <f t="shared" si="40"/>
        <v>9</v>
      </c>
      <c r="DD13" s="492">
        <v>93</v>
      </c>
      <c r="DE13" s="492"/>
      <c r="DF13" s="492">
        <v>96</v>
      </c>
      <c r="DG13" s="492"/>
      <c r="DH13" s="492"/>
      <c r="DI13" s="492">
        <f t="shared" si="44"/>
        <v>3</v>
      </c>
      <c r="DJ13" s="492">
        <v>55</v>
      </c>
      <c r="DK13" s="492"/>
      <c r="DL13" s="492">
        <v>57</v>
      </c>
      <c r="DM13" s="492"/>
      <c r="DN13" s="492"/>
      <c r="DO13" s="492">
        <f t="shared" si="41"/>
        <v>2</v>
      </c>
      <c r="DP13" s="492"/>
      <c r="DQ13" s="492"/>
      <c r="DR13" s="492"/>
      <c r="DS13" s="492">
        <v>66</v>
      </c>
      <c r="DT13" s="492"/>
      <c r="DU13" s="492">
        <v>75</v>
      </c>
      <c r="DV13" s="492"/>
      <c r="DW13" s="492"/>
      <c r="DX13" s="492">
        <v>9</v>
      </c>
      <c r="DY13" s="492">
        <v>54</v>
      </c>
      <c r="DZ13" s="492"/>
      <c r="EA13" s="492">
        <v>68</v>
      </c>
      <c r="EB13" s="492"/>
      <c r="EC13" s="492"/>
      <c r="ED13" s="492">
        <f t="shared" si="42"/>
        <v>14</v>
      </c>
      <c r="EE13" s="492">
        <v>57</v>
      </c>
      <c r="EF13" s="492"/>
      <c r="EG13" s="492">
        <v>62</v>
      </c>
      <c r="EH13" s="492"/>
      <c r="EI13" s="492"/>
      <c r="EJ13" s="492">
        <f t="shared" si="43"/>
        <v>5</v>
      </c>
      <c r="EK13" s="555">
        <v>0.94</v>
      </c>
      <c r="EL13" s="492">
        <v>1.1000000000000001</v>
      </c>
      <c r="EM13" s="556">
        <v>4.0999999999999996</v>
      </c>
      <c r="EN13" s="555">
        <v>0.35</v>
      </c>
      <c r="EO13" s="555">
        <v>0.89</v>
      </c>
      <c r="EP13" s="492">
        <v>1.2</v>
      </c>
      <c r="EQ13" s="556">
        <v>1.7</v>
      </c>
      <c r="ER13" s="555">
        <v>0.41</v>
      </c>
      <c r="ES13" s="557">
        <v>614.4</v>
      </c>
      <c r="ET13" s="557">
        <v>144</v>
      </c>
      <c r="EU13" s="557">
        <v>3.0066666666666699</v>
      </c>
      <c r="EV13" s="557">
        <v>3.14222222222222</v>
      </c>
      <c r="EW13" s="555">
        <f t="shared" si="24"/>
        <v>4.5084996304506637E-2</v>
      </c>
      <c r="EX13" s="187" t="s">
        <v>6216</v>
      </c>
      <c r="EY13" s="142" t="s">
        <v>6228</v>
      </c>
      <c r="EZ13" s="187"/>
      <c r="FA13" s="187"/>
      <c r="FB13" s="187"/>
      <c r="FC13" s="187"/>
      <c r="FD13" s="492"/>
      <c r="FE13" s="492"/>
      <c r="FF13" s="492"/>
      <c r="FG13" s="492"/>
      <c r="FH13" s="492"/>
      <c r="FI13" s="492"/>
      <c r="FJ13" s="492"/>
      <c r="FK13" s="492"/>
      <c r="FL13" s="492"/>
      <c r="FM13" s="492"/>
      <c r="FN13" s="492"/>
      <c r="FO13" s="547"/>
    </row>
    <row r="14" spans="1:171" ht="26.25">
      <c r="A14" s="492">
        <v>2024</v>
      </c>
      <c r="B14" s="492" t="s">
        <v>577</v>
      </c>
      <c r="C14" s="492" t="s">
        <v>578</v>
      </c>
      <c r="D14" s="492" t="s">
        <v>580</v>
      </c>
      <c r="E14" s="492">
        <v>10</v>
      </c>
      <c r="F14" s="492" t="s">
        <v>477</v>
      </c>
      <c r="G14" s="492" t="s">
        <v>582</v>
      </c>
      <c r="H14" s="187" t="s">
        <v>581</v>
      </c>
      <c r="I14" s="187" t="s">
        <v>457</v>
      </c>
      <c r="J14" s="492" t="s">
        <v>575</v>
      </c>
      <c r="K14" s="492" t="s">
        <v>576</v>
      </c>
      <c r="L14" s="569" t="s">
        <v>6247</v>
      </c>
      <c r="M14" s="492" t="s">
        <v>8</v>
      </c>
      <c r="N14" s="569" t="s">
        <v>6248</v>
      </c>
      <c r="O14" s="492" t="s">
        <v>5</v>
      </c>
      <c r="P14" s="492"/>
      <c r="Q14" s="187" t="s">
        <v>5682</v>
      </c>
      <c r="R14" s="187" t="s">
        <v>5682</v>
      </c>
      <c r="S14" s="187" t="s">
        <v>425</v>
      </c>
      <c r="T14" s="492"/>
      <c r="U14" s="492"/>
      <c r="V14" s="492"/>
      <c r="W14" s="492"/>
      <c r="X14" s="492">
        <v>73</v>
      </c>
      <c r="Y14" s="492">
        <v>79</v>
      </c>
      <c r="Z14" s="492"/>
      <c r="AA14" s="492"/>
      <c r="AB14" s="492">
        <f t="shared" si="27"/>
        <v>6</v>
      </c>
      <c r="AC14" s="492"/>
      <c r="AD14" s="492"/>
      <c r="AE14" s="492"/>
      <c r="AF14" s="492"/>
      <c r="AG14" s="492"/>
      <c r="AH14" s="492">
        <v>90</v>
      </c>
      <c r="AI14" s="492">
        <v>97</v>
      </c>
      <c r="AJ14" s="492"/>
      <c r="AK14" s="492"/>
      <c r="AL14" s="492">
        <f t="shared" si="29"/>
        <v>7</v>
      </c>
      <c r="AM14" s="492"/>
      <c r="AN14" s="492"/>
      <c r="AO14" s="492"/>
      <c r="AP14" s="492"/>
      <c r="AQ14" s="492"/>
      <c r="AR14" s="492">
        <v>99</v>
      </c>
      <c r="AS14" s="492">
        <v>100</v>
      </c>
      <c r="AT14" s="492"/>
      <c r="AU14" s="492"/>
      <c r="AV14" s="187">
        <f t="shared" si="31"/>
        <v>1</v>
      </c>
      <c r="AW14" s="492"/>
      <c r="AX14" s="492"/>
      <c r="AY14" s="492"/>
      <c r="AZ14" s="492"/>
      <c r="BA14" s="492"/>
      <c r="BB14" s="492">
        <v>80</v>
      </c>
      <c r="BC14" s="492">
        <v>84</v>
      </c>
      <c r="BD14" s="492"/>
      <c r="BE14" s="492"/>
      <c r="BF14" s="492">
        <f t="shared" si="33"/>
        <v>4</v>
      </c>
      <c r="BG14" s="492"/>
      <c r="BH14" s="492"/>
      <c r="BI14" s="492"/>
      <c r="BJ14" s="492"/>
      <c r="BK14" s="492"/>
      <c r="BL14" s="492"/>
      <c r="BM14" s="492"/>
      <c r="BN14" s="492"/>
      <c r="BO14" s="492"/>
      <c r="BP14" s="492"/>
      <c r="BQ14" s="492"/>
      <c r="BR14" s="492"/>
      <c r="BS14" s="492"/>
      <c r="BT14" s="492">
        <v>99</v>
      </c>
      <c r="BU14" s="492">
        <v>99</v>
      </c>
      <c r="BV14" s="492"/>
      <c r="BW14" s="492"/>
      <c r="BX14" s="492">
        <f t="shared" ref="BX14:BX17" si="45">BU14-BT14</f>
        <v>0</v>
      </c>
      <c r="BY14" s="492"/>
      <c r="BZ14" s="492"/>
      <c r="CA14" s="492"/>
      <c r="CB14" s="492">
        <v>98</v>
      </c>
      <c r="CC14" s="492">
        <v>96</v>
      </c>
      <c r="CD14" s="492"/>
      <c r="CE14" s="492"/>
      <c r="CF14" s="492">
        <f t="shared" si="35"/>
        <v>-2</v>
      </c>
      <c r="CG14" s="492"/>
      <c r="CH14" s="492"/>
      <c r="CI14" s="492"/>
      <c r="CJ14" s="492"/>
      <c r="CK14" s="492"/>
      <c r="CL14" s="492">
        <v>100</v>
      </c>
      <c r="CM14" s="492">
        <v>96</v>
      </c>
      <c r="CN14" s="492"/>
      <c r="CO14" s="492"/>
      <c r="CP14" s="492">
        <f t="shared" si="38"/>
        <v>-4</v>
      </c>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555">
        <v>0.94</v>
      </c>
      <c r="EL14" s="492">
        <v>0.9</v>
      </c>
      <c r="EM14" s="492">
        <v>4.8</v>
      </c>
      <c r="EN14" s="555">
        <v>0.32</v>
      </c>
      <c r="EO14" s="492" t="s">
        <v>425</v>
      </c>
      <c r="EP14" s="492" t="s">
        <v>425</v>
      </c>
      <c r="EQ14" s="556" t="s">
        <v>425</v>
      </c>
      <c r="ER14" s="492" t="s">
        <v>425</v>
      </c>
      <c r="ES14" s="557">
        <v>872.9</v>
      </c>
      <c r="ET14" s="557">
        <v>95.3</v>
      </c>
      <c r="EU14" s="557">
        <v>3.0366666666666702</v>
      </c>
      <c r="EV14" s="557">
        <v>3.1666666666666701</v>
      </c>
      <c r="EW14" s="555">
        <f t="shared" si="24"/>
        <v>4.2810098792535591E-2</v>
      </c>
      <c r="EX14" s="187" t="s">
        <v>6216</v>
      </c>
      <c r="EY14" s="142" t="s">
        <v>6180</v>
      </c>
      <c r="EZ14" s="187"/>
      <c r="FA14" s="187"/>
      <c r="FB14" s="187"/>
      <c r="FC14" s="187"/>
      <c r="FD14" s="492"/>
      <c r="FE14" s="492"/>
      <c r="FF14" s="492"/>
      <c r="FG14" s="492"/>
      <c r="FH14" s="492"/>
      <c r="FI14" s="492"/>
      <c r="FJ14" s="492"/>
      <c r="FK14" s="492"/>
      <c r="FL14" s="492"/>
      <c r="FM14" s="492"/>
      <c r="FN14" s="492"/>
      <c r="FO14" s="547"/>
    </row>
    <row r="15" spans="1:171" ht="39.4">
      <c r="A15" s="187">
        <v>2024</v>
      </c>
      <c r="B15" s="187" t="s">
        <v>83</v>
      </c>
      <c r="C15" s="187" t="s">
        <v>587</v>
      </c>
      <c r="D15" s="187" t="s">
        <v>589</v>
      </c>
      <c r="E15" s="187">
        <v>12</v>
      </c>
      <c r="F15" s="187" t="s">
        <v>591</v>
      </c>
      <c r="G15" s="187" t="s">
        <v>519</v>
      </c>
      <c r="H15" s="187" t="s">
        <v>590</v>
      </c>
      <c r="I15" s="187" t="s">
        <v>585</v>
      </c>
      <c r="J15" s="187" t="s">
        <v>586</v>
      </c>
      <c r="K15" s="187" t="s">
        <v>482</v>
      </c>
      <c r="L15" s="187"/>
      <c r="M15" s="187"/>
      <c r="N15" s="187"/>
      <c r="O15" s="187"/>
      <c r="P15" s="187"/>
      <c r="Q15" s="187" t="s">
        <v>5682</v>
      </c>
      <c r="R15" s="187" t="s">
        <v>5682</v>
      </c>
      <c r="S15" s="187" t="s">
        <v>5682</v>
      </c>
      <c r="T15" s="187"/>
      <c r="U15" s="187"/>
      <c r="V15" s="187"/>
      <c r="W15" s="187"/>
      <c r="X15" s="187">
        <v>78</v>
      </c>
      <c r="Y15" s="187">
        <v>86</v>
      </c>
      <c r="Z15" s="187"/>
      <c r="AA15" s="187"/>
      <c r="AB15" s="492">
        <f t="shared" si="27"/>
        <v>8</v>
      </c>
      <c r="AC15" s="187"/>
      <c r="AD15" s="187"/>
      <c r="AE15" s="187"/>
      <c r="AF15" s="187"/>
      <c r="AG15" s="187"/>
      <c r="AH15" s="187">
        <v>97</v>
      </c>
      <c r="AI15" s="187">
        <v>100</v>
      </c>
      <c r="AJ15" s="187"/>
      <c r="AK15" s="187"/>
      <c r="AL15" s="492">
        <f t="shared" si="29"/>
        <v>3</v>
      </c>
      <c r="AM15" s="187"/>
      <c r="AN15" s="187"/>
      <c r="AO15" s="187"/>
      <c r="AP15" s="187"/>
      <c r="AQ15" s="187"/>
      <c r="AR15" s="187">
        <v>100</v>
      </c>
      <c r="AS15" s="187">
        <v>100</v>
      </c>
      <c r="AT15" s="187"/>
      <c r="AU15" s="187"/>
      <c r="AV15" s="187">
        <f t="shared" si="31"/>
        <v>0</v>
      </c>
      <c r="AW15" s="187"/>
      <c r="AX15" s="187"/>
      <c r="AY15" s="187"/>
      <c r="AZ15" s="187"/>
      <c r="BA15" s="187"/>
      <c r="BB15" s="187">
        <v>50</v>
      </c>
      <c r="BC15" s="187">
        <v>70</v>
      </c>
      <c r="BD15" s="187"/>
      <c r="BE15" s="187"/>
      <c r="BF15" s="492">
        <f t="shared" si="33"/>
        <v>20</v>
      </c>
      <c r="BG15" s="187"/>
      <c r="BH15" s="187"/>
      <c r="BI15" s="187"/>
      <c r="BJ15" s="187"/>
      <c r="BK15" s="187"/>
      <c r="BL15" s="187"/>
      <c r="BM15" s="187"/>
      <c r="BN15" s="187"/>
      <c r="BO15" s="187"/>
      <c r="BP15" s="187"/>
      <c r="BQ15" s="187"/>
      <c r="BR15" s="187"/>
      <c r="BS15" s="187"/>
      <c r="BT15" s="187">
        <v>94</v>
      </c>
      <c r="BU15" s="187">
        <v>97</v>
      </c>
      <c r="BV15" s="187"/>
      <c r="BW15" s="187"/>
      <c r="BX15" s="492">
        <f t="shared" si="45"/>
        <v>3</v>
      </c>
      <c r="BY15" s="187"/>
      <c r="BZ15" s="187"/>
      <c r="CA15" s="187"/>
      <c r="CB15" s="187">
        <v>92</v>
      </c>
      <c r="CC15" s="187">
        <v>96</v>
      </c>
      <c r="CD15" s="187"/>
      <c r="CE15" s="187"/>
      <c r="CF15" s="492">
        <f t="shared" si="35"/>
        <v>4</v>
      </c>
      <c r="CG15" s="187"/>
      <c r="CH15" s="187"/>
      <c r="CI15" s="187"/>
      <c r="CJ15" s="187"/>
      <c r="CK15" s="187"/>
      <c r="CL15" s="187">
        <v>95</v>
      </c>
      <c r="CM15" s="187">
        <v>97</v>
      </c>
      <c r="CN15" s="187"/>
      <c r="CO15" s="187"/>
      <c r="CP15" s="492">
        <f t="shared" si="38"/>
        <v>2</v>
      </c>
      <c r="CQ15" s="187"/>
      <c r="CR15" s="187">
        <v>44</v>
      </c>
      <c r="CS15" s="187"/>
      <c r="CT15" s="187">
        <v>57</v>
      </c>
      <c r="CU15" s="187"/>
      <c r="CV15" s="187"/>
      <c r="CW15" s="492">
        <f>CT15-CR15</f>
        <v>13</v>
      </c>
      <c r="CX15" s="187">
        <v>90</v>
      </c>
      <c r="CY15" s="187"/>
      <c r="CZ15" s="187">
        <v>92</v>
      </c>
      <c r="DA15" s="187"/>
      <c r="DB15" s="187"/>
      <c r="DC15" s="492">
        <f>CZ15-CX15</f>
        <v>2</v>
      </c>
      <c r="DD15" s="187">
        <v>100</v>
      </c>
      <c r="DE15" s="187"/>
      <c r="DF15" s="187">
        <v>100</v>
      </c>
      <c r="DG15" s="187"/>
      <c r="DH15" s="187"/>
      <c r="DI15" s="187">
        <v>0</v>
      </c>
      <c r="DJ15" s="187">
        <v>33</v>
      </c>
      <c r="DK15" s="187"/>
      <c r="DL15" s="187">
        <v>54</v>
      </c>
      <c r="DM15" s="187"/>
      <c r="DN15" s="187"/>
      <c r="DO15" s="492">
        <f>DL15-DJ15</f>
        <v>21</v>
      </c>
      <c r="DP15" s="187"/>
      <c r="DQ15" s="187"/>
      <c r="DR15" s="187"/>
      <c r="DS15" s="187">
        <v>94</v>
      </c>
      <c r="DT15" s="187"/>
      <c r="DU15" s="187">
        <v>94</v>
      </c>
      <c r="DV15" s="187"/>
      <c r="DW15" s="187"/>
      <c r="DX15" s="187">
        <v>0</v>
      </c>
      <c r="DY15" s="187">
        <v>92</v>
      </c>
      <c r="DZ15" s="187"/>
      <c r="EA15" s="187">
        <v>96</v>
      </c>
      <c r="EB15" s="187"/>
      <c r="EC15" s="187"/>
      <c r="ED15" s="187">
        <v>4</v>
      </c>
      <c r="EE15" s="187">
        <v>97</v>
      </c>
      <c r="EF15" s="187"/>
      <c r="EG15" s="187">
        <v>98</v>
      </c>
      <c r="EH15" s="187"/>
      <c r="EI15" s="187"/>
      <c r="EJ15" s="187">
        <v>1</v>
      </c>
      <c r="EK15" s="188">
        <v>0.94</v>
      </c>
      <c r="EL15" s="187">
        <v>0.69</v>
      </c>
      <c r="EM15" s="187">
        <v>4.5999999999999996</v>
      </c>
      <c r="EN15" s="188">
        <v>0.38</v>
      </c>
      <c r="EO15" s="188">
        <v>0.91</v>
      </c>
      <c r="EP15" s="187">
        <v>0.98</v>
      </c>
      <c r="EQ15" s="187">
        <v>1.7</v>
      </c>
      <c r="ER15" s="188">
        <v>0.34</v>
      </c>
      <c r="ES15" s="548">
        <v>857</v>
      </c>
      <c r="ET15" s="548">
        <v>128.5</v>
      </c>
      <c r="EU15" s="548">
        <v>4.05</v>
      </c>
      <c r="EV15" s="548">
        <v>4.29</v>
      </c>
      <c r="EW15" s="188">
        <f t="shared" si="24"/>
        <v>5.9259259259259317E-2</v>
      </c>
      <c r="EX15" s="187" t="s">
        <v>6216</v>
      </c>
      <c r="EY15" s="142" t="s">
        <v>6180</v>
      </c>
      <c r="EZ15" s="187"/>
      <c r="FA15" s="187"/>
      <c r="FB15" s="187"/>
      <c r="FC15" s="187"/>
      <c r="FD15" s="187"/>
      <c r="FE15" s="187"/>
      <c r="FF15" s="187"/>
      <c r="FG15" s="187"/>
      <c r="FH15" s="187"/>
      <c r="FI15" s="187"/>
      <c r="FJ15" s="187"/>
      <c r="FK15" s="187"/>
      <c r="FL15" s="187"/>
      <c r="FM15" s="187"/>
      <c r="FN15" s="187"/>
      <c r="FO15" s="568"/>
    </row>
    <row r="16" spans="1:171" ht="39.4">
      <c r="A16" s="187">
        <v>2024</v>
      </c>
      <c r="B16" s="187" t="s">
        <v>543</v>
      </c>
      <c r="C16" s="187" t="s">
        <v>544</v>
      </c>
      <c r="D16" s="187" t="s">
        <v>589</v>
      </c>
      <c r="E16" s="187">
        <v>35</v>
      </c>
      <c r="F16" s="187" t="s">
        <v>594</v>
      </c>
      <c r="G16" s="187" t="s">
        <v>6249</v>
      </c>
      <c r="H16" s="187" t="s">
        <v>593</v>
      </c>
      <c r="I16" s="187" t="s">
        <v>541</v>
      </c>
      <c r="J16" s="187" t="s">
        <v>542</v>
      </c>
      <c r="K16" s="187" t="s">
        <v>482</v>
      </c>
      <c r="L16" s="187"/>
      <c r="M16" s="187"/>
      <c r="N16" s="187"/>
      <c r="O16" s="187"/>
      <c r="P16" s="187"/>
      <c r="Q16" s="187" t="s">
        <v>5682</v>
      </c>
      <c r="R16" s="187" t="s">
        <v>5682</v>
      </c>
      <c r="S16" s="187" t="s">
        <v>5682</v>
      </c>
      <c r="T16" s="187"/>
      <c r="U16" s="187"/>
      <c r="V16" s="187"/>
      <c r="W16" s="187"/>
      <c r="X16" s="187">
        <v>79</v>
      </c>
      <c r="Y16" s="187">
        <v>88</v>
      </c>
      <c r="Z16" s="187"/>
      <c r="AA16" s="187"/>
      <c r="AB16" s="492">
        <f t="shared" si="27"/>
        <v>9</v>
      </c>
      <c r="AC16" s="187"/>
      <c r="AD16" s="187"/>
      <c r="AE16" s="187"/>
      <c r="AF16" s="187"/>
      <c r="AG16" s="187"/>
      <c r="AH16" s="187">
        <v>93</v>
      </c>
      <c r="AI16" s="187">
        <v>98</v>
      </c>
      <c r="AJ16" s="187"/>
      <c r="AK16" s="187"/>
      <c r="AL16" s="492">
        <f t="shared" si="29"/>
        <v>5</v>
      </c>
      <c r="AM16" s="187"/>
      <c r="AN16" s="187"/>
      <c r="AO16" s="187"/>
      <c r="AP16" s="187"/>
      <c r="AQ16" s="187"/>
      <c r="AR16" s="187">
        <v>100</v>
      </c>
      <c r="AS16" s="187">
        <v>100</v>
      </c>
      <c r="AT16" s="187"/>
      <c r="AU16" s="187"/>
      <c r="AV16" s="187">
        <f t="shared" si="31"/>
        <v>0</v>
      </c>
      <c r="AW16" s="187"/>
      <c r="AX16" s="187"/>
      <c r="AY16" s="187"/>
      <c r="AZ16" s="187"/>
      <c r="BA16" s="187"/>
      <c r="BB16" s="187">
        <v>62</v>
      </c>
      <c r="BC16" s="187">
        <v>72</v>
      </c>
      <c r="BD16" s="187"/>
      <c r="BE16" s="187"/>
      <c r="BF16" s="492">
        <f t="shared" si="33"/>
        <v>10</v>
      </c>
      <c r="BG16" s="187"/>
      <c r="BH16" s="187"/>
      <c r="BI16" s="187"/>
      <c r="BJ16" s="187"/>
      <c r="BK16" s="187"/>
      <c r="BL16" s="187"/>
      <c r="BM16" s="187"/>
      <c r="BN16" s="187"/>
      <c r="BO16" s="187"/>
      <c r="BP16" s="187"/>
      <c r="BQ16" s="187"/>
      <c r="BR16" s="187"/>
      <c r="BS16" s="187"/>
      <c r="BT16" s="187">
        <v>95</v>
      </c>
      <c r="BU16" s="187">
        <v>97</v>
      </c>
      <c r="BV16" s="187"/>
      <c r="BW16" s="187"/>
      <c r="BX16" s="492">
        <f t="shared" si="45"/>
        <v>2</v>
      </c>
      <c r="BY16" s="187"/>
      <c r="BZ16" s="187"/>
      <c r="CA16" s="187"/>
      <c r="CB16" s="187">
        <v>98</v>
      </c>
      <c r="CC16" s="187">
        <v>99</v>
      </c>
      <c r="CD16" s="187"/>
      <c r="CE16" s="187"/>
      <c r="CF16" s="492">
        <f t="shared" si="35"/>
        <v>1</v>
      </c>
      <c r="CG16" s="187"/>
      <c r="CH16" s="187"/>
      <c r="CI16" s="187"/>
      <c r="CJ16" s="187"/>
      <c r="CK16" s="187"/>
      <c r="CL16" s="187">
        <v>96</v>
      </c>
      <c r="CM16" s="187">
        <v>99</v>
      </c>
      <c r="CN16" s="187"/>
      <c r="CO16" s="187"/>
      <c r="CP16" s="492">
        <f t="shared" si="38"/>
        <v>3</v>
      </c>
      <c r="CQ16" s="187"/>
      <c r="CR16" s="187">
        <v>64</v>
      </c>
      <c r="CS16" s="187"/>
      <c r="CT16" s="187">
        <v>72</v>
      </c>
      <c r="CU16" s="187"/>
      <c r="CV16" s="187"/>
      <c r="CW16" s="187">
        <v>8</v>
      </c>
      <c r="CX16" s="187">
        <v>96</v>
      </c>
      <c r="CY16" s="187"/>
      <c r="CZ16" s="187">
        <v>97</v>
      </c>
      <c r="DA16" s="187"/>
      <c r="DB16" s="187"/>
      <c r="DC16" s="187">
        <v>1</v>
      </c>
      <c r="DD16" s="187">
        <v>100</v>
      </c>
      <c r="DE16" s="187"/>
      <c r="DF16" s="187">
        <v>100</v>
      </c>
      <c r="DG16" s="187"/>
      <c r="DH16" s="187"/>
      <c r="DI16" s="187">
        <v>0</v>
      </c>
      <c r="DJ16" s="187">
        <v>46</v>
      </c>
      <c r="DK16" s="187"/>
      <c r="DL16" s="187">
        <v>64</v>
      </c>
      <c r="DM16" s="187"/>
      <c r="DN16" s="187"/>
      <c r="DO16" s="187">
        <v>18</v>
      </c>
      <c r="DP16" s="187"/>
      <c r="DQ16" s="187"/>
      <c r="DR16" s="187"/>
      <c r="DS16" s="187">
        <v>95</v>
      </c>
      <c r="DT16" s="187"/>
      <c r="DU16" s="187">
        <v>95</v>
      </c>
      <c r="DV16" s="187"/>
      <c r="DW16" s="187"/>
      <c r="DX16" s="187">
        <v>0</v>
      </c>
      <c r="DY16" s="187">
        <v>97</v>
      </c>
      <c r="DZ16" s="187"/>
      <c r="EA16" s="187">
        <v>99</v>
      </c>
      <c r="EB16" s="187"/>
      <c r="EC16" s="187"/>
      <c r="ED16" s="187">
        <v>2</v>
      </c>
      <c r="EE16" s="187">
        <v>96</v>
      </c>
      <c r="EF16" s="187"/>
      <c r="EG16" s="187">
        <v>98</v>
      </c>
      <c r="EH16" s="187"/>
      <c r="EI16" s="187"/>
      <c r="EJ16" s="187">
        <v>2</v>
      </c>
      <c r="EK16" s="188">
        <v>0.93</v>
      </c>
      <c r="EL16" s="187">
        <v>1</v>
      </c>
      <c r="EM16" s="187">
        <v>3.6</v>
      </c>
      <c r="EN16" s="188">
        <v>0.36</v>
      </c>
      <c r="EO16" s="188">
        <v>0.9</v>
      </c>
      <c r="EP16" s="187">
        <v>1.3</v>
      </c>
      <c r="EQ16" s="187">
        <v>1.8</v>
      </c>
      <c r="ER16" s="188">
        <v>0.36</v>
      </c>
      <c r="ES16" s="548">
        <v>2200.6</v>
      </c>
      <c r="ET16" s="548">
        <v>397.8</v>
      </c>
      <c r="EU16" s="548">
        <v>3.48</v>
      </c>
      <c r="EV16" s="548">
        <v>3.6136363636363602</v>
      </c>
      <c r="EW16" s="188">
        <f t="shared" si="24"/>
        <v>3.8401253918494319E-2</v>
      </c>
      <c r="EX16" s="187" t="s">
        <v>6216</v>
      </c>
      <c r="EY16" s="142" t="s">
        <v>6180</v>
      </c>
      <c r="EZ16" s="187"/>
      <c r="FA16" s="187"/>
      <c r="FB16" s="187"/>
      <c r="FC16" s="187"/>
      <c r="FD16" s="187"/>
      <c r="FE16" s="187"/>
      <c r="FF16" s="187"/>
      <c r="FG16" s="187"/>
      <c r="FH16" s="187"/>
      <c r="FI16" s="187"/>
      <c r="FJ16" s="187"/>
      <c r="FK16" s="187"/>
      <c r="FL16" s="187"/>
      <c r="FM16" s="187"/>
      <c r="FN16" s="187"/>
      <c r="FO16" s="568"/>
    </row>
    <row r="17" spans="1:171" ht="39.4">
      <c r="A17" s="187">
        <v>2024</v>
      </c>
      <c r="B17" s="187" t="s">
        <v>598</v>
      </c>
      <c r="C17" s="187" t="s">
        <v>598</v>
      </c>
      <c r="D17" s="187" t="s">
        <v>600</v>
      </c>
      <c r="E17" s="187">
        <v>18</v>
      </c>
      <c r="F17" s="187" t="s">
        <v>602</v>
      </c>
      <c r="G17" s="187" t="s">
        <v>603</v>
      </c>
      <c r="H17" s="187" t="s">
        <v>6250</v>
      </c>
      <c r="I17" s="187" t="s">
        <v>595</v>
      </c>
      <c r="J17" s="187" t="s">
        <v>596</v>
      </c>
      <c r="K17" s="187" t="s">
        <v>597</v>
      </c>
      <c r="L17" s="187"/>
      <c r="M17" s="187"/>
      <c r="N17" s="187"/>
      <c r="O17" s="187"/>
      <c r="P17" s="187"/>
      <c r="Q17" s="187" t="s">
        <v>5682</v>
      </c>
      <c r="R17" s="187" t="s">
        <v>5682</v>
      </c>
      <c r="S17" s="187" t="s">
        <v>5682</v>
      </c>
      <c r="T17" s="187"/>
      <c r="U17" s="187"/>
      <c r="V17" s="187"/>
      <c r="W17" s="187"/>
      <c r="X17" s="187">
        <v>57</v>
      </c>
      <c r="Y17" s="187">
        <v>68</v>
      </c>
      <c r="Z17" s="187"/>
      <c r="AA17" s="187"/>
      <c r="AB17" s="492">
        <f t="shared" si="27"/>
        <v>11</v>
      </c>
      <c r="AC17" s="187"/>
      <c r="AD17" s="187"/>
      <c r="AE17" s="187"/>
      <c r="AF17" s="187"/>
      <c r="AG17" s="187"/>
      <c r="AH17" s="187">
        <v>86</v>
      </c>
      <c r="AI17" s="187">
        <v>88</v>
      </c>
      <c r="AJ17" s="187"/>
      <c r="AK17" s="187"/>
      <c r="AL17" s="492">
        <f t="shared" si="29"/>
        <v>2</v>
      </c>
      <c r="AM17" s="187"/>
      <c r="AN17" s="187"/>
      <c r="AO17" s="187"/>
      <c r="AP17" s="187"/>
      <c r="AQ17" s="187"/>
      <c r="AR17" s="187">
        <v>99</v>
      </c>
      <c r="AS17" s="187">
        <v>100</v>
      </c>
      <c r="AT17" s="187"/>
      <c r="AU17" s="187"/>
      <c r="AV17" s="187">
        <f t="shared" si="31"/>
        <v>1</v>
      </c>
      <c r="AW17" s="187"/>
      <c r="AX17" s="187"/>
      <c r="AY17" s="187"/>
      <c r="AZ17" s="187"/>
      <c r="BA17" s="187"/>
      <c r="BB17" s="187">
        <v>59</v>
      </c>
      <c r="BC17" s="187">
        <v>66</v>
      </c>
      <c r="BD17" s="187"/>
      <c r="BE17" s="187"/>
      <c r="BF17" s="492">
        <f t="shared" si="33"/>
        <v>7</v>
      </c>
      <c r="BG17" s="187"/>
      <c r="BH17" s="187"/>
      <c r="BI17" s="187"/>
      <c r="BJ17" s="187"/>
      <c r="BK17" s="187"/>
      <c r="BL17" s="187"/>
      <c r="BM17" s="187"/>
      <c r="BN17" s="187"/>
      <c r="BO17" s="187"/>
      <c r="BP17" s="187"/>
      <c r="BQ17" s="187"/>
      <c r="BR17" s="187"/>
      <c r="BS17" s="187"/>
      <c r="BT17" s="187">
        <v>94</v>
      </c>
      <c r="BU17" s="187">
        <v>94</v>
      </c>
      <c r="BV17" s="187"/>
      <c r="BW17" s="187"/>
      <c r="BX17" s="492">
        <f t="shared" si="45"/>
        <v>0</v>
      </c>
      <c r="BY17" s="187"/>
      <c r="BZ17" s="187"/>
      <c r="CA17" s="187"/>
      <c r="CB17" s="187">
        <v>93</v>
      </c>
      <c r="CC17" s="187">
        <v>93</v>
      </c>
      <c r="CD17" s="187"/>
      <c r="CE17" s="187"/>
      <c r="CF17" s="492">
        <f t="shared" si="35"/>
        <v>0</v>
      </c>
      <c r="CG17" s="187"/>
      <c r="CH17" s="187"/>
      <c r="CI17" s="187"/>
      <c r="CJ17" s="187"/>
      <c r="CK17" s="187"/>
      <c r="CL17" s="187">
        <v>96</v>
      </c>
      <c r="CM17" s="187">
        <v>96</v>
      </c>
      <c r="CN17" s="187"/>
      <c r="CO17" s="187"/>
      <c r="CP17" s="492">
        <f t="shared" si="38"/>
        <v>0</v>
      </c>
      <c r="CQ17" s="187"/>
      <c r="CR17" s="187">
        <v>16</v>
      </c>
      <c r="CS17" s="187"/>
      <c r="CT17" s="187">
        <v>14</v>
      </c>
      <c r="CU17" s="187"/>
      <c r="CV17" s="187"/>
      <c r="CW17" s="187">
        <v>-2</v>
      </c>
      <c r="CX17" s="187">
        <v>61</v>
      </c>
      <c r="CY17" s="187"/>
      <c r="CZ17" s="187">
        <v>59</v>
      </c>
      <c r="DA17" s="187"/>
      <c r="DB17" s="187"/>
      <c r="DC17" s="187">
        <v>-2</v>
      </c>
      <c r="DD17" s="187">
        <v>96</v>
      </c>
      <c r="DE17" s="187"/>
      <c r="DF17" s="187">
        <v>94</v>
      </c>
      <c r="DG17" s="187"/>
      <c r="DH17" s="187"/>
      <c r="DI17" s="187">
        <v>-2</v>
      </c>
      <c r="DJ17" s="187">
        <v>45</v>
      </c>
      <c r="DK17" s="187"/>
      <c r="DL17" s="187">
        <v>72</v>
      </c>
      <c r="DM17" s="187"/>
      <c r="DN17" s="187"/>
      <c r="DO17" s="187">
        <v>27</v>
      </c>
      <c r="DP17" s="187"/>
      <c r="DQ17" s="187"/>
      <c r="DR17" s="187"/>
      <c r="DS17" s="187">
        <v>86</v>
      </c>
      <c r="DT17" s="187"/>
      <c r="DU17" s="187">
        <v>86</v>
      </c>
      <c r="DV17" s="187"/>
      <c r="DW17" s="187"/>
      <c r="DX17" s="187">
        <v>0</v>
      </c>
      <c r="DY17" s="187">
        <v>87</v>
      </c>
      <c r="DZ17" s="187"/>
      <c r="EA17" s="187">
        <v>97</v>
      </c>
      <c r="EB17" s="187"/>
      <c r="EC17" s="187"/>
      <c r="ED17" s="187">
        <v>10</v>
      </c>
      <c r="EE17" s="187">
        <v>90</v>
      </c>
      <c r="EF17" s="187"/>
      <c r="EG17" s="187">
        <v>98</v>
      </c>
      <c r="EH17" s="187"/>
      <c r="EI17" s="187"/>
      <c r="EJ17" s="187">
        <v>8</v>
      </c>
      <c r="EK17" s="188">
        <v>0.94</v>
      </c>
      <c r="EL17" s="187">
        <v>0.87</v>
      </c>
      <c r="EM17" s="187">
        <v>4.2</v>
      </c>
      <c r="EN17" s="188">
        <v>0.32</v>
      </c>
      <c r="EO17" s="187" t="s">
        <v>425</v>
      </c>
      <c r="EP17" s="187" t="s">
        <v>425</v>
      </c>
      <c r="EQ17" s="187" t="s">
        <v>425</v>
      </c>
      <c r="ER17" s="187" t="s">
        <v>425</v>
      </c>
      <c r="ES17" s="548">
        <v>2262.3000000000002</v>
      </c>
      <c r="ET17" s="548">
        <v>203.2</v>
      </c>
      <c r="EU17" s="548">
        <v>4.4255813953488401</v>
      </c>
      <c r="EV17" s="548">
        <v>4.4232558139534897</v>
      </c>
      <c r="EW17" s="188">
        <f t="shared" si="24"/>
        <v>-5.2548607461938438E-4</v>
      </c>
      <c r="EX17" s="187" t="s">
        <v>6216</v>
      </c>
      <c r="EY17" s="142" t="s">
        <v>6180</v>
      </c>
      <c r="EZ17" s="187"/>
      <c r="FA17" s="187"/>
      <c r="FB17" s="187"/>
      <c r="FC17" s="187"/>
      <c r="FD17" s="187"/>
      <c r="FE17" s="187"/>
      <c r="FF17" s="187"/>
      <c r="FG17" s="187"/>
      <c r="FH17" s="187"/>
      <c r="FI17" s="187"/>
      <c r="FJ17" s="187"/>
      <c r="FK17" s="187"/>
      <c r="FL17" s="187"/>
      <c r="FM17" s="187"/>
      <c r="FN17" s="187"/>
      <c r="FO17" s="568"/>
    </row>
  </sheetData>
  <customSheetViews>
    <customSheetView guid="{9181F5EB-6BE5-45C5-A0A0-64AF8461E0F4}" filter="1" showAutoFilter="1">
      <pageMargins left="0.7" right="0.7" top="0.75" bottom="0.75" header="0.3" footer="0.3"/>
      <autoFilter ref="A2:FO20" xr:uid="{2E8D4F6F-CD94-4E91-91EB-B1C214134C9F}">
        <filterColumn colId="33">
          <filters>
            <filter val="31"/>
            <filter val="49"/>
            <filter val="76"/>
            <filter val="82"/>
            <filter val="85"/>
            <filter val="86"/>
            <filter val="90"/>
            <filter val="91"/>
            <filter val="93"/>
            <filter val="97"/>
            <filter val="99"/>
          </filters>
        </filterColumn>
      </autoFilter>
    </customSheetView>
    <customSheetView guid="{4A15691D-054E-4D63-9789-0686C55E1D49}" filter="1" showAutoFilter="1">
      <pageMargins left="0.7" right="0.7" top="0.75" bottom="0.75" header="0.3" footer="0.3"/>
      <autoFilter ref="A2:FO20" xr:uid="{10D0F4FB-0768-4E55-8F39-B87BB242AE34}"/>
    </customSheetView>
    <customSheetView guid="{3F2A8F9A-58F1-4F13-8835-6EB6E66353CC}" filter="1" showAutoFilter="1">
      <pageMargins left="0.7" right="0.7" top="0.75" bottom="0.75" header="0.3" footer="0.3"/>
      <autoFilter ref="A2:FO20" xr:uid="{CB30A2B2-081E-443B-925E-864924212691}"/>
    </customSheetView>
  </customSheetViews>
  <mergeCells count="23">
    <mergeCell ref="Q1:S1"/>
    <mergeCell ref="T1:AC1"/>
    <mergeCell ref="AD1:AM1"/>
    <mergeCell ref="AN1:AW1"/>
    <mergeCell ref="AX1:BG1"/>
    <mergeCell ref="BH1:BQ1"/>
    <mergeCell ref="BR1:BX1"/>
    <mergeCell ref="BZ1:CF1"/>
    <mergeCell ref="CH1:CQ1"/>
    <mergeCell ref="CR1:CW1"/>
    <mergeCell ref="CX1:DC1"/>
    <mergeCell ref="DD1:DI1"/>
    <mergeCell ref="DJ1:DO1"/>
    <mergeCell ref="DP1:DR1"/>
    <mergeCell ref="FD1:FJ1"/>
    <mergeCell ref="FK1:FM1"/>
    <mergeCell ref="DS1:DX1"/>
    <mergeCell ref="DY1:ED1"/>
    <mergeCell ref="EE1:EJ1"/>
    <mergeCell ref="EK1:EN1"/>
    <mergeCell ref="EO1:ER1"/>
    <mergeCell ref="ES1:EX1"/>
    <mergeCell ref="EZ1:FC1"/>
  </mergeCells>
  <hyperlinks>
    <hyperlink ref="L3" r:id="rId1" xr:uid="{00000000-0004-0000-0A00-000005000000}"/>
    <hyperlink ref="N3" r:id="rId2" xr:uid="{00000000-0004-0000-0A00-000006000000}"/>
    <hyperlink ref="EZ3" r:id="rId3" xr:uid="{00000000-0004-0000-0A00-000007000000}"/>
    <hyperlink ref="FB3" r:id="rId4" xr:uid="{00000000-0004-0000-0A00-000008000000}"/>
    <hyperlink ref="L4" r:id="rId5" xr:uid="{00000000-0004-0000-0A00-000009000000}"/>
    <hyperlink ref="N4" r:id="rId6" xr:uid="{00000000-0004-0000-0A00-00000A000000}"/>
    <hyperlink ref="EZ4" r:id="rId7" xr:uid="{00000000-0004-0000-0A00-00000B000000}"/>
    <hyperlink ref="FB4" r:id="rId8" xr:uid="{00000000-0004-0000-0A00-00000C000000}"/>
    <hyperlink ref="L5" r:id="rId9" xr:uid="{00000000-0004-0000-0A00-00000D000000}"/>
    <hyperlink ref="N5" r:id="rId10" xr:uid="{00000000-0004-0000-0A00-00000E000000}"/>
    <hyperlink ref="EZ5" r:id="rId11" xr:uid="{00000000-0004-0000-0A00-00000F000000}"/>
    <hyperlink ref="FB5" r:id="rId12" xr:uid="{00000000-0004-0000-0A00-000010000000}"/>
    <hyperlink ref="N6" r:id="rId13" xr:uid="{00000000-0004-0000-0A00-000011000000}"/>
    <hyperlink ref="FB6" r:id="rId14" xr:uid="{00000000-0004-0000-0A00-000012000000}"/>
    <hyperlink ref="L7" r:id="rId15" xr:uid="{00000000-0004-0000-0A00-000013000000}"/>
    <hyperlink ref="N7" r:id="rId16" xr:uid="{00000000-0004-0000-0A00-000014000000}"/>
    <hyperlink ref="EZ7" r:id="rId17" xr:uid="{00000000-0004-0000-0A00-000015000000}"/>
    <hyperlink ref="FB7" r:id="rId18" xr:uid="{00000000-0004-0000-0A00-000016000000}"/>
    <hyperlink ref="L8" r:id="rId19" xr:uid="{00000000-0004-0000-0A00-000017000000}"/>
    <hyperlink ref="N8" r:id="rId20" xr:uid="{00000000-0004-0000-0A00-000018000000}"/>
    <hyperlink ref="EZ8" r:id="rId21" xr:uid="{00000000-0004-0000-0A00-000019000000}"/>
    <hyperlink ref="FB8" r:id="rId22" xr:uid="{00000000-0004-0000-0A00-00001A000000}"/>
    <hyperlink ref="L9" r:id="rId23" xr:uid="{00000000-0004-0000-0A00-00001B000000}"/>
    <hyperlink ref="N9" r:id="rId24" xr:uid="{00000000-0004-0000-0A00-00001C000000}"/>
    <hyperlink ref="EZ9" r:id="rId25" xr:uid="{00000000-0004-0000-0A00-00001D000000}"/>
    <hyperlink ref="FB9" r:id="rId26" xr:uid="{00000000-0004-0000-0A00-00001E000000}"/>
    <hyperlink ref="L10" r:id="rId27" xr:uid="{00000000-0004-0000-0A00-00001F000000}"/>
    <hyperlink ref="N10" r:id="rId28" xr:uid="{00000000-0004-0000-0A00-000020000000}"/>
    <hyperlink ref="L11" r:id="rId29" xr:uid="{00000000-0004-0000-0A00-000021000000}"/>
    <hyperlink ref="N11" r:id="rId30" xr:uid="{00000000-0004-0000-0A00-000022000000}"/>
    <hyperlink ref="L14" r:id="rId31" xr:uid="{00000000-0004-0000-0A00-000023000000}"/>
    <hyperlink ref="N14" r:id="rId32" xr:uid="{00000000-0004-0000-0A00-000024000000}"/>
  </hyperlinks>
  <pageMargins left="0.7" right="0.7" top="0.75" bottom="0.75" header="0.3" footer="0.3"/>
  <legacyDrawing r:id="rId3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outlinePr summaryBelow="0" summaryRight="0"/>
  </sheetPr>
  <dimension ref="A1:DN57"/>
  <sheetViews>
    <sheetView workbookViewId="0">
      <pane ySplit="3" topLeftCell="A4" activePane="bottomLeft" state="frozen"/>
      <selection pane="bottomLeft"/>
    </sheetView>
  </sheetViews>
  <sheetFormatPr defaultColWidth="14.42578125" defaultRowHeight="15.75" customHeight="1"/>
  <cols>
    <col min="3" max="3" width="18" customWidth="1"/>
    <col min="7" max="7" width="17" customWidth="1"/>
    <col min="11" max="11" width="37.5703125" customWidth="1"/>
    <col min="14" max="14" width="39" customWidth="1"/>
    <col min="15" max="15" width="15.7109375" customWidth="1"/>
    <col min="18" max="18" width="36.7109375" customWidth="1"/>
    <col min="24" max="24" width="31.42578125" customWidth="1"/>
    <col min="77" max="77" width="28.28515625" customWidth="1"/>
  </cols>
  <sheetData>
    <row r="1" spans="1:118" ht="15.4">
      <c r="A1" s="9"/>
      <c r="B1" s="10"/>
      <c r="C1" s="10"/>
      <c r="D1" s="10"/>
      <c r="E1" s="10"/>
      <c r="F1" s="10"/>
      <c r="G1" s="10"/>
      <c r="H1" s="10"/>
      <c r="I1" s="10"/>
      <c r="J1" s="10"/>
      <c r="K1" s="10"/>
      <c r="L1" s="10"/>
      <c r="M1" s="10"/>
      <c r="N1" s="10"/>
      <c r="O1" s="10"/>
      <c r="P1" s="10"/>
      <c r="Q1" s="10"/>
      <c r="R1" s="10"/>
      <c r="S1" s="10"/>
      <c r="T1" s="10"/>
      <c r="U1" s="10"/>
      <c r="V1" s="10"/>
      <c r="W1" s="10"/>
      <c r="X1" s="10"/>
      <c r="Y1" s="10"/>
      <c r="Z1" s="686" t="s">
        <v>155</v>
      </c>
      <c r="AA1" s="667"/>
      <c r="AB1" s="667"/>
      <c r="AC1" s="667"/>
      <c r="AD1" s="667"/>
      <c r="AE1" s="667"/>
      <c r="AF1" s="667"/>
      <c r="AG1" s="667"/>
      <c r="AH1" s="667"/>
      <c r="AI1" s="667"/>
      <c r="AJ1" s="667"/>
      <c r="AK1" s="667"/>
      <c r="AL1" s="667"/>
      <c r="AM1" s="667"/>
      <c r="AN1" s="667"/>
      <c r="AO1" s="667"/>
      <c r="AP1" s="667"/>
      <c r="AQ1" s="667"/>
      <c r="AR1" s="667"/>
      <c r="AS1" s="667"/>
      <c r="AT1" s="667"/>
      <c r="AU1" s="667"/>
      <c r="AV1" s="667"/>
      <c r="AW1" s="667"/>
      <c r="AX1" s="667"/>
      <c r="AY1" s="667"/>
      <c r="AZ1" s="667"/>
      <c r="BA1" s="667"/>
      <c r="BB1" s="667"/>
      <c r="BC1" s="667"/>
      <c r="BD1" s="667"/>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687" t="s">
        <v>156</v>
      </c>
      <c r="CG1" s="663"/>
      <c r="CH1" s="663"/>
      <c r="CI1" s="663"/>
      <c r="CJ1" s="663"/>
      <c r="CK1" s="663"/>
      <c r="CL1" s="663"/>
      <c r="CM1" s="663"/>
      <c r="CN1" s="663"/>
      <c r="CO1" s="663"/>
      <c r="CP1" s="663"/>
      <c r="CQ1" s="663"/>
      <c r="CR1" s="663"/>
      <c r="CS1" s="663"/>
      <c r="CT1" s="663"/>
      <c r="CU1" s="663"/>
      <c r="CV1" s="663"/>
      <c r="CW1" s="663"/>
      <c r="CX1" s="663"/>
      <c r="CY1" s="663"/>
      <c r="CZ1" s="663"/>
      <c r="DA1" s="663"/>
      <c r="DB1" s="663"/>
      <c r="DC1" s="663"/>
      <c r="DD1" s="663"/>
      <c r="DE1" s="663"/>
      <c r="DF1" s="663"/>
      <c r="DG1" s="663"/>
      <c r="DH1" s="663"/>
      <c r="DI1" s="663"/>
      <c r="DJ1" s="663"/>
      <c r="DK1" s="663"/>
      <c r="DL1" s="663"/>
      <c r="DM1" s="663"/>
      <c r="DN1" s="664"/>
    </row>
    <row r="2" spans="1:118" ht="13.5">
      <c r="A2" s="688"/>
      <c r="B2" s="667"/>
      <c r="C2" s="667"/>
      <c r="D2" s="667"/>
      <c r="E2" s="667"/>
      <c r="F2" s="667"/>
      <c r="G2" s="667"/>
      <c r="H2" s="667"/>
      <c r="I2" s="667"/>
      <c r="J2" s="667"/>
      <c r="K2" s="667"/>
      <c r="L2" s="667"/>
      <c r="M2" s="667"/>
      <c r="N2" s="667"/>
      <c r="O2" s="667"/>
      <c r="P2" s="667"/>
      <c r="Q2" s="667"/>
      <c r="R2" s="667"/>
      <c r="S2" s="667"/>
      <c r="T2" s="667"/>
      <c r="U2" s="667"/>
      <c r="V2" s="667"/>
      <c r="W2" s="667"/>
      <c r="X2" s="667"/>
      <c r="Y2" s="10"/>
      <c r="Z2" s="689" t="s">
        <v>157</v>
      </c>
      <c r="AA2" s="663"/>
      <c r="AB2" s="663"/>
      <c r="AC2" s="664"/>
      <c r="AD2" s="689" t="s">
        <v>158</v>
      </c>
      <c r="AE2" s="663"/>
      <c r="AF2" s="663"/>
      <c r="AG2" s="664"/>
      <c r="AH2" s="689" t="s">
        <v>159</v>
      </c>
      <c r="AI2" s="663"/>
      <c r="AJ2" s="663"/>
      <c r="AK2" s="664"/>
      <c r="AL2" s="689" t="s">
        <v>160</v>
      </c>
      <c r="AM2" s="663"/>
      <c r="AN2" s="663"/>
      <c r="AO2" s="664"/>
      <c r="AP2" s="689" t="s">
        <v>161</v>
      </c>
      <c r="AQ2" s="663"/>
      <c r="AR2" s="663"/>
      <c r="AS2" s="664"/>
      <c r="AT2" s="689" t="s">
        <v>162</v>
      </c>
      <c r="AU2" s="663"/>
      <c r="AV2" s="663"/>
      <c r="AW2" s="664"/>
      <c r="AX2" s="689" t="s">
        <v>163</v>
      </c>
      <c r="AY2" s="663"/>
      <c r="AZ2" s="663"/>
      <c r="BA2" s="664"/>
      <c r="BB2" s="689" t="s">
        <v>164</v>
      </c>
      <c r="BC2" s="663"/>
      <c r="BD2" s="664"/>
      <c r="BE2" s="684" t="s">
        <v>165</v>
      </c>
      <c r="BF2" s="664"/>
      <c r="BG2" s="684" t="s">
        <v>166</v>
      </c>
      <c r="BH2" s="663"/>
      <c r="BI2" s="664"/>
      <c r="BJ2" s="684" t="s">
        <v>167</v>
      </c>
      <c r="BK2" s="663"/>
      <c r="BL2" s="664"/>
      <c r="BM2" s="684" t="s">
        <v>168</v>
      </c>
      <c r="BN2" s="663"/>
      <c r="BO2" s="663"/>
      <c r="BP2" s="663"/>
      <c r="BQ2" s="664"/>
      <c r="BR2" s="685" t="s">
        <v>169</v>
      </c>
      <c r="BS2" s="667"/>
      <c r="BT2" s="667"/>
      <c r="BU2" s="667"/>
      <c r="BV2" s="667"/>
      <c r="BW2" s="667"/>
      <c r="BX2" s="667"/>
      <c r="BY2" s="667"/>
      <c r="BZ2" s="667"/>
      <c r="CA2" s="667"/>
      <c r="CB2" s="667"/>
      <c r="CC2" s="667"/>
      <c r="CD2" s="667"/>
      <c r="CE2" s="668"/>
      <c r="CF2" s="683" t="s">
        <v>170</v>
      </c>
      <c r="CG2" s="663"/>
      <c r="CH2" s="663"/>
      <c r="CI2" s="663"/>
      <c r="CJ2" s="664"/>
      <c r="CK2" s="683" t="s">
        <v>171</v>
      </c>
      <c r="CL2" s="663"/>
      <c r="CM2" s="663"/>
      <c r="CN2" s="663"/>
      <c r="CO2" s="664"/>
      <c r="CP2" s="683" t="s">
        <v>172</v>
      </c>
      <c r="CQ2" s="663"/>
      <c r="CR2" s="663"/>
      <c r="CS2" s="663"/>
      <c r="CT2" s="664"/>
      <c r="CU2" s="683" t="s">
        <v>173</v>
      </c>
      <c r="CV2" s="663"/>
      <c r="CW2" s="663"/>
      <c r="CX2" s="663"/>
      <c r="CY2" s="664"/>
      <c r="CZ2" s="683" t="s">
        <v>174</v>
      </c>
      <c r="DA2" s="663"/>
      <c r="DB2" s="663"/>
      <c r="DC2" s="663"/>
      <c r="DD2" s="664"/>
      <c r="DE2" s="683" t="s">
        <v>175</v>
      </c>
      <c r="DF2" s="663"/>
      <c r="DG2" s="663"/>
      <c r="DH2" s="663"/>
      <c r="DI2" s="664"/>
      <c r="DJ2" s="683" t="s">
        <v>176</v>
      </c>
      <c r="DK2" s="663"/>
      <c r="DL2" s="663"/>
      <c r="DM2" s="663"/>
      <c r="DN2" s="664"/>
    </row>
    <row r="3" spans="1:118" ht="42.75">
      <c r="A3" s="11" t="s">
        <v>31</v>
      </c>
      <c r="B3" s="12" t="s">
        <v>177</v>
      </c>
      <c r="C3" s="12" t="s">
        <v>178</v>
      </c>
      <c r="D3" s="12" t="s">
        <v>179</v>
      </c>
      <c r="E3" s="13" t="s">
        <v>180</v>
      </c>
      <c r="F3" s="12" t="s">
        <v>181</v>
      </c>
      <c r="G3" s="12" t="s">
        <v>182</v>
      </c>
      <c r="H3" s="12" t="s">
        <v>183</v>
      </c>
      <c r="I3" s="12" t="s">
        <v>184</v>
      </c>
      <c r="J3" s="12" t="s">
        <v>185</v>
      </c>
      <c r="K3" s="12" t="s">
        <v>186</v>
      </c>
      <c r="L3" s="12" t="s">
        <v>19</v>
      </c>
      <c r="M3" s="12" t="s">
        <v>187</v>
      </c>
      <c r="N3" s="12" t="s">
        <v>188</v>
      </c>
      <c r="O3" s="12" t="s">
        <v>189</v>
      </c>
      <c r="P3" s="12" t="s">
        <v>190</v>
      </c>
      <c r="Q3" s="12" t="s">
        <v>191</v>
      </c>
      <c r="R3" s="12" t="s">
        <v>192</v>
      </c>
      <c r="S3" s="12" t="s">
        <v>193</v>
      </c>
      <c r="T3" s="12" t="s">
        <v>194</v>
      </c>
      <c r="U3" s="12" t="s">
        <v>195</v>
      </c>
      <c r="V3" s="12" t="s">
        <v>196</v>
      </c>
      <c r="W3" s="12" t="s">
        <v>197</v>
      </c>
      <c r="X3" s="14" t="s">
        <v>198</v>
      </c>
      <c r="Y3" s="15" t="s">
        <v>199</v>
      </c>
      <c r="Z3" s="16" t="s">
        <v>200</v>
      </c>
      <c r="AA3" s="16" t="s">
        <v>201</v>
      </c>
      <c r="AB3" s="16" t="s">
        <v>202</v>
      </c>
      <c r="AC3" s="16" t="s">
        <v>203</v>
      </c>
      <c r="AD3" s="16" t="s">
        <v>204</v>
      </c>
      <c r="AE3" s="16" t="s">
        <v>205</v>
      </c>
      <c r="AF3" s="16" t="s">
        <v>206</v>
      </c>
      <c r="AG3" s="16" t="s">
        <v>207</v>
      </c>
      <c r="AH3" s="16" t="s">
        <v>208</v>
      </c>
      <c r="AI3" s="16" t="s">
        <v>209</v>
      </c>
      <c r="AJ3" s="16" t="s">
        <v>210</v>
      </c>
      <c r="AK3" s="16" t="s">
        <v>211</v>
      </c>
      <c r="AL3" s="16" t="s">
        <v>212</v>
      </c>
      <c r="AM3" s="16" t="s">
        <v>213</v>
      </c>
      <c r="AN3" s="16" t="s">
        <v>214</v>
      </c>
      <c r="AO3" s="16" t="s">
        <v>215</v>
      </c>
      <c r="AP3" s="16" t="s">
        <v>216</v>
      </c>
      <c r="AQ3" s="16" t="s">
        <v>217</v>
      </c>
      <c r="AR3" s="16" t="s">
        <v>218</v>
      </c>
      <c r="AS3" s="16" t="s">
        <v>219</v>
      </c>
      <c r="AT3" s="16" t="s">
        <v>220</v>
      </c>
      <c r="AU3" s="16" t="s">
        <v>221</v>
      </c>
      <c r="AV3" s="16" t="s">
        <v>222</v>
      </c>
      <c r="AW3" s="16" t="s">
        <v>223</v>
      </c>
      <c r="AX3" s="16" t="s">
        <v>224</v>
      </c>
      <c r="AY3" s="16" t="s">
        <v>225</v>
      </c>
      <c r="AZ3" s="16" t="s">
        <v>226</v>
      </c>
      <c r="BA3" s="16" t="s">
        <v>227</v>
      </c>
      <c r="BB3" s="16" t="s">
        <v>228</v>
      </c>
      <c r="BC3" s="16" t="s">
        <v>229</v>
      </c>
      <c r="BD3" s="16" t="s">
        <v>230</v>
      </c>
      <c r="BE3" s="13" t="s">
        <v>231</v>
      </c>
      <c r="BF3" s="13" t="s">
        <v>232</v>
      </c>
      <c r="BG3" s="13" t="s">
        <v>233</v>
      </c>
      <c r="BH3" s="13" t="s">
        <v>234</v>
      </c>
      <c r="BI3" s="13" t="s">
        <v>235</v>
      </c>
      <c r="BJ3" s="13" t="s">
        <v>236</v>
      </c>
      <c r="BK3" s="13" t="s">
        <v>237</v>
      </c>
      <c r="BL3" s="13" t="s">
        <v>238</v>
      </c>
      <c r="BM3" s="13" t="s">
        <v>239</v>
      </c>
      <c r="BN3" s="13" t="s">
        <v>240</v>
      </c>
      <c r="BO3" s="13" t="s">
        <v>241</v>
      </c>
      <c r="BP3" s="13" t="s">
        <v>242</v>
      </c>
      <c r="BQ3" s="13" t="s">
        <v>243</v>
      </c>
      <c r="BR3" s="13" t="s">
        <v>244</v>
      </c>
      <c r="BS3" s="13" t="s">
        <v>245</v>
      </c>
      <c r="BT3" s="13" t="s">
        <v>246</v>
      </c>
      <c r="BU3" s="13" t="s">
        <v>247</v>
      </c>
      <c r="BV3" s="13" t="s">
        <v>20</v>
      </c>
      <c r="BW3" s="13" t="s">
        <v>248</v>
      </c>
      <c r="BX3" s="13" t="s">
        <v>249</v>
      </c>
      <c r="BY3" s="13" t="s">
        <v>250</v>
      </c>
      <c r="BZ3" s="13" t="s">
        <v>251</v>
      </c>
      <c r="CA3" s="13" t="s">
        <v>252</v>
      </c>
      <c r="CB3" s="13" t="s">
        <v>253</v>
      </c>
      <c r="CC3" s="13" t="s">
        <v>254</v>
      </c>
      <c r="CD3" s="13" t="s">
        <v>255</v>
      </c>
      <c r="CE3" s="17" t="s">
        <v>256</v>
      </c>
      <c r="CF3" s="18" t="s">
        <v>257</v>
      </c>
      <c r="CG3" s="19" t="s">
        <v>258</v>
      </c>
      <c r="CH3" s="19" t="s">
        <v>259</v>
      </c>
      <c r="CI3" s="19" t="s">
        <v>260</v>
      </c>
      <c r="CJ3" s="19" t="s">
        <v>261</v>
      </c>
      <c r="CK3" s="19" t="s">
        <v>262</v>
      </c>
      <c r="CL3" s="19" t="s">
        <v>263</v>
      </c>
      <c r="CM3" s="19" t="s">
        <v>264</v>
      </c>
      <c r="CN3" s="19" t="s">
        <v>265</v>
      </c>
      <c r="CO3" s="19" t="s">
        <v>261</v>
      </c>
      <c r="CP3" s="19" t="s">
        <v>266</v>
      </c>
      <c r="CQ3" s="19" t="s">
        <v>267</v>
      </c>
      <c r="CR3" s="19" t="s">
        <v>268</v>
      </c>
      <c r="CS3" s="19" t="s">
        <v>269</v>
      </c>
      <c r="CT3" s="19" t="s">
        <v>261</v>
      </c>
      <c r="CU3" s="19" t="s">
        <v>270</v>
      </c>
      <c r="CV3" s="19" t="s">
        <v>213</v>
      </c>
      <c r="CW3" s="19" t="s">
        <v>212</v>
      </c>
      <c r="CX3" s="19" t="s">
        <v>271</v>
      </c>
      <c r="CY3" s="19" t="s">
        <v>261</v>
      </c>
      <c r="CZ3" s="19" t="s">
        <v>272</v>
      </c>
      <c r="DA3" s="19" t="s">
        <v>273</v>
      </c>
      <c r="DB3" s="19" t="s">
        <v>274</v>
      </c>
      <c r="DC3" s="19" t="s">
        <v>275</v>
      </c>
      <c r="DD3" s="19" t="s">
        <v>261</v>
      </c>
      <c r="DE3" s="19" t="s">
        <v>276</v>
      </c>
      <c r="DF3" s="19" t="s">
        <v>277</v>
      </c>
      <c r="DG3" s="19" t="s">
        <v>278</v>
      </c>
      <c r="DH3" s="19" t="s">
        <v>279</v>
      </c>
      <c r="DI3" s="19" t="s">
        <v>261</v>
      </c>
      <c r="DJ3" s="19" t="s">
        <v>280</v>
      </c>
      <c r="DK3" s="19" t="s">
        <v>221</v>
      </c>
      <c r="DL3" s="19" t="s">
        <v>220</v>
      </c>
      <c r="DM3" s="19" t="s">
        <v>281</v>
      </c>
      <c r="DN3" s="19" t="s">
        <v>261</v>
      </c>
    </row>
    <row r="4" spans="1:118" ht="57.75" customHeight="1">
      <c r="A4" s="20">
        <v>2023</v>
      </c>
      <c r="B4" s="21" t="s">
        <v>282</v>
      </c>
      <c r="C4" s="21" t="s">
        <v>283</v>
      </c>
      <c r="D4" s="21" t="s">
        <v>284</v>
      </c>
      <c r="E4" s="21"/>
      <c r="F4" s="21" t="s">
        <v>285</v>
      </c>
      <c r="G4" s="21" t="s">
        <v>286</v>
      </c>
      <c r="H4" s="21" t="s">
        <v>287</v>
      </c>
      <c r="I4" s="21" t="s">
        <v>288</v>
      </c>
      <c r="J4" s="21" t="s">
        <v>288</v>
      </c>
      <c r="K4" s="21" t="s">
        <v>289</v>
      </c>
      <c r="L4" s="21" t="s">
        <v>23</v>
      </c>
      <c r="M4" s="21"/>
      <c r="N4" s="21" t="s">
        <v>290</v>
      </c>
      <c r="O4" s="21" t="s">
        <v>291</v>
      </c>
      <c r="P4" s="21" t="s">
        <v>292</v>
      </c>
      <c r="Q4" s="21">
        <v>57</v>
      </c>
      <c r="R4" s="21" t="s">
        <v>293</v>
      </c>
      <c r="S4" s="21"/>
      <c r="T4" s="22">
        <v>965.66</v>
      </c>
      <c r="U4" s="23">
        <v>131.1</v>
      </c>
      <c r="V4" s="24"/>
      <c r="W4" s="24"/>
      <c r="X4" s="25" t="s">
        <v>294</v>
      </c>
      <c r="Y4" s="26" t="s">
        <v>2</v>
      </c>
      <c r="Z4" s="21">
        <v>14</v>
      </c>
      <c r="AA4" s="21">
        <v>26</v>
      </c>
      <c r="AB4" s="21">
        <v>12</v>
      </c>
      <c r="AC4" s="27">
        <v>0.86</v>
      </c>
      <c r="AD4" s="21">
        <v>53</v>
      </c>
      <c r="AE4" s="21">
        <v>77</v>
      </c>
      <c r="AF4" s="21">
        <v>24</v>
      </c>
      <c r="AG4" s="27">
        <v>0.45</v>
      </c>
      <c r="AH4" s="21">
        <v>81</v>
      </c>
      <c r="AI4" s="21">
        <v>87</v>
      </c>
      <c r="AJ4" s="21">
        <v>6</v>
      </c>
      <c r="AK4" s="27">
        <v>7.0000000000000007E-2</v>
      </c>
      <c r="AL4" s="21">
        <v>52</v>
      </c>
      <c r="AM4" s="21">
        <v>67</v>
      </c>
      <c r="AN4" s="21">
        <v>15</v>
      </c>
      <c r="AO4" s="27">
        <v>0.28999999999999998</v>
      </c>
      <c r="AP4" s="21">
        <v>59</v>
      </c>
      <c r="AQ4" s="21">
        <v>80</v>
      </c>
      <c r="AR4" s="21">
        <v>21</v>
      </c>
      <c r="AS4" s="27">
        <v>0.36</v>
      </c>
      <c r="AT4" s="21">
        <v>66</v>
      </c>
      <c r="AU4" s="21">
        <v>77</v>
      </c>
      <c r="AV4" s="21">
        <v>11</v>
      </c>
      <c r="AW4" s="27">
        <v>0.17</v>
      </c>
      <c r="AX4" s="21"/>
      <c r="AY4" s="21"/>
      <c r="AZ4" s="21"/>
      <c r="BA4" s="21"/>
      <c r="BB4" s="21"/>
      <c r="BC4" s="21"/>
      <c r="BD4" s="21"/>
      <c r="BE4" s="21"/>
      <c r="BF4" s="21"/>
      <c r="BG4" s="21">
        <v>2.09</v>
      </c>
      <c r="BH4" s="27">
        <v>0.95</v>
      </c>
      <c r="BI4" s="21">
        <v>2.37</v>
      </c>
      <c r="BJ4" s="21"/>
      <c r="BK4" s="21"/>
      <c r="BL4" s="21"/>
      <c r="BM4" s="21"/>
      <c r="BN4" s="21"/>
      <c r="BO4" s="21">
        <v>1.73</v>
      </c>
      <c r="BP4" s="21">
        <v>2.2999999999999998</v>
      </c>
      <c r="BQ4" s="27">
        <v>0.33</v>
      </c>
      <c r="BR4" s="21"/>
      <c r="BS4" s="21"/>
      <c r="BT4" s="21"/>
      <c r="BU4" s="21"/>
      <c r="BV4" s="21" t="s">
        <v>24</v>
      </c>
      <c r="BW4" s="21">
        <v>1</v>
      </c>
      <c r="BX4" s="21">
        <v>0</v>
      </c>
      <c r="BY4" s="21" t="s">
        <v>295</v>
      </c>
      <c r="BZ4" s="28"/>
      <c r="CA4" s="21" t="s">
        <v>296</v>
      </c>
      <c r="CB4" s="21" t="s">
        <v>297</v>
      </c>
      <c r="CC4" s="21" t="s">
        <v>298</v>
      </c>
      <c r="CD4" s="21" t="s">
        <v>299</v>
      </c>
      <c r="CE4" s="21" t="s">
        <v>300</v>
      </c>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row>
    <row r="5" spans="1:118" ht="57.75" customHeight="1">
      <c r="A5" s="31">
        <v>2023</v>
      </c>
      <c r="B5" s="29" t="s">
        <v>282</v>
      </c>
      <c r="C5" s="29" t="s">
        <v>301</v>
      </c>
      <c r="D5" s="29" t="s">
        <v>302</v>
      </c>
      <c r="E5" s="29"/>
      <c r="F5" s="29" t="s">
        <v>303</v>
      </c>
      <c r="G5" s="29" t="s">
        <v>304</v>
      </c>
      <c r="H5" s="29" t="s">
        <v>305</v>
      </c>
      <c r="I5" s="29" t="s">
        <v>306</v>
      </c>
      <c r="J5" s="29" t="s">
        <v>307</v>
      </c>
      <c r="K5" s="29" t="s">
        <v>308</v>
      </c>
      <c r="L5" s="29" t="s">
        <v>23</v>
      </c>
      <c r="M5" s="29"/>
      <c r="N5" s="29" t="s">
        <v>309</v>
      </c>
      <c r="O5" s="29" t="s">
        <v>310</v>
      </c>
      <c r="P5" s="29" t="s">
        <v>311</v>
      </c>
      <c r="Q5" s="29">
        <v>30</v>
      </c>
      <c r="R5" s="29" t="s">
        <v>312</v>
      </c>
      <c r="S5" s="29"/>
      <c r="T5" s="32">
        <v>1438</v>
      </c>
      <c r="U5" s="23">
        <v>201.9</v>
      </c>
      <c r="V5" s="33"/>
      <c r="W5" s="33"/>
      <c r="X5" s="34" t="s">
        <v>313</v>
      </c>
      <c r="Y5" s="35" t="s">
        <v>2</v>
      </c>
      <c r="Z5" s="29">
        <v>42</v>
      </c>
      <c r="AA5" s="29">
        <v>53</v>
      </c>
      <c r="AB5" s="29">
        <v>11</v>
      </c>
      <c r="AC5" s="36">
        <v>0.26</v>
      </c>
      <c r="AD5" s="29">
        <v>56</v>
      </c>
      <c r="AE5" s="29">
        <v>74</v>
      </c>
      <c r="AF5" s="29">
        <v>18</v>
      </c>
      <c r="AG5" s="36">
        <v>0.32</v>
      </c>
      <c r="AH5" s="29"/>
      <c r="AI5" s="29"/>
      <c r="AJ5" s="29"/>
      <c r="AK5" s="29"/>
      <c r="AL5" s="29">
        <v>49</v>
      </c>
      <c r="AM5" s="29">
        <v>68</v>
      </c>
      <c r="AN5" s="29">
        <v>19</v>
      </c>
      <c r="AO5" s="36">
        <v>0.39</v>
      </c>
      <c r="AP5" s="29"/>
      <c r="AQ5" s="29"/>
      <c r="AR5" s="29"/>
      <c r="AS5" s="29"/>
      <c r="AT5" s="29">
        <v>62</v>
      </c>
      <c r="AU5" s="29">
        <v>70</v>
      </c>
      <c r="AV5" s="29">
        <v>8</v>
      </c>
      <c r="AW5" s="36">
        <v>0.13</v>
      </c>
      <c r="AX5" s="29"/>
      <c r="AY5" s="29"/>
      <c r="AZ5" s="29"/>
      <c r="BA5" s="29"/>
      <c r="BB5" s="29"/>
      <c r="BC5" s="29"/>
      <c r="BD5" s="29"/>
      <c r="BE5" s="29"/>
      <c r="BF5" s="29"/>
      <c r="BG5" s="29">
        <v>0.71</v>
      </c>
      <c r="BH5" s="36">
        <v>0.95</v>
      </c>
      <c r="BI5" s="29">
        <v>5.63</v>
      </c>
      <c r="BJ5" s="29">
        <v>1.53</v>
      </c>
      <c r="BK5" s="36">
        <v>0.88</v>
      </c>
      <c r="BL5" s="29">
        <v>3.23</v>
      </c>
      <c r="BM5" s="29"/>
      <c r="BN5" s="29"/>
      <c r="BO5" s="29">
        <v>6.23</v>
      </c>
      <c r="BP5" s="29">
        <v>6.73</v>
      </c>
      <c r="BQ5" s="36">
        <v>0.08</v>
      </c>
      <c r="BR5" s="29"/>
      <c r="BS5" s="29"/>
      <c r="BT5" s="29"/>
      <c r="BU5" s="29"/>
      <c r="BV5" s="29" t="s">
        <v>25</v>
      </c>
      <c r="BW5" s="29">
        <v>1</v>
      </c>
      <c r="BX5" s="29">
        <v>1</v>
      </c>
      <c r="BY5" s="29" t="s">
        <v>314</v>
      </c>
      <c r="BZ5" s="37"/>
      <c r="CA5" s="29"/>
      <c r="CB5" s="29" t="s">
        <v>297</v>
      </c>
      <c r="CC5" s="29" t="s">
        <v>298</v>
      </c>
      <c r="CD5" s="29" t="s">
        <v>299</v>
      </c>
      <c r="CE5" s="29" t="s">
        <v>315</v>
      </c>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row>
    <row r="6" spans="1:118" ht="57.75" customHeight="1">
      <c r="A6" s="31">
        <v>2023</v>
      </c>
      <c r="B6" s="29" t="s">
        <v>282</v>
      </c>
      <c r="C6" s="29" t="s">
        <v>301</v>
      </c>
      <c r="D6" s="29" t="s">
        <v>302</v>
      </c>
      <c r="E6" s="29"/>
      <c r="F6" s="29" t="s">
        <v>303</v>
      </c>
      <c r="G6" s="29" t="s">
        <v>304</v>
      </c>
      <c r="H6" s="29" t="s">
        <v>316</v>
      </c>
      <c r="I6" s="29" t="s">
        <v>317</v>
      </c>
      <c r="J6" s="29" t="s">
        <v>318</v>
      </c>
      <c r="K6" s="29" t="s">
        <v>319</v>
      </c>
      <c r="L6" s="29" t="s">
        <v>23</v>
      </c>
      <c r="M6" s="29"/>
      <c r="N6" s="29" t="s">
        <v>320</v>
      </c>
      <c r="O6" s="29" t="s">
        <v>310</v>
      </c>
      <c r="P6" s="29" t="s">
        <v>321</v>
      </c>
      <c r="Q6" s="29">
        <v>60</v>
      </c>
      <c r="R6" s="29" t="s">
        <v>312</v>
      </c>
      <c r="S6" s="29"/>
      <c r="T6" s="32">
        <v>1054</v>
      </c>
      <c r="U6" s="23">
        <v>346.8</v>
      </c>
      <c r="V6" s="33"/>
      <c r="W6" s="33"/>
      <c r="X6" s="34" t="s">
        <v>322</v>
      </c>
      <c r="Y6" s="35" t="s">
        <v>2</v>
      </c>
      <c r="Z6" s="29">
        <v>49</v>
      </c>
      <c r="AA6" s="29">
        <v>60</v>
      </c>
      <c r="AB6" s="29">
        <v>11</v>
      </c>
      <c r="AC6" s="36">
        <v>0.22</v>
      </c>
      <c r="AD6" s="29">
        <v>87</v>
      </c>
      <c r="AE6" s="29">
        <v>88</v>
      </c>
      <c r="AF6" s="29">
        <v>1</v>
      </c>
      <c r="AG6" s="36">
        <v>0.01</v>
      </c>
      <c r="AH6" s="29"/>
      <c r="AI6" s="29"/>
      <c r="AJ6" s="29"/>
      <c r="AK6" s="29"/>
      <c r="AL6" s="29">
        <v>67</v>
      </c>
      <c r="AM6" s="29">
        <v>77</v>
      </c>
      <c r="AN6" s="29">
        <v>10</v>
      </c>
      <c r="AO6" s="36">
        <v>0.15</v>
      </c>
      <c r="AP6" s="29"/>
      <c r="AQ6" s="29"/>
      <c r="AR6" s="29"/>
      <c r="AS6" s="29"/>
      <c r="AT6" s="29">
        <v>79</v>
      </c>
      <c r="AU6" s="29">
        <v>88</v>
      </c>
      <c r="AV6" s="29">
        <v>9</v>
      </c>
      <c r="AW6" s="36">
        <v>0.11</v>
      </c>
      <c r="AX6" s="29"/>
      <c r="AY6" s="29"/>
      <c r="AZ6" s="29"/>
      <c r="BA6" s="29"/>
      <c r="BB6" s="29"/>
      <c r="BC6" s="29"/>
      <c r="BD6" s="29"/>
      <c r="BE6" s="29"/>
      <c r="BF6" s="29"/>
      <c r="BG6" s="29">
        <v>5.21</v>
      </c>
      <c r="BH6" s="36">
        <v>0.94</v>
      </c>
      <c r="BI6" s="29">
        <v>5.21</v>
      </c>
      <c r="BJ6" s="29">
        <v>3.36</v>
      </c>
      <c r="BK6" s="36">
        <v>0.87</v>
      </c>
      <c r="BL6" s="29">
        <v>3.36</v>
      </c>
      <c r="BM6" s="29"/>
      <c r="BN6" s="29"/>
      <c r="BO6" s="29">
        <v>5.35</v>
      </c>
      <c r="BP6" s="29">
        <v>5.78</v>
      </c>
      <c r="BQ6" s="36">
        <v>0.08</v>
      </c>
      <c r="BR6" s="29"/>
      <c r="BS6" s="29"/>
      <c r="BT6" s="29"/>
      <c r="BU6" s="29"/>
      <c r="BV6" s="29" t="s">
        <v>25</v>
      </c>
      <c r="BW6" s="29">
        <v>1</v>
      </c>
      <c r="BX6" s="29">
        <v>1</v>
      </c>
      <c r="BY6" s="29" t="s">
        <v>314</v>
      </c>
      <c r="BZ6" s="37"/>
      <c r="CA6" s="29"/>
      <c r="CB6" s="29" t="s">
        <v>297</v>
      </c>
      <c r="CC6" s="29" t="s">
        <v>298</v>
      </c>
      <c r="CD6" s="29" t="s">
        <v>299</v>
      </c>
      <c r="CE6" s="29" t="s">
        <v>315</v>
      </c>
      <c r="CF6" s="29"/>
      <c r="CG6" s="29"/>
      <c r="CH6" s="29"/>
      <c r="CI6" s="29"/>
      <c r="CJ6" s="29"/>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c r="DK6" s="29"/>
      <c r="DL6" s="29"/>
      <c r="DM6" s="29"/>
      <c r="DN6" s="29"/>
    </row>
    <row r="7" spans="1:118" ht="57.75" customHeight="1">
      <c r="A7" s="31">
        <v>2023</v>
      </c>
      <c r="B7" s="29" t="s">
        <v>282</v>
      </c>
      <c r="C7" s="29" t="s">
        <v>301</v>
      </c>
      <c r="D7" s="29" t="s">
        <v>302</v>
      </c>
      <c r="E7" s="29"/>
      <c r="F7" s="29" t="s">
        <v>323</v>
      </c>
      <c r="G7" s="29" t="s">
        <v>304</v>
      </c>
      <c r="H7" s="29" t="s">
        <v>324</v>
      </c>
      <c r="I7" s="29" t="s">
        <v>325</v>
      </c>
      <c r="J7" s="29" t="s">
        <v>326</v>
      </c>
      <c r="K7" s="29" t="s">
        <v>327</v>
      </c>
      <c r="L7" s="29" t="s">
        <v>23</v>
      </c>
      <c r="M7" s="29"/>
      <c r="N7" s="29" t="s">
        <v>328</v>
      </c>
      <c r="O7" s="29" t="s">
        <v>329</v>
      </c>
      <c r="P7" s="29" t="s">
        <v>330</v>
      </c>
      <c r="Q7" s="29">
        <v>58</v>
      </c>
      <c r="R7" s="29" t="s">
        <v>331</v>
      </c>
      <c r="S7" s="29"/>
      <c r="T7" s="32">
        <v>2071</v>
      </c>
      <c r="U7" s="23">
        <v>320.74</v>
      </c>
      <c r="V7" s="33"/>
      <c r="W7" s="33"/>
      <c r="X7" s="34" t="s">
        <v>332</v>
      </c>
      <c r="Y7" s="35" t="s">
        <v>2</v>
      </c>
      <c r="Z7" s="29">
        <v>2</v>
      </c>
      <c r="AA7" s="29">
        <v>10</v>
      </c>
      <c r="AB7" s="29">
        <v>8</v>
      </c>
      <c r="AC7" s="36">
        <v>4</v>
      </c>
      <c r="AD7" s="29">
        <v>42</v>
      </c>
      <c r="AE7" s="29">
        <v>51</v>
      </c>
      <c r="AF7" s="29">
        <v>9</v>
      </c>
      <c r="AG7" s="36">
        <v>0.21</v>
      </c>
      <c r="AH7" s="29"/>
      <c r="AI7" s="29"/>
      <c r="AJ7" s="29"/>
      <c r="AK7" s="29"/>
      <c r="AL7" s="29">
        <v>3</v>
      </c>
      <c r="AM7" s="29">
        <v>40</v>
      </c>
      <c r="AN7" s="29">
        <v>37</v>
      </c>
      <c r="AO7" s="36">
        <v>12.33</v>
      </c>
      <c r="AP7" s="29"/>
      <c r="AQ7" s="29"/>
      <c r="AR7" s="29"/>
      <c r="AS7" s="29"/>
      <c r="AT7" s="29">
        <v>5</v>
      </c>
      <c r="AU7" s="29">
        <v>72</v>
      </c>
      <c r="AV7" s="29">
        <v>67</v>
      </c>
      <c r="AW7" s="36">
        <v>13.4</v>
      </c>
      <c r="AX7" s="29"/>
      <c r="AY7" s="29"/>
      <c r="AZ7" s="29"/>
      <c r="BA7" s="29"/>
      <c r="BB7" s="29"/>
      <c r="BC7" s="29"/>
      <c r="BD7" s="29"/>
      <c r="BE7" s="29"/>
      <c r="BF7" s="29"/>
      <c r="BG7" s="29">
        <v>0.79</v>
      </c>
      <c r="BH7" s="36">
        <v>0.96</v>
      </c>
      <c r="BI7" s="29">
        <v>5.47</v>
      </c>
      <c r="BJ7" s="29">
        <v>1.84</v>
      </c>
      <c r="BK7" s="36">
        <v>0.87</v>
      </c>
      <c r="BL7" s="29">
        <v>3.32</v>
      </c>
      <c r="BM7" s="29"/>
      <c r="BN7" s="29"/>
      <c r="BO7" s="29">
        <v>4.9800000000000004</v>
      </c>
      <c r="BP7" s="29">
        <v>5.53</v>
      </c>
      <c r="BQ7" s="36">
        <v>0.11</v>
      </c>
      <c r="BR7" s="29"/>
      <c r="BS7" s="29"/>
      <c r="BT7" s="29"/>
      <c r="BU7" s="29"/>
      <c r="BV7" s="29" t="s">
        <v>27</v>
      </c>
      <c r="BW7" s="29">
        <v>1</v>
      </c>
      <c r="BX7" s="29">
        <v>1</v>
      </c>
      <c r="BY7" s="29" t="s">
        <v>314</v>
      </c>
      <c r="BZ7" s="37"/>
      <c r="CA7" s="29"/>
      <c r="CB7" s="29" t="s">
        <v>297</v>
      </c>
      <c r="CC7" s="29" t="s">
        <v>298</v>
      </c>
      <c r="CD7" s="29" t="s">
        <v>299</v>
      </c>
      <c r="CE7" s="29" t="s">
        <v>315</v>
      </c>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row>
    <row r="8" spans="1:118" ht="57.75" customHeight="1">
      <c r="A8" s="31">
        <v>2023</v>
      </c>
      <c r="B8" s="29" t="s">
        <v>282</v>
      </c>
      <c r="C8" s="29" t="s">
        <v>301</v>
      </c>
      <c r="D8" s="29" t="s">
        <v>302</v>
      </c>
      <c r="E8" s="29" t="s">
        <v>333</v>
      </c>
      <c r="F8" s="29" t="s">
        <v>323</v>
      </c>
      <c r="G8" s="29" t="s">
        <v>334</v>
      </c>
      <c r="H8" s="29" t="s">
        <v>335</v>
      </c>
      <c r="I8" s="29" t="s">
        <v>336</v>
      </c>
      <c r="J8" s="29" t="s">
        <v>336</v>
      </c>
      <c r="K8" s="29" t="s">
        <v>337</v>
      </c>
      <c r="L8" s="29" t="s">
        <v>23</v>
      </c>
      <c r="M8" s="29"/>
      <c r="N8" s="29" t="s">
        <v>338</v>
      </c>
      <c r="O8" s="29" t="s">
        <v>310</v>
      </c>
      <c r="P8" s="29" t="s">
        <v>339</v>
      </c>
      <c r="Q8" s="29">
        <v>63</v>
      </c>
      <c r="R8" s="29" t="s">
        <v>340</v>
      </c>
      <c r="S8" s="29"/>
      <c r="T8" s="32">
        <v>2284</v>
      </c>
      <c r="U8" s="23">
        <v>246.89</v>
      </c>
      <c r="V8" s="38"/>
      <c r="W8" s="38"/>
      <c r="X8" s="34" t="s">
        <v>341</v>
      </c>
      <c r="Y8" s="39" t="s">
        <v>2</v>
      </c>
      <c r="Z8" s="29">
        <v>54</v>
      </c>
      <c r="AA8" s="29">
        <v>68</v>
      </c>
      <c r="AB8" s="29">
        <v>14</v>
      </c>
      <c r="AC8" s="36">
        <v>0.26</v>
      </c>
      <c r="AD8" s="29">
        <v>84</v>
      </c>
      <c r="AE8" s="29">
        <v>84</v>
      </c>
      <c r="AF8" s="29">
        <v>0</v>
      </c>
      <c r="AG8" s="36">
        <v>0</v>
      </c>
      <c r="AH8" s="29">
        <v>93</v>
      </c>
      <c r="AI8" s="29">
        <v>96</v>
      </c>
      <c r="AJ8" s="29">
        <v>3</v>
      </c>
      <c r="AK8" s="36">
        <v>0.03</v>
      </c>
      <c r="AL8" s="29">
        <v>38</v>
      </c>
      <c r="AM8" s="29">
        <v>47</v>
      </c>
      <c r="AN8" s="29">
        <v>9</v>
      </c>
      <c r="AO8" s="36">
        <v>0.24</v>
      </c>
      <c r="AP8" s="29">
        <v>92</v>
      </c>
      <c r="AQ8" s="29">
        <v>96</v>
      </c>
      <c r="AR8" s="29">
        <v>4</v>
      </c>
      <c r="AS8" s="36">
        <v>0.04</v>
      </c>
      <c r="AT8" s="29">
        <v>87</v>
      </c>
      <c r="AU8" s="29">
        <v>93</v>
      </c>
      <c r="AV8" s="29">
        <v>6</v>
      </c>
      <c r="AW8" s="36">
        <v>7.0000000000000007E-2</v>
      </c>
      <c r="AX8" s="29"/>
      <c r="AY8" s="29"/>
      <c r="AZ8" s="29"/>
      <c r="BA8" s="29"/>
      <c r="BB8" s="29"/>
      <c r="BC8" s="29"/>
      <c r="BD8" s="29"/>
      <c r="BE8" s="29"/>
      <c r="BF8" s="29"/>
      <c r="BG8" s="29">
        <v>2.09</v>
      </c>
      <c r="BH8" s="36">
        <v>0.96</v>
      </c>
      <c r="BI8" s="29">
        <v>3.46</v>
      </c>
      <c r="BJ8" s="29"/>
      <c r="BK8" s="29"/>
      <c r="BL8" s="29"/>
      <c r="BM8" s="29"/>
      <c r="BN8" s="29"/>
      <c r="BO8" s="29">
        <v>3.09</v>
      </c>
      <c r="BP8" s="29">
        <v>3.92</v>
      </c>
      <c r="BQ8" s="36">
        <v>0.27</v>
      </c>
      <c r="BR8" s="29"/>
      <c r="BS8" s="29"/>
      <c r="BT8" s="29"/>
      <c r="BU8" s="29"/>
      <c r="BV8" s="29" t="s">
        <v>28</v>
      </c>
      <c r="BW8" s="29">
        <v>1</v>
      </c>
      <c r="BX8" s="29">
        <v>0</v>
      </c>
      <c r="BY8" s="29" t="s">
        <v>342</v>
      </c>
      <c r="BZ8" s="37"/>
      <c r="CA8" s="29" t="s">
        <v>343</v>
      </c>
      <c r="CB8" s="29" t="s">
        <v>297</v>
      </c>
      <c r="CC8" s="29" t="s">
        <v>298</v>
      </c>
      <c r="CD8" s="29" t="s">
        <v>299</v>
      </c>
      <c r="CE8" s="29" t="s">
        <v>300</v>
      </c>
      <c r="CF8" s="29"/>
      <c r="CG8" s="29"/>
      <c r="CH8" s="29"/>
      <c r="CI8" s="29"/>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c r="DK8" s="29"/>
      <c r="DL8" s="29"/>
      <c r="DM8" s="29"/>
      <c r="DN8" s="29"/>
    </row>
    <row r="9" spans="1:118" ht="57.75" customHeight="1">
      <c r="A9" s="31">
        <v>2023</v>
      </c>
      <c r="B9" s="29" t="s">
        <v>282</v>
      </c>
      <c r="C9" s="29" t="s">
        <v>301</v>
      </c>
      <c r="D9" s="29" t="s">
        <v>302</v>
      </c>
      <c r="E9" s="29" t="s">
        <v>333</v>
      </c>
      <c r="F9" s="29" t="s">
        <v>323</v>
      </c>
      <c r="G9" s="29" t="s">
        <v>334</v>
      </c>
      <c r="H9" s="29" t="s">
        <v>344</v>
      </c>
      <c r="I9" s="29" t="s">
        <v>345</v>
      </c>
      <c r="J9" s="29" t="s">
        <v>345</v>
      </c>
      <c r="K9" s="29" t="s">
        <v>337</v>
      </c>
      <c r="L9" s="29" t="s">
        <v>23</v>
      </c>
      <c r="M9" s="29"/>
      <c r="N9" s="29" t="s">
        <v>346</v>
      </c>
      <c r="O9" s="29" t="s">
        <v>310</v>
      </c>
      <c r="P9" s="29" t="s">
        <v>339</v>
      </c>
      <c r="Q9" s="29">
        <v>52</v>
      </c>
      <c r="R9" s="29" t="s">
        <v>347</v>
      </c>
      <c r="S9" s="29"/>
      <c r="T9" s="32">
        <v>2122.12</v>
      </c>
      <c r="U9" s="23">
        <v>199.7</v>
      </c>
      <c r="V9" s="38"/>
      <c r="W9" s="38"/>
      <c r="X9" s="34" t="s">
        <v>348</v>
      </c>
      <c r="Y9" s="39" t="s">
        <v>2</v>
      </c>
      <c r="Z9" s="29">
        <v>25</v>
      </c>
      <c r="AA9" s="29">
        <v>35</v>
      </c>
      <c r="AB9" s="29">
        <v>10</v>
      </c>
      <c r="AC9" s="36">
        <v>0.4</v>
      </c>
      <c r="AD9" s="29">
        <v>64</v>
      </c>
      <c r="AE9" s="29">
        <v>69</v>
      </c>
      <c r="AF9" s="29">
        <v>5</v>
      </c>
      <c r="AG9" s="36">
        <v>0.08</v>
      </c>
      <c r="AH9" s="29">
        <v>85</v>
      </c>
      <c r="AI9" s="29">
        <v>89</v>
      </c>
      <c r="AJ9" s="29">
        <v>4</v>
      </c>
      <c r="AK9" s="36">
        <v>0.05</v>
      </c>
      <c r="AL9" s="29">
        <v>23</v>
      </c>
      <c r="AM9" s="29">
        <v>32</v>
      </c>
      <c r="AN9" s="29">
        <v>9</v>
      </c>
      <c r="AO9" s="36">
        <v>0.39</v>
      </c>
      <c r="AP9" s="29">
        <v>89</v>
      </c>
      <c r="AQ9" s="29">
        <v>90</v>
      </c>
      <c r="AR9" s="29">
        <v>1</v>
      </c>
      <c r="AS9" s="36">
        <v>0.01</v>
      </c>
      <c r="AT9" s="29">
        <v>91</v>
      </c>
      <c r="AU9" s="29">
        <v>93</v>
      </c>
      <c r="AV9" s="29">
        <v>2</v>
      </c>
      <c r="AW9" s="36">
        <v>0.02</v>
      </c>
      <c r="AX9" s="29"/>
      <c r="AY9" s="29"/>
      <c r="AZ9" s="29"/>
      <c r="BA9" s="29"/>
      <c r="BB9" s="29"/>
      <c r="BC9" s="29"/>
      <c r="BD9" s="29"/>
      <c r="BE9" s="29"/>
      <c r="BF9" s="29"/>
      <c r="BG9" s="29">
        <v>1.7</v>
      </c>
      <c r="BH9" s="36">
        <v>0.96</v>
      </c>
      <c r="BI9" s="29">
        <v>3.55</v>
      </c>
      <c r="BJ9" s="29"/>
      <c r="BK9" s="29"/>
      <c r="BL9" s="29"/>
      <c r="BM9" s="29"/>
      <c r="BN9" s="29"/>
      <c r="BO9" s="29">
        <v>2.98</v>
      </c>
      <c r="BP9" s="29">
        <v>3.84</v>
      </c>
      <c r="BQ9" s="36">
        <v>0.28999999999999998</v>
      </c>
      <c r="BR9" s="29"/>
      <c r="BS9" s="29"/>
      <c r="BT9" s="29"/>
      <c r="BU9" s="29"/>
      <c r="BV9" s="29" t="s">
        <v>28</v>
      </c>
      <c r="BW9" s="29">
        <v>1</v>
      </c>
      <c r="BX9" s="29">
        <v>0</v>
      </c>
      <c r="BY9" s="29" t="s">
        <v>342</v>
      </c>
      <c r="BZ9" s="37"/>
      <c r="CA9" s="29" t="s">
        <v>349</v>
      </c>
      <c r="CB9" s="29" t="s">
        <v>297</v>
      </c>
      <c r="CC9" s="29" t="s">
        <v>298</v>
      </c>
      <c r="CD9" s="29" t="s">
        <v>299</v>
      </c>
      <c r="CE9" s="29" t="s">
        <v>300</v>
      </c>
      <c r="CF9" s="29"/>
      <c r="CG9" s="29"/>
      <c r="CH9" s="29"/>
      <c r="CI9" s="29"/>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c r="DK9" s="29"/>
      <c r="DL9" s="29"/>
      <c r="DM9" s="29"/>
      <c r="DN9" s="29"/>
    </row>
    <row r="10" spans="1:118" ht="57.75" customHeight="1">
      <c r="A10" s="31">
        <v>2023</v>
      </c>
      <c r="B10" s="29" t="s">
        <v>282</v>
      </c>
      <c r="C10" s="29" t="s">
        <v>301</v>
      </c>
      <c r="D10" s="29" t="s">
        <v>302</v>
      </c>
      <c r="E10" s="29" t="s">
        <v>333</v>
      </c>
      <c r="F10" s="29" t="s">
        <v>323</v>
      </c>
      <c r="G10" s="29" t="s">
        <v>334</v>
      </c>
      <c r="H10" s="29" t="s">
        <v>350</v>
      </c>
      <c r="I10" s="29" t="s">
        <v>351</v>
      </c>
      <c r="J10" s="29" t="s">
        <v>351</v>
      </c>
      <c r="K10" s="29" t="s">
        <v>352</v>
      </c>
      <c r="L10" s="29" t="s">
        <v>23</v>
      </c>
      <c r="M10" s="29"/>
      <c r="N10" s="29" t="s">
        <v>353</v>
      </c>
      <c r="O10" s="29" t="s">
        <v>310</v>
      </c>
      <c r="P10" s="29" t="s">
        <v>339</v>
      </c>
      <c r="Q10" s="29">
        <v>86</v>
      </c>
      <c r="R10" s="29" t="s">
        <v>347</v>
      </c>
      <c r="S10" s="29"/>
      <c r="T10" s="32">
        <v>2278.92</v>
      </c>
      <c r="U10" s="23">
        <v>312.29000000000002</v>
      </c>
      <c r="V10" s="38"/>
      <c r="W10" s="38"/>
      <c r="X10" s="34" t="s">
        <v>354</v>
      </c>
      <c r="Y10" s="39" t="s">
        <v>2</v>
      </c>
      <c r="Z10" s="29">
        <v>11</v>
      </c>
      <c r="AA10" s="29">
        <v>18</v>
      </c>
      <c r="AB10" s="29">
        <v>7</v>
      </c>
      <c r="AC10" s="36">
        <v>0.64</v>
      </c>
      <c r="AD10" s="29">
        <v>36</v>
      </c>
      <c r="AE10" s="29">
        <v>37</v>
      </c>
      <c r="AF10" s="29">
        <v>1</v>
      </c>
      <c r="AG10" s="36">
        <v>0.03</v>
      </c>
      <c r="AH10" s="29">
        <v>55</v>
      </c>
      <c r="AI10" s="29">
        <v>64</v>
      </c>
      <c r="AJ10" s="29">
        <v>9</v>
      </c>
      <c r="AK10" s="36">
        <v>0.16</v>
      </c>
      <c r="AL10" s="29">
        <v>15</v>
      </c>
      <c r="AM10" s="29">
        <v>28</v>
      </c>
      <c r="AN10" s="29">
        <v>13</v>
      </c>
      <c r="AO10" s="36">
        <v>0.87</v>
      </c>
      <c r="AP10" s="29">
        <v>89</v>
      </c>
      <c r="AQ10" s="29">
        <v>95</v>
      </c>
      <c r="AR10" s="29">
        <v>6</v>
      </c>
      <c r="AS10" s="36">
        <v>7.0000000000000007E-2</v>
      </c>
      <c r="AT10" s="29">
        <v>95</v>
      </c>
      <c r="AU10" s="29">
        <v>96</v>
      </c>
      <c r="AV10" s="29">
        <v>1</v>
      </c>
      <c r="AW10" s="36">
        <v>0.01</v>
      </c>
      <c r="AX10" s="29"/>
      <c r="AY10" s="29"/>
      <c r="AZ10" s="29"/>
      <c r="BA10" s="29"/>
      <c r="BB10" s="29"/>
      <c r="BC10" s="29"/>
      <c r="BD10" s="29"/>
      <c r="BE10" s="29"/>
      <c r="BF10" s="29"/>
      <c r="BG10" s="29">
        <v>2.04</v>
      </c>
      <c r="BH10" s="36">
        <v>0.95</v>
      </c>
      <c r="BI10" s="29">
        <v>3.34</v>
      </c>
      <c r="BJ10" s="29"/>
      <c r="BK10" s="29"/>
      <c r="BL10" s="29"/>
      <c r="BM10" s="29"/>
      <c r="BN10" s="29"/>
      <c r="BO10" s="29">
        <v>2.93</v>
      </c>
      <c r="BP10" s="29">
        <v>3.63</v>
      </c>
      <c r="BQ10" s="36">
        <v>0.24</v>
      </c>
      <c r="BR10" s="29"/>
      <c r="BS10" s="29"/>
      <c r="BT10" s="29"/>
      <c r="BU10" s="29"/>
      <c r="BV10" s="29" t="s">
        <v>27</v>
      </c>
      <c r="BW10" s="29">
        <v>2</v>
      </c>
      <c r="BX10" s="29">
        <v>0</v>
      </c>
      <c r="BY10" s="29" t="s">
        <v>342</v>
      </c>
      <c r="BZ10" s="37"/>
      <c r="CA10" s="29" t="s">
        <v>355</v>
      </c>
      <c r="CB10" s="29" t="s">
        <v>297</v>
      </c>
      <c r="CC10" s="29" t="s">
        <v>298</v>
      </c>
      <c r="CD10" s="29" t="s">
        <v>299</v>
      </c>
      <c r="CE10" s="29" t="s">
        <v>300</v>
      </c>
      <c r="CF10" s="29"/>
      <c r="CG10" s="29"/>
      <c r="CH10" s="29"/>
      <c r="CI10" s="29"/>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c r="DK10" s="29"/>
      <c r="DL10" s="29"/>
      <c r="DM10" s="29"/>
      <c r="DN10" s="29"/>
    </row>
    <row r="11" spans="1:118" ht="57.75" customHeight="1">
      <c r="A11" s="31">
        <v>2023</v>
      </c>
      <c r="B11" s="29" t="s">
        <v>282</v>
      </c>
      <c r="C11" s="29" t="s">
        <v>301</v>
      </c>
      <c r="D11" s="29" t="s">
        <v>356</v>
      </c>
      <c r="E11" s="29" t="s">
        <v>333</v>
      </c>
      <c r="F11" s="29" t="s">
        <v>357</v>
      </c>
      <c r="G11" s="29" t="s">
        <v>334</v>
      </c>
      <c r="H11" s="29" t="s">
        <v>358</v>
      </c>
      <c r="I11" s="29" t="s">
        <v>358</v>
      </c>
      <c r="J11" s="29" t="s">
        <v>359</v>
      </c>
      <c r="K11" s="29" t="s">
        <v>360</v>
      </c>
      <c r="L11" s="29" t="s">
        <v>23</v>
      </c>
      <c r="M11" s="29"/>
      <c r="N11" s="29" t="s">
        <v>361</v>
      </c>
      <c r="O11" s="29" t="s">
        <v>310</v>
      </c>
      <c r="P11" s="29" t="s">
        <v>362</v>
      </c>
      <c r="Q11" s="29">
        <v>32</v>
      </c>
      <c r="R11" s="29" t="s">
        <v>363</v>
      </c>
      <c r="S11" s="29"/>
      <c r="T11" s="32">
        <v>2420.31</v>
      </c>
      <c r="U11" s="23">
        <v>81.400000000000006</v>
      </c>
      <c r="V11" s="38"/>
      <c r="W11" s="38"/>
      <c r="X11" s="34" t="s">
        <v>364</v>
      </c>
      <c r="Y11" s="39" t="s">
        <v>2</v>
      </c>
      <c r="Z11" s="29">
        <v>32</v>
      </c>
      <c r="AA11" s="29">
        <v>46</v>
      </c>
      <c r="AB11" s="29">
        <v>14</v>
      </c>
      <c r="AC11" s="36">
        <v>0.44</v>
      </c>
      <c r="AD11" s="29">
        <v>67</v>
      </c>
      <c r="AE11" s="29">
        <v>68</v>
      </c>
      <c r="AF11" s="29">
        <v>1</v>
      </c>
      <c r="AG11" s="36">
        <v>0.01</v>
      </c>
      <c r="AH11" s="29">
        <v>99</v>
      </c>
      <c r="AI11" s="29">
        <v>100</v>
      </c>
      <c r="AJ11" s="29">
        <v>1</v>
      </c>
      <c r="AK11" s="36">
        <v>0.01</v>
      </c>
      <c r="AL11" s="29">
        <v>33</v>
      </c>
      <c r="AM11" s="29">
        <v>38</v>
      </c>
      <c r="AN11" s="29">
        <v>5</v>
      </c>
      <c r="AO11" s="36">
        <v>0.15</v>
      </c>
      <c r="AP11" s="29">
        <v>97</v>
      </c>
      <c r="AQ11" s="29">
        <v>98</v>
      </c>
      <c r="AR11" s="29">
        <v>1</v>
      </c>
      <c r="AS11" s="36">
        <v>0.01</v>
      </c>
      <c r="AT11" s="29">
        <v>99</v>
      </c>
      <c r="AU11" s="29">
        <v>98</v>
      </c>
      <c r="AV11" s="29">
        <v>-1</v>
      </c>
      <c r="AW11" s="36">
        <v>-0.01</v>
      </c>
      <c r="AX11" s="29"/>
      <c r="AY11" s="29"/>
      <c r="AZ11" s="29"/>
      <c r="BA11" s="29"/>
      <c r="BB11" s="29"/>
      <c r="BC11" s="29"/>
      <c r="BD11" s="29"/>
      <c r="BE11" s="29"/>
      <c r="BF11" s="29"/>
      <c r="BG11" s="29">
        <v>1.77</v>
      </c>
      <c r="BH11" s="36">
        <v>0.96</v>
      </c>
      <c r="BI11" s="29">
        <v>3.63</v>
      </c>
      <c r="BJ11" s="29"/>
      <c r="BK11" s="29"/>
      <c r="BL11" s="29"/>
      <c r="BM11" s="29"/>
      <c r="BN11" s="29"/>
      <c r="BO11" s="29">
        <v>1.79</v>
      </c>
      <c r="BP11" s="29">
        <v>2.54</v>
      </c>
      <c r="BQ11" s="36">
        <v>0.42</v>
      </c>
      <c r="BR11" s="29"/>
      <c r="BS11" s="29"/>
      <c r="BT11" s="29"/>
      <c r="BU11" s="29"/>
      <c r="BV11" s="29" t="s">
        <v>24</v>
      </c>
      <c r="BW11" s="29">
        <v>2</v>
      </c>
      <c r="BX11" s="29"/>
      <c r="BY11" s="29" t="s">
        <v>365</v>
      </c>
      <c r="BZ11" s="37"/>
      <c r="CA11" s="29" t="s">
        <v>366</v>
      </c>
      <c r="CB11" s="29" t="s">
        <v>297</v>
      </c>
      <c r="CC11" s="29" t="s">
        <v>298</v>
      </c>
      <c r="CD11" s="29" t="s">
        <v>299</v>
      </c>
      <c r="CE11" s="29" t="s">
        <v>300</v>
      </c>
      <c r="CF11" s="29"/>
      <c r="CG11" s="29"/>
      <c r="CH11" s="29"/>
      <c r="CI11" s="29"/>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c r="DK11" s="29"/>
      <c r="DL11" s="29"/>
      <c r="DM11" s="29"/>
      <c r="DN11" s="29"/>
    </row>
    <row r="12" spans="1:118" ht="57.75" customHeight="1">
      <c r="A12" s="31">
        <v>2023</v>
      </c>
      <c r="B12" s="29" t="s">
        <v>282</v>
      </c>
      <c r="C12" s="29" t="s">
        <v>367</v>
      </c>
      <c r="D12" s="29" t="s">
        <v>368</v>
      </c>
      <c r="E12" s="29"/>
      <c r="F12" s="29" t="s">
        <v>369</v>
      </c>
      <c r="G12" s="29" t="s">
        <v>370</v>
      </c>
      <c r="H12" s="29" t="s">
        <v>371</v>
      </c>
      <c r="I12" s="29" t="s">
        <v>372</v>
      </c>
      <c r="J12" s="29" t="s">
        <v>372</v>
      </c>
      <c r="K12" s="29" t="s">
        <v>373</v>
      </c>
      <c r="L12" s="29" t="s">
        <v>23</v>
      </c>
      <c r="M12" s="29"/>
      <c r="N12" s="29" t="s">
        <v>374</v>
      </c>
      <c r="O12" s="29" t="s">
        <v>375</v>
      </c>
      <c r="P12" s="29" t="s">
        <v>376</v>
      </c>
      <c r="Q12" s="29">
        <v>32</v>
      </c>
      <c r="R12" s="29" t="s">
        <v>377</v>
      </c>
      <c r="S12" s="29"/>
      <c r="T12" s="32">
        <v>821.88</v>
      </c>
      <c r="U12" s="23">
        <v>100.2</v>
      </c>
      <c r="V12" s="40"/>
      <c r="W12" s="40"/>
      <c r="X12" s="34" t="s">
        <v>378</v>
      </c>
      <c r="Y12" s="41" t="s">
        <v>2</v>
      </c>
      <c r="Z12" s="29">
        <v>11</v>
      </c>
      <c r="AA12" s="29">
        <v>26</v>
      </c>
      <c r="AB12" s="29">
        <v>15</v>
      </c>
      <c r="AC12" s="36">
        <v>1.36</v>
      </c>
      <c r="AD12" s="29">
        <v>32</v>
      </c>
      <c r="AE12" s="29">
        <v>36</v>
      </c>
      <c r="AF12" s="29">
        <v>4</v>
      </c>
      <c r="AG12" s="36">
        <v>0.13</v>
      </c>
      <c r="AH12" s="29">
        <v>86</v>
      </c>
      <c r="AI12" s="29">
        <v>92</v>
      </c>
      <c r="AJ12" s="29">
        <v>6</v>
      </c>
      <c r="AK12" s="36">
        <v>7.0000000000000007E-2</v>
      </c>
      <c r="AL12" s="29">
        <v>33</v>
      </c>
      <c r="AM12" s="29">
        <v>61</v>
      </c>
      <c r="AN12" s="29">
        <v>28</v>
      </c>
      <c r="AO12" s="36">
        <v>0.85</v>
      </c>
      <c r="AP12" s="29">
        <v>85</v>
      </c>
      <c r="AQ12" s="29">
        <v>90</v>
      </c>
      <c r="AR12" s="29">
        <v>5</v>
      </c>
      <c r="AS12" s="36">
        <v>0.06</v>
      </c>
      <c r="AT12" s="29">
        <v>85</v>
      </c>
      <c r="AU12" s="29">
        <v>92</v>
      </c>
      <c r="AV12" s="29">
        <v>7</v>
      </c>
      <c r="AW12" s="36">
        <v>0.08</v>
      </c>
      <c r="AX12" s="29"/>
      <c r="AY12" s="29"/>
      <c r="AZ12" s="29"/>
      <c r="BA12" s="29"/>
      <c r="BB12" s="29"/>
      <c r="BC12" s="29"/>
      <c r="BD12" s="29"/>
      <c r="BE12" s="29"/>
      <c r="BF12" s="29"/>
      <c r="BG12" s="29">
        <v>1.55</v>
      </c>
      <c r="BH12" s="36">
        <v>0.96</v>
      </c>
      <c r="BI12" s="29">
        <v>4.38</v>
      </c>
      <c r="BJ12" s="29"/>
      <c r="BK12" s="29"/>
      <c r="BL12" s="29"/>
      <c r="BM12" s="29"/>
      <c r="BN12" s="29"/>
      <c r="BO12" s="29">
        <v>2.3199999999999998</v>
      </c>
      <c r="BP12" s="29">
        <v>3.13</v>
      </c>
      <c r="BQ12" s="36">
        <v>0.35</v>
      </c>
      <c r="BR12" s="29"/>
      <c r="BS12" s="29"/>
      <c r="BT12" s="29"/>
      <c r="BU12" s="29"/>
      <c r="BV12" s="29" t="s">
        <v>26</v>
      </c>
      <c r="BW12" s="29">
        <v>3</v>
      </c>
      <c r="BX12" s="29">
        <v>0</v>
      </c>
      <c r="BY12" s="29" t="s">
        <v>342</v>
      </c>
      <c r="BZ12" s="37"/>
      <c r="CA12" s="29" t="s">
        <v>379</v>
      </c>
      <c r="CB12" s="29" t="s">
        <v>297</v>
      </c>
      <c r="CC12" s="29" t="s">
        <v>298</v>
      </c>
      <c r="CD12" s="29" t="s">
        <v>299</v>
      </c>
      <c r="CE12" s="29" t="s">
        <v>315</v>
      </c>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row>
    <row r="13" spans="1:118" ht="57.75" customHeight="1">
      <c r="A13" s="31">
        <v>2023</v>
      </c>
      <c r="B13" s="29" t="s">
        <v>282</v>
      </c>
      <c r="C13" s="29" t="s">
        <v>301</v>
      </c>
      <c r="D13" s="29" t="s">
        <v>302</v>
      </c>
      <c r="E13" s="29" t="s">
        <v>333</v>
      </c>
      <c r="F13" s="29" t="s">
        <v>323</v>
      </c>
      <c r="G13" s="29" t="s">
        <v>334</v>
      </c>
      <c r="H13" s="29" t="s">
        <v>380</v>
      </c>
      <c r="I13" s="29" t="s">
        <v>381</v>
      </c>
      <c r="J13" s="29" t="s">
        <v>381</v>
      </c>
      <c r="K13" s="29" t="s">
        <v>382</v>
      </c>
      <c r="L13" s="29" t="s">
        <v>23</v>
      </c>
      <c r="M13" s="29"/>
      <c r="N13" s="29" t="s">
        <v>383</v>
      </c>
      <c r="O13" s="29" t="s">
        <v>310</v>
      </c>
      <c r="P13" s="29" t="s">
        <v>384</v>
      </c>
      <c r="Q13" s="29">
        <v>28</v>
      </c>
      <c r="R13" s="29" t="s">
        <v>385</v>
      </c>
      <c r="S13" s="29"/>
      <c r="T13" s="32">
        <v>13351.56</v>
      </c>
      <c r="U13" s="23">
        <v>114.94</v>
      </c>
      <c r="V13" s="40"/>
      <c r="W13" s="40"/>
      <c r="X13" s="34" t="s">
        <v>386</v>
      </c>
      <c r="Y13" s="35" t="s">
        <v>2</v>
      </c>
      <c r="Z13" s="29">
        <v>27</v>
      </c>
      <c r="AA13" s="29">
        <v>26</v>
      </c>
      <c r="AB13" s="29">
        <v>-1</v>
      </c>
      <c r="AC13" s="36">
        <v>-0.04</v>
      </c>
      <c r="AD13" s="29">
        <v>62</v>
      </c>
      <c r="AE13" s="29">
        <v>59</v>
      </c>
      <c r="AF13" s="29">
        <v>-3</v>
      </c>
      <c r="AG13" s="36">
        <v>-0.05</v>
      </c>
      <c r="AH13" s="29">
        <v>95</v>
      </c>
      <c r="AI13" s="29">
        <v>90</v>
      </c>
      <c r="AJ13" s="29">
        <v>-5</v>
      </c>
      <c r="AK13" s="36">
        <v>-0.05</v>
      </c>
      <c r="AL13" s="29">
        <v>35</v>
      </c>
      <c r="AM13" s="29">
        <v>44</v>
      </c>
      <c r="AN13" s="29">
        <v>9</v>
      </c>
      <c r="AO13" s="36">
        <v>0.26</v>
      </c>
      <c r="AP13" s="29">
        <v>89</v>
      </c>
      <c r="AQ13" s="29">
        <v>83</v>
      </c>
      <c r="AR13" s="29">
        <v>-6</v>
      </c>
      <c r="AS13" s="36">
        <v>-7.0000000000000007E-2</v>
      </c>
      <c r="AT13" s="29">
        <v>87</v>
      </c>
      <c r="AU13" s="29">
        <v>84</v>
      </c>
      <c r="AV13" s="29">
        <v>-3</v>
      </c>
      <c r="AW13" s="36">
        <v>-0.03</v>
      </c>
      <c r="AX13" s="29"/>
      <c r="AY13" s="29"/>
      <c r="AZ13" s="29"/>
      <c r="BA13" s="29"/>
      <c r="BB13" s="29"/>
      <c r="BC13" s="29"/>
      <c r="BD13" s="29"/>
      <c r="BE13" s="29"/>
      <c r="BF13" s="29"/>
      <c r="BG13" s="29">
        <v>1.57</v>
      </c>
      <c r="BH13" s="36">
        <v>0.96</v>
      </c>
      <c r="BI13" s="29">
        <v>4.2699999999999996</v>
      </c>
      <c r="BJ13" s="29"/>
      <c r="BK13" s="29"/>
      <c r="BL13" s="29"/>
      <c r="BM13" s="29"/>
      <c r="BN13" s="29"/>
      <c r="BO13" s="29">
        <v>3.34</v>
      </c>
      <c r="BP13" s="29">
        <v>4.1100000000000003</v>
      </c>
      <c r="BQ13" s="36">
        <v>0.23</v>
      </c>
      <c r="BR13" s="29"/>
      <c r="BS13" s="29"/>
      <c r="BT13" s="29"/>
      <c r="BU13" s="29"/>
      <c r="BV13" s="29" t="s">
        <v>24</v>
      </c>
      <c r="BW13" s="29">
        <v>3</v>
      </c>
      <c r="BX13" s="29"/>
      <c r="BY13" s="29" t="s">
        <v>365</v>
      </c>
      <c r="BZ13" s="37"/>
      <c r="CA13" s="29" t="s">
        <v>387</v>
      </c>
      <c r="CB13" s="29" t="s">
        <v>297</v>
      </c>
      <c r="CC13" s="29" t="s">
        <v>298</v>
      </c>
      <c r="CD13" s="29" t="s">
        <v>299</v>
      </c>
      <c r="CE13" s="29" t="s">
        <v>300</v>
      </c>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row>
    <row r="14" spans="1:118" ht="57.75" customHeight="1">
      <c r="A14" s="31">
        <v>2024</v>
      </c>
      <c r="B14" s="29" t="s">
        <v>282</v>
      </c>
      <c r="C14" s="29" t="s">
        <v>367</v>
      </c>
      <c r="D14" s="29" t="s">
        <v>368</v>
      </c>
      <c r="E14" s="29"/>
      <c r="F14" s="29" t="s">
        <v>369</v>
      </c>
      <c r="G14" s="29" t="s">
        <v>370</v>
      </c>
      <c r="H14" s="29" t="s">
        <v>388</v>
      </c>
      <c r="I14" s="29" t="s">
        <v>389</v>
      </c>
      <c r="J14" s="29" t="s">
        <v>389</v>
      </c>
      <c r="K14" s="29" t="s">
        <v>390</v>
      </c>
      <c r="L14" s="29" t="s">
        <v>23</v>
      </c>
      <c r="M14" s="29"/>
      <c r="N14" s="29" t="s">
        <v>391</v>
      </c>
      <c r="O14" s="29" t="s">
        <v>392</v>
      </c>
      <c r="P14" s="29" t="s">
        <v>393</v>
      </c>
      <c r="Q14" s="29">
        <v>28</v>
      </c>
      <c r="R14" s="29" t="s">
        <v>394</v>
      </c>
      <c r="S14" s="29"/>
      <c r="T14" s="32">
        <v>1594.76</v>
      </c>
      <c r="U14" s="42">
        <v>59</v>
      </c>
      <c r="V14" s="34" t="s">
        <v>395</v>
      </c>
      <c r="W14" s="35" t="s">
        <v>5</v>
      </c>
      <c r="X14" s="34" t="s">
        <v>396</v>
      </c>
      <c r="Y14" s="35" t="s">
        <v>2</v>
      </c>
      <c r="Z14" s="29">
        <v>16</v>
      </c>
      <c r="AA14" s="29">
        <v>22</v>
      </c>
      <c r="AB14" s="29">
        <v>6</v>
      </c>
      <c r="AC14" s="36">
        <v>0.38</v>
      </c>
      <c r="AD14" s="29">
        <v>30</v>
      </c>
      <c r="AE14" s="29">
        <v>33</v>
      </c>
      <c r="AF14" s="29">
        <v>3</v>
      </c>
      <c r="AG14" s="36">
        <v>0.1</v>
      </c>
      <c r="AH14" s="29">
        <v>73</v>
      </c>
      <c r="AI14" s="29">
        <v>74</v>
      </c>
      <c r="AJ14" s="29">
        <v>1</v>
      </c>
      <c r="AK14" s="36">
        <v>0.01</v>
      </c>
      <c r="AL14" s="29">
        <v>43</v>
      </c>
      <c r="AM14" s="29">
        <v>48</v>
      </c>
      <c r="AN14" s="29">
        <v>5</v>
      </c>
      <c r="AO14" s="36">
        <v>0.12</v>
      </c>
      <c r="AP14" s="29">
        <v>98</v>
      </c>
      <c r="AQ14" s="29">
        <v>100</v>
      </c>
      <c r="AR14" s="29">
        <v>2</v>
      </c>
      <c r="AS14" s="36">
        <v>0.02</v>
      </c>
      <c r="AT14" s="29">
        <v>96</v>
      </c>
      <c r="AU14" s="29">
        <v>100</v>
      </c>
      <c r="AV14" s="29">
        <v>4</v>
      </c>
      <c r="AW14" s="36">
        <v>0.04</v>
      </c>
      <c r="AX14" s="29">
        <v>63</v>
      </c>
      <c r="AY14" s="29">
        <v>67</v>
      </c>
      <c r="AZ14" s="29">
        <v>4</v>
      </c>
      <c r="BA14" s="36">
        <v>0.06</v>
      </c>
      <c r="BB14" s="29"/>
      <c r="BC14" s="29"/>
      <c r="BD14" s="29"/>
      <c r="BE14" s="29"/>
      <c r="BF14" s="29"/>
      <c r="BG14" s="29">
        <v>1.85</v>
      </c>
      <c r="BH14" s="36">
        <v>0.96</v>
      </c>
      <c r="BI14" s="29">
        <v>4.05</v>
      </c>
      <c r="BJ14" s="29"/>
      <c r="BK14" s="29"/>
      <c r="BL14" s="29"/>
      <c r="BM14" s="29"/>
      <c r="BN14" s="29"/>
      <c r="BO14" s="29">
        <v>1.45</v>
      </c>
      <c r="BP14" s="29">
        <v>2.11</v>
      </c>
      <c r="BQ14" s="36">
        <v>0.46</v>
      </c>
      <c r="BR14" s="29"/>
      <c r="BS14" s="29"/>
      <c r="BT14" s="29"/>
      <c r="BU14" s="29"/>
      <c r="BV14" s="29" t="s">
        <v>27</v>
      </c>
      <c r="BW14" s="29">
        <v>3</v>
      </c>
      <c r="BX14" s="29">
        <v>0</v>
      </c>
      <c r="BY14" s="29" t="s">
        <v>342</v>
      </c>
      <c r="BZ14" s="37"/>
      <c r="CA14" s="29" t="s">
        <v>397</v>
      </c>
      <c r="CB14" s="29" t="s">
        <v>297</v>
      </c>
      <c r="CC14" s="29" t="s">
        <v>298</v>
      </c>
      <c r="CD14" s="29" t="s">
        <v>299</v>
      </c>
      <c r="CE14" s="29" t="s">
        <v>315</v>
      </c>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row>
    <row r="15" spans="1:118" ht="57.75" customHeight="1">
      <c r="A15" s="31">
        <v>2024</v>
      </c>
      <c r="B15" s="29" t="s">
        <v>282</v>
      </c>
      <c r="C15" s="29" t="s">
        <v>301</v>
      </c>
      <c r="D15" s="29" t="s">
        <v>356</v>
      </c>
      <c r="E15" s="29" t="s">
        <v>333</v>
      </c>
      <c r="F15" s="29" t="s">
        <v>398</v>
      </c>
      <c r="G15" s="29" t="s">
        <v>334</v>
      </c>
      <c r="H15" s="29" t="s">
        <v>399</v>
      </c>
      <c r="I15" s="29" t="s">
        <v>400</v>
      </c>
      <c r="J15" s="29" t="s">
        <v>401</v>
      </c>
      <c r="K15" s="29" t="s">
        <v>402</v>
      </c>
      <c r="L15" s="29" t="s">
        <v>23</v>
      </c>
      <c r="M15" s="29"/>
      <c r="N15" s="29" t="s">
        <v>403</v>
      </c>
      <c r="O15" s="29" t="s">
        <v>404</v>
      </c>
      <c r="P15" s="29" t="s">
        <v>405</v>
      </c>
      <c r="Q15" s="29">
        <v>44</v>
      </c>
      <c r="R15" s="29" t="s">
        <v>406</v>
      </c>
      <c r="S15" s="29"/>
      <c r="T15" s="32">
        <v>1504.1</v>
      </c>
      <c r="U15" s="23">
        <v>169.83</v>
      </c>
      <c r="V15" s="29"/>
      <c r="W15" s="40"/>
      <c r="X15" s="34" t="s">
        <v>407</v>
      </c>
      <c r="Y15" s="35" t="s">
        <v>2</v>
      </c>
      <c r="Z15" s="29">
        <v>26</v>
      </c>
      <c r="AA15" s="29">
        <v>24</v>
      </c>
      <c r="AB15" s="29">
        <v>-2</v>
      </c>
      <c r="AC15" s="36">
        <v>-0.08</v>
      </c>
      <c r="AD15" s="29">
        <v>52</v>
      </c>
      <c r="AE15" s="29">
        <v>45</v>
      </c>
      <c r="AF15" s="29">
        <v>-7</v>
      </c>
      <c r="AG15" s="36">
        <v>-0.13</v>
      </c>
      <c r="AH15" s="29">
        <v>81</v>
      </c>
      <c r="AI15" s="29">
        <v>88</v>
      </c>
      <c r="AJ15" s="29">
        <v>7</v>
      </c>
      <c r="AK15" s="36">
        <v>0.09</v>
      </c>
      <c r="AL15" s="29">
        <v>32</v>
      </c>
      <c r="AM15" s="29">
        <v>62</v>
      </c>
      <c r="AN15" s="29">
        <v>30</v>
      </c>
      <c r="AO15" s="36">
        <v>0.94</v>
      </c>
      <c r="AP15" s="29">
        <v>70</v>
      </c>
      <c r="AQ15" s="29">
        <v>81</v>
      </c>
      <c r="AR15" s="29">
        <v>11</v>
      </c>
      <c r="AS15" s="36">
        <v>0.16</v>
      </c>
      <c r="AT15" s="29">
        <v>68</v>
      </c>
      <c r="AU15" s="29">
        <v>83</v>
      </c>
      <c r="AV15" s="29">
        <v>15</v>
      </c>
      <c r="AW15" s="36">
        <v>0.22</v>
      </c>
      <c r="AX15" s="29">
        <v>66</v>
      </c>
      <c r="AY15" s="29">
        <v>77</v>
      </c>
      <c r="AZ15" s="29">
        <v>11</v>
      </c>
      <c r="BA15" s="36">
        <v>0.17</v>
      </c>
      <c r="BB15" s="29"/>
      <c r="BC15" s="29"/>
      <c r="BD15" s="29"/>
      <c r="BE15" s="29"/>
      <c r="BF15" s="29"/>
      <c r="BG15" s="29">
        <v>1.63</v>
      </c>
      <c r="BH15" s="36">
        <v>0.96</v>
      </c>
      <c r="BI15" s="29">
        <v>4.03</v>
      </c>
      <c r="BJ15" s="29"/>
      <c r="BK15" s="29"/>
      <c r="BL15" s="29"/>
      <c r="BM15" s="29"/>
      <c r="BN15" s="29"/>
      <c r="BO15" s="29">
        <v>2.9</v>
      </c>
      <c r="BP15" s="29">
        <v>3.86</v>
      </c>
      <c r="BQ15" s="36">
        <v>0.33</v>
      </c>
      <c r="BR15" s="29"/>
      <c r="BS15" s="29"/>
      <c r="BT15" s="29"/>
      <c r="BU15" s="29"/>
      <c r="BV15" s="29" t="s">
        <v>25</v>
      </c>
      <c r="BW15" s="29">
        <v>2</v>
      </c>
      <c r="BX15" s="29"/>
      <c r="BY15" s="29" t="s">
        <v>365</v>
      </c>
      <c r="BZ15" s="37"/>
      <c r="CA15" s="29" t="s">
        <v>408</v>
      </c>
      <c r="CB15" s="29" t="s">
        <v>297</v>
      </c>
      <c r="CC15" s="29" t="s">
        <v>298</v>
      </c>
      <c r="CD15" s="29" t="s">
        <v>299</v>
      </c>
      <c r="CE15" s="29" t="s">
        <v>300</v>
      </c>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row>
    <row r="16" spans="1:118" ht="57.75" customHeight="1">
      <c r="A16" s="31">
        <v>2024</v>
      </c>
      <c r="B16" s="29" t="s">
        <v>282</v>
      </c>
      <c r="C16" s="29" t="s">
        <v>367</v>
      </c>
      <c r="D16" s="29" t="s">
        <v>368</v>
      </c>
      <c r="E16" s="29"/>
      <c r="F16" s="29" t="s">
        <v>369</v>
      </c>
      <c r="G16" s="29" t="s">
        <v>370</v>
      </c>
      <c r="H16" s="29" t="s">
        <v>371</v>
      </c>
      <c r="I16" s="29" t="s">
        <v>372</v>
      </c>
      <c r="J16" s="29" t="s">
        <v>372</v>
      </c>
      <c r="K16" s="29" t="s">
        <v>409</v>
      </c>
      <c r="L16" s="29" t="s">
        <v>23</v>
      </c>
      <c r="M16" s="29"/>
      <c r="N16" s="29" t="s">
        <v>410</v>
      </c>
      <c r="O16" s="29" t="s">
        <v>375</v>
      </c>
      <c r="P16" s="29" t="s">
        <v>411</v>
      </c>
      <c r="Q16" s="29">
        <v>33</v>
      </c>
      <c r="R16" s="29" t="s">
        <v>412</v>
      </c>
      <c r="S16" s="29"/>
      <c r="T16" s="32">
        <v>1948.18</v>
      </c>
      <c r="U16" s="23">
        <v>126.64</v>
      </c>
      <c r="V16" s="40"/>
      <c r="W16" s="40"/>
      <c r="X16" s="34" t="s">
        <v>413</v>
      </c>
      <c r="Y16" s="35" t="s">
        <v>8</v>
      </c>
      <c r="Z16" s="29">
        <v>6</v>
      </c>
      <c r="AA16" s="29">
        <v>12</v>
      </c>
      <c r="AB16" s="29">
        <v>6</v>
      </c>
      <c r="AC16" s="36">
        <v>1</v>
      </c>
      <c r="AD16" s="29">
        <v>12</v>
      </c>
      <c r="AE16" s="29">
        <v>26</v>
      </c>
      <c r="AF16" s="29">
        <v>14</v>
      </c>
      <c r="AG16" s="36">
        <v>1.17</v>
      </c>
      <c r="AH16" s="29">
        <v>61</v>
      </c>
      <c r="AI16" s="29">
        <v>74</v>
      </c>
      <c r="AJ16" s="29">
        <v>13</v>
      </c>
      <c r="AK16" s="36">
        <v>0.21</v>
      </c>
      <c r="AL16" s="29">
        <v>18</v>
      </c>
      <c r="AM16" s="29">
        <v>37</v>
      </c>
      <c r="AN16" s="29">
        <v>19</v>
      </c>
      <c r="AO16" s="36">
        <v>1.06</v>
      </c>
      <c r="AP16" s="29">
        <v>90</v>
      </c>
      <c r="AQ16" s="29">
        <v>100</v>
      </c>
      <c r="AR16" s="29">
        <v>10</v>
      </c>
      <c r="AS16" s="36">
        <v>0.11</v>
      </c>
      <c r="AT16" s="29">
        <v>89</v>
      </c>
      <c r="AU16" s="29">
        <v>96</v>
      </c>
      <c r="AV16" s="29">
        <v>7</v>
      </c>
      <c r="AW16" s="36">
        <v>0.08</v>
      </c>
      <c r="AX16" s="29">
        <v>41</v>
      </c>
      <c r="AY16" s="29">
        <v>62</v>
      </c>
      <c r="AZ16" s="29">
        <v>21</v>
      </c>
      <c r="BA16" s="36">
        <v>0.51</v>
      </c>
      <c r="BB16" s="29"/>
      <c r="BC16" s="29"/>
      <c r="BD16" s="29"/>
      <c r="BE16" s="29"/>
      <c r="BF16" s="29"/>
      <c r="BG16" s="29">
        <v>1.88</v>
      </c>
      <c r="BH16" s="36">
        <v>0.93</v>
      </c>
      <c r="BI16" s="29">
        <v>3.28</v>
      </c>
      <c r="BJ16" s="29"/>
      <c r="BK16" s="29"/>
      <c r="BL16" s="29"/>
      <c r="BM16" s="29"/>
      <c r="BN16" s="29"/>
      <c r="BO16" s="29">
        <v>3.15</v>
      </c>
      <c r="BP16" s="29">
        <v>3.84</v>
      </c>
      <c r="BQ16" s="36">
        <v>0.22</v>
      </c>
      <c r="BR16" s="29"/>
      <c r="BS16" s="29"/>
      <c r="BT16" s="29"/>
      <c r="BU16" s="29"/>
      <c r="BV16" s="29" t="s">
        <v>25</v>
      </c>
      <c r="BW16" s="29">
        <v>1</v>
      </c>
      <c r="BX16" s="29">
        <v>0</v>
      </c>
      <c r="BY16" s="29" t="s">
        <v>342</v>
      </c>
      <c r="BZ16" s="37"/>
      <c r="CA16" s="29" t="s">
        <v>414</v>
      </c>
      <c r="CB16" s="29" t="s">
        <v>297</v>
      </c>
      <c r="CC16" s="29" t="s">
        <v>298</v>
      </c>
      <c r="CD16" s="29" t="s">
        <v>299</v>
      </c>
      <c r="CE16" s="29" t="s">
        <v>315</v>
      </c>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row>
    <row r="17" spans="1:118" ht="57.75" customHeight="1">
      <c r="A17" s="31">
        <v>2024</v>
      </c>
      <c r="B17" s="29" t="s">
        <v>282</v>
      </c>
      <c r="C17" s="29" t="s">
        <v>301</v>
      </c>
      <c r="D17" s="29" t="s">
        <v>415</v>
      </c>
      <c r="E17" s="29"/>
      <c r="F17" s="29" t="s">
        <v>416</v>
      </c>
      <c r="G17" s="29" t="s">
        <v>417</v>
      </c>
      <c r="H17" s="29" t="s">
        <v>418</v>
      </c>
      <c r="I17" s="29" t="s">
        <v>419</v>
      </c>
      <c r="J17" s="29" t="s">
        <v>419</v>
      </c>
      <c r="K17" s="29" t="s">
        <v>420</v>
      </c>
      <c r="L17" s="29" t="s">
        <v>23</v>
      </c>
      <c r="M17" s="29"/>
      <c r="N17" s="29" t="s">
        <v>421</v>
      </c>
      <c r="O17" s="29" t="s">
        <v>422</v>
      </c>
      <c r="P17" s="29" t="s">
        <v>423</v>
      </c>
      <c r="Q17" s="29">
        <v>78</v>
      </c>
      <c r="R17" s="29" t="s">
        <v>424</v>
      </c>
      <c r="S17" s="29"/>
      <c r="T17" s="42" t="s">
        <v>425</v>
      </c>
      <c r="U17" s="23">
        <v>296.55</v>
      </c>
      <c r="V17" s="29"/>
      <c r="W17" s="40"/>
      <c r="X17" s="34" t="s">
        <v>426</v>
      </c>
      <c r="Y17" s="35" t="s">
        <v>2</v>
      </c>
      <c r="Z17" s="29">
        <v>42</v>
      </c>
      <c r="AA17" s="29">
        <v>56</v>
      </c>
      <c r="AB17" s="29">
        <v>14</v>
      </c>
      <c r="AC17" s="36">
        <v>0.33</v>
      </c>
      <c r="AD17" s="29">
        <v>62</v>
      </c>
      <c r="AE17" s="29">
        <v>92</v>
      </c>
      <c r="AF17" s="29">
        <v>30</v>
      </c>
      <c r="AG17" s="36">
        <v>0.48</v>
      </c>
      <c r="AH17" s="29">
        <v>99</v>
      </c>
      <c r="AI17" s="29">
        <v>99</v>
      </c>
      <c r="AJ17" s="29">
        <v>0</v>
      </c>
      <c r="AK17" s="36">
        <v>0</v>
      </c>
      <c r="AL17" s="29">
        <v>59</v>
      </c>
      <c r="AM17" s="29">
        <v>62</v>
      </c>
      <c r="AN17" s="29">
        <v>3</v>
      </c>
      <c r="AO17" s="36">
        <v>0.05</v>
      </c>
      <c r="AP17" s="29">
        <v>96</v>
      </c>
      <c r="AQ17" s="29">
        <v>95</v>
      </c>
      <c r="AR17" s="29">
        <v>-1</v>
      </c>
      <c r="AS17" s="36">
        <v>-0.01</v>
      </c>
      <c r="AT17" s="29">
        <v>97</v>
      </c>
      <c r="AU17" s="29">
        <v>97</v>
      </c>
      <c r="AV17" s="29">
        <v>0</v>
      </c>
      <c r="AW17" s="36">
        <v>0</v>
      </c>
      <c r="AX17" s="29">
        <v>98</v>
      </c>
      <c r="AY17" s="29">
        <v>96</v>
      </c>
      <c r="AZ17" s="29">
        <v>-2</v>
      </c>
      <c r="BA17" s="36">
        <v>-0.02</v>
      </c>
      <c r="BB17" s="29"/>
      <c r="BC17" s="29"/>
      <c r="BD17" s="29"/>
      <c r="BE17" s="29"/>
      <c r="BF17" s="29"/>
      <c r="BG17" s="29">
        <v>0.79</v>
      </c>
      <c r="BH17" s="36">
        <v>0.94</v>
      </c>
      <c r="BI17" s="29">
        <v>4.97</v>
      </c>
      <c r="BJ17" s="29">
        <v>1.87</v>
      </c>
      <c r="BK17" s="36">
        <v>0.88</v>
      </c>
      <c r="BL17" s="29">
        <v>3.13</v>
      </c>
      <c r="BM17" s="29"/>
      <c r="BN17" s="29"/>
      <c r="BO17" s="29">
        <v>2</v>
      </c>
      <c r="BP17" s="29">
        <v>2.42</v>
      </c>
      <c r="BQ17" s="36">
        <v>0.21</v>
      </c>
      <c r="BR17" s="29"/>
      <c r="BS17" s="29"/>
      <c r="BT17" s="29"/>
      <c r="BU17" s="29"/>
      <c r="BV17" s="29" t="s">
        <v>25</v>
      </c>
      <c r="BW17" s="29">
        <v>1</v>
      </c>
      <c r="BX17" s="29">
        <v>2</v>
      </c>
      <c r="BY17" s="29" t="s">
        <v>427</v>
      </c>
      <c r="BZ17" s="37"/>
      <c r="CA17" s="29"/>
      <c r="CB17" s="29" t="s">
        <v>428</v>
      </c>
      <c r="CC17" s="29" t="s">
        <v>429</v>
      </c>
      <c r="CD17" s="29" t="s">
        <v>299</v>
      </c>
      <c r="CE17" s="29" t="s">
        <v>300</v>
      </c>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row>
    <row r="18" spans="1:118" ht="285">
      <c r="A18" s="31">
        <v>2024</v>
      </c>
      <c r="B18" s="29" t="s">
        <v>282</v>
      </c>
      <c r="C18" s="42" t="s">
        <v>301</v>
      </c>
      <c r="D18" s="42" t="s">
        <v>302</v>
      </c>
      <c r="E18" s="42" t="s">
        <v>430</v>
      </c>
      <c r="F18" s="42" t="s">
        <v>303</v>
      </c>
      <c r="G18" s="42" t="s">
        <v>334</v>
      </c>
      <c r="H18" s="42" t="s">
        <v>431</v>
      </c>
      <c r="I18" s="42" t="s">
        <v>432</v>
      </c>
      <c r="J18" s="42" t="s">
        <v>433</v>
      </c>
      <c r="K18" s="42" t="s">
        <v>434</v>
      </c>
      <c r="L18" s="42" t="s">
        <v>23</v>
      </c>
      <c r="M18" s="29"/>
      <c r="N18" s="42" t="s">
        <v>435</v>
      </c>
      <c r="O18" s="42" t="s">
        <v>404</v>
      </c>
      <c r="P18" s="42" t="s">
        <v>436</v>
      </c>
      <c r="Q18" s="29">
        <v>62</v>
      </c>
      <c r="R18" s="42" t="s">
        <v>437</v>
      </c>
      <c r="S18" s="29"/>
      <c r="T18" s="22"/>
      <c r="U18" s="43">
        <v>242.75</v>
      </c>
      <c r="V18" s="44" t="s">
        <v>438</v>
      </c>
      <c r="W18" s="45" t="s">
        <v>8</v>
      </c>
      <c r="X18" s="44" t="s">
        <v>439</v>
      </c>
      <c r="Y18" s="45" t="s">
        <v>2</v>
      </c>
      <c r="Z18" s="42">
        <v>12</v>
      </c>
      <c r="AA18" s="42">
        <v>14</v>
      </c>
      <c r="AB18" s="22">
        <f>AA18-Z18</f>
        <v>2</v>
      </c>
      <c r="AC18" s="46">
        <f>(AA18-Z18)/Z18</f>
        <v>0.16666666666666666</v>
      </c>
      <c r="AD18" s="42">
        <v>37</v>
      </c>
      <c r="AE18" s="42">
        <v>41</v>
      </c>
      <c r="AF18" s="22">
        <f>AE18-AD18</f>
        <v>4</v>
      </c>
      <c r="AG18" s="46">
        <f>(AE18-AD18)/AD18</f>
        <v>0.10810810810810811</v>
      </c>
      <c r="AH18" s="42">
        <v>88</v>
      </c>
      <c r="AI18" s="42">
        <v>90</v>
      </c>
      <c r="AJ18" s="22">
        <f>AI18-AH18</f>
        <v>2</v>
      </c>
      <c r="AK18" s="46">
        <f>(AI18-AH18)/AH18</f>
        <v>2.2727272727272728E-2</v>
      </c>
      <c r="AL18" s="42">
        <v>44</v>
      </c>
      <c r="AM18" s="42">
        <v>52</v>
      </c>
      <c r="AN18" s="22">
        <f>AM18-AL18</f>
        <v>8</v>
      </c>
      <c r="AO18" s="46">
        <f>(AM18-AL18)/AL18</f>
        <v>0.18181818181818182</v>
      </c>
      <c r="AP18" s="42">
        <v>84</v>
      </c>
      <c r="AQ18" s="42">
        <v>80</v>
      </c>
      <c r="AR18" s="22">
        <f>AQ18-AP18</f>
        <v>-4</v>
      </c>
      <c r="AS18" s="46">
        <f>(AQ18-AP18)/AP18</f>
        <v>-4.7619047619047616E-2</v>
      </c>
      <c r="AT18" s="42">
        <v>85</v>
      </c>
      <c r="AU18" s="42">
        <v>83</v>
      </c>
      <c r="AV18" s="22">
        <f>AU18-AT18</f>
        <v>-2</v>
      </c>
      <c r="AW18" s="46">
        <f>(AU18-AT18)/AT18</f>
        <v>-2.3529411764705882E-2</v>
      </c>
      <c r="AX18" s="42">
        <v>76</v>
      </c>
      <c r="AY18" s="42">
        <v>77</v>
      </c>
      <c r="AZ18" s="22">
        <f>AY18-AX18</f>
        <v>1</v>
      </c>
      <c r="BA18" s="46">
        <f>(AY18-AX18)/AX18</f>
        <v>1.3157894736842105E-2</v>
      </c>
      <c r="BB18" s="29"/>
      <c r="BC18" s="29"/>
      <c r="BD18" s="29"/>
      <c r="BE18" s="29"/>
      <c r="BF18" s="29"/>
      <c r="BG18" s="42">
        <v>1.99</v>
      </c>
      <c r="BH18" s="47">
        <v>0.96</v>
      </c>
      <c r="BI18" s="42">
        <v>4.5999999999999996</v>
      </c>
      <c r="BJ18" s="29"/>
      <c r="BK18" s="36"/>
      <c r="BL18" s="29"/>
      <c r="BM18" s="29"/>
      <c r="BN18" s="29"/>
      <c r="BO18" s="48">
        <f>(BP18*100)/(100+18)</f>
        <v>3.3220338983050848</v>
      </c>
      <c r="BP18" s="42">
        <v>3.92</v>
      </c>
      <c r="BQ18" s="47">
        <v>0.18</v>
      </c>
      <c r="BR18" s="29"/>
      <c r="BS18" s="29"/>
      <c r="BT18" s="29"/>
      <c r="BU18" s="29"/>
      <c r="BV18" s="22" t="s">
        <v>25</v>
      </c>
      <c r="BW18" s="42">
        <v>2</v>
      </c>
      <c r="BX18" s="49"/>
      <c r="BY18" s="42" t="s">
        <v>440</v>
      </c>
      <c r="BZ18" s="37"/>
      <c r="CA18" s="42" t="s">
        <v>441</v>
      </c>
      <c r="CB18" s="42" t="s">
        <v>297</v>
      </c>
      <c r="CC18" s="42" t="s">
        <v>298</v>
      </c>
      <c r="CD18" s="42" t="s">
        <v>299</v>
      </c>
      <c r="CE18" s="42" t="s">
        <v>300</v>
      </c>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row>
    <row r="19" spans="1:118" ht="81.75">
      <c r="A19" s="50">
        <v>2024</v>
      </c>
      <c r="B19" s="51" t="s">
        <v>442</v>
      </c>
      <c r="C19" s="51" t="s">
        <v>443</v>
      </c>
      <c r="D19" s="51" t="s">
        <v>444</v>
      </c>
      <c r="E19" s="51"/>
      <c r="F19" s="51"/>
      <c r="G19" s="51" t="s">
        <v>445</v>
      </c>
      <c r="H19" s="51" t="s">
        <v>446</v>
      </c>
      <c r="I19" s="51" t="s">
        <v>446</v>
      </c>
      <c r="J19" s="51" t="s">
        <v>447</v>
      </c>
      <c r="K19" s="51"/>
      <c r="L19" s="51" t="s">
        <v>448</v>
      </c>
      <c r="M19" s="51"/>
      <c r="N19" s="52" t="s">
        <v>449</v>
      </c>
      <c r="O19" s="51" t="s">
        <v>450</v>
      </c>
      <c r="P19" s="51" t="s">
        <v>405</v>
      </c>
      <c r="Q19" s="51">
        <v>448</v>
      </c>
      <c r="R19" s="51" t="s">
        <v>451</v>
      </c>
      <c r="S19" s="51"/>
      <c r="T19" s="53"/>
      <c r="U19" s="53"/>
      <c r="V19" s="54" t="s">
        <v>452</v>
      </c>
      <c r="W19" s="51" t="s">
        <v>8</v>
      </c>
      <c r="X19" s="54" t="s">
        <v>453</v>
      </c>
      <c r="Y19" s="51" t="s">
        <v>2</v>
      </c>
      <c r="Z19" s="55">
        <v>22</v>
      </c>
      <c r="AA19" s="55">
        <v>27</v>
      </c>
      <c r="AB19" s="55">
        <v>5</v>
      </c>
      <c r="AC19" s="56">
        <f>AB19/Z19</f>
        <v>0.22727272727272727</v>
      </c>
      <c r="AD19" s="55">
        <v>53</v>
      </c>
      <c r="AE19" s="55">
        <v>78</v>
      </c>
      <c r="AF19" s="55">
        <v>25</v>
      </c>
      <c r="AG19" s="56">
        <f>AF19/AD19</f>
        <v>0.47169811320754718</v>
      </c>
      <c r="AH19" s="55">
        <v>99</v>
      </c>
      <c r="AI19" s="55">
        <v>100</v>
      </c>
      <c r="AJ19" s="55">
        <v>1</v>
      </c>
      <c r="AK19" s="56">
        <f>AJ19/AH19</f>
        <v>1.0101010101010102E-2</v>
      </c>
      <c r="AL19" s="55">
        <v>51</v>
      </c>
      <c r="AM19" s="55">
        <v>73</v>
      </c>
      <c r="AN19" s="55">
        <v>22</v>
      </c>
      <c r="AO19" s="56">
        <f>AN19/AL19</f>
        <v>0.43137254901960786</v>
      </c>
      <c r="AP19" s="51"/>
      <c r="AQ19" s="51"/>
      <c r="AR19" s="51"/>
      <c r="AS19" s="51"/>
      <c r="AT19" s="55">
        <v>77</v>
      </c>
      <c r="AU19" s="55">
        <v>90</v>
      </c>
      <c r="AV19" s="55">
        <v>13</v>
      </c>
      <c r="AW19" s="56">
        <f>AV19/AT19</f>
        <v>0.16883116883116883</v>
      </c>
      <c r="AX19" s="55">
        <v>81</v>
      </c>
      <c r="AY19" s="55">
        <v>88</v>
      </c>
      <c r="AZ19" s="55">
        <v>7</v>
      </c>
      <c r="BA19" s="56">
        <f>AZ19/AX19</f>
        <v>8.6419753086419748E-2</v>
      </c>
      <c r="BB19" s="51"/>
      <c r="BC19" s="51"/>
      <c r="BD19" s="51"/>
      <c r="BE19" s="51"/>
      <c r="BF19" s="51"/>
      <c r="BG19" s="57">
        <v>0.42</v>
      </c>
      <c r="BH19" s="58">
        <v>0.94</v>
      </c>
      <c r="BI19" s="57">
        <v>4.66</v>
      </c>
      <c r="BJ19" s="51"/>
      <c r="BK19" s="59">
        <v>0.88</v>
      </c>
      <c r="BL19" s="57">
        <v>2.06</v>
      </c>
      <c r="BM19" s="60">
        <v>1516</v>
      </c>
      <c r="BN19" s="60">
        <v>34.6</v>
      </c>
      <c r="BO19" s="60">
        <v>3</v>
      </c>
      <c r="BP19" s="60">
        <v>3.2</v>
      </c>
      <c r="BQ19" s="61">
        <v>0.08</v>
      </c>
      <c r="BR19" s="51"/>
      <c r="BS19" s="51"/>
      <c r="BT19" s="51"/>
      <c r="BU19" s="51"/>
      <c r="BV19" s="62" t="s">
        <v>454</v>
      </c>
      <c r="BW19" s="51"/>
      <c r="BX19" s="51"/>
      <c r="BY19" s="51"/>
      <c r="BZ19" s="51"/>
      <c r="CA19" s="51"/>
      <c r="CB19" s="51"/>
      <c r="CC19" s="51"/>
      <c r="CD19" s="51"/>
      <c r="CE19" s="51" t="s">
        <v>455</v>
      </c>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row>
    <row r="20" spans="1:118" ht="139.15">
      <c r="A20" s="50">
        <v>2023</v>
      </c>
      <c r="B20" s="51" t="s">
        <v>456</v>
      </c>
      <c r="C20" s="51"/>
      <c r="D20" s="51" t="s">
        <v>457</v>
      </c>
      <c r="E20" s="51"/>
      <c r="F20" s="51" t="s">
        <v>458</v>
      </c>
      <c r="G20" s="51" t="s">
        <v>459</v>
      </c>
      <c r="H20" s="51" t="s">
        <v>460</v>
      </c>
      <c r="I20" s="51" t="s">
        <v>461</v>
      </c>
      <c r="J20" s="51"/>
      <c r="K20" s="51"/>
      <c r="L20" s="51"/>
      <c r="M20" s="51"/>
      <c r="N20" s="50" t="s">
        <v>462</v>
      </c>
      <c r="O20" s="51" t="s">
        <v>463</v>
      </c>
      <c r="P20" s="51" t="s">
        <v>464</v>
      </c>
      <c r="Q20" s="51">
        <v>3</v>
      </c>
      <c r="R20" s="51" t="s">
        <v>465</v>
      </c>
      <c r="S20" s="51" t="s">
        <v>466</v>
      </c>
      <c r="T20" s="63" t="e">
        <v>#N/A</v>
      </c>
      <c r="U20" s="63" t="e">
        <v>#N/A</v>
      </c>
      <c r="V20" s="64" t="s">
        <v>467</v>
      </c>
      <c r="W20" s="51" t="s">
        <v>5</v>
      </c>
      <c r="X20" s="54" t="s">
        <v>468</v>
      </c>
      <c r="Y20" s="51" t="s">
        <v>8</v>
      </c>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v>0.8</v>
      </c>
      <c r="BH20" s="61">
        <v>0.93</v>
      </c>
      <c r="BI20" s="51">
        <v>4.5</v>
      </c>
      <c r="BJ20" s="51">
        <v>1.7</v>
      </c>
      <c r="BK20" s="61">
        <v>0.83</v>
      </c>
      <c r="BL20" s="51">
        <v>3.9</v>
      </c>
      <c r="BM20" s="51"/>
      <c r="BN20" s="51"/>
      <c r="BO20" s="51" t="e">
        <v>#N/A</v>
      </c>
      <c r="BP20" s="51" t="e">
        <v>#N/A</v>
      </c>
      <c r="BQ20" s="51" t="e">
        <v>#N/A</v>
      </c>
      <c r="BR20" s="51"/>
      <c r="BS20" s="51"/>
      <c r="BT20" s="51"/>
      <c r="BU20" s="51"/>
      <c r="BV20" s="51"/>
      <c r="BW20" s="51"/>
      <c r="BX20" s="51"/>
      <c r="BY20" s="51"/>
      <c r="BZ20" s="51"/>
      <c r="CA20" s="51"/>
      <c r="CB20" s="51"/>
      <c r="CC20" s="51"/>
      <c r="CD20" s="51"/>
      <c r="CE20" s="51" t="s">
        <v>300</v>
      </c>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row>
    <row r="21" spans="1:118" ht="108.75">
      <c r="A21" s="50">
        <v>2023</v>
      </c>
      <c r="B21" s="51" t="s">
        <v>456</v>
      </c>
      <c r="C21" s="51"/>
      <c r="D21" s="51" t="s">
        <v>469</v>
      </c>
      <c r="E21" s="51"/>
      <c r="F21" s="51" t="s">
        <v>470</v>
      </c>
      <c r="G21" s="51" t="s">
        <v>471</v>
      </c>
      <c r="H21" s="51" t="s">
        <v>472</v>
      </c>
      <c r="I21" s="51" t="s">
        <v>473</v>
      </c>
      <c r="J21" s="51"/>
      <c r="K21" s="51"/>
      <c r="L21" s="51"/>
      <c r="M21" s="51"/>
      <c r="N21" s="50" t="s">
        <v>474</v>
      </c>
      <c r="O21" s="51" t="s">
        <v>475</v>
      </c>
      <c r="P21" s="51" t="s">
        <v>476</v>
      </c>
      <c r="Q21" s="51">
        <v>7</v>
      </c>
      <c r="R21" s="51" t="s">
        <v>477</v>
      </c>
      <c r="S21" s="51" t="s">
        <v>478</v>
      </c>
      <c r="T21" s="65">
        <v>323.2</v>
      </c>
      <c r="U21" s="66">
        <v>66.599999999999994</v>
      </c>
      <c r="V21" s="54" t="s">
        <v>479</v>
      </c>
      <c r="W21" s="51" t="s">
        <v>8</v>
      </c>
      <c r="X21" s="54" t="s">
        <v>480</v>
      </c>
      <c r="Y21" s="51" t="s">
        <v>2</v>
      </c>
      <c r="Z21" s="51">
        <v>56</v>
      </c>
      <c r="AA21" s="51">
        <v>57</v>
      </c>
      <c r="AB21" s="51">
        <v>1</v>
      </c>
      <c r="AC21" s="61">
        <f t="shared" ref="AC21:AC31" si="0">AB21/Z21</f>
        <v>1.7857142857142856E-2</v>
      </c>
      <c r="AD21" s="51">
        <v>96</v>
      </c>
      <c r="AE21" s="51">
        <v>100</v>
      </c>
      <c r="AF21" s="51">
        <v>4</v>
      </c>
      <c r="AG21" s="61">
        <f t="shared" ref="AG21:AG31" si="1">AF21/AD21</f>
        <v>4.1666666666666664E-2</v>
      </c>
      <c r="AH21" s="51">
        <v>96</v>
      </c>
      <c r="AI21" s="51">
        <v>100</v>
      </c>
      <c r="AJ21" s="51">
        <v>4</v>
      </c>
      <c r="AK21" s="61">
        <f t="shared" ref="AK21:AK31" si="2">AJ21/AH21</f>
        <v>4.1666666666666664E-2</v>
      </c>
      <c r="AL21" s="51">
        <v>44</v>
      </c>
      <c r="AM21" s="51">
        <v>67</v>
      </c>
      <c r="AN21" s="51">
        <v>23</v>
      </c>
      <c r="AO21" s="61">
        <f t="shared" ref="AO21:AO31" si="3">AN21/AL21</f>
        <v>0.52272727272727271</v>
      </c>
      <c r="AP21" s="51">
        <v>77</v>
      </c>
      <c r="AQ21" s="51">
        <v>79</v>
      </c>
      <c r="AR21" s="51">
        <v>2</v>
      </c>
      <c r="AS21" s="61">
        <f t="shared" ref="AS21:AS31" si="4">AR21/AP21</f>
        <v>2.5974025974025976E-2</v>
      </c>
      <c r="AT21" s="51">
        <v>80</v>
      </c>
      <c r="AU21" s="51">
        <v>81</v>
      </c>
      <c r="AV21" s="51">
        <v>1</v>
      </c>
      <c r="AW21" s="61">
        <f t="shared" ref="AW21:AW31" si="5">AV21/AT21</f>
        <v>1.2500000000000001E-2</v>
      </c>
      <c r="AX21" s="51">
        <v>79</v>
      </c>
      <c r="AY21" s="51">
        <v>91</v>
      </c>
      <c r="AZ21" s="51">
        <v>12</v>
      </c>
      <c r="BA21" s="61">
        <f t="shared" ref="BA21:BA31" si="6">AZ21/AX21</f>
        <v>0.15189873417721519</v>
      </c>
      <c r="BB21" s="51"/>
      <c r="BC21" s="51"/>
      <c r="BD21" s="51"/>
      <c r="BE21" s="51"/>
      <c r="BF21" s="51"/>
      <c r="BG21" s="51">
        <v>1.5</v>
      </c>
      <c r="BH21" s="61">
        <v>0.95</v>
      </c>
      <c r="BI21" s="51">
        <v>4.4000000000000004</v>
      </c>
      <c r="BJ21" s="51">
        <v>1.6</v>
      </c>
      <c r="BK21" s="61">
        <v>0.95</v>
      </c>
      <c r="BL21" s="51">
        <v>3.1</v>
      </c>
      <c r="BM21" s="51"/>
      <c r="BN21" s="51"/>
      <c r="BO21" s="51">
        <v>2.9</v>
      </c>
      <c r="BP21" s="51">
        <v>3</v>
      </c>
      <c r="BQ21" s="61">
        <v>0.03</v>
      </c>
      <c r="BR21" s="51"/>
      <c r="BS21" s="51"/>
      <c r="BT21" s="51"/>
      <c r="BU21" s="51"/>
      <c r="BV21" s="51"/>
      <c r="BW21" s="51"/>
      <c r="BX21" s="51"/>
      <c r="BY21" s="51"/>
      <c r="BZ21" s="51"/>
      <c r="CA21" s="51"/>
      <c r="CB21" s="51"/>
      <c r="CC21" s="51"/>
      <c r="CD21" s="51"/>
      <c r="CE21" s="51" t="s">
        <v>300</v>
      </c>
      <c r="CF21" s="51">
        <v>55</v>
      </c>
      <c r="CG21" s="51">
        <v>63</v>
      </c>
      <c r="CH21" s="51">
        <v>69</v>
      </c>
      <c r="CI21" s="51">
        <v>79</v>
      </c>
      <c r="CJ21" s="51">
        <v>10</v>
      </c>
      <c r="CK21" s="51">
        <v>100</v>
      </c>
      <c r="CL21" s="51">
        <v>100</v>
      </c>
      <c r="CM21" s="51">
        <v>99</v>
      </c>
      <c r="CN21" s="51">
        <v>100</v>
      </c>
      <c r="CO21" s="51">
        <v>1</v>
      </c>
      <c r="CP21" s="51">
        <v>100</v>
      </c>
      <c r="CQ21" s="51">
        <v>100</v>
      </c>
      <c r="CR21" s="51">
        <v>100</v>
      </c>
      <c r="CS21" s="51">
        <v>100</v>
      </c>
      <c r="CT21" s="51">
        <v>0</v>
      </c>
      <c r="CU21" s="51">
        <v>13</v>
      </c>
      <c r="CV21" s="51">
        <v>25</v>
      </c>
      <c r="CW21" s="51">
        <v>29</v>
      </c>
      <c r="CX21" s="51">
        <v>41</v>
      </c>
      <c r="CY21" s="51">
        <v>12</v>
      </c>
      <c r="CZ21" s="51">
        <v>67</v>
      </c>
      <c r="DA21" s="51">
        <v>89</v>
      </c>
      <c r="DB21" s="51">
        <v>92</v>
      </c>
      <c r="DC21" s="51">
        <v>95</v>
      </c>
      <c r="DD21" s="51">
        <v>23</v>
      </c>
      <c r="DE21" s="51">
        <v>67</v>
      </c>
      <c r="DF21" s="51">
        <v>82</v>
      </c>
      <c r="DG21" s="51">
        <v>81</v>
      </c>
      <c r="DH21" s="51">
        <v>85</v>
      </c>
      <c r="DI21" s="51">
        <v>4</v>
      </c>
      <c r="DJ21" s="51">
        <v>68</v>
      </c>
      <c r="DK21" s="51">
        <v>84</v>
      </c>
      <c r="DL21" s="51">
        <v>82</v>
      </c>
      <c r="DM21" s="51">
        <v>91</v>
      </c>
      <c r="DN21" s="51">
        <v>9</v>
      </c>
    </row>
    <row r="22" spans="1:118" ht="95.25">
      <c r="A22" s="50">
        <v>2023</v>
      </c>
      <c r="B22" s="51" t="s">
        <v>456</v>
      </c>
      <c r="C22" s="51"/>
      <c r="D22" s="51" t="s">
        <v>481</v>
      </c>
      <c r="E22" s="51"/>
      <c r="F22" s="51" t="s">
        <v>481</v>
      </c>
      <c r="G22" s="51" t="s">
        <v>482</v>
      </c>
      <c r="H22" s="51" t="s">
        <v>483</v>
      </c>
      <c r="I22" s="51" t="s">
        <v>484</v>
      </c>
      <c r="J22" s="51"/>
      <c r="K22" s="51"/>
      <c r="L22" s="51"/>
      <c r="M22" s="51"/>
      <c r="N22" s="50" t="s">
        <v>485</v>
      </c>
      <c r="O22" s="51" t="s">
        <v>486</v>
      </c>
      <c r="P22" s="51" t="s">
        <v>487</v>
      </c>
      <c r="Q22" s="51">
        <v>24</v>
      </c>
      <c r="R22" s="51" t="s">
        <v>488</v>
      </c>
      <c r="S22" s="51" t="s">
        <v>489</v>
      </c>
      <c r="T22" s="67">
        <v>91</v>
      </c>
      <c r="U22" s="67">
        <v>272.39999999999998</v>
      </c>
      <c r="V22" s="54" t="s">
        <v>490</v>
      </c>
      <c r="W22" s="51" t="s">
        <v>2</v>
      </c>
      <c r="X22" s="54" t="s">
        <v>491</v>
      </c>
      <c r="Y22" s="51" t="s">
        <v>2</v>
      </c>
      <c r="Z22" s="51">
        <v>5</v>
      </c>
      <c r="AA22" s="51">
        <v>1</v>
      </c>
      <c r="AB22" s="51">
        <v>-4</v>
      </c>
      <c r="AC22" s="61">
        <f t="shared" si="0"/>
        <v>-0.8</v>
      </c>
      <c r="AD22" s="51">
        <v>27</v>
      </c>
      <c r="AE22" s="51">
        <v>10</v>
      </c>
      <c r="AF22" s="51">
        <v>-17</v>
      </c>
      <c r="AG22" s="61">
        <f t="shared" si="1"/>
        <v>-0.62962962962962965</v>
      </c>
      <c r="AH22" s="51">
        <v>72</v>
      </c>
      <c r="AI22" s="51">
        <v>56</v>
      </c>
      <c r="AJ22" s="51">
        <v>-16</v>
      </c>
      <c r="AK22" s="61">
        <f t="shared" si="2"/>
        <v>-0.22222222222222221</v>
      </c>
      <c r="AL22" s="51">
        <v>34</v>
      </c>
      <c r="AM22" s="51">
        <v>18</v>
      </c>
      <c r="AN22" s="51">
        <v>-16</v>
      </c>
      <c r="AO22" s="61">
        <f t="shared" si="3"/>
        <v>-0.47058823529411764</v>
      </c>
      <c r="AP22" s="51">
        <v>57</v>
      </c>
      <c r="AQ22" s="51">
        <v>36</v>
      </c>
      <c r="AR22" s="51">
        <v>-21</v>
      </c>
      <c r="AS22" s="61">
        <f t="shared" si="4"/>
        <v>-0.36842105263157893</v>
      </c>
      <c r="AT22" s="51">
        <v>68</v>
      </c>
      <c r="AU22" s="51">
        <v>54</v>
      </c>
      <c r="AV22" s="51">
        <v>-14</v>
      </c>
      <c r="AW22" s="61">
        <f t="shared" si="5"/>
        <v>-0.20588235294117646</v>
      </c>
      <c r="AX22" s="51">
        <v>57</v>
      </c>
      <c r="AY22" s="51">
        <v>36</v>
      </c>
      <c r="AZ22" s="51">
        <v>-21</v>
      </c>
      <c r="BA22" s="61">
        <f t="shared" si="6"/>
        <v>-0.36842105263157893</v>
      </c>
      <c r="BB22" s="51"/>
      <c r="BC22" s="51"/>
      <c r="BD22" s="51"/>
      <c r="BE22" s="51"/>
      <c r="BF22" s="51"/>
      <c r="BG22" s="51">
        <v>0.9</v>
      </c>
      <c r="BH22" s="61">
        <v>0.93</v>
      </c>
      <c r="BI22" s="51">
        <v>4.5</v>
      </c>
      <c r="BJ22" s="51">
        <v>2</v>
      </c>
      <c r="BK22" s="61">
        <v>0.89</v>
      </c>
      <c r="BL22" s="51">
        <v>2.9</v>
      </c>
      <c r="BM22" s="51"/>
      <c r="BN22" s="51"/>
      <c r="BO22" s="51">
        <v>1.1000000000000001</v>
      </c>
      <c r="BP22" s="51">
        <v>1.4</v>
      </c>
      <c r="BQ22" s="61">
        <v>0.33</v>
      </c>
      <c r="BR22" s="51"/>
      <c r="BS22" s="51"/>
      <c r="BT22" s="51"/>
      <c r="BU22" s="51"/>
      <c r="BV22" s="51"/>
      <c r="BW22" s="51"/>
      <c r="BX22" s="51"/>
      <c r="BY22" s="51"/>
      <c r="BZ22" s="51"/>
      <c r="CA22" s="51"/>
      <c r="CB22" s="51"/>
      <c r="CC22" s="51"/>
      <c r="CD22" s="51"/>
      <c r="CE22" s="51" t="s">
        <v>300</v>
      </c>
      <c r="CF22" s="51">
        <v>1</v>
      </c>
      <c r="CG22" s="51">
        <v>32</v>
      </c>
      <c r="CH22" s="51">
        <v>25</v>
      </c>
      <c r="CI22" s="51">
        <v>37</v>
      </c>
      <c r="CJ22" s="51">
        <v>12</v>
      </c>
      <c r="CK22" s="51">
        <v>8</v>
      </c>
      <c r="CL22" s="51">
        <v>49</v>
      </c>
      <c r="CM22" s="51">
        <v>49</v>
      </c>
      <c r="CN22" s="51">
        <v>63</v>
      </c>
      <c r="CO22" s="51">
        <v>14</v>
      </c>
      <c r="CP22" s="51">
        <v>31</v>
      </c>
      <c r="CQ22" s="51">
        <v>84</v>
      </c>
      <c r="CR22" s="51">
        <v>79</v>
      </c>
      <c r="CS22" s="51">
        <v>91</v>
      </c>
      <c r="CT22" s="51">
        <v>12</v>
      </c>
      <c r="CU22" s="51">
        <v>9</v>
      </c>
      <c r="CV22" s="51">
        <v>43</v>
      </c>
      <c r="CW22" s="51">
        <v>29</v>
      </c>
      <c r="CX22" s="51">
        <v>51</v>
      </c>
      <c r="CY22" s="51">
        <v>22</v>
      </c>
      <c r="CZ22" s="51">
        <v>13</v>
      </c>
      <c r="DA22" s="51">
        <v>68</v>
      </c>
      <c r="DB22" s="51">
        <v>64</v>
      </c>
      <c r="DC22" s="51">
        <v>80</v>
      </c>
      <c r="DD22" s="51">
        <v>16</v>
      </c>
      <c r="DE22" s="51">
        <v>19</v>
      </c>
      <c r="DF22" s="51">
        <v>75</v>
      </c>
      <c r="DG22" s="51">
        <v>73</v>
      </c>
      <c r="DH22" s="51">
        <v>88</v>
      </c>
      <c r="DI22" s="51">
        <v>15</v>
      </c>
      <c r="DJ22" s="51">
        <v>23</v>
      </c>
      <c r="DK22" s="51">
        <v>79</v>
      </c>
      <c r="DL22" s="51">
        <v>75</v>
      </c>
      <c r="DM22" s="51">
        <v>88</v>
      </c>
      <c r="DN22" s="51">
        <v>13</v>
      </c>
    </row>
    <row r="23" spans="1:118" ht="95.25">
      <c r="A23" s="50">
        <v>2023</v>
      </c>
      <c r="B23" s="51" t="s">
        <v>456</v>
      </c>
      <c r="C23" s="51"/>
      <c r="D23" s="51" t="s">
        <v>457</v>
      </c>
      <c r="E23" s="51"/>
      <c r="F23" s="51" t="s">
        <v>492</v>
      </c>
      <c r="G23" s="51" t="s">
        <v>459</v>
      </c>
      <c r="H23" s="51" t="s">
        <v>460</v>
      </c>
      <c r="I23" s="51" t="s">
        <v>493</v>
      </c>
      <c r="J23" s="51"/>
      <c r="K23" s="51"/>
      <c r="L23" s="51"/>
      <c r="M23" s="51"/>
      <c r="N23" s="50" t="s">
        <v>494</v>
      </c>
      <c r="O23" s="51" t="s">
        <v>495</v>
      </c>
      <c r="P23" s="51" t="s">
        <v>496</v>
      </c>
      <c r="Q23" s="51">
        <v>17</v>
      </c>
      <c r="R23" s="51" t="s">
        <v>497</v>
      </c>
      <c r="S23" s="51" t="s">
        <v>498</v>
      </c>
      <c r="T23" s="63">
        <v>963.9</v>
      </c>
      <c r="U23" s="63">
        <v>197</v>
      </c>
      <c r="V23" s="54" t="s">
        <v>499</v>
      </c>
      <c r="W23" s="51" t="s">
        <v>2</v>
      </c>
      <c r="X23" s="54" t="s">
        <v>500</v>
      </c>
      <c r="Y23" s="51" t="s">
        <v>2</v>
      </c>
      <c r="Z23" s="51">
        <v>5</v>
      </c>
      <c r="AA23" s="51">
        <v>9</v>
      </c>
      <c r="AB23" s="51">
        <v>4</v>
      </c>
      <c r="AC23" s="61">
        <f t="shared" si="0"/>
        <v>0.8</v>
      </c>
      <c r="AD23" s="51">
        <v>11</v>
      </c>
      <c r="AE23" s="51">
        <v>23</v>
      </c>
      <c r="AF23" s="51">
        <v>12</v>
      </c>
      <c r="AG23" s="61">
        <f t="shared" si="1"/>
        <v>1.0909090909090908</v>
      </c>
      <c r="AH23" s="51">
        <v>36</v>
      </c>
      <c r="AI23" s="51">
        <v>43</v>
      </c>
      <c r="AJ23" s="51">
        <v>7</v>
      </c>
      <c r="AK23" s="61">
        <f t="shared" si="2"/>
        <v>0.19444444444444445</v>
      </c>
      <c r="AL23" s="51">
        <v>11</v>
      </c>
      <c r="AM23" s="51">
        <v>15</v>
      </c>
      <c r="AN23" s="51">
        <v>4</v>
      </c>
      <c r="AO23" s="61">
        <f t="shared" si="3"/>
        <v>0.36363636363636365</v>
      </c>
      <c r="AP23" s="51">
        <v>32</v>
      </c>
      <c r="AQ23" s="51">
        <v>36</v>
      </c>
      <c r="AR23" s="51">
        <v>4</v>
      </c>
      <c r="AS23" s="61">
        <f t="shared" si="4"/>
        <v>0.125</v>
      </c>
      <c r="AT23" s="51">
        <v>32</v>
      </c>
      <c r="AU23" s="51">
        <v>36</v>
      </c>
      <c r="AV23" s="51">
        <v>4</v>
      </c>
      <c r="AW23" s="61">
        <f t="shared" si="5"/>
        <v>0.125</v>
      </c>
      <c r="AX23" s="51">
        <v>83</v>
      </c>
      <c r="AY23" s="51">
        <v>79</v>
      </c>
      <c r="AZ23" s="51">
        <v>-4</v>
      </c>
      <c r="BA23" s="61">
        <f t="shared" si="6"/>
        <v>-4.8192771084337352E-2</v>
      </c>
      <c r="BB23" s="51"/>
      <c r="BC23" s="51"/>
      <c r="BD23" s="51"/>
      <c r="BE23" s="51"/>
      <c r="BF23" s="51"/>
      <c r="BG23" s="51">
        <v>0.7</v>
      </c>
      <c r="BH23" s="61">
        <v>0.94</v>
      </c>
      <c r="BI23" s="51">
        <v>3.5</v>
      </c>
      <c r="BJ23" s="51">
        <v>1.2</v>
      </c>
      <c r="BK23" s="61">
        <v>0.92</v>
      </c>
      <c r="BL23" s="51">
        <v>2.5</v>
      </c>
      <c r="BM23" s="51"/>
      <c r="BN23" s="51"/>
      <c r="BO23" s="51">
        <v>1.3</v>
      </c>
      <c r="BP23" s="51">
        <v>1.4</v>
      </c>
      <c r="BQ23" s="61">
        <v>0.11</v>
      </c>
      <c r="BR23" s="51"/>
      <c r="BS23" s="51"/>
      <c r="BT23" s="51"/>
      <c r="BU23" s="51"/>
      <c r="BV23" s="51"/>
      <c r="BW23" s="51"/>
      <c r="BX23" s="51"/>
      <c r="BY23" s="51"/>
      <c r="BZ23" s="51"/>
      <c r="CA23" s="51"/>
      <c r="CB23" s="51"/>
      <c r="CC23" s="51"/>
      <c r="CD23" s="51"/>
      <c r="CE23" s="51" t="s">
        <v>300</v>
      </c>
      <c r="CF23" s="51">
        <v>11</v>
      </c>
      <c r="CG23" s="51">
        <v>12</v>
      </c>
      <c r="CH23" s="51">
        <v>13</v>
      </c>
      <c r="CI23" s="51">
        <v>27</v>
      </c>
      <c r="CJ23" s="51">
        <v>14</v>
      </c>
      <c r="CK23" s="51">
        <v>27</v>
      </c>
      <c r="CL23" s="51">
        <v>23</v>
      </c>
      <c r="CM23" s="51">
        <v>31</v>
      </c>
      <c r="CN23" s="51">
        <v>35</v>
      </c>
      <c r="CO23" s="51">
        <v>4</v>
      </c>
      <c r="CP23" s="51">
        <v>36</v>
      </c>
      <c r="CQ23" s="51">
        <v>36</v>
      </c>
      <c r="CR23" s="51">
        <v>48</v>
      </c>
      <c r="CS23" s="51">
        <v>49</v>
      </c>
      <c r="CT23" s="51">
        <v>1</v>
      </c>
      <c r="CU23" s="51">
        <v>13</v>
      </c>
      <c r="CV23" s="51">
        <v>16</v>
      </c>
      <c r="CW23" s="51">
        <v>19</v>
      </c>
      <c r="CX23" s="51">
        <v>28</v>
      </c>
      <c r="CY23" s="51">
        <v>9</v>
      </c>
      <c r="CZ23" s="51">
        <v>72</v>
      </c>
      <c r="DA23" s="51">
        <v>91</v>
      </c>
      <c r="DB23" s="51">
        <v>88</v>
      </c>
      <c r="DC23" s="51">
        <v>92</v>
      </c>
      <c r="DD23" s="51">
        <v>20</v>
      </c>
      <c r="DE23" s="51"/>
      <c r="DF23" s="51">
        <v>35</v>
      </c>
      <c r="DG23" s="51">
        <v>44</v>
      </c>
      <c r="DH23" s="51">
        <v>48</v>
      </c>
      <c r="DI23" s="51">
        <v>4</v>
      </c>
      <c r="DJ23" s="51"/>
      <c r="DK23" s="51">
        <v>36</v>
      </c>
      <c r="DL23" s="51">
        <v>45</v>
      </c>
      <c r="DM23" s="51">
        <v>48</v>
      </c>
      <c r="DN23" s="51">
        <v>3</v>
      </c>
    </row>
    <row r="24" spans="1:118" ht="85.5">
      <c r="A24" s="50">
        <v>2023</v>
      </c>
      <c r="B24" s="51" t="s">
        <v>456</v>
      </c>
      <c r="C24" s="51"/>
      <c r="D24" s="51" t="s">
        <v>501</v>
      </c>
      <c r="E24" s="51"/>
      <c r="F24" s="51" t="s">
        <v>502</v>
      </c>
      <c r="G24" s="51" t="s">
        <v>503</v>
      </c>
      <c r="H24" s="51" t="s">
        <v>504</v>
      </c>
      <c r="I24" s="51" t="s">
        <v>505</v>
      </c>
      <c r="J24" s="51"/>
      <c r="K24" s="51"/>
      <c r="L24" s="51"/>
      <c r="M24" s="51"/>
      <c r="N24" s="50" t="s">
        <v>506</v>
      </c>
      <c r="O24" s="51" t="s">
        <v>507</v>
      </c>
      <c r="P24" s="51" t="s">
        <v>508</v>
      </c>
      <c r="Q24" s="51">
        <v>63</v>
      </c>
      <c r="R24" s="51" t="s">
        <v>509</v>
      </c>
      <c r="S24" s="51" t="s">
        <v>510</v>
      </c>
      <c r="T24" s="63">
        <v>425.5</v>
      </c>
      <c r="U24" s="63">
        <v>533.5</v>
      </c>
      <c r="V24" s="51"/>
      <c r="W24" s="51"/>
      <c r="X24" s="54" t="s">
        <v>511</v>
      </c>
      <c r="Y24" s="51" t="s">
        <v>2</v>
      </c>
      <c r="Z24" s="51">
        <v>7</v>
      </c>
      <c r="AA24" s="51">
        <v>7</v>
      </c>
      <c r="AB24" s="51">
        <f>AA24-Z24</f>
        <v>0</v>
      </c>
      <c r="AC24" s="61">
        <f t="shared" si="0"/>
        <v>0</v>
      </c>
      <c r="AD24" s="51">
        <v>19</v>
      </c>
      <c r="AE24" s="51">
        <v>23</v>
      </c>
      <c r="AF24" s="51">
        <f>AE24-AD24</f>
        <v>4</v>
      </c>
      <c r="AG24" s="61">
        <f t="shared" si="1"/>
        <v>0.21052631578947367</v>
      </c>
      <c r="AH24" s="51">
        <v>61</v>
      </c>
      <c r="AI24" s="51">
        <v>71</v>
      </c>
      <c r="AJ24" s="51">
        <f>AI24-AH24</f>
        <v>10</v>
      </c>
      <c r="AK24" s="61">
        <f t="shared" si="2"/>
        <v>0.16393442622950818</v>
      </c>
      <c r="AL24" s="51">
        <v>28</v>
      </c>
      <c r="AM24" s="51">
        <v>33</v>
      </c>
      <c r="AN24" s="51">
        <f>AM24-AL24</f>
        <v>5</v>
      </c>
      <c r="AO24" s="61">
        <f t="shared" si="3"/>
        <v>0.17857142857142858</v>
      </c>
      <c r="AP24" s="51">
        <v>60</v>
      </c>
      <c r="AQ24" s="51">
        <v>64</v>
      </c>
      <c r="AR24" s="51">
        <f>AQ24-AP24</f>
        <v>4</v>
      </c>
      <c r="AS24" s="61">
        <f t="shared" si="4"/>
        <v>6.6666666666666666E-2</v>
      </c>
      <c r="AT24" s="51">
        <v>61</v>
      </c>
      <c r="AU24" s="51">
        <v>69</v>
      </c>
      <c r="AV24" s="51">
        <f>AU24-AT24</f>
        <v>8</v>
      </c>
      <c r="AW24" s="61">
        <f t="shared" si="5"/>
        <v>0.13114754098360656</v>
      </c>
      <c r="AX24" s="51">
        <v>45</v>
      </c>
      <c r="AY24" s="51">
        <v>48</v>
      </c>
      <c r="AZ24" s="51">
        <v>3</v>
      </c>
      <c r="BA24" s="61">
        <f t="shared" si="6"/>
        <v>6.6666666666666666E-2</v>
      </c>
      <c r="BB24" s="51"/>
      <c r="BC24" s="51"/>
      <c r="BD24" s="51"/>
      <c r="BE24" s="51"/>
      <c r="BF24" s="51"/>
      <c r="BG24" s="51">
        <v>1.3</v>
      </c>
      <c r="BH24" s="61">
        <v>0.94</v>
      </c>
      <c r="BI24" s="51">
        <v>5.2</v>
      </c>
      <c r="BJ24" s="51">
        <v>1</v>
      </c>
      <c r="BK24" s="61">
        <v>0.92</v>
      </c>
      <c r="BL24" s="51">
        <v>2.8</v>
      </c>
      <c r="BM24" s="51"/>
      <c r="BN24" s="51"/>
      <c r="BO24" s="51">
        <v>1.2</v>
      </c>
      <c r="BP24" s="51">
        <v>1.2</v>
      </c>
      <c r="BQ24" s="61">
        <v>0.06</v>
      </c>
      <c r="BR24" s="51"/>
      <c r="BS24" s="51"/>
      <c r="BT24" s="51"/>
      <c r="BU24" s="51"/>
      <c r="BV24" s="51"/>
      <c r="BW24" s="51"/>
      <c r="BX24" s="51"/>
      <c r="BY24" s="51"/>
      <c r="BZ24" s="51"/>
      <c r="CA24" s="51"/>
      <c r="CB24" s="51"/>
      <c r="CC24" s="51"/>
      <c r="CD24" s="51"/>
      <c r="CE24" s="51" t="s">
        <v>300</v>
      </c>
      <c r="CF24" s="51">
        <v>7</v>
      </c>
      <c r="CG24" s="51">
        <v>45</v>
      </c>
      <c r="CH24" s="51"/>
      <c r="CI24" s="51"/>
      <c r="CJ24" s="51"/>
      <c r="CK24" s="51">
        <v>19</v>
      </c>
      <c r="CL24" s="51">
        <v>60</v>
      </c>
      <c r="CM24" s="51"/>
      <c r="CN24" s="51"/>
      <c r="CO24" s="51"/>
      <c r="CP24" s="51">
        <v>61</v>
      </c>
      <c r="CQ24" s="51">
        <v>91</v>
      </c>
      <c r="CR24" s="51"/>
      <c r="CS24" s="51"/>
      <c r="CT24" s="51"/>
      <c r="CU24" s="51">
        <v>28</v>
      </c>
      <c r="CV24" s="51">
        <v>45</v>
      </c>
      <c r="CW24" s="51"/>
      <c r="CX24" s="51"/>
      <c r="CY24" s="51"/>
      <c r="CZ24" s="51"/>
      <c r="DA24" s="51"/>
      <c r="DB24" s="51"/>
      <c r="DC24" s="51"/>
      <c r="DD24" s="51"/>
      <c r="DE24" s="51"/>
      <c r="DF24" s="51">
        <v>88</v>
      </c>
      <c r="DG24" s="51"/>
      <c r="DH24" s="51"/>
      <c r="DI24" s="51"/>
      <c r="DJ24" s="51">
        <v>61</v>
      </c>
      <c r="DK24" s="51">
        <v>91</v>
      </c>
      <c r="DL24" s="51"/>
      <c r="DM24" s="51"/>
      <c r="DN24" s="51"/>
    </row>
    <row r="25" spans="1:118" ht="54.75">
      <c r="A25" s="50">
        <v>2023</v>
      </c>
      <c r="B25" s="51" t="s">
        <v>456</v>
      </c>
      <c r="C25" s="51"/>
      <c r="D25" s="51" t="s">
        <v>512</v>
      </c>
      <c r="E25" s="51"/>
      <c r="F25" s="51" t="s">
        <v>513</v>
      </c>
      <c r="G25" s="51" t="s">
        <v>459</v>
      </c>
      <c r="H25" s="51" t="s">
        <v>514</v>
      </c>
      <c r="I25" s="51" t="s">
        <v>514</v>
      </c>
      <c r="J25" s="51"/>
      <c r="K25" s="51"/>
      <c r="L25" s="51"/>
      <c r="M25" s="51"/>
      <c r="N25" s="50" t="s">
        <v>515</v>
      </c>
      <c r="O25" s="51" t="s">
        <v>516</v>
      </c>
      <c r="P25" s="51" t="s">
        <v>517</v>
      </c>
      <c r="Q25" s="51">
        <v>12</v>
      </c>
      <c r="R25" s="51" t="s">
        <v>518</v>
      </c>
      <c r="S25" s="51" t="s">
        <v>519</v>
      </c>
      <c r="T25" s="63">
        <v>1011.6</v>
      </c>
      <c r="U25" s="63">
        <v>153</v>
      </c>
      <c r="V25" s="54" t="s">
        <v>520</v>
      </c>
      <c r="W25" s="51" t="s">
        <v>8</v>
      </c>
      <c r="X25" s="54" t="s">
        <v>521</v>
      </c>
      <c r="Y25" s="51" t="s">
        <v>8</v>
      </c>
      <c r="Z25" s="51">
        <v>18</v>
      </c>
      <c r="AA25" s="51">
        <v>33</v>
      </c>
      <c r="AB25" s="51">
        <v>15</v>
      </c>
      <c r="AC25" s="61">
        <f t="shared" si="0"/>
        <v>0.83333333333333337</v>
      </c>
      <c r="AD25" s="51">
        <v>62</v>
      </c>
      <c r="AE25" s="51">
        <v>77</v>
      </c>
      <c r="AF25" s="51">
        <v>15</v>
      </c>
      <c r="AG25" s="61">
        <f t="shared" si="1"/>
        <v>0.24193548387096775</v>
      </c>
      <c r="AH25" s="51">
        <v>99</v>
      </c>
      <c r="AI25" s="51">
        <v>100</v>
      </c>
      <c r="AJ25" s="51">
        <v>1</v>
      </c>
      <c r="AK25" s="61">
        <f t="shared" si="2"/>
        <v>1.0101010101010102E-2</v>
      </c>
      <c r="AL25" s="51">
        <v>21</v>
      </c>
      <c r="AM25" s="51">
        <v>46</v>
      </c>
      <c r="AN25" s="51">
        <v>25</v>
      </c>
      <c r="AO25" s="61">
        <f t="shared" si="3"/>
        <v>1.1904761904761905</v>
      </c>
      <c r="AP25" s="51">
        <v>96</v>
      </c>
      <c r="AQ25" s="51">
        <v>98</v>
      </c>
      <c r="AR25" s="51">
        <v>2</v>
      </c>
      <c r="AS25" s="61">
        <f t="shared" si="4"/>
        <v>2.0833333333333332E-2</v>
      </c>
      <c r="AT25" s="51">
        <v>96</v>
      </c>
      <c r="AU25" s="51">
        <v>99</v>
      </c>
      <c r="AV25" s="51">
        <v>3</v>
      </c>
      <c r="AW25" s="61">
        <f t="shared" si="5"/>
        <v>3.125E-2</v>
      </c>
      <c r="AX25" s="51">
        <v>83</v>
      </c>
      <c r="AY25" s="51">
        <v>84</v>
      </c>
      <c r="AZ25" s="51">
        <v>1</v>
      </c>
      <c r="BA25" s="61">
        <f t="shared" si="6"/>
        <v>1.2048192771084338E-2</v>
      </c>
      <c r="BB25" s="51"/>
      <c r="BC25" s="51"/>
      <c r="BD25" s="51"/>
      <c r="BE25" s="51"/>
      <c r="BF25" s="51"/>
      <c r="BG25" s="51">
        <v>0.9</v>
      </c>
      <c r="BH25" s="61">
        <v>0.95</v>
      </c>
      <c r="BI25" s="51">
        <v>4.3</v>
      </c>
      <c r="BJ25" s="51">
        <v>1.3</v>
      </c>
      <c r="BK25" s="61">
        <v>0.93</v>
      </c>
      <c r="BL25" s="51">
        <v>2</v>
      </c>
      <c r="BM25" s="51"/>
      <c r="BN25" s="51"/>
      <c r="BO25" s="51">
        <v>3.2</v>
      </c>
      <c r="BP25" s="51">
        <v>3.6</v>
      </c>
      <c r="BQ25" s="61">
        <v>0.15</v>
      </c>
      <c r="BR25" s="51"/>
      <c r="BS25" s="51"/>
      <c r="BT25" s="51"/>
      <c r="BU25" s="51"/>
      <c r="BV25" s="51"/>
      <c r="BW25" s="51"/>
      <c r="BX25" s="51"/>
      <c r="BY25" s="51"/>
      <c r="BZ25" s="51"/>
      <c r="CA25" s="51"/>
      <c r="CB25" s="51"/>
      <c r="CC25" s="51"/>
      <c r="CD25" s="51"/>
      <c r="CE25" s="51" t="s">
        <v>300</v>
      </c>
      <c r="CF25" s="51">
        <v>18</v>
      </c>
      <c r="CG25" s="51">
        <v>53</v>
      </c>
      <c r="CH25" s="51">
        <v>52</v>
      </c>
      <c r="CI25" s="51">
        <v>72</v>
      </c>
      <c r="CJ25" s="51">
        <v>20</v>
      </c>
      <c r="CK25" s="51">
        <v>62</v>
      </c>
      <c r="CL25" s="51">
        <v>77</v>
      </c>
      <c r="CM25" s="51">
        <v>76</v>
      </c>
      <c r="CN25" s="51">
        <v>89</v>
      </c>
      <c r="CO25" s="51">
        <v>13</v>
      </c>
      <c r="CP25" s="51">
        <v>99</v>
      </c>
      <c r="CQ25" s="51">
        <v>100</v>
      </c>
      <c r="CR25" s="51">
        <v>100</v>
      </c>
      <c r="CS25" s="51">
        <v>100</v>
      </c>
      <c r="CT25" s="51">
        <v>0</v>
      </c>
      <c r="CU25" s="51">
        <v>21</v>
      </c>
      <c r="CV25" s="51">
        <v>31</v>
      </c>
      <c r="CW25" s="51">
        <v>43</v>
      </c>
      <c r="CX25" s="51">
        <v>48</v>
      </c>
      <c r="CY25" s="51">
        <v>5</v>
      </c>
      <c r="CZ25" s="51">
        <v>83</v>
      </c>
      <c r="DA25" s="51">
        <v>92</v>
      </c>
      <c r="DB25" s="51">
        <v>93</v>
      </c>
      <c r="DC25" s="51">
        <v>93</v>
      </c>
      <c r="DD25" s="51">
        <v>0</v>
      </c>
      <c r="DE25" s="51"/>
      <c r="DF25" s="51">
        <v>91</v>
      </c>
      <c r="DG25" s="51">
        <v>92</v>
      </c>
      <c r="DH25" s="51">
        <v>95</v>
      </c>
      <c r="DI25" s="51">
        <v>3</v>
      </c>
      <c r="DJ25" s="51"/>
      <c r="DK25" s="51">
        <v>96</v>
      </c>
      <c r="DL25" s="51">
        <v>96</v>
      </c>
      <c r="DM25" s="51">
        <v>97</v>
      </c>
      <c r="DN25" s="51">
        <v>1</v>
      </c>
    </row>
    <row r="26" spans="1:118" ht="71.25">
      <c r="A26" s="50">
        <v>2023</v>
      </c>
      <c r="B26" s="51" t="s">
        <v>456</v>
      </c>
      <c r="C26" s="51"/>
      <c r="D26" s="51" t="s">
        <v>457</v>
      </c>
      <c r="E26" s="51"/>
      <c r="F26" s="51" t="s">
        <v>522</v>
      </c>
      <c r="G26" s="51" t="s">
        <v>523</v>
      </c>
      <c r="H26" s="51" t="s">
        <v>524</v>
      </c>
      <c r="I26" s="51" t="s">
        <v>525</v>
      </c>
      <c r="J26" s="51"/>
      <c r="K26" s="51"/>
      <c r="L26" s="51"/>
      <c r="M26" s="51"/>
      <c r="N26" s="50" t="s">
        <v>526</v>
      </c>
      <c r="O26" s="51" t="s">
        <v>527</v>
      </c>
      <c r="P26" s="51" t="s">
        <v>528</v>
      </c>
      <c r="Q26" s="51">
        <v>26</v>
      </c>
      <c r="R26" s="51" t="s">
        <v>529</v>
      </c>
      <c r="S26" s="51" t="s">
        <v>489</v>
      </c>
      <c r="T26" s="66">
        <v>487.4</v>
      </c>
      <c r="U26" s="66">
        <v>131.6</v>
      </c>
      <c r="V26" s="54" t="s">
        <v>530</v>
      </c>
      <c r="W26" s="51" t="s">
        <v>2</v>
      </c>
      <c r="X26" s="54" t="s">
        <v>531</v>
      </c>
      <c r="Y26" s="51" t="s">
        <v>2</v>
      </c>
      <c r="Z26" s="51">
        <v>14</v>
      </c>
      <c r="AA26" s="51">
        <v>19</v>
      </c>
      <c r="AB26" s="51">
        <v>5</v>
      </c>
      <c r="AC26" s="61">
        <f t="shared" si="0"/>
        <v>0.35714285714285715</v>
      </c>
      <c r="AD26" s="51">
        <v>43</v>
      </c>
      <c r="AE26" s="51">
        <v>48</v>
      </c>
      <c r="AF26" s="51">
        <v>5</v>
      </c>
      <c r="AG26" s="61">
        <f t="shared" si="1"/>
        <v>0.11627906976744186</v>
      </c>
      <c r="AH26" s="51">
        <v>94</v>
      </c>
      <c r="AI26" s="51">
        <v>94</v>
      </c>
      <c r="AJ26" s="51">
        <v>0</v>
      </c>
      <c r="AK26" s="61">
        <f t="shared" si="2"/>
        <v>0</v>
      </c>
      <c r="AL26" s="51">
        <v>40</v>
      </c>
      <c r="AM26" s="51">
        <v>44</v>
      </c>
      <c r="AN26" s="51">
        <v>4</v>
      </c>
      <c r="AO26" s="61">
        <f t="shared" si="3"/>
        <v>0.1</v>
      </c>
      <c r="AP26" s="51">
        <v>90</v>
      </c>
      <c r="AQ26" s="51">
        <v>91</v>
      </c>
      <c r="AR26" s="51">
        <v>1</v>
      </c>
      <c r="AS26" s="61">
        <f t="shared" si="4"/>
        <v>1.1111111111111112E-2</v>
      </c>
      <c r="AT26" s="51">
        <v>88</v>
      </c>
      <c r="AU26" s="51">
        <v>90</v>
      </c>
      <c r="AV26" s="51">
        <v>2</v>
      </c>
      <c r="AW26" s="61">
        <f t="shared" si="5"/>
        <v>2.2727272727272728E-2</v>
      </c>
      <c r="AX26" s="51">
        <v>72</v>
      </c>
      <c r="AY26" s="51">
        <v>69</v>
      </c>
      <c r="AZ26" s="51">
        <v>-3</v>
      </c>
      <c r="BA26" s="61">
        <f t="shared" si="6"/>
        <v>-4.1666666666666664E-2</v>
      </c>
      <c r="BB26" s="51"/>
      <c r="BC26" s="51"/>
      <c r="BD26" s="51"/>
      <c r="BE26" s="51"/>
      <c r="BF26" s="51"/>
      <c r="BG26" s="51">
        <v>1.4</v>
      </c>
      <c r="BH26" s="61">
        <v>0.94</v>
      </c>
      <c r="BI26" s="51">
        <v>5.0999999999999996</v>
      </c>
      <c r="BJ26" s="51">
        <v>1.7</v>
      </c>
      <c r="BK26" s="61">
        <v>0.9</v>
      </c>
      <c r="BL26" s="51">
        <v>2.1</v>
      </c>
      <c r="BM26" s="51"/>
      <c r="BN26" s="51"/>
      <c r="BO26" s="51">
        <v>0.6</v>
      </c>
      <c r="BP26" s="51">
        <v>0.6</v>
      </c>
      <c r="BQ26" s="61">
        <v>0.03</v>
      </c>
      <c r="BR26" s="51"/>
      <c r="BS26" s="51"/>
      <c r="BT26" s="51"/>
      <c r="BU26" s="51"/>
      <c r="BV26" s="51"/>
      <c r="BW26" s="51"/>
      <c r="BX26" s="51"/>
      <c r="BY26" s="51"/>
      <c r="BZ26" s="51"/>
      <c r="CA26" s="51"/>
      <c r="CB26" s="51"/>
      <c r="CC26" s="51"/>
      <c r="CD26" s="51"/>
      <c r="CE26" s="51" t="s">
        <v>300</v>
      </c>
      <c r="CF26" s="51">
        <v>14</v>
      </c>
      <c r="CG26" s="51">
        <v>57</v>
      </c>
      <c r="CH26" s="51">
        <v>63</v>
      </c>
      <c r="CI26" s="51">
        <v>73</v>
      </c>
      <c r="CJ26" s="51">
        <v>10</v>
      </c>
      <c r="CK26" s="51">
        <v>42</v>
      </c>
      <c r="CL26" s="51">
        <v>86</v>
      </c>
      <c r="CM26" s="51">
        <v>86</v>
      </c>
      <c r="CN26" s="51">
        <v>94</v>
      </c>
      <c r="CO26" s="51">
        <v>8</v>
      </c>
      <c r="CP26" s="51">
        <v>92</v>
      </c>
      <c r="CQ26" s="51">
        <v>95</v>
      </c>
      <c r="CR26" s="51">
        <v>95</v>
      </c>
      <c r="CS26" s="51">
        <v>100</v>
      </c>
      <c r="CT26" s="51">
        <v>5</v>
      </c>
      <c r="CU26" s="51">
        <v>40</v>
      </c>
      <c r="CV26" s="51">
        <v>61</v>
      </c>
      <c r="CW26" s="51">
        <v>71</v>
      </c>
      <c r="CX26" s="51">
        <v>77</v>
      </c>
      <c r="CY26" s="51">
        <v>6</v>
      </c>
      <c r="CZ26" s="51">
        <v>72</v>
      </c>
      <c r="DA26" s="51">
        <v>84</v>
      </c>
      <c r="DB26" s="51">
        <v>78</v>
      </c>
      <c r="DC26" s="51">
        <v>89</v>
      </c>
      <c r="DD26" s="51">
        <f t="shared" ref="DD26:DD31" si="7">DC26-DB26</f>
        <v>11</v>
      </c>
      <c r="DE26" s="51"/>
      <c r="DF26" s="51">
        <v>86</v>
      </c>
      <c r="DG26" s="51">
        <v>89</v>
      </c>
      <c r="DH26" s="51">
        <v>92</v>
      </c>
      <c r="DI26" s="51">
        <v>3</v>
      </c>
      <c r="DJ26" s="51">
        <v>86</v>
      </c>
      <c r="DK26" s="51">
        <v>87</v>
      </c>
      <c r="DL26" s="51">
        <v>88</v>
      </c>
      <c r="DM26" s="51">
        <v>90</v>
      </c>
      <c r="DN26" s="51">
        <v>2</v>
      </c>
    </row>
    <row r="27" spans="1:118" ht="54.75">
      <c r="A27" s="68">
        <v>2023</v>
      </c>
      <c r="B27" s="51" t="s">
        <v>456</v>
      </c>
      <c r="C27" s="51"/>
      <c r="D27" s="69" t="s">
        <v>532</v>
      </c>
      <c r="E27" s="51"/>
      <c r="F27" s="69" t="s">
        <v>533</v>
      </c>
      <c r="G27" s="69" t="s">
        <v>534</v>
      </c>
      <c r="H27" s="69" t="s">
        <v>535</v>
      </c>
      <c r="I27" s="69" t="s">
        <v>536</v>
      </c>
      <c r="J27" s="51"/>
      <c r="K27" s="51"/>
      <c r="L27" s="51"/>
      <c r="M27" s="51"/>
      <c r="N27" s="50" t="s">
        <v>537</v>
      </c>
      <c r="O27" s="69" t="s">
        <v>527</v>
      </c>
      <c r="P27" s="69" t="s">
        <v>538</v>
      </c>
      <c r="Q27" s="69">
        <v>10</v>
      </c>
      <c r="R27" s="69" t="s">
        <v>477</v>
      </c>
      <c r="S27" s="69" t="s">
        <v>519</v>
      </c>
      <c r="T27" s="65" t="e">
        <v>#N/A</v>
      </c>
      <c r="U27" s="66">
        <v>105.6</v>
      </c>
      <c r="V27" s="54" t="s">
        <v>539</v>
      </c>
      <c r="W27" s="69" t="s">
        <v>2</v>
      </c>
      <c r="X27" s="54" t="s">
        <v>540</v>
      </c>
      <c r="Y27" s="69" t="s">
        <v>2</v>
      </c>
      <c r="Z27" s="69">
        <v>4</v>
      </c>
      <c r="AA27" s="69">
        <v>19</v>
      </c>
      <c r="AB27" s="69">
        <v>15</v>
      </c>
      <c r="AC27" s="61">
        <f t="shared" si="0"/>
        <v>3.75</v>
      </c>
      <c r="AD27" s="69">
        <v>36</v>
      </c>
      <c r="AE27" s="69">
        <v>63</v>
      </c>
      <c r="AF27" s="51">
        <v>27</v>
      </c>
      <c r="AG27" s="61">
        <f t="shared" si="1"/>
        <v>0.75</v>
      </c>
      <c r="AH27" s="69">
        <v>86</v>
      </c>
      <c r="AI27" s="69">
        <v>90</v>
      </c>
      <c r="AJ27" s="51">
        <v>4</v>
      </c>
      <c r="AK27" s="61">
        <f t="shared" si="2"/>
        <v>4.6511627906976744E-2</v>
      </c>
      <c r="AL27" s="69">
        <v>30</v>
      </c>
      <c r="AM27" s="69">
        <v>49</v>
      </c>
      <c r="AN27" s="51">
        <v>19</v>
      </c>
      <c r="AO27" s="61">
        <f t="shared" si="3"/>
        <v>0.6333333333333333</v>
      </c>
      <c r="AP27" s="69">
        <v>74</v>
      </c>
      <c r="AQ27" s="69">
        <v>81</v>
      </c>
      <c r="AR27" s="51">
        <v>7</v>
      </c>
      <c r="AS27" s="61">
        <f t="shared" si="4"/>
        <v>9.45945945945946E-2</v>
      </c>
      <c r="AT27" s="69">
        <v>69</v>
      </c>
      <c r="AU27" s="69">
        <v>82</v>
      </c>
      <c r="AV27" s="51">
        <v>13</v>
      </c>
      <c r="AW27" s="61">
        <f t="shared" si="5"/>
        <v>0.18840579710144928</v>
      </c>
      <c r="AX27" s="65">
        <v>74</v>
      </c>
      <c r="AY27" s="65">
        <v>81</v>
      </c>
      <c r="AZ27" s="70">
        <f t="shared" ref="AZ27:AZ31" si="8">AY27-AX27</f>
        <v>7</v>
      </c>
      <c r="BA27" s="61">
        <f t="shared" si="6"/>
        <v>9.45945945945946E-2</v>
      </c>
      <c r="BB27" s="51"/>
      <c r="BC27" s="51"/>
      <c r="BD27" s="51"/>
      <c r="BE27" s="51"/>
      <c r="BF27" s="51"/>
      <c r="BG27" s="69">
        <v>1</v>
      </c>
      <c r="BH27" s="71">
        <v>0.94</v>
      </c>
      <c r="BI27" s="69">
        <v>5.9</v>
      </c>
      <c r="BJ27" s="69" t="s">
        <v>425</v>
      </c>
      <c r="BK27" s="69" t="s">
        <v>425</v>
      </c>
      <c r="BL27" s="69"/>
      <c r="BM27" s="51"/>
      <c r="BN27" s="51"/>
      <c r="BO27" s="69">
        <v>2.6</v>
      </c>
      <c r="BP27" s="69">
        <v>2.9</v>
      </c>
      <c r="BQ27" s="71">
        <v>0.08</v>
      </c>
      <c r="BR27" s="51"/>
      <c r="BS27" s="51"/>
      <c r="BT27" s="51"/>
      <c r="BU27" s="51"/>
      <c r="BV27" s="51"/>
      <c r="BW27" s="51"/>
      <c r="BX27" s="51"/>
      <c r="BY27" s="51"/>
      <c r="BZ27" s="51"/>
      <c r="CA27" s="51"/>
      <c r="CB27" s="51"/>
      <c r="CC27" s="51"/>
      <c r="CD27" s="51"/>
      <c r="CE27" s="51" t="s">
        <v>300</v>
      </c>
      <c r="CF27" s="51">
        <v>4</v>
      </c>
      <c r="CG27" s="51">
        <v>33</v>
      </c>
      <c r="CH27" s="51">
        <v>50</v>
      </c>
      <c r="CI27" s="51">
        <v>52</v>
      </c>
      <c r="CJ27" s="51">
        <v>2</v>
      </c>
      <c r="CK27" s="51">
        <v>36</v>
      </c>
      <c r="CL27" s="51">
        <v>68</v>
      </c>
      <c r="CM27" s="51">
        <v>82</v>
      </c>
      <c r="CN27" s="51">
        <v>85</v>
      </c>
      <c r="CO27" s="51">
        <v>3</v>
      </c>
      <c r="CP27" s="51">
        <v>86</v>
      </c>
      <c r="CQ27" s="51">
        <v>96</v>
      </c>
      <c r="CR27" s="51">
        <v>93</v>
      </c>
      <c r="CS27" s="51">
        <v>98</v>
      </c>
      <c r="CT27" s="51">
        <v>5</v>
      </c>
      <c r="CU27" s="51">
        <v>30</v>
      </c>
      <c r="CV27" s="51">
        <v>55</v>
      </c>
      <c r="CW27" s="51">
        <v>48</v>
      </c>
      <c r="CX27" s="51">
        <v>71</v>
      </c>
      <c r="CY27" s="51">
        <v>23</v>
      </c>
      <c r="CZ27" s="51">
        <v>51</v>
      </c>
      <c r="DA27" s="51">
        <v>88</v>
      </c>
      <c r="DB27" s="51">
        <v>86</v>
      </c>
      <c r="DC27" s="51">
        <v>94</v>
      </c>
      <c r="DD27" s="51">
        <f t="shared" si="7"/>
        <v>8</v>
      </c>
      <c r="DE27" s="69"/>
      <c r="DF27" s="69">
        <v>86</v>
      </c>
      <c r="DG27" s="69">
        <v>78</v>
      </c>
      <c r="DH27" s="69">
        <v>87</v>
      </c>
      <c r="DI27" s="51">
        <v>9</v>
      </c>
      <c r="DJ27" s="69"/>
      <c r="DK27" s="69">
        <v>88</v>
      </c>
      <c r="DL27" s="69">
        <v>80</v>
      </c>
      <c r="DM27" s="69">
        <v>86</v>
      </c>
      <c r="DN27" s="51">
        <v>6</v>
      </c>
    </row>
    <row r="28" spans="1:118" ht="95.25">
      <c r="A28" s="68">
        <v>2023</v>
      </c>
      <c r="B28" s="51" t="s">
        <v>456</v>
      </c>
      <c r="C28" s="51"/>
      <c r="D28" s="69" t="s">
        <v>541</v>
      </c>
      <c r="E28" s="51"/>
      <c r="F28" s="69" t="s">
        <v>542</v>
      </c>
      <c r="G28" s="69" t="s">
        <v>482</v>
      </c>
      <c r="H28" s="69" t="s">
        <v>543</v>
      </c>
      <c r="I28" s="69" t="s">
        <v>544</v>
      </c>
      <c r="J28" s="51"/>
      <c r="K28" s="51"/>
      <c r="L28" s="51"/>
      <c r="M28" s="51"/>
      <c r="N28" s="50" t="s">
        <v>545</v>
      </c>
      <c r="O28" s="69" t="s">
        <v>546</v>
      </c>
      <c r="P28" s="69" t="s">
        <v>547</v>
      </c>
      <c r="Q28" s="69">
        <v>20</v>
      </c>
      <c r="R28" s="69" t="s">
        <v>548</v>
      </c>
      <c r="S28" s="69" t="s">
        <v>549</v>
      </c>
      <c r="T28" s="63">
        <v>1203.2</v>
      </c>
      <c r="U28" s="63">
        <v>431.5</v>
      </c>
      <c r="V28" s="72" t="s">
        <v>550</v>
      </c>
      <c r="W28" s="69" t="s">
        <v>8</v>
      </c>
      <c r="X28" s="72" t="s">
        <v>551</v>
      </c>
      <c r="Y28" s="69" t="s">
        <v>2</v>
      </c>
      <c r="Z28" s="69">
        <v>59</v>
      </c>
      <c r="AA28" s="69">
        <v>61</v>
      </c>
      <c r="AB28" s="69">
        <v>2</v>
      </c>
      <c r="AC28" s="61">
        <f t="shared" si="0"/>
        <v>3.3898305084745763E-2</v>
      </c>
      <c r="AD28" s="69">
        <v>83</v>
      </c>
      <c r="AE28" s="69">
        <v>91</v>
      </c>
      <c r="AF28" s="51">
        <v>8</v>
      </c>
      <c r="AG28" s="61">
        <f t="shared" si="1"/>
        <v>9.6385542168674704E-2</v>
      </c>
      <c r="AH28" s="69">
        <v>98</v>
      </c>
      <c r="AI28" s="69">
        <v>100</v>
      </c>
      <c r="AJ28" s="51">
        <v>2</v>
      </c>
      <c r="AK28" s="61">
        <f t="shared" si="2"/>
        <v>2.0408163265306121E-2</v>
      </c>
      <c r="AL28" s="69">
        <v>33</v>
      </c>
      <c r="AM28" s="69">
        <v>42</v>
      </c>
      <c r="AN28" s="51">
        <v>9</v>
      </c>
      <c r="AO28" s="61">
        <f t="shared" si="3"/>
        <v>0.27272727272727271</v>
      </c>
      <c r="AP28" s="69">
        <v>98</v>
      </c>
      <c r="AQ28" s="69">
        <v>98</v>
      </c>
      <c r="AR28" s="51">
        <v>0</v>
      </c>
      <c r="AS28" s="61">
        <f t="shared" si="4"/>
        <v>0</v>
      </c>
      <c r="AT28" s="69">
        <v>96</v>
      </c>
      <c r="AU28" s="69">
        <v>96</v>
      </c>
      <c r="AV28" s="51">
        <v>0</v>
      </c>
      <c r="AW28" s="61">
        <f t="shared" si="5"/>
        <v>0</v>
      </c>
      <c r="AX28" s="73">
        <v>98</v>
      </c>
      <c r="AY28" s="73">
        <v>98</v>
      </c>
      <c r="AZ28" s="70">
        <f t="shared" si="8"/>
        <v>0</v>
      </c>
      <c r="BA28" s="61">
        <f t="shared" si="6"/>
        <v>0</v>
      </c>
      <c r="BB28" s="51"/>
      <c r="BC28" s="51"/>
      <c r="BD28" s="51"/>
      <c r="BE28" s="51"/>
      <c r="BF28" s="51"/>
      <c r="BG28" s="69">
        <v>1.2</v>
      </c>
      <c r="BH28" s="71">
        <v>0.94</v>
      </c>
      <c r="BI28" s="69">
        <v>5.3</v>
      </c>
      <c r="BJ28" s="69">
        <v>1.1000000000000001</v>
      </c>
      <c r="BK28" s="71">
        <v>0.92</v>
      </c>
      <c r="BL28" s="69">
        <v>2.1</v>
      </c>
      <c r="BM28" s="51"/>
      <c r="BN28" s="51"/>
      <c r="BO28" s="69">
        <v>3.1</v>
      </c>
      <c r="BP28" s="69">
        <v>3.4</v>
      </c>
      <c r="BQ28" s="71">
        <v>0.1</v>
      </c>
      <c r="BR28" s="51"/>
      <c r="BS28" s="51"/>
      <c r="BT28" s="51"/>
      <c r="BU28" s="51"/>
      <c r="BV28" s="51"/>
      <c r="BW28" s="51"/>
      <c r="BX28" s="51"/>
      <c r="BY28" s="51"/>
      <c r="BZ28" s="51"/>
      <c r="CA28" s="51"/>
      <c r="CB28" s="51"/>
      <c r="CC28" s="51"/>
      <c r="CD28" s="51"/>
      <c r="CE28" s="51" t="s">
        <v>300</v>
      </c>
      <c r="CF28" s="51">
        <v>59</v>
      </c>
      <c r="CG28" s="51">
        <v>72</v>
      </c>
      <c r="CH28" s="51">
        <v>77</v>
      </c>
      <c r="CI28" s="51">
        <v>82</v>
      </c>
      <c r="CJ28" s="51">
        <v>5</v>
      </c>
      <c r="CK28" s="51">
        <v>83</v>
      </c>
      <c r="CL28" s="51">
        <v>95</v>
      </c>
      <c r="CM28" s="51">
        <v>91</v>
      </c>
      <c r="CN28" s="51">
        <v>96</v>
      </c>
      <c r="CO28" s="51">
        <v>5</v>
      </c>
      <c r="CP28" s="51">
        <v>98</v>
      </c>
      <c r="CQ28" s="51">
        <v>100</v>
      </c>
      <c r="CR28" s="51">
        <v>100</v>
      </c>
      <c r="CS28" s="51">
        <v>100</v>
      </c>
      <c r="CT28" s="51">
        <v>0</v>
      </c>
      <c r="CU28" s="51">
        <v>44</v>
      </c>
      <c r="CV28" s="51">
        <v>37</v>
      </c>
      <c r="CW28" s="51">
        <v>36</v>
      </c>
      <c r="CX28" s="51">
        <v>47</v>
      </c>
      <c r="CY28" s="51">
        <v>11</v>
      </c>
      <c r="CZ28" s="51">
        <v>87</v>
      </c>
      <c r="DA28" s="51">
        <v>94</v>
      </c>
      <c r="DB28" s="51">
        <v>97</v>
      </c>
      <c r="DC28" s="51">
        <v>93</v>
      </c>
      <c r="DD28" s="51">
        <f t="shared" si="7"/>
        <v>-4</v>
      </c>
      <c r="DE28" s="69"/>
      <c r="DF28" s="69">
        <v>97</v>
      </c>
      <c r="DG28" s="69">
        <v>94</v>
      </c>
      <c r="DH28" s="69">
        <v>98</v>
      </c>
      <c r="DI28" s="51">
        <v>4</v>
      </c>
      <c r="DJ28" s="69"/>
      <c r="DK28" s="69">
        <v>95</v>
      </c>
      <c r="DL28" s="69">
        <v>95</v>
      </c>
      <c r="DM28" s="69">
        <v>97</v>
      </c>
      <c r="DN28" s="51">
        <v>2</v>
      </c>
    </row>
    <row r="29" spans="1:118" ht="128.25">
      <c r="A29" s="50">
        <v>2023</v>
      </c>
      <c r="B29" s="51" t="s">
        <v>456</v>
      </c>
      <c r="C29" s="51"/>
      <c r="D29" s="51" t="s">
        <v>552</v>
      </c>
      <c r="E29" s="51"/>
      <c r="F29" s="51" t="s">
        <v>553</v>
      </c>
      <c r="G29" s="51" t="s">
        <v>554</v>
      </c>
      <c r="H29" s="51" t="s">
        <v>555</v>
      </c>
      <c r="I29" s="51" t="s">
        <v>555</v>
      </c>
      <c r="J29" s="51"/>
      <c r="K29" s="51"/>
      <c r="L29" s="51"/>
      <c r="M29" s="51"/>
      <c r="N29" s="50" t="s">
        <v>556</v>
      </c>
      <c r="O29" s="51" t="s">
        <v>557</v>
      </c>
      <c r="P29" s="51" t="s">
        <v>558</v>
      </c>
      <c r="Q29" s="51">
        <v>63</v>
      </c>
      <c r="R29" s="51" t="s">
        <v>559</v>
      </c>
      <c r="S29" s="51" t="s">
        <v>560</v>
      </c>
      <c r="T29" s="63">
        <v>819.1</v>
      </c>
      <c r="U29" s="63">
        <v>331.1</v>
      </c>
      <c r="V29" s="72" t="s">
        <v>561</v>
      </c>
      <c r="W29" s="51" t="s">
        <v>8</v>
      </c>
      <c r="X29" s="72" t="s">
        <v>562</v>
      </c>
      <c r="Y29" s="51" t="s">
        <v>5</v>
      </c>
      <c r="Z29" s="51">
        <v>40</v>
      </c>
      <c r="AA29" s="51">
        <v>58</v>
      </c>
      <c r="AB29" s="51">
        <v>18</v>
      </c>
      <c r="AC29" s="61">
        <f t="shared" si="0"/>
        <v>0.45</v>
      </c>
      <c r="AD29" s="51">
        <v>73</v>
      </c>
      <c r="AE29" s="51">
        <v>87</v>
      </c>
      <c r="AF29" s="51">
        <v>14</v>
      </c>
      <c r="AG29" s="61">
        <f t="shared" si="1"/>
        <v>0.19178082191780821</v>
      </c>
      <c r="AH29" s="51">
        <v>100</v>
      </c>
      <c r="AI29" s="51">
        <v>100</v>
      </c>
      <c r="AJ29" s="51">
        <v>0</v>
      </c>
      <c r="AK29" s="61">
        <f t="shared" si="2"/>
        <v>0</v>
      </c>
      <c r="AL29" s="51">
        <v>60</v>
      </c>
      <c r="AM29" s="51">
        <v>68</v>
      </c>
      <c r="AN29" s="51">
        <v>8</v>
      </c>
      <c r="AO29" s="61">
        <f t="shared" si="3"/>
        <v>0.13333333333333333</v>
      </c>
      <c r="AP29" s="51">
        <v>92</v>
      </c>
      <c r="AQ29" s="51">
        <v>92</v>
      </c>
      <c r="AR29" s="51">
        <v>0</v>
      </c>
      <c r="AS29" s="61">
        <f t="shared" si="4"/>
        <v>0</v>
      </c>
      <c r="AT29" s="51">
        <v>93</v>
      </c>
      <c r="AU29" s="51">
        <v>97</v>
      </c>
      <c r="AV29" s="51">
        <v>4</v>
      </c>
      <c r="AW29" s="61">
        <f t="shared" si="5"/>
        <v>4.3010752688172046E-2</v>
      </c>
      <c r="AX29" s="73">
        <v>92</v>
      </c>
      <c r="AY29" s="73">
        <v>92</v>
      </c>
      <c r="AZ29" s="70">
        <f t="shared" si="8"/>
        <v>0</v>
      </c>
      <c r="BA29" s="61">
        <f t="shared" si="6"/>
        <v>0</v>
      </c>
      <c r="BB29" s="51"/>
      <c r="BC29" s="51"/>
      <c r="BD29" s="51"/>
      <c r="BE29" s="51"/>
      <c r="BF29" s="51"/>
      <c r="BG29" s="51">
        <v>1.1000000000000001</v>
      </c>
      <c r="BH29" s="61">
        <v>0.94</v>
      </c>
      <c r="BI29" s="51">
        <v>5.3</v>
      </c>
      <c r="BJ29" s="51">
        <v>1.3</v>
      </c>
      <c r="BK29" s="61">
        <v>0.91</v>
      </c>
      <c r="BL29" s="51">
        <v>2.7</v>
      </c>
      <c r="BM29" s="51"/>
      <c r="BN29" s="51"/>
      <c r="BO29" s="51">
        <v>1.4</v>
      </c>
      <c r="BP29" s="51">
        <v>1.6</v>
      </c>
      <c r="BQ29" s="61">
        <v>0.17</v>
      </c>
      <c r="BR29" s="51"/>
      <c r="BS29" s="51"/>
      <c r="BT29" s="51"/>
      <c r="BU29" s="51"/>
      <c r="BV29" s="51"/>
      <c r="BW29" s="51"/>
      <c r="BX29" s="51"/>
      <c r="BY29" s="51"/>
      <c r="BZ29" s="51"/>
      <c r="CA29" s="51"/>
      <c r="CB29" s="51"/>
      <c r="CC29" s="51"/>
      <c r="CD29" s="51"/>
      <c r="CE29" s="51" t="s">
        <v>300</v>
      </c>
      <c r="CF29" s="51">
        <v>40</v>
      </c>
      <c r="CG29" s="51">
        <v>78</v>
      </c>
      <c r="CH29" s="51">
        <v>79</v>
      </c>
      <c r="CI29" s="51">
        <v>86</v>
      </c>
      <c r="CJ29" s="51">
        <v>7</v>
      </c>
      <c r="CK29" s="51">
        <v>73</v>
      </c>
      <c r="CL29" s="51">
        <v>97</v>
      </c>
      <c r="CM29" s="51">
        <v>97</v>
      </c>
      <c r="CN29" s="51">
        <v>100</v>
      </c>
      <c r="CO29" s="51">
        <v>3</v>
      </c>
      <c r="CP29" s="51">
        <v>100</v>
      </c>
      <c r="CQ29" s="51">
        <v>100</v>
      </c>
      <c r="CR29" s="51">
        <v>100</v>
      </c>
      <c r="CS29" s="51">
        <v>100</v>
      </c>
      <c r="CT29" s="51">
        <v>0</v>
      </c>
      <c r="CU29" s="51">
        <v>60</v>
      </c>
      <c r="CV29" s="51">
        <v>84</v>
      </c>
      <c r="CW29" s="51">
        <v>87</v>
      </c>
      <c r="CX29" s="51">
        <v>92</v>
      </c>
      <c r="CY29" s="51">
        <v>5</v>
      </c>
      <c r="CZ29" s="51">
        <v>75</v>
      </c>
      <c r="DA29" s="51">
        <v>88</v>
      </c>
      <c r="DB29" s="51">
        <v>95</v>
      </c>
      <c r="DC29" s="51">
        <v>99</v>
      </c>
      <c r="DD29" s="51">
        <f t="shared" si="7"/>
        <v>4</v>
      </c>
      <c r="DE29" s="51"/>
      <c r="DF29" s="51">
        <v>95</v>
      </c>
      <c r="DG29" s="51">
        <v>96</v>
      </c>
      <c r="DH29" s="51">
        <v>98</v>
      </c>
      <c r="DI29" s="51">
        <v>2</v>
      </c>
      <c r="DJ29" s="51"/>
      <c r="DK29" s="51">
        <v>95</v>
      </c>
      <c r="DL29" s="51">
        <v>95</v>
      </c>
      <c r="DM29" s="51">
        <v>98</v>
      </c>
      <c r="DN29" s="51">
        <v>3</v>
      </c>
    </row>
    <row r="30" spans="1:118" ht="128.25">
      <c r="A30" s="50">
        <v>2024</v>
      </c>
      <c r="B30" s="51" t="s">
        <v>456</v>
      </c>
      <c r="C30" s="51"/>
      <c r="D30" s="51" t="s">
        <v>457</v>
      </c>
      <c r="E30" s="51"/>
      <c r="F30" s="51" t="s">
        <v>458</v>
      </c>
      <c r="G30" s="51" t="s">
        <v>459</v>
      </c>
      <c r="H30" s="51" t="s">
        <v>460</v>
      </c>
      <c r="I30" s="51" t="s">
        <v>563</v>
      </c>
      <c r="J30" s="51"/>
      <c r="K30" s="51"/>
      <c r="L30" s="51"/>
      <c r="M30" s="51"/>
      <c r="N30" s="50" t="s">
        <v>564</v>
      </c>
      <c r="O30" s="51" t="s">
        <v>463</v>
      </c>
      <c r="P30" s="51" t="s">
        <v>565</v>
      </c>
      <c r="Q30" s="51">
        <v>28</v>
      </c>
      <c r="R30" s="51" t="s">
        <v>566</v>
      </c>
      <c r="S30" s="51" t="s">
        <v>560</v>
      </c>
      <c r="T30" s="66">
        <v>519.1</v>
      </c>
      <c r="U30" s="66">
        <v>154.30000000000001</v>
      </c>
      <c r="V30" s="51"/>
      <c r="W30" s="51" t="s">
        <v>8</v>
      </c>
      <c r="X30" s="51"/>
      <c r="Y30" s="51" t="s">
        <v>2</v>
      </c>
      <c r="Z30" s="51">
        <v>63</v>
      </c>
      <c r="AA30" s="51">
        <v>65</v>
      </c>
      <c r="AB30" s="51">
        <v>2</v>
      </c>
      <c r="AC30" s="61">
        <f t="shared" si="0"/>
        <v>3.1746031746031744E-2</v>
      </c>
      <c r="AD30" s="51">
        <v>78</v>
      </c>
      <c r="AE30" s="51">
        <v>78</v>
      </c>
      <c r="AF30" s="51">
        <v>0</v>
      </c>
      <c r="AG30" s="61">
        <f t="shared" si="1"/>
        <v>0</v>
      </c>
      <c r="AH30" s="51">
        <v>92</v>
      </c>
      <c r="AI30" s="51">
        <v>92</v>
      </c>
      <c r="AJ30" s="51">
        <v>0</v>
      </c>
      <c r="AK30" s="61">
        <f t="shared" si="2"/>
        <v>0</v>
      </c>
      <c r="AL30" s="51">
        <v>65</v>
      </c>
      <c r="AM30" s="51">
        <v>60</v>
      </c>
      <c r="AN30" s="51">
        <v>-5</v>
      </c>
      <c r="AO30" s="61">
        <f t="shared" si="3"/>
        <v>-7.6923076923076927E-2</v>
      </c>
      <c r="AP30" s="51">
        <v>90</v>
      </c>
      <c r="AQ30" s="51">
        <v>89</v>
      </c>
      <c r="AR30" s="51">
        <v>-1</v>
      </c>
      <c r="AS30" s="61">
        <f t="shared" si="4"/>
        <v>-1.1111111111111112E-2</v>
      </c>
      <c r="AT30" s="51">
        <v>91</v>
      </c>
      <c r="AU30" s="51">
        <v>90</v>
      </c>
      <c r="AV30" s="51">
        <v>-1</v>
      </c>
      <c r="AW30" s="61">
        <f t="shared" si="5"/>
        <v>-1.098901098901099E-2</v>
      </c>
      <c r="AX30" s="65">
        <v>90</v>
      </c>
      <c r="AY30" s="65">
        <v>89</v>
      </c>
      <c r="AZ30" s="70">
        <f t="shared" si="8"/>
        <v>-1</v>
      </c>
      <c r="BA30" s="61">
        <f t="shared" si="6"/>
        <v>-1.1111111111111112E-2</v>
      </c>
      <c r="BB30" s="51"/>
      <c r="BC30" s="51"/>
      <c r="BD30" s="51"/>
      <c r="BE30" s="51"/>
      <c r="BF30" s="51"/>
      <c r="BG30" s="51">
        <v>1.1000000000000001</v>
      </c>
      <c r="BH30" s="61">
        <v>0.94</v>
      </c>
      <c r="BI30" s="51">
        <v>5.4</v>
      </c>
      <c r="BJ30" s="51">
        <v>1.2</v>
      </c>
      <c r="BK30" s="61">
        <v>0.9</v>
      </c>
      <c r="BL30" s="51">
        <v>2.7</v>
      </c>
      <c r="BM30" s="51"/>
      <c r="BN30" s="51"/>
      <c r="BO30" s="51">
        <v>1.6</v>
      </c>
      <c r="BP30" s="51">
        <v>1.7</v>
      </c>
      <c r="BQ30" s="61">
        <v>0.08</v>
      </c>
      <c r="BR30" s="51"/>
      <c r="BS30" s="51"/>
      <c r="BT30" s="51"/>
      <c r="BU30" s="51"/>
      <c r="BV30" s="51"/>
      <c r="BW30" s="51"/>
      <c r="BX30" s="51"/>
      <c r="BY30" s="51"/>
      <c r="BZ30" s="51"/>
      <c r="CA30" s="51"/>
      <c r="CB30" s="51"/>
      <c r="CC30" s="51"/>
      <c r="CD30" s="51"/>
      <c r="CE30" s="51" t="s">
        <v>300</v>
      </c>
      <c r="CF30" s="51"/>
      <c r="CG30" s="51"/>
      <c r="CH30" s="51">
        <v>80</v>
      </c>
      <c r="CI30" s="51">
        <v>88</v>
      </c>
      <c r="CJ30" s="51">
        <v>8</v>
      </c>
      <c r="CK30" s="51"/>
      <c r="CL30" s="51"/>
      <c r="CM30" s="51">
        <v>93</v>
      </c>
      <c r="CN30" s="51">
        <v>93</v>
      </c>
      <c r="CO30" s="51">
        <v>0</v>
      </c>
      <c r="CP30" s="51"/>
      <c r="CQ30" s="51"/>
      <c r="CR30" s="51">
        <v>99</v>
      </c>
      <c r="CS30" s="51">
        <v>100</v>
      </c>
      <c r="CT30" s="51">
        <v>1</v>
      </c>
      <c r="CU30" s="51"/>
      <c r="CV30" s="51"/>
      <c r="CW30" s="51">
        <v>75</v>
      </c>
      <c r="CX30" s="51">
        <v>81</v>
      </c>
      <c r="CY30" s="51">
        <v>6</v>
      </c>
      <c r="CZ30" s="51"/>
      <c r="DA30" s="51"/>
      <c r="DB30" s="51">
        <v>94</v>
      </c>
      <c r="DC30" s="51">
        <v>97</v>
      </c>
      <c r="DD30" s="51">
        <f t="shared" si="7"/>
        <v>3</v>
      </c>
      <c r="DE30" s="51"/>
      <c r="DF30" s="51"/>
      <c r="DG30" s="51">
        <v>99</v>
      </c>
      <c r="DH30" s="51">
        <v>99</v>
      </c>
      <c r="DI30" s="51">
        <v>0</v>
      </c>
      <c r="DJ30" s="51"/>
      <c r="DK30" s="51"/>
      <c r="DL30" s="51">
        <v>87</v>
      </c>
      <c r="DM30" s="51">
        <v>90</v>
      </c>
      <c r="DN30" s="51">
        <v>3</v>
      </c>
    </row>
    <row r="31" spans="1:118" ht="128.25">
      <c r="A31" s="50">
        <v>2024</v>
      </c>
      <c r="B31" s="51" t="s">
        <v>456</v>
      </c>
      <c r="C31" s="51"/>
      <c r="D31" s="51" t="s">
        <v>532</v>
      </c>
      <c r="E31" s="51"/>
      <c r="F31" s="51" t="s">
        <v>567</v>
      </c>
      <c r="G31" s="51" t="s">
        <v>459</v>
      </c>
      <c r="H31" s="51" t="s">
        <v>568</v>
      </c>
      <c r="I31" s="51" t="s">
        <v>569</v>
      </c>
      <c r="J31" s="51"/>
      <c r="K31" s="51"/>
      <c r="L31" s="51"/>
      <c r="M31" s="51"/>
      <c r="N31" s="50" t="s">
        <v>570</v>
      </c>
      <c r="O31" s="51" t="s">
        <v>571</v>
      </c>
      <c r="P31" s="51" t="s">
        <v>572</v>
      </c>
      <c r="Q31" s="51">
        <v>15</v>
      </c>
      <c r="R31" s="51" t="s">
        <v>573</v>
      </c>
      <c r="S31" s="51" t="s">
        <v>574</v>
      </c>
      <c r="T31" s="63">
        <v>614.4</v>
      </c>
      <c r="U31" s="63">
        <v>144</v>
      </c>
      <c r="V31" s="51"/>
      <c r="W31" s="51" t="s">
        <v>2</v>
      </c>
      <c r="X31" s="51"/>
      <c r="Y31" s="51" t="s">
        <v>2</v>
      </c>
      <c r="Z31" s="51">
        <v>8</v>
      </c>
      <c r="AA31" s="51">
        <v>15</v>
      </c>
      <c r="AB31" s="51">
        <v>7</v>
      </c>
      <c r="AC31" s="61">
        <f t="shared" si="0"/>
        <v>0.875</v>
      </c>
      <c r="AD31" s="51">
        <v>47</v>
      </c>
      <c r="AE31" s="51">
        <v>56</v>
      </c>
      <c r="AF31" s="51">
        <v>9</v>
      </c>
      <c r="AG31" s="61">
        <f t="shared" si="1"/>
        <v>0.19148936170212766</v>
      </c>
      <c r="AH31" s="51">
        <v>93</v>
      </c>
      <c r="AI31" s="51">
        <v>96</v>
      </c>
      <c r="AJ31" s="51">
        <v>3</v>
      </c>
      <c r="AK31" s="61">
        <f t="shared" si="2"/>
        <v>3.2258064516129031E-2</v>
      </c>
      <c r="AL31" s="51">
        <v>55</v>
      </c>
      <c r="AM31" s="51">
        <v>57</v>
      </c>
      <c r="AN31" s="51">
        <v>2</v>
      </c>
      <c r="AO31" s="61">
        <f t="shared" si="3"/>
        <v>3.6363636363636362E-2</v>
      </c>
      <c r="AP31" s="51">
        <v>54</v>
      </c>
      <c r="AQ31" s="51">
        <v>68</v>
      </c>
      <c r="AR31" s="51">
        <v>14</v>
      </c>
      <c r="AS31" s="61">
        <f t="shared" si="4"/>
        <v>0.25925925925925924</v>
      </c>
      <c r="AT31" s="51">
        <v>57</v>
      </c>
      <c r="AU31" s="51">
        <v>62</v>
      </c>
      <c r="AV31" s="51">
        <v>5</v>
      </c>
      <c r="AW31" s="61">
        <f t="shared" si="5"/>
        <v>8.771929824561403E-2</v>
      </c>
      <c r="AX31" s="73">
        <v>54</v>
      </c>
      <c r="AY31" s="73">
        <v>68</v>
      </c>
      <c r="AZ31" s="70">
        <f t="shared" si="8"/>
        <v>14</v>
      </c>
      <c r="BA31" s="61">
        <f t="shared" si="6"/>
        <v>0.25925925925925924</v>
      </c>
      <c r="BB31" s="51"/>
      <c r="BC31" s="51"/>
      <c r="BD31" s="51"/>
      <c r="BE31" s="51"/>
      <c r="BF31" s="51"/>
      <c r="BG31" s="51">
        <v>1.1000000000000001</v>
      </c>
      <c r="BH31" s="61">
        <v>0.94</v>
      </c>
      <c r="BI31" s="51">
        <v>4.0999999999999996</v>
      </c>
      <c r="BJ31" s="51">
        <v>1.2</v>
      </c>
      <c r="BK31" s="61">
        <v>0.89</v>
      </c>
      <c r="BL31" s="51">
        <v>1.7</v>
      </c>
      <c r="BM31" s="51"/>
      <c r="BN31" s="51"/>
      <c r="BO31" s="51">
        <v>3</v>
      </c>
      <c r="BP31" s="51">
        <v>3.1</v>
      </c>
      <c r="BQ31" s="61">
        <v>0.05</v>
      </c>
      <c r="BR31" s="51"/>
      <c r="BS31" s="51"/>
      <c r="BT31" s="51"/>
      <c r="BU31" s="51"/>
      <c r="BV31" s="51"/>
      <c r="BW31" s="51"/>
      <c r="BX31" s="51"/>
      <c r="BY31" s="51"/>
      <c r="BZ31" s="51"/>
      <c r="CA31" s="51"/>
      <c r="CB31" s="51"/>
      <c r="CC31" s="51"/>
      <c r="CD31" s="51"/>
      <c r="CE31" s="51" t="s">
        <v>300</v>
      </c>
      <c r="CF31" s="51"/>
      <c r="CG31" s="51"/>
      <c r="CH31" s="51">
        <v>61</v>
      </c>
      <c r="CI31" s="51">
        <v>65</v>
      </c>
      <c r="CJ31" s="51">
        <v>4</v>
      </c>
      <c r="CK31" s="51"/>
      <c r="CL31" s="51"/>
      <c r="CM31" s="51">
        <v>85</v>
      </c>
      <c r="CN31" s="51">
        <v>86</v>
      </c>
      <c r="CO31" s="51">
        <v>1</v>
      </c>
      <c r="CP31" s="51"/>
      <c r="CQ31" s="51"/>
      <c r="CR31" s="51">
        <v>100</v>
      </c>
      <c r="CS31" s="51">
        <v>100</v>
      </c>
      <c r="CT31" s="51">
        <v>0</v>
      </c>
      <c r="CU31" s="51"/>
      <c r="CV31" s="51"/>
      <c r="CW31" s="51">
        <v>70</v>
      </c>
      <c r="CX31" s="51">
        <v>82</v>
      </c>
      <c r="CY31" s="51">
        <v>12</v>
      </c>
      <c r="CZ31" s="51"/>
      <c r="DA31" s="51"/>
      <c r="DB31" s="51">
        <v>92</v>
      </c>
      <c r="DC31" s="51">
        <v>98</v>
      </c>
      <c r="DD31" s="51">
        <f t="shared" si="7"/>
        <v>6</v>
      </c>
      <c r="DE31" s="51"/>
      <c r="DF31" s="51"/>
      <c r="DG31" s="51">
        <v>94</v>
      </c>
      <c r="DH31" s="51">
        <v>97</v>
      </c>
      <c r="DI31" s="51">
        <v>3</v>
      </c>
      <c r="DJ31" s="51"/>
      <c r="DK31" s="51"/>
      <c r="DL31" s="51">
        <v>96</v>
      </c>
      <c r="DM31" s="51">
        <v>99</v>
      </c>
      <c r="DN31" s="51">
        <v>3</v>
      </c>
    </row>
    <row r="32" spans="1:118" ht="81.75">
      <c r="A32" s="50">
        <v>2024</v>
      </c>
      <c r="B32" s="51" t="s">
        <v>456</v>
      </c>
      <c r="C32" s="51"/>
      <c r="D32" s="51" t="s">
        <v>457</v>
      </c>
      <c r="E32" s="51"/>
      <c r="F32" s="51" t="s">
        <v>575</v>
      </c>
      <c r="G32" s="51" t="s">
        <v>576</v>
      </c>
      <c r="H32" s="51" t="s">
        <v>577</v>
      </c>
      <c r="I32" s="51" t="s">
        <v>578</v>
      </c>
      <c r="J32" s="51"/>
      <c r="K32" s="51"/>
      <c r="L32" s="51"/>
      <c r="M32" s="51"/>
      <c r="N32" s="50" t="s">
        <v>579</v>
      </c>
      <c r="O32" s="51" t="s">
        <v>580</v>
      </c>
      <c r="P32" s="51" t="s">
        <v>581</v>
      </c>
      <c r="Q32" s="51">
        <v>10</v>
      </c>
      <c r="R32" s="51" t="s">
        <v>477</v>
      </c>
      <c r="S32" s="51" t="s">
        <v>582</v>
      </c>
      <c r="T32" s="63">
        <v>872.9</v>
      </c>
      <c r="U32" s="63">
        <v>95.3</v>
      </c>
      <c r="V32" s="54" t="s">
        <v>583</v>
      </c>
      <c r="W32" s="51" t="s">
        <v>8</v>
      </c>
      <c r="X32" s="54" t="s">
        <v>584</v>
      </c>
      <c r="Y32" s="51" t="s">
        <v>5</v>
      </c>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2"/>
      <c r="BA32" s="51"/>
      <c r="BB32" s="51"/>
      <c r="BC32" s="51"/>
      <c r="BD32" s="51"/>
      <c r="BE32" s="51"/>
      <c r="BF32" s="51"/>
      <c r="BG32" s="51">
        <v>0.9</v>
      </c>
      <c r="BH32" s="61">
        <v>0.94</v>
      </c>
      <c r="BI32" s="51">
        <v>4.8</v>
      </c>
      <c r="BJ32" s="51" t="s">
        <v>425</v>
      </c>
      <c r="BK32" s="51" t="s">
        <v>425</v>
      </c>
      <c r="BL32" s="51" t="s">
        <v>425</v>
      </c>
      <c r="BM32" s="51"/>
      <c r="BN32" s="51"/>
      <c r="BO32" s="51">
        <v>3</v>
      </c>
      <c r="BP32" s="51">
        <v>3.2</v>
      </c>
      <c r="BQ32" s="61">
        <v>0.04</v>
      </c>
      <c r="BR32" s="51"/>
      <c r="BS32" s="51"/>
      <c r="BT32" s="51"/>
      <c r="BU32" s="51"/>
      <c r="BV32" s="51"/>
      <c r="BW32" s="51"/>
      <c r="BX32" s="51"/>
      <c r="BY32" s="51"/>
      <c r="BZ32" s="51"/>
      <c r="CA32" s="51"/>
      <c r="CB32" s="51"/>
      <c r="CC32" s="51"/>
      <c r="CD32" s="51"/>
      <c r="CE32" s="51" t="s">
        <v>300</v>
      </c>
      <c r="CF32" s="51"/>
      <c r="CG32" s="51"/>
      <c r="CH32" s="51">
        <v>73</v>
      </c>
      <c r="CI32" s="51">
        <v>79</v>
      </c>
      <c r="CJ32" s="51">
        <v>6</v>
      </c>
      <c r="CK32" s="51"/>
      <c r="CL32" s="51"/>
      <c r="CM32" s="51">
        <v>90</v>
      </c>
      <c r="CN32" s="51">
        <v>97</v>
      </c>
      <c r="CO32" s="51">
        <v>7</v>
      </c>
      <c r="CP32" s="51"/>
      <c r="CQ32" s="51"/>
      <c r="CR32" s="51">
        <v>99</v>
      </c>
      <c r="CS32" s="51">
        <v>100</v>
      </c>
      <c r="CT32" s="51">
        <v>1</v>
      </c>
      <c r="CU32" s="51"/>
      <c r="CV32" s="51"/>
      <c r="CW32" s="51">
        <v>80</v>
      </c>
      <c r="CX32" s="51">
        <v>84</v>
      </c>
      <c r="CY32" s="51">
        <v>4</v>
      </c>
      <c r="CZ32" s="51"/>
      <c r="DA32" s="51"/>
      <c r="DB32" s="51">
        <v>99</v>
      </c>
      <c r="DC32" s="51">
        <v>99</v>
      </c>
      <c r="DD32" s="51">
        <v>0</v>
      </c>
      <c r="DE32" s="51"/>
      <c r="DF32" s="51"/>
      <c r="DG32" s="51">
        <v>98</v>
      </c>
      <c r="DH32" s="51">
        <v>96</v>
      </c>
      <c r="DI32" s="51">
        <v>-2</v>
      </c>
      <c r="DJ32" s="51"/>
      <c r="DK32" s="51"/>
      <c r="DL32" s="51">
        <v>100</v>
      </c>
      <c r="DM32" s="51">
        <v>96</v>
      </c>
      <c r="DN32" s="51">
        <v>-4</v>
      </c>
    </row>
    <row r="33" spans="1:118" ht="42.75">
      <c r="A33" s="50">
        <v>2024</v>
      </c>
      <c r="B33" s="51" t="s">
        <v>456</v>
      </c>
      <c r="C33" s="51"/>
      <c r="D33" s="51" t="s">
        <v>585</v>
      </c>
      <c r="E33" s="51"/>
      <c r="F33" s="51" t="s">
        <v>586</v>
      </c>
      <c r="G33" s="51" t="s">
        <v>482</v>
      </c>
      <c r="H33" s="51" t="s">
        <v>83</v>
      </c>
      <c r="I33" s="51" t="s">
        <v>587</v>
      </c>
      <c r="J33" s="51"/>
      <c r="K33" s="51"/>
      <c r="L33" s="51"/>
      <c r="M33" s="51"/>
      <c r="N33" s="50" t="s">
        <v>588</v>
      </c>
      <c r="O33" s="51" t="s">
        <v>589</v>
      </c>
      <c r="P33" s="51" t="s">
        <v>590</v>
      </c>
      <c r="Q33" s="51">
        <v>12</v>
      </c>
      <c r="R33" s="51" t="s">
        <v>591</v>
      </c>
      <c r="S33" s="51" t="s">
        <v>519</v>
      </c>
      <c r="T33" s="66">
        <v>857</v>
      </c>
      <c r="U33" s="66">
        <v>128.5</v>
      </c>
      <c r="V33" s="51"/>
      <c r="W33" s="51"/>
      <c r="X33" s="51"/>
      <c r="Y33" s="51"/>
      <c r="Z33" s="51">
        <v>44</v>
      </c>
      <c r="AA33" s="51">
        <v>57</v>
      </c>
      <c r="AB33" s="51">
        <v>13</v>
      </c>
      <c r="AC33" s="61">
        <f t="shared" ref="AC33:AC36" si="9">AB33/Z33</f>
        <v>0.29545454545454547</v>
      </c>
      <c r="AD33" s="51">
        <v>90</v>
      </c>
      <c r="AE33" s="51">
        <v>92</v>
      </c>
      <c r="AF33" s="51">
        <v>2</v>
      </c>
      <c r="AG33" s="61">
        <f t="shared" ref="AG33:AG36" si="10">AF33/AD33</f>
        <v>2.2222222222222223E-2</v>
      </c>
      <c r="AH33" s="51">
        <v>100</v>
      </c>
      <c r="AI33" s="51">
        <v>100</v>
      </c>
      <c r="AJ33" s="51">
        <v>0</v>
      </c>
      <c r="AK33" s="61">
        <f t="shared" ref="AK33:AK36" si="11">AJ33/AH33</f>
        <v>0</v>
      </c>
      <c r="AL33" s="51">
        <v>33</v>
      </c>
      <c r="AM33" s="51">
        <v>54</v>
      </c>
      <c r="AN33" s="51">
        <v>21</v>
      </c>
      <c r="AO33" s="61">
        <f t="shared" ref="AO33:AO36" si="12">AN33/AL33</f>
        <v>0.63636363636363635</v>
      </c>
      <c r="AP33" s="51">
        <v>92</v>
      </c>
      <c r="AQ33" s="51">
        <v>96</v>
      </c>
      <c r="AR33" s="51">
        <v>4</v>
      </c>
      <c r="AS33" s="61">
        <f t="shared" ref="AS33:AS36" si="13">AR33/AP33</f>
        <v>4.3478260869565216E-2</v>
      </c>
      <c r="AT33" s="51">
        <v>97</v>
      </c>
      <c r="AU33" s="51">
        <v>98</v>
      </c>
      <c r="AV33" s="51">
        <v>1</v>
      </c>
      <c r="AW33" s="61">
        <f t="shared" ref="AW33:AW36" si="14">AV33/AT33</f>
        <v>1.0309278350515464E-2</v>
      </c>
      <c r="AX33" s="51">
        <v>94</v>
      </c>
      <c r="AY33" s="51">
        <v>94</v>
      </c>
      <c r="AZ33" s="51">
        <v>0</v>
      </c>
      <c r="BA33" s="61">
        <f t="shared" ref="BA33:BA35" si="15">AZ33/AX33</f>
        <v>0</v>
      </c>
      <c r="BB33" s="51"/>
      <c r="BC33" s="51"/>
      <c r="BD33" s="51"/>
      <c r="BE33" s="51"/>
      <c r="BF33" s="51"/>
      <c r="BG33" s="51">
        <v>0.69</v>
      </c>
      <c r="BH33" s="61">
        <v>0.94</v>
      </c>
      <c r="BI33" s="51">
        <v>4.5999999999999996</v>
      </c>
      <c r="BJ33" s="51">
        <v>0.98</v>
      </c>
      <c r="BK33" s="61">
        <v>0.91</v>
      </c>
      <c r="BL33" s="51">
        <v>1.7</v>
      </c>
      <c r="BM33" s="51"/>
      <c r="BN33" s="51"/>
      <c r="BO33" s="51">
        <v>4.0999999999999996</v>
      </c>
      <c r="BP33" s="51">
        <v>4.3</v>
      </c>
      <c r="BQ33" s="61">
        <v>0.06</v>
      </c>
      <c r="BR33" s="51"/>
      <c r="BS33" s="51"/>
      <c r="BT33" s="51"/>
      <c r="BU33" s="51"/>
      <c r="BV33" s="51"/>
      <c r="BW33" s="51"/>
      <c r="BX33" s="51"/>
      <c r="BY33" s="51"/>
      <c r="BZ33" s="51"/>
      <c r="CA33" s="51"/>
      <c r="CB33" s="51"/>
      <c r="CC33" s="51"/>
      <c r="CD33" s="51"/>
      <c r="CE33" s="51" t="s">
        <v>300</v>
      </c>
      <c r="CF33" s="51"/>
      <c r="CG33" s="51"/>
      <c r="CH33" s="51">
        <v>78</v>
      </c>
      <c r="CI33" s="51">
        <v>86</v>
      </c>
      <c r="CJ33" s="51">
        <v>8</v>
      </c>
      <c r="CK33" s="51"/>
      <c r="CL33" s="51"/>
      <c r="CM33" s="51">
        <v>97</v>
      </c>
      <c r="CN33" s="51">
        <v>100</v>
      </c>
      <c r="CO33" s="51">
        <v>3</v>
      </c>
      <c r="CP33" s="51"/>
      <c r="CQ33" s="51"/>
      <c r="CR33" s="51">
        <v>100</v>
      </c>
      <c r="CS33" s="51">
        <v>100</v>
      </c>
      <c r="CT33" s="51">
        <v>0</v>
      </c>
      <c r="CU33" s="51"/>
      <c r="CV33" s="51"/>
      <c r="CW33" s="51">
        <v>50</v>
      </c>
      <c r="CX33" s="51">
        <v>70</v>
      </c>
      <c r="CY33" s="51">
        <v>20</v>
      </c>
      <c r="CZ33" s="51"/>
      <c r="DA33" s="51"/>
      <c r="DB33" s="51">
        <v>94</v>
      </c>
      <c r="DC33" s="51">
        <v>97</v>
      </c>
      <c r="DD33" s="51">
        <v>3</v>
      </c>
      <c r="DE33" s="51"/>
      <c r="DF33" s="51"/>
      <c r="DG33" s="51">
        <v>92</v>
      </c>
      <c r="DH33" s="51">
        <v>96</v>
      </c>
      <c r="DI33" s="51">
        <v>4</v>
      </c>
      <c r="DJ33" s="51"/>
      <c r="DK33" s="51"/>
      <c r="DL33" s="51">
        <v>95</v>
      </c>
      <c r="DM33" s="51">
        <v>97</v>
      </c>
      <c r="DN33" s="51">
        <v>2</v>
      </c>
    </row>
    <row r="34" spans="1:118" ht="28.5">
      <c r="A34" s="50">
        <v>2024</v>
      </c>
      <c r="B34" s="51" t="s">
        <v>456</v>
      </c>
      <c r="C34" s="51"/>
      <c r="D34" s="51" t="s">
        <v>541</v>
      </c>
      <c r="E34" s="51"/>
      <c r="F34" s="51" t="s">
        <v>542</v>
      </c>
      <c r="G34" s="51" t="s">
        <v>482</v>
      </c>
      <c r="H34" s="51" t="s">
        <v>543</v>
      </c>
      <c r="I34" s="51" t="s">
        <v>544</v>
      </c>
      <c r="J34" s="51"/>
      <c r="K34" s="51"/>
      <c r="L34" s="51"/>
      <c r="M34" s="51"/>
      <c r="N34" s="50" t="s">
        <v>592</v>
      </c>
      <c r="O34" s="51" t="s">
        <v>589</v>
      </c>
      <c r="P34" s="51" t="s">
        <v>593</v>
      </c>
      <c r="Q34" s="51">
        <v>35</v>
      </c>
      <c r="R34" s="51" t="s">
        <v>594</v>
      </c>
      <c r="S34" s="51" t="s">
        <v>519</v>
      </c>
      <c r="T34" s="66">
        <v>2200.6</v>
      </c>
      <c r="U34" s="66">
        <v>397.8</v>
      </c>
      <c r="V34" s="51"/>
      <c r="W34" s="51"/>
      <c r="X34" s="51"/>
      <c r="Y34" s="51"/>
      <c r="Z34" s="51">
        <v>64</v>
      </c>
      <c r="AA34" s="51">
        <v>72</v>
      </c>
      <c r="AB34" s="51">
        <v>8</v>
      </c>
      <c r="AC34" s="61">
        <f t="shared" si="9"/>
        <v>0.125</v>
      </c>
      <c r="AD34" s="51">
        <v>96</v>
      </c>
      <c r="AE34" s="51">
        <v>97</v>
      </c>
      <c r="AF34" s="51">
        <v>1</v>
      </c>
      <c r="AG34" s="61">
        <f t="shared" si="10"/>
        <v>1.0416666666666666E-2</v>
      </c>
      <c r="AH34" s="51">
        <v>100</v>
      </c>
      <c r="AI34" s="51">
        <v>100</v>
      </c>
      <c r="AJ34" s="51">
        <v>0</v>
      </c>
      <c r="AK34" s="61">
        <f t="shared" si="11"/>
        <v>0</v>
      </c>
      <c r="AL34" s="51">
        <v>46</v>
      </c>
      <c r="AM34" s="51">
        <v>64</v>
      </c>
      <c r="AN34" s="51">
        <v>18</v>
      </c>
      <c r="AO34" s="61">
        <f t="shared" si="12"/>
        <v>0.39130434782608697</v>
      </c>
      <c r="AP34" s="51">
        <v>97</v>
      </c>
      <c r="AQ34" s="51">
        <v>99</v>
      </c>
      <c r="AR34" s="51">
        <v>2</v>
      </c>
      <c r="AS34" s="61">
        <f t="shared" si="13"/>
        <v>2.0618556701030927E-2</v>
      </c>
      <c r="AT34" s="51">
        <v>96</v>
      </c>
      <c r="AU34" s="51">
        <v>98</v>
      </c>
      <c r="AV34" s="51">
        <v>2</v>
      </c>
      <c r="AW34" s="61">
        <f t="shared" si="14"/>
        <v>2.0833333333333332E-2</v>
      </c>
      <c r="AX34" s="51">
        <v>95</v>
      </c>
      <c r="AY34" s="51">
        <v>95</v>
      </c>
      <c r="AZ34" s="51">
        <v>0</v>
      </c>
      <c r="BA34" s="61">
        <f t="shared" si="15"/>
        <v>0</v>
      </c>
      <c r="BB34" s="51"/>
      <c r="BC34" s="51"/>
      <c r="BD34" s="51"/>
      <c r="BE34" s="51"/>
      <c r="BF34" s="51"/>
      <c r="BG34" s="51">
        <v>1</v>
      </c>
      <c r="BH34" s="61">
        <v>0.93</v>
      </c>
      <c r="BI34" s="51">
        <v>3.6</v>
      </c>
      <c r="BJ34" s="51">
        <v>1.3</v>
      </c>
      <c r="BK34" s="61">
        <v>0.9</v>
      </c>
      <c r="BL34" s="51">
        <v>1.8</v>
      </c>
      <c r="BM34" s="51"/>
      <c r="BN34" s="51"/>
      <c r="BO34" s="51">
        <v>3.5</v>
      </c>
      <c r="BP34" s="51">
        <v>3.6</v>
      </c>
      <c r="BQ34" s="61">
        <v>0.04</v>
      </c>
      <c r="BR34" s="51"/>
      <c r="BS34" s="51"/>
      <c r="BT34" s="51"/>
      <c r="BU34" s="51"/>
      <c r="BV34" s="51"/>
      <c r="BW34" s="51"/>
      <c r="BX34" s="51"/>
      <c r="BY34" s="51"/>
      <c r="BZ34" s="51"/>
      <c r="CA34" s="51"/>
      <c r="CB34" s="51"/>
      <c r="CC34" s="51"/>
      <c r="CD34" s="51"/>
      <c r="CE34" s="51" t="s">
        <v>300</v>
      </c>
      <c r="CF34" s="51"/>
      <c r="CG34" s="51"/>
      <c r="CH34" s="51">
        <v>79</v>
      </c>
      <c r="CI34" s="51">
        <v>88</v>
      </c>
      <c r="CJ34" s="51">
        <v>9</v>
      </c>
      <c r="CK34" s="51"/>
      <c r="CL34" s="51"/>
      <c r="CM34" s="51">
        <v>93</v>
      </c>
      <c r="CN34" s="51">
        <v>98</v>
      </c>
      <c r="CO34" s="51">
        <v>5</v>
      </c>
      <c r="CP34" s="51"/>
      <c r="CQ34" s="51"/>
      <c r="CR34" s="51">
        <v>100</v>
      </c>
      <c r="CS34" s="51">
        <v>100</v>
      </c>
      <c r="CT34" s="51">
        <v>0</v>
      </c>
      <c r="CU34" s="51"/>
      <c r="CV34" s="51"/>
      <c r="CW34" s="51">
        <v>62</v>
      </c>
      <c r="CX34" s="51">
        <v>72</v>
      </c>
      <c r="CY34" s="51">
        <v>10</v>
      </c>
      <c r="CZ34" s="51"/>
      <c r="DA34" s="51"/>
      <c r="DB34" s="51">
        <v>95</v>
      </c>
      <c r="DC34" s="51">
        <v>97</v>
      </c>
      <c r="DD34" s="51">
        <v>2</v>
      </c>
      <c r="DE34" s="51"/>
      <c r="DF34" s="51"/>
      <c r="DG34" s="51">
        <v>98</v>
      </c>
      <c r="DH34" s="51">
        <v>99</v>
      </c>
      <c r="DI34" s="51">
        <v>1</v>
      </c>
      <c r="DJ34" s="51"/>
      <c r="DK34" s="51"/>
      <c r="DL34" s="51">
        <v>96</v>
      </c>
      <c r="DM34" s="51">
        <v>99</v>
      </c>
      <c r="DN34" s="51">
        <v>3</v>
      </c>
    </row>
    <row r="35" spans="1:118" ht="42.75">
      <c r="A35" s="50">
        <v>2024</v>
      </c>
      <c r="B35" s="51" t="s">
        <v>456</v>
      </c>
      <c r="C35" s="51"/>
      <c r="D35" s="51" t="s">
        <v>595</v>
      </c>
      <c r="E35" s="51"/>
      <c r="F35" s="51" t="s">
        <v>596</v>
      </c>
      <c r="G35" s="51" t="s">
        <v>597</v>
      </c>
      <c r="H35" s="51" t="s">
        <v>598</v>
      </c>
      <c r="I35" s="51" t="s">
        <v>598</v>
      </c>
      <c r="J35" s="51"/>
      <c r="K35" s="51"/>
      <c r="L35" s="51"/>
      <c r="M35" s="51"/>
      <c r="N35" s="50" t="s">
        <v>599</v>
      </c>
      <c r="O35" s="51" t="s">
        <v>600</v>
      </c>
      <c r="P35" s="51" t="s">
        <v>601</v>
      </c>
      <c r="Q35" s="51">
        <v>18</v>
      </c>
      <c r="R35" s="51" t="s">
        <v>602</v>
      </c>
      <c r="S35" s="51" t="s">
        <v>603</v>
      </c>
      <c r="T35" s="66">
        <v>2262.3000000000002</v>
      </c>
      <c r="U35" s="66">
        <v>203.2</v>
      </c>
      <c r="V35" s="51"/>
      <c r="W35" s="51"/>
      <c r="X35" s="51"/>
      <c r="Y35" s="51"/>
      <c r="Z35" s="51">
        <v>16</v>
      </c>
      <c r="AA35" s="51">
        <v>14</v>
      </c>
      <c r="AB35" s="51">
        <v>-2</v>
      </c>
      <c r="AC35" s="61">
        <f t="shared" si="9"/>
        <v>-0.125</v>
      </c>
      <c r="AD35" s="51">
        <v>61</v>
      </c>
      <c r="AE35" s="51">
        <v>59</v>
      </c>
      <c r="AF35" s="51">
        <v>-2</v>
      </c>
      <c r="AG35" s="61">
        <f t="shared" si="10"/>
        <v>-3.2786885245901641E-2</v>
      </c>
      <c r="AH35" s="51">
        <v>96</v>
      </c>
      <c r="AI35" s="51">
        <v>94</v>
      </c>
      <c r="AJ35" s="51">
        <v>-2</v>
      </c>
      <c r="AK35" s="61">
        <f t="shared" si="11"/>
        <v>-2.0833333333333332E-2</v>
      </c>
      <c r="AL35" s="51">
        <v>45</v>
      </c>
      <c r="AM35" s="51">
        <v>72</v>
      </c>
      <c r="AN35" s="51">
        <v>27</v>
      </c>
      <c r="AO35" s="61">
        <f t="shared" si="12"/>
        <v>0.6</v>
      </c>
      <c r="AP35" s="51">
        <v>87</v>
      </c>
      <c r="AQ35" s="51">
        <v>97</v>
      </c>
      <c r="AR35" s="51">
        <v>10</v>
      </c>
      <c r="AS35" s="61">
        <f t="shared" si="13"/>
        <v>0.11494252873563218</v>
      </c>
      <c r="AT35" s="51">
        <v>90</v>
      </c>
      <c r="AU35" s="51">
        <v>98</v>
      </c>
      <c r="AV35" s="51">
        <v>8</v>
      </c>
      <c r="AW35" s="61">
        <f t="shared" si="14"/>
        <v>8.8888888888888892E-2</v>
      </c>
      <c r="AX35" s="51">
        <v>86</v>
      </c>
      <c r="AY35" s="51">
        <v>86</v>
      </c>
      <c r="AZ35" s="51">
        <v>0</v>
      </c>
      <c r="BA35" s="61">
        <f t="shared" si="15"/>
        <v>0</v>
      </c>
      <c r="BB35" s="51"/>
      <c r="BC35" s="51"/>
      <c r="BD35" s="51"/>
      <c r="BE35" s="51"/>
      <c r="BF35" s="51"/>
      <c r="BG35" s="51">
        <v>0.87</v>
      </c>
      <c r="BH35" s="61">
        <v>0.94</v>
      </c>
      <c r="BI35" s="51">
        <v>4.2</v>
      </c>
      <c r="BJ35" s="51" t="s">
        <v>425</v>
      </c>
      <c r="BK35" s="51" t="s">
        <v>425</v>
      </c>
      <c r="BL35" s="51" t="s">
        <v>425</v>
      </c>
      <c r="BM35" s="51"/>
      <c r="BN35" s="51"/>
      <c r="BO35" s="51">
        <v>4.4000000000000004</v>
      </c>
      <c r="BP35" s="51">
        <v>4.4000000000000004</v>
      </c>
      <c r="BQ35" s="61">
        <v>0</v>
      </c>
      <c r="BR35" s="51"/>
      <c r="BS35" s="51"/>
      <c r="BT35" s="51"/>
      <c r="BU35" s="51"/>
      <c r="BV35" s="51"/>
      <c r="BW35" s="51"/>
      <c r="BX35" s="51"/>
      <c r="BY35" s="51"/>
      <c r="BZ35" s="51"/>
      <c r="CA35" s="51"/>
      <c r="CB35" s="51"/>
      <c r="CC35" s="51"/>
      <c r="CD35" s="51"/>
      <c r="CE35" s="51" t="s">
        <v>300</v>
      </c>
      <c r="CF35" s="51"/>
      <c r="CG35" s="51"/>
      <c r="CH35" s="51">
        <v>57</v>
      </c>
      <c r="CI35" s="51">
        <v>68</v>
      </c>
      <c r="CJ35" s="51">
        <v>11</v>
      </c>
      <c r="CK35" s="51"/>
      <c r="CL35" s="51"/>
      <c r="CM35" s="51">
        <v>86</v>
      </c>
      <c r="CN35" s="51">
        <v>88</v>
      </c>
      <c r="CO35" s="51">
        <v>2</v>
      </c>
      <c r="CP35" s="51"/>
      <c r="CQ35" s="51"/>
      <c r="CR35" s="51">
        <v>99</v>
      </c>
      <c r="CS35" s="51">
        <v>100</v>
      </c>
      <c r="CT35" s="51">
        <v>1</v>
      </c>
      <c r="CU35" s="51"/>
      <c r="CV35" s="51"/>
      <c r="CW35" s="51">
        <v>59</v>
      </c>
      <c r="CX35" s="51">
        <v>66</v>
      </c>
      <c r="CY35" s="51">
        <v>7</v>
      </c>
      <c r="CZ35" s="51"/>
      <c r="DA35" s="51"/>
      <c r="DB35" s="51">
        <v>94</v>
      </c>
      <c r="DC35" s="51">
        <v>94</v>
      </c>
      <c r="DD35" s="51">
        <v>0</v>
      </c>
      <c r="DE35" s="51"/>
      <c r="DF35" s="51"/>
      <c r="DG35" s="51">
        <v>93</v>
      </c>
      <c r="DH35" s="51">
        <v>93</v>
      </c>
      <c r="DI35" s="51">
        <v>0</v>
      </c>
      <c r="DJ35" s="51"/>
      <c r="DK35" s="51"/>
      <c r="DL35" s="51">
        <v>96</v>
      </c>
      <c r="DM35" s="51">
        <v>96</v>
      </c>
      <c r="DN35" s="51">
        <v>0</v>
      </c>
    </row>
    <row r="36" spans="1:118" ht="28.5">
      <c r="A36" s="50">
        <v>2022</v>
      </c>
      <c r="B36" s="51" t="s">
        <v>604</v>
      </c>
      <c r="C36" s="51" t="s">
        <v>605</v>
      </c>
      <c r="D36" s="51" t="s">
        <v>606</v>
      </c>
      <c r="E36" s="51"/>
      <c r="F36" s="51" t="s">
        <v>606</v>
      </c>
      <c r="G36" s="51" t="s">
        <v>607</v>
      </c>
      <c r="H36" s="51" t="s">
        <v>608</v>
      </c>
      <c r="I36" s="51" t="s">
        <v>609</v>
      </c>
      <c r="J36" s="51"/>
      <c r="K36" s="51"/>
      <c r="L36" s="51"/>
      <c r="M36" s="51"/>
      <c r="N36" s="50" t="s">
        <v>610</v>
      </c>
      <c r="O36" s="74" t="s">
        <v>611</v>
      </c>
      <c r="P36" s="51" t="s">
        <v>612</v>
      </c>
      <c r="Q36" s="74" t="s">
        <v>611</v>
      </c>
      <c r="R36" s="51" t="s">
        <v>613</v>
      </c>
      <c r="S36" s="51"/>
      <c r="T36" s="51" t="s">
        <v>614</v>
      </c>
      <c r="U36" s="51" t="s">
        <v>614</v>
      </c>
      <c r="V36" s="51"/>
      <c r="W36" s="51"/>
      <c r="X36" s="62"/>
      <c r="Y36" s="51"/>
      <c r="Z36" s="51">
        <v>29</v>
      </c>
      <c r="AA36" s="51">
        <v>54</v>
      </c>
      <c r="AB36" s="51">
        <v>25</v>
      </c>
      <c r="AC36" s="61">
        <f t="shared" si="9"/>
        <v>0.86206896551724133</v>
      </c>
      <c r="AD36" s="51">
        <v>67</v>
      </c>
      <c r="AE36" s="51">
        <v>80</v>
      </c>
      <c r="AF36" s="51">
        <v>13</v>
      </c>
      <c r="AG36" s="61">
        <f t="shared" si="10"/>
        <v>0.19402985074626866</v>
      </c>
      <c r="AH36" s="51">
        <v>91</v>
      </c>
      <c r="AI36" s="51">
        <v>98</v>
      </c>
      <c r="AJ36" s="51">
        <v>7</v>
      </c>
      <c r="AK36" s="61">
        <f t="shared" si="11"/>
        <v>7.6923076923076927E-2</v>
      </c>
      <c r="AL36" s="51">
        <v>41</v>
      </c>
      <c r="AM36" s="51">
        <v>88</v>
      </c>
      <c r="AN36" s="51">
        <v>47</v>
      </c>
      <c r="AO36" s="61">
        <f t="shared" si="12"/>
        <v>1.1463414634146341</v>
      </c>
      <c r="AP36" s="51">
        <v>77</v>
      </c>
      <c r="AQ36" s="51">
        <v>96</v>
      </c>
      <c r="AR36" s="51">
        <v>19</v>
      </c>
      <c r="AS36" s="61">
        <f t="shared" si="13"/>
        <v>0.24675324675324675</v>
      </c>
      <c r="AT36" s="51">
        <v>83</v>
      </c>
      <c r="AU36" s="51">
        <v>90</v>
      </c>
      <c r="AV36" s="51">
        <v>7</v>
      </c>
      <c r="AW36" s="61">
        <f t="shared" si="14"/>
        <v>8.4337349397590355E-2</v>
      </c>
      <c r="AX36" s="51"/>
      <c r="AY36" s="51"/>
      <c r="AZ36" s="51"/>
      <c r="BA36" s="51"/>
      <c r="BB36" s="51"/>
      <c r="BC36" s="51"/>
      <c r="BD36" s="51"/>
      <c r="BE36" s="51"/>
      <c r="BF36" s="51"/>
      <c r="BG36" s="51"/>
      <c r="BH36" s="61">
        <v>0.95</v>
      </c>
      <c r="BI36" s="51">
        <v>6.1</v>
      </c>
      <c r="BJ36" s="51"/>
      <c r="BK36" s="56">
        <v>0.9</v>
      </c>
      <c r="BL36" s="51">
        <v>3.6</v>
      </c>
      <c r="BM36" s="51"/>
      <c r="BN36" s="51"/>
      <c r="BO36" s="51" t="s">
        <v>615</v>
      </c>
      <c r="BP36" s="51" t="s">
        <v>615</v>
      </c>
      <c r="BQ36" s="51" t="s">
        <v>615</v>
      </c>
      <c r="BR36" s="51"/>
      <c r="BS36" s="51"/>
      <c r="BT36" s="51"/>
      <c r="BU36" s="51"/>
      <c r="BV36" s="51"/>
      <c r="BW36" s="51"/>
      <c r="BX36" s="51"/>
      <c r="BY36" s="51"/>
      <c r="BZ36" s="51"/>
      <c r="CA36" s="51"/>
      <c r="CB36" s="51"/>
      <c r="CC36" s="51"/>
      <c r="CD36" s="51"/>
      <c r="CE36" s="51" t="s">
        <v>300</v>
      </c>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row>
    <row r="37" spans="1:118" ht="85.5">
      <c r="A37" s="50">
        <v>2022</v>
      </c>
      <c r="B37" s="51" t="s">
        <v>604</v>
      </c>
      <c r="C37" s="51" t="s">
        <v>605</v>
      </c>
      <c r="D37" s="51" t="s">
        <v>616</v>
      </c>
      <c r="E37" s="51"/>
      <c r="F37" s="51" t="s">
        <v>616</v>
      </c>
      <c r="G37" s="51" t="s">
        <v>617</v>
      </c>
      <c r="H37" s="51" t="s">
        <v>618</v>
      </c>
      <c r="I37" s="51" t="s">
        <v>619</v>
      </c>
      <c r="J37" s="51"/>
      <c r="K37" s="51"/>
      <c r="L37" s="51"/>
      <c r="M37" s="51"/>
      <c r="N37" s="50" t="s">
        <v>620</v>
      </c>
      <c r="O37" s="74" t="s">
        <v>621</v>
      </c>
      <c r="P37" s="51" t="s">
        <v>622</v>
      </c>
      <c r="Q37" s="74" t="s">
        <v>621</v>
      </c>
      <c r="R37" s="51" t="s">
        <v>613</v>
      </c>
      <c r="S37" s="51"/>
      <c r="T37" s="51" t="s">
        <v>614</v>
      </c>
      <c r="U37" s="51" t="s">
        <v>614</v>
      </c>
      <c r="V37" s="51"/>
      <c r="W37" s="51"/>
      <c r="X37" s="62"/>
      <c r="Y37" s="51"/>
      <c r="Z37" s="51">
        <v>1</v>
      </c>
      <c r="AA37" s="51"/>
      <c r="AB37" s="51"/>
      <c r="AC37" s="51"/>
      <c r="AD37" s="51">
        <v>3</v>
      </c>
      <c r="AE37" s="51"/>
      <c r="AF37" s="51"/>
      <c r="AG37" s="51"/>
      <c r="AH37" s="51"/>
      <c r="AI37" s="51"/>
      <c r="AJ37" s="51"/>
      <c r="AK37" s="51"/>
      <c r="AL37" s="51">
        <v>53</v>
      </c>
      <c r="AM37" s="51"/>
      <c r="AN37" s="51"/>
      <c r="AO37" s="51"/>
      <c r="AP37" s="51">
        <v>83</v>
      </c>
      <c r="AQ37" s="51"/>
      <c r="AR37" s="51"/>
      <c r="AS37" s="51"/>
      <c r="AT37" s="51">
        <v>79</v>
      </c>
      <c r="AU37" s="51"/>
      <c r="AV37" s="51"/>
      <c r="AW37" s="51"/>
      <c r="AX37" s="51"/>
      <c r="AY37" s="51"/>
      <c r="AZ37" s="51"/>
      <c r="BA37" s="51"/>
      <c r="BB37" s="51"/>
      <c r="BC37" s="51"/>
      <c r="BD37" s="51"/>
      <c r="BE37" s="51"/>
      <c r="BF37" s="51"/>
      <c r="BG37" s="51"/>
      <c r="BH37" s="61">
        <v>0.96</v>
      </c>
      <c r="BI37" s="51">
        <v>6.1</v>
      </c>
      <c r="BJ37" s="51"/>
      <c r="BK37" s="56">
        <v>0.94</v>
      </c>
      <c r="BL37" s="51">
        <v>4.7</v>
      </c>
      <c r="BM37" s="51"/>
      <c r="BN37" s="51"/>
      <c r="BO37" s="51" t="s">
        <v>615</v>
      </c>
      <c r="BP37" s="51" t="s">
        <v>615</v>
      </c>
      <c r="BQ37" s="51" t="s">
        <v>615</v>
      </c>
      <c r="BR37" s="51"/>
      <c r="BS37" s="51"/>
      <c r="BT37" s="51"/>
      <c r="BU37" s="51"/>
      <c r="BV37" s="51"/>
      <c r="BW37" s="51"/>
      <c r="BX37" s="51"/>
      <c r="BY37" s="51"/>
      <c r="BZ37" s="51"/>
      <c r="CA37" s="51"/>
      <c r="CB37" s="51"/>
      <c r="CC37" s="51"/>
      <c r="CD37" s="51"/>
      <c r="CE37" s="51" t="s">
        <v>300</v>
      </c>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row>
    <row r="38" spans="1:118" ht="42.75">
      <c r="A38" s="50">
        <v>2022</v>
      </c>
      <c r="B38" s="51" t="s">
        <v>604</v>
      </c>
      <c r="C38" s="51" t="s">
        <v>623</v>
      </c>
      <c r="D38" s="51" t="s">
        <v>624</v>
      </c>
      <c r="E38" s="51"/>
      <c r="F38" s="51" t="s">
        <v>624</v>
      </c>
      <c r="G38" s="51" t="s">
        <v>625</v>
      </c>
      <c r="H38" s="51" t="s">
        <v>626</v>
      </c>
      <c r="I38" s="51" t="s">
        <v>627</v>
      </c>
      <c r="J38" s="51"/>
      <c r="K38" s="51"/>
      <c r="L38" s="51"/>
      <c r="M38" s="51"/>
      <c r="N38" s="50" t="s">
        <v>628</v>
      </c>
      <c r="O38" s="74" t="s">
        <v>629</v>
      </c>
      <c r="P38" s="51" t="s">
        <v>630</v>
      </c>
      <c r="Q38" s="74" t="s">
        <v>629</v>
      </c>
      <c r="R38" s="51" t="s">
        <v>631</v>
      </c>
      <c r="S38" s="51"/>
      <c r="T38" s="75">
        <v>1183</v>
      </c>
      <c r="U38" s="75">
        <v>560</v>
      </c>
      <c r="V38" s="51"/>
      <c r="W38" s="51"/>
      <c r="X38" s="62"/>
      <c r="Y38" s="51"/>
      <c r="Z38" s="51">
        <v>7</v>
      </c>
      <c r="AA38" s="51">
        <v>20</v>
      </c>
      <c r="AB38" s="51">
        <v>13</v>
      </c>
      <c r="AC38" s="61">
        <f t="shared" ref="AC38:AC39" si="16">AB38/Z38</f>
        <v>1.8571428571428572</v>
      </c>
      <c r="AD38" s="51">
        <v>15</v>
      </c>
      <c r="AE38" s="51">
        <v>49</v>
      </c>
      <c r="AF38" s="51">
        <v>34</v>
      </c>
      <c r="AG38" s="61">
        <f t="shared" ref="AG38:AG39" si="17">AF38/AD38</f>
        <v>2.2666666666666666</v>
      </c>
      <c r="AH38" s="51">
        <v>76</v>
      </c>
      <c r="AI38" s="51">
        <v>100</v>
      </c>
      <c r="AJ38" s="51">
        <v>24</v>
      </c>
      <c r="AK38" s="61">
        <f t="shared" ref="AK38:AK57" si="18">AJ38/AH38</f>
        <v>0.31578947368421051</v>
      </c>
      <c r="AL38" s="51">
        <v>51</v>
      </c>
      <c r="AM38" s="51">
        <v>80</v>
      </c>
      <c r="AN38" s="51">
        <v>29</v>
      </c>
      <c r="AO38" s="61">
        <f>AN38/AL38</f>
        <v>0.56862745098039214</v>
      </c>
      <c r="AP38" s="51">
        <v>22</v>
      </c>
      <c r="AQ38" s="51">
        <v>27</v>
      </c>
      <c r="AR38" s="51">
        <v>5</v>
      </c>
      <c r="AS38" s="61">
        <f t="shared" ref="AS38:AS44" si="19">AR38/AP38</f>
        <v>0.22727272727272727</v>
      </c>
      <c r="AT38" s="51">
        <v>28</v>
      </c>
      <c r="AU38" s="51">
        <v>84</v>
      </c>
      <c r="AV38" s="51">
        <v>56</v>
      </c>
      <c r="AW38" s="61">
        <f t="shared" ref="AW38:AW57" si="20">AV38/AT38</f>
        <v>2</v>
      </c>
      <c r="AX38" s="51"/>
      <c r="AY38" s="51"/>
      <c r="AZ38" s="51"/>
      <c r="BA38" s="51"/>
      <c r="BB38" s="51"/>
      <c r="BC38" s="51"/>
      <c r="BD38" s="51"/>
      <c r="BE38" s="51"/>
      <c r="BF38" s="51"/>
      <c r="BG38" s="51"/>
      <c r="BH38" s="61">
        <v>0.94</v>
      </c>
      <c r="BI38" s="51">
        <v>4.9000000000000004</v>
      </c>
      <c r="BJ38" s="51"/>
      <c r="BK38" s="56">
        <v>0.89</v>
      </c>
      <c r="BL38" s="51">
        <v>3</v>
      </c>
      <c r="BM38" s="51"/>
      <c r="BN38" s="51"/>
      <c r="BO38" s="51">
        <v>11</v>
      </c>
      <c r="BP38" s="51">
        <v>12.7</v>
      </c>
      <c r="BQ38" s="61">
        <v>0.18</v>
      </c>
      <c r="BR38" s="51"/>
      <c r="BS38" s="51"/>
      <c r="BT38" s="51"/>
      <c r="BU38" s="51"/>
      <c r="BV38" s="51"/>
      <c r="BW38" s="51"/>
      <c r="BX38" s="51"/>
      <c r="BY38" s="51"/>
      <c r="BZ38" s="51"/>
      <c r="CA38" s="51"/>
      <c r="CB38" s="51"/>
      <c r="CC38" s="51"/>
      <c r="CD38" s="51"/>
      <c r="CE38" s="51" t="s">
        <v>300</v>
      </c>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row>
    <row r="39" spans="1:118" ht="28.5">
      <c r="A39" s="76">
        <v>2022</v>
      </c>
      <c r="B39" s="51" t="s">
        <v>604</v>
      </c>
      <c r="C39" s="77" t="s">
        <v>632</v>
      </c>
      <c r="D39" s="77" t="s">
        <v>633</v>
      </c>
      <c r="E39" s="51"/>
      <c r="F39" s="77" t="s">
        <v>633</v>
      </c>
      <c r="G39" s="51" t="s">
        <v>634</v>
      </c>
      <c r="H39" s="51" t="s">
        <v>635</v>
      </c>
      <c r="I39" s="78" t="s">
        <v>286</v>
      </c>
      <c r="J39" s="51"/>
      <c r="K39" s="51"/>
      <c r="L39" s="51"/>
      <c r="M39" s="51"/>
      <c r="N39" s="50" t="s">
        <v>636</v>
      </c>
      <c r="O39" s="77" t="s">
        <v>637</v>
      </c>
      <c r="P39" s="77" t="s">
        <v>638</v>
      </c>
      <c r="Q39" s="77" t="s">
        <v>637</v>
      </c>
      <c r="R39" s="51" t="s">
        <v>639</v>
      </c>
      <c r="S39" s="51"/>
      <c r="T39" s="51" t="s">
        <v>614</v>
      </c>
      <c r="U39" s="79">
        <v>720</v>
      </c>
      <c r="V39" s="51"/>
      <c r="W39" s="51"/>
      <c r="X39" s="80"/>
      <c r="Y39" s="51"/>
      <c r="Z39" s="77">
        <v>47</v>
      </c>
      <c r="AA39" s="77">
        <v>56</v>
      </c>
      <c r="AB39" s="51">
        <v>9</v>
      </c>
      <c r="AC39" s="61">
        <f t="shared" si="16"/>
        <v>0.19148936170212766</v>
      </c>
      <c r="AD39" s="77">
        <v>83</v>
      </c>
      <c r="AE39" s="77">
        <v>92</v>
      </c>
      <c r="AF39" s="51">
        <v>9</v>
      </c>
      <c r="AG39" s="61">
        <f t="shared" si="17"/>
        <v>0.10843373493975904</v>
      </c>
      <c r="AH39" s="77">
        <v>97</v>
      </c>
      <c r="AI39" s="77">
        <v>100</v>
      </c>
      <c r="AJ39" s="51">
        <v>3</v>
      </c>
      <c r="AK39" s="61">
        <f t="shared" si="18"/>
        <v>3.0927835051546393E-2</v>
      </c>
      <c r="AL39" s="77"/>
      <c r="AM39" s="77"/>
      <c r="AN39" s="51"/>
      <c r="AO39" s="51"/>
      <c r="AP39" s="77">
        <v>68</v>
      </c>
      <c r="AQ39" s="77">
        <v>81</v>
      </c>
      <c r="AR39" s="51">
        <v>13</v>
      </c>
      <c r="AS39" s="61">
        <f t="shared" si="19"/>
        <v>0.19117647058823528</v>
      </c>
      <c r="AT39" s="77">
        <v>68</v>
      </c>
      <c r="AU39" s="77">
        <v>85</v>
      </c>
      <c r="AV39" s="51">
        <v>17</v>
      </c>
      <c r="AW39" s="61">
        <f t="shared" si="20"/>
        <v>0.25</v>
      </c>
      <c r="AX39" s="51"/>
      <c r="AY39" s="51"/>
      <c r="AZ39" s="51"/>
      <c r="BA39" s="51"/>
      <c r="BB39" s="51"/>
      <c r="BC39" s="51"/>
      <c r="BD39" s="51"/>
      <c r="BE39" s="51"/>
      <c r="BF39" s="51"/>
      <c r="BG39" s="77"/>
      <c r="BH39" s="81">
        <v>0.94</v>
      </c>
      <c r="BI39" s="77">
        <v>7.2</v>
      </c>
      <c r="BJ39" s="77"/>
      <c r="BK39" s="82">
        <v>0.89</v>
      </c>
      <c r="BL39" s="77">
        <v>3.4</v>
      </c>
      <c r="BM39" s="51"/>
      <c r="BN39" s="51"/>
      <c r="BO39" s="51">
        <v>3.3</v>
      </c>
      <c r="BP39" s="51">
        <v>3.8</v>
      </c>
      <c r="BQ39" s="83">
        <v>0.18</v>
      </c>
      <c r="BR39" s="51"/>
      <c r="BS39" s="51"/>
      <c r="BT39" s="51"/>
      <c r="BU39" s="51"/>
      <c r="BV39" s="51"/>
      <c r="BW39" s="51"/>
      <c r="BX39" s="51"/>
      <c r="BY39" s="51"/>
      <c r="BZ39" s="51"/>
      <c r="CA39" s="51"/>
      <c r="CB39" s="51"/>
      <c r="CC39" s="51"/>
      <c r="CD39" s="51"/>
      <c r="CE39" s="51" t="s">
        <v>300</v>
      </c>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row>
    <row r="40" spans="1:118" ht="85.5">
      <c r="A40" s="50">
        <v>2024</v>
      </c>
      <c r="B40" s="51" t="s">
        <v>604</v>
      </c>
      <c r="C40" s="74" t="s">
        <v>640</v>
      </c>
      <c r="D40" s="51" t="s">
        <v>641</v>
      </c>
      <c r="E40" s="51"/>
      <c r="F40" s="51" t="s">
        <v>642</v>
      </c>
      <c r="G40" s="51" t="s">
        <v>643</v>
      </c>
      <c r="H40" s="51" t="s">
        <v>644</v>
      </c>
      <c r="I40" s="51" t="s">
        <v>645</v>
      </c>
      <c r="J40" s="51"/>
      <c r="K40" s="51"/>
      <c r="L40" s="51"/>
      <c r="M40" s="51"/>
      <c r="N40" s="50" t="s">
        <v>646</v>
      </c>
      <c r="O40" s="51" t="s">
        <v>647</v>
      </c>
      <c r="P40" s="51" t="s">
        <v>648</v>
      </c>
      <c r="Q40" s="51" t="s">
        <v>647</v>
      </c>
      <c r="R40" s="51" t="s">
        <v>613</v>
      </c>
      <c r="S40" s="51"/>
      <c r="T40" s="51" t="s">
        <v>614</v>
      </c>
      <c r="U40" s="51">
        <v>392.8</v>
      </c>
      <c r="V40" s="51"/>
      <c r="W40" s="51"/>
      <c r="X40" s="84" t="s">
        <v>649</v>
      </c>
      <c r="Y40" s="51"/>
      <c r="Z40" s="51">
        <v>0</v>
      </c>
      <c r="AA40" s="51">
        <v>1</v>
      </c>
      <c r="AB40" s="51">
        <v>1</v>
      </c>
      <c r="AC40" s="61"/>
      <c r="AD40" s="51">
        <v>0</v>
      </c>
      <c r="AE40" s="51">
        <v>3</v>
      </c>
      <c r="AF40" s="51">
        <v>3</v>
      </c>
      <c r="AG40" s="61"/>
      <c r="AH40" s="51">
        <v>32</v>
      </c>
      <c r="AI40" s="51">
        <v>37</v>
      </c>
      <c r="AJ40" s="51">
        <v>5</v>
      </c>
      <c r="AK40" s="61">
        <f t="shared" si="18"/>
        <v>0.15625</v>
      </c>
      <c r="AL40" s="51">
        <v>6</v>
      </c>
      <c r="AM40" s="51">
        <v>7</v>
      </c>
      <c r="AN40" s="51">
        <v>1</v>
      </c>
      <c r="AO40" s="61">
        <f t="shared" ref="AO40:AO57" si="21">AN40/AL40</f>
        <v>0.16666666666666666</v>
      </c>
      <c r="AP40" s="51">
        <v>29</v>
      </c>
      <c r="AQ40" s="51">
        <v>33</v>
      </c>
      <c r="AR40" s="51">
        <v>4</v>
      </c>
      <c r="AS40" s="61">
        <f t="shared" si="19"/>
        <v>0.13793103448275862</v>
      </c>
      <c r="AT40" s="51">
        <v>29</v>
      </c>
      <c r="AU40" s="51">
        <v>35</v>
      </c>
      <c r="AV40" s="51">
        <v>6</v>
      </c>
      <c r="AW40" s="61">
        <f t="shared" si="20"/>
        <v>0.20689655172413793</v>
      </c>
      <c r="AX40" s="51"/>
      <c r="AY40" s="51"/>
      <c r="AZ40" s="51"/>
      <c r="BA40" s="51"/>
      <c r="BB40" s="51"/>
      <c r="BC40" s="51"/>
      <c r="BD40" s="51"/>
      <c r="BE40" s="51"/>
      <c r="BF40" s="51"/>
      <c r="BG40" s="51"/>
      <c r="BH40" s="51"/>
      <c r="BI40" s="51"/>
      <c r="BJ40" s="51"/>
      <c r="BK40" s="51"/>
      <c r="BL40" s="51"/>
      <c r="BM40" s="51"/>
      <c r="BN40" s="51"/>
      <c r="BO40" s="51">
        <v>0.7</v>
      </c>
      <c r="BP40" s="51">
        <v>1.1000000000000001</v>
      </c>
      <c r="BQ40" s="61">
        <v>0.57999999999999996</v>
      </c>
      <c r="BR40" s="51"/>
      <c r="BS40" s="51"/>
      <c r="BT40" s="51"/>
      <c r="BU40" s="51"/>
      <c r="BV40" s="51"/>
      <c r="BW40" s="51"/>
      <c r="BX40" s="51"/>
      <c r="BY40" s="51"/>
      <c r="BZ40" s="51"/>
      <c r="CA40" s="51"/>
      <c r="CB40" s="51"/>
      <c r="CC40" s="51"/>
      <c r="CD40" s="51"/>
      <c r="CE40" s="51" t="s">
        <v>300</v>
      </c>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row>
    <row r="41" spans="1:118" ht="99.75">
      <c r="A41" s="50">
        <v>2024</v>
      </c>
      <c r="B41" s="51" t="s">
        <v>604</v>
      </c>
      <c r="C41" s="51" t="s">
        <v>301</v>
      </c>
      <c r="D41" s="51" t="s">
        <v>650</v>
      </c>
      <c r="E41" s="51"/>
      <c r="F41" s="51" t="s">
        <v>651</v>
      </c>
      <c r="G41" s="51" t="s">
        <v>652</v>
      </c>
      <c r="H41" s="51" t="s">
        <v>653</v>
      </c>
      <c r="I41" s="51" t="s">
        <v>654</v>
      </c>
      <c r="J41" s="51"/>
      <c r="K41" s="51"/>
      <c r="L41" s="51"/>
      <c r="M41" s="51"/>
      <c r="N41" s="50" t="s">
        <v>655</v>
      </c>
      <c r="O41" s="51" t="s">
        <v>656</v>
      </c>
      <c r="P41" s="51" t="s">
        <v>657</v>
      </c>
      <c r="Q41" s="51" t="s">
        <v>656</v>
      </c>
      <c r="R41" s="51" t="s">
        <v>658</v>
      </c>
      <c r="S41" s="51"/>
      <c r="T41" s="63">
        <v>4180</v>
      </c>
      <c r="U41" s="63">
        <v>1628</v>
      </c>
      <c r="V41" s="51"/>
      <c r="W41" s="51"/>
      <c r="X41" s="84" t="s">
        <v>659</v>
      </c>
      <c r="Y41" s="51"/>
      <c r="Z41" s="77">
        <v>11</v>
      </c>
      <c r="AA41" s="77">
        <v>18</v>
      </c>
      <c r="AB41" s="51">
        <v>7</v>
      </c>
      <c r="AC41" s="61">
        <f t="shared" ref="AC41:AC57" si="22">AB41/Z41</f>
        <v>0.63636363636363635</v>
      </c>
      <c r="AD41" s="77">
        <v>66</v>
      </c>
      <c r="AE41" s="77">
        <v>79</v>
      </c>
      <c r="AF41" s="51">
        <v>13</v>
      </c>
      <c r="AG41" s="61">
        <f t="shared" ref="AG41:AG57" si="23">AF41/AD41</f>
        <v>0.19696969696969696</v>
      </c>
      <c r="AH41" s="77">
        <v>97</v>
      </c>
      <c r="AI41" s="77">
        <v>98</v>
      </c>
      <c r="AJ41" s="51">
        <v>1</v>
      </c>
      <c r="AK41" s="61">
        <f t="shared" si="18"/>
        <v>1.0309278350515464E-2</v>
      </c>
      <c r="AL41" s="51">
        <v>35</v>
      </c>
      <c r="AM41" s="51">
        <v>45</v>
      </c>
      <c r="AN41" s="51">
        <v>10</v>
      </c>
      <c r="AO41" s="61">
        <f t="shared" si="21"/>
        <v>0.2857142857142857</v>
      </c>
      <c r="AP41" s="77">
        <v>89</v>
      </c>
      <c r="AQ41" s="77">
        <v>93</v>
      </c>
      <c r="AR41" s="51">
        <v>4</v>
      </c>
      <c r="AS41" s="61">
        <f t="shared" si="19"/>
        <v>4.49438202247191E-2</v>
      </c>
      <c r="AT41" s="77">
        <v>89</v>
      </c>
      <c r="AU41" s="77">
        <v>90</v>
      </c>
      <c r="AV41" s="51">
        <v>1</v>
      </c>
      <c r="AW41" s="61">
        <f t="shared" si="20"/>
        <v>1.1235955056179775E-2</v>
      </c>
      <c r="AX41" s="51"/>
      <c r="AY41" s="51"/>
      <c r="AZ41" s="51"/>
      <c r="BA41" s="51"/>
      <c r="BB41" s="51"/>
      <c r="BC41" s="51"/>
      <c r="BD41" s="51"/>
      <c r="BE41" s="51"/>
      <c r="BF41" s="51"/>
      <c r="BG41" s="51">
        <v>0.9</v>
      </c>
      <c r="BH41" s="61">
        <v>0.93</v>
      </c>
      <c r="BI41" s="51">
        <v>7.8</v>
      </c>
      <c r="BJ41" s="51"/>
      <c r="BK41" s="51"/>
      <c r="BL41" s="51"/>
      <c r="BM41" s="51"/>
      <c r="BN41" s="51"/>
      <c r="BO41" s="51">
        <v>6.4</v>
      </c>
      <c r="BP41" s="51">
        <v>7.3</v>
      </c>
      <c r="BQ41" s="61">
        <v>0.15</v>
      </c>
      <c r="BR41" s="51"/>
      <c r="BS41" s="51"/>
      <c r="BT41" s="51"/>
      <c r="BU41" s="51"/>
      <c r="BV41" s="51"/>
      <c r="BW41" s="51"/>
      <c r="BX41" s="51"/>
      <c r="BY41" s="51"/>
      <c r="BZ41" s="51"/>
      <c r="CA41" s="51"/>
      <c r="CB41" s="51"/>
      <c r="CC41" s="51"/>
      <c r="CD41" s="51"/>
      <c r="CE41" s="51" t="s">
        <v>300</v>
      </c>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row>
    <row r="42" spans="1:118" ht="41.25">
      <c r="A42" s="50">
        <v>2024</v>
      </c>
      <c r="B42" s="51" t="s">
        <v>604</v>
      </c>
      <c r="C42" s="51" t="s">
        <v>605</v>
      </c>
      <c r="D42" s="51" t="s">
        <v>606</v>
      </c>
      <c r="E42" s="51"/>
      <c r="F42" s="51" t="s">
        <v>606</v>
      </c>
      <c r="G42" s="51" t="s">
        <v>607</v>
      </c>
      <c r="H42" s="51" t="s">
        <v>608</v>
      </c>
      <c r="I42" s="51" t="s">
        <v>660</v>
      </c>
      <c r="J42" s="51"/>
      <c r="K42" s="51"/>
      <c r="L42" s="51"/>
      <c r="M42" s="51"/>
      <c r="N42" s="50" t="s">
        <v>661</v>
      </c>
      <c r="O42" s="51" t="s">
        <v>662</v>
      </c>
      <c r="P42" s="51" t="s">
        <v>663</v>
      </c>
      <c r="Q42" s="51" t="s">
        <v>662</v>
      </c>
      <c r="R42" s="51" t="s">
        <v>658</v>
      </c>
      <c r="S42" s="51"/>
      <c r="T42" s="51" t="s">
        <v>614</v>
      </c>
      <c r="U42" s="51">
        <v>430</v>
      </c>
      <c r="V42" s="51"/>
      <c r="W42" s="51"/>
      <c r="X42" s="84" t="s">
        <v>664</v>
      </c>
      <c r="Y42" s="51"/>
      <c r="Z42" s="51">
        <v>57</v>
      </c>
      <c r="AA42" s="51">
        <v>76</v>
      </c>
      <c r="AB42" s="51">
        <v>19</v>
      </c>
      <c r="AC42" s="61">
        <f t="shared" si="22"/>
        <v>0.33333333333333331</v>
      </c>
      <c r="AD42" s="51">
        <v>89</v>
      </c>
      <c r="AE42" s="51">
        <v>89</v>
      </c>
      <c r="AF42" s="51">
        <v>0</v>
      </c>
      <c r="AG42" s="61">
        <f t="shared" si="23"/>
        <v>0</v>
      </c>
      <c r="AH42" s="51">
        <v>97</v>
      </c>
      <c r="AI42" s="51">
        <v>100</v>
      </c>
      <c r="AJ42" s="51">
        <v>3</v>
      </c>
      <c r="AK42" s="61">
        <f t="shared" si="18"/>
        <v>3.0927835051546393E-2</v>
      </c>
      <c r="AL42" s="51">
        <v>71</v>
      </c>
      <c r="AM42" s="51">
        <v>83</v>
      </c>
      <c r="AN42" s="51">
        <v>12</v>
      </c>
      <c r="AO42" s="61">
        <f t="shared" si="21"/>
        <v>0.16901408450704225</v>
      </c>
      <c r="AP42" s="51">
        <v>80</v>
      </c>
      <c r="AQ42" s="51">
        <v>100</v>
      </c>
      <c r="AR42" s="51">
        <v>20</v>
      </c>
      <c r="AS42" s="61">
        <f t="shared" si="19"/>
        <v>0.25</v>
      </c>
      <c r="AT42" s="51">
        <v>89</v>
      </c>
      <c r="AU42" s="51">
        <v>100</v>
      </c>
      <c r="AV42" s="51">
        <v>11</v>
      </c>
      <c r="AW42" s="61">
        <f t="shared" si="20"/>
        <v>0.12359550561797752</v>
      </c>
      <c r="AX42" s="51"/>
      <c r="AY42" s="51"/>
      <c r="AZ42" s="51"/>
      <c r="BA42" s="51"/>
      <c r="BB42" s="51"/>
      <c r="BC42" s="51"/>
      <c r="BD42" s="51"/>
      <c r="BE42" s="51"/>
      <c r="BF42" s="51"/>
      <c r="BG42" s="51">
        <v>1.2</v>
      </c>
      <c r="BH42" s="61">
        <v>0.93</v>
      </c>
      <c r="BI42" s="51">
        <v>4.7</v>
      </c>
      <c r="BJ42" s="51">
        <v>1.7</v>
      </c>
      <c r="BK42" s="61">
        <v>0.87</v>
      </c>
      <c r="BL42" s="51">
        <v>4.4000000000000004</v>
      </c>
      <c r="BM42" s="51"/>
      <c r="BN42" s="51"/>
      <c r="BO42" s="51">
        <v>4.8</v>
      </c>
      <c r="BP42" s="51">
        <v>5.5</v>
      </c>
      <c r="BQ42" s="61">
        <v>0.15</v>
      </c>
      <c r="BR42" s="51"/>
      <c r="BS42" s="51"/>
      <c r="BT42" s="51"/>
      <c r="BU42" s="51"/>
      <c r="BV42" s="51"/>
      <c r="BW42" s="51"/>
      <c r="BX42" s="51"/>
      <c r="BY42" s="51"/>
      <c r="BZ42" s="51"/>
      <c r="CA42" s="51"/>
      <c r="CB42" s="51"/>
      <c r="CC42" s="51"/>
      <c r="CD42" s="51"/>
      <c r="CE42" s="51" t="s">
        <v>300</v>
      </c>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row>
    <row r="43" spans="1:118" ht="41.25">
      <c r="A43" s="50">
        <v>2024</v>
      </c>
      <c r="B43" s="51" t="s">
        <v>604</v>
      </c>
      <c r="C43" s="51" t="s">
        <v>605</v>
      </c>
      <c r="D43" s="51" t="s">
        <v>606</v>
      </c>
      <c r="E43" s="51"/>
      <c r="F43" s="51" t="s">
        <v>606</v>
      </c>
      <c r="G43" s="51" t="s">
        <v>607</v>
      </c>
      <c r="H43" s="51" t="s">
        <v>608</v>
      </c>
      <c r="I43" s="51" t="s">
        <v>660</v>
      </c>
      <c r="J43" s="51"/>
      <c r="K43" s="51"/>
      <c r="L43" s="51"/>
      <c r="M43" s="51"/>
      <c r="N43" s="50" t="s">
        <v>665</v>
      </c>
      <c r="O43" s="51" t="s">
        <v>662</v>
      </c>
      <c r="P43" s="51" t="s">
        <v>666</v>
      </c>
      <c r="Q43" s="51" t="s">
        <v>662</v>
      </c>
      <c r="R43" s="51" t="s">
        <v>658</v>
      </c>
      <c r="S43" s="51"/>
      <c r="T43" s="51" t="s">
        <v>614</v>
      </c>
      <c r="U43" s="51">
        <v>296.60000000000002</v>
      </c>
      <c r="V43" s="51"/>
      <c r="W43" s="51"/>
      <c r="X43" s="84" t="s">
        <v>667</v>
      </c>
      <c r="Y43" s="51"/>
      <c r="Z43" s="77">
        <v>52</v>
      </c>
      <c r="AA43" s="77">
        <v>58</v>
      </c>
      <c r="AB43" s="51">
        <v>6</v>
      </c>
      <c r="AC43" s="61">
        <f t="shared" si="22"/>
        <v>0.11538461538461539</v>
      </c>
      <c r="AD43" s="77">
        <v>85</v>
      </c>
      <c r="AE43" s="77">
        <v>88</v>
      </c>
      <c r="AF43" s="51">
        <v>3</v>
      </c>
      <c r="AG43" s="61">
        <f t="shared" si="23"/>
        <v>3.5294117647058823E-2</v>
      </c>
      <c r="AH43" s="77">
        <v>94</v>
      </c>
      <c r="AI43" s="51">
        <v>100</v>
      </c>
      <c r="AJ43" s="51">
        <v>6</v>
      </c>
      <c r="AK43" s="61">
        <f t="shared" si="18"/>
        <v>6.3829787234042548E-2</v>
      </c>
      <c r="AL43" s="51">
        <v>71</v>
      </c>
      <c r="AM43" s="51">
        <v>78</v>
      </c>
      <c r="AN43" s="51">
        <v>8</v>
      </c>
      <c r="AO43" s="61">
        <f t="shared" si="21"/>
        <v>0.11267605633802817</v>
      </c>
      <c r="AP43" s="51">
        <v>82</v>
      </c>
      <c r="AQ43" s="51">
        <v>94</v>
      </c>
      <c r="AR43" s="51">
        <v>12</v>
      </c>
      <c r="AS43" s="61">
        <f t="shared" si="19"/>
        <v>0.14634146341463414</v>
      </c>
      <c r="AT43" s="51">
        <v>87</v>
      </c>
      <c r="AU43" s="51">
        <v>94</v>
      </c>
      <c r="AV43" s="51">
        <v>7</v>
      </c>
      <c r="AW43" s="61">
        <f t="shared" si="20"/>
        <v>8.0459770114942528E-2</v>
      </c>
      <c r="AX43" s="51"/>
      <c r="AY43" s="51"/>
      <c r="AZ43" s="51"/>
      <c r="BA43" s="51"/>
      <c r="BB43" s="51"/>
      <c r="BC43" s="51"/>
      <c r="BD43" s="51"/>
      <c r="BE43" s="51"/>
      <c r="BF43" s="51"/>
      <c r="BG43" s="51">
        <v>1.1000000000000001</v>
      </c>
      <c r="BH43" s="61">
        <v>0.94</v>
      </c>
      <c r="BI43" s="51">
        <v>5.7</v>
      </c>
      <c r="BJ43" s="51">
        <v>2.1</v>
      </c>
      <c r="BK43" s="61">
        <v>0.87</v>
      </c>
      <c r="BL43" s="51">
        <v>3.4</v>
      </c>
      <c r="BM43" s="51"/>
      <c r="BN43" s="51"/>
      <c r="BO43" s="51">
        <v>6.4</v>
      </c>
      <c r="BP43" s="51">
        <v>7.2</v>
      </c>
      <c r="BQ43" s="61">
        <v>0.16</v>
      </c>
      <c r="BR43" s="51"/>
      <c r="BS43" s="51"/>
      <c r="BT43" s="51"/>
      <c r="BU43" s="51"/>
      <c r="BV43" s="51"/>
      <c r="BW43" s="51"/>
      <c r="BX43" s="51"/>
      <c r="BY43" s="51"/>
      <c r="BZ43" s="51"/>
      <c r="CA43" s="51"/>
      <c r="CB43" s="51"/>
      <c r="CC43" s="51"/>
      <c r="CD43" s="51"/>
      <c r="CE43" s="51" t="s">
        <v>300</v>
      </c>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row>
    <row r="44" spans="1:118" ht="42.75">
      <c r="A44" s="50">
        <v>2024</v>
      </c>
      <c r="B44" s="51" t="s">
        <v>442</v>
      </c>
      <c r="C44" s="51" t="s">
        <v>632</v>
      </c>
      <c r="D44" s="51" t="s">
        <v>668</v>
      </c>
      <c r="E44" s="51"/>
      <c r="F44" s="51" t="s">
        <v>668</v>
      </c>
      <c r="G44" s="51" t="s">
        <v>445</v>
      </c>
      <c r="H44" s="51" t="s">
        <v>669</v>
      </c>
      <c r="I44" s="51" t="s">
        <v>669</v>
      </c>
      <c r="J44" s="51" t="s">
        <v>669</v>
      </c>
      <c r="K44" s="51"/>
      <c r="L44" s="51" t="s">
        <v>670</v>
      </c>
      <c r="M44" s="51"/>
      <c r="N44" s="52" t="s">
        <v>671</v>
      </c>
      <c r="O44" s="51" t="s">
        <v>672</v>
      </c>
      <c r="P44" s="51" t="s">
        <v>673</v>
      </c>
      <c r="Q44" s="51"/>
      <c r="R44" s="51" t="s">
        <v>674</v>
      </c>
      <c r="S44" s="51"/>
      <c r="T44" s="53"/>
      <c r="U44" s="53"/>
      <c r="V44" s="53"/>
      <c r="W44" s="51"/>
      <c r="X44" s="85" t="s">
        <v>675</v>
      </c>
      <c r="Y44" s="51"/>
      <c r="Z44" s="51">
        <v>46</v>
      </c>
      <c r="AA44" s="51">
        <v>48</v>
      </c>
      <c r="AB44" s="51">
        <f t="shared" ref="AB44:AB47" si="24">AA44-Z44</f>
        <v>2</v>
      </c>
      <c r="AC44" s="56">
        <f t="shared" si="22"/>
        <v>4.3478260869565216E-2</v>
      </c>
      <c r="AD44" s="51">
        <v>69</v>
      </c>
      <c r="AE44" s="51">
        <v>74</v>
      </c>
      <c r="AF44" s="51">
        <f t="shared" ref="AF44:AF47" si="25">AE44-AD44</f>
        <v>5</v>
      </c>
      <c r="AG44" s="56">
        <f t="shared" si="23"/>
        <v>7.2463768115942032E-2</v>
      </c>
      <c r="AH44" s="51">
        <v>83</v>
      </c>
      <c r="AI44" s="51">
        <v>87</v>
      </c>
      <c r="AJ44" s="51">
        <f t="shared" ref="AJ44:AJ47" si="26">AI44-AH44</f>
        <v>4</v>
      </c>
      <c r="AK44" s="56">
        <f t="shared" si="18"/>
        <v>4.8192771084337352E-2</v>
      </c>
      <c r="AL44" s="51">
        <v>28</v>
      </c>
      <c r="AM44" s="51">
        <v>38</v>
      </c>
      <c r="AN44" s="51">
        <f t="shared" ref="AN44:AN47" si="27">AM44-AL44</f>
        <v>10</v>
      </c>
      <c r="AO44" s="56">
        <f t="shared" si="21"/>
        <v>0.35714285714285715</v>
      </c>
      <c r="AP44" s="51">
        <v>66</v>
      </c>
      <c r="AQ44" s="51">
        <v>71</v>
      </c>
      <c r="AR44" s="51">
        <f>AQ44-AP44</f>
        <v>5</v>
      </c>
      <c r="AS44" s="56">
        <f t="shared" si="19"/>
        <v>7.575757575757576E-2</v>
      </c>
      <c r="AT44" s="51">
        <v>68</v>
      </c>
      <c r="AU44" s="51">
        <v>74</v>
      </c>
      <c r="AV44" s="51">
        <f t="shared" ref="AV44:AV47" si="28">AU44-AT44</f>
        <v>6</v>
      </c>
      <c r="AW44" s="56">
        <f t="shared" si="20"/>
        <v>8.8235294117647065E-2</v>
      </c>
      <c r="AX44" s="51">
        <v>73</v>
      </c>
      <c r="AY44" s="51">
        <v>80</v>
      </c>
      <c r="AZ44" s="51">
        <f t="shared" ref="AZ44:AZ57" si="29">AY44-AX44</f>
        <v>7</v>
      </c>
      <c r="BA44" s="56">
        <f t="shared" ref="BA44:BA57" si="30">AZ44/AX44</f>
        <v>9.5890410958904104E-2</v>
      </c>
      <c r="BB44" s="51"/>
      <c r="BC44" s="51"/>
      <c r="BD44" s="51"/>
      <c r="BE44" s="51"/>
      <c r="BF44" s="51"/>
      <c r="BG44" s="51"/>
      <c r="BH44" s="56"/>
      <c r="BI44" s="51"/>
      <c r="BJ44" s="51"/>
      <c r="BK44" s="61"/>
      <c r="BL44" s="51"/>
      <c r="BM44" s="51"/>
      <c r="BN44" s="51"/>
      <c r="BO44" s="51"/>
      <c r="BP44" s="51"/>
      <c r="BQ44" s="61"/>
      <c r="BR44" s="51"/>
      <c r="BS44" s="51"/>
      <c r="BT44" s="51"/>
      <c r="BU44" s="51"/>
      <c r="BV44" s="62"/>
      <c r="BW44" s="51"/>
      <c r="BX44" s="51"/>
      <c r="BY44" s="51"/>
      <c r="BZ44" s="51"/>
      <c r="CA44" s="51"/>
      <c r="CB44" s="51"/>
      <c r="CC44" s="51"/>
      <c r="CD44" s="51"/>
      <c r="CE44" s="51" t="s">
        <v>300</v>
      </c>
      <c r="CF44" s="51"/>
      <c r="CG44" s="51"/>
      <c r="CH44" s="51">
        <v>67</v>
      </c>
      <c r="CI44" s="51">
        <v>75</v>
      </c>
      <c r="CJ44" s="51">
        <v>8</v>
      </c>
      <c r="CK44" s="51"/>
      <c r="CL44" s="51"/>
      <c r="CM44" s="51">
        <v>79</v>
      </c>
      <c r="CN44" s="51">
        <v>87</v>
      </c>
      <c r="CO44" s="51">
        <v>8</v>
      </c>
      <c r="CP44" s="51"/>
      <c r="CQ44" s="51"/>
      <c r="CR44" s="51">
        <v>81</v>
      </c>
      <c r="CS44" s="51">
        <v>89</v>
      </c>
      <c r="CT44" s="51">
        <v>8</v>
      </c>
      <c r="CU44" s="51"/>
      <c r="CV44" s="51"/>
      <c r="CW44" s="51">
        <v>54</v>
      </c>
      <c r="CX44" s="51">
        <v>65</v>
      </c>
      <c r="CY44" s="51">
        <v>11</v>
      </c>
      <c r="CZ44" s="51"/>
      <c r="DA44" s="51"/>
      <c r="DB44" s="51">
        <v>77</v>
      </c>
      <c r="DC44" s="51">
        <v>87</v>
      </c>
      <c r="DD44" s="51">
        <v>10</v>
      </c>
      <c r="DE44" s="51"/>
      <c r="DF44" s="51"/>
      <c r="DG44" s="51">
        <v>95</v>
      </c>
      <c r="DH44" s="51">
        <v>92</v>
      </c>
      <c r="DI44" s="51">
        <v>-3</v>
      </c>
      <c r="DJ44" s="51"/>
      <c r="DK44" s="51"/>
      <c r="DL44" s="51">
        <v>95</v>
      </c>
      <c r="DM44" s="51">
        <v>94</v>
      </c>
      <c r="DN44" s="51">
        <v>-1</v>
      </c>
    </row>
    <row r="45" spans="1:118" ht="42.75">
      <c r="A45" s="50">
        <v>2023</v>
      </c>
      <c r="B45" s="51" t="s">
        <v>442</v>
      </c>
      <c r="C45" s="51" t="s">
        <v>605</v>
      </c>
      <c r="D45" s="86" t="s">
        <v>444</v>
      </c>
      <c r="E45" s="86"/>
      <c r="F45" s="86" t="s">
        <v>444</v>
      </c>
      <c r="G45" s="86" t="s">
        <v>445</v>
      </c>
      <c r="H45" s="86" t="s">
        <v>447</v>
      </c>
      <c r="I45" s="86" t="s">
        <v>447</v>
      </c>
      <c r="J45" s="86" t="s">
        <v>447</v>
      </c>
      <c r="K45" s="87"/>
      <c r="L45" s="86" t="s">
        <v>676</v>
      </c>
      <c r="M45" s="87"/>
      <c r="N45" s="88" t="s">
        <v>677</v>
      </c>
      <c r="O45" s="51" t="s">
        <v>672</v>
      </c>
      <c r="P45" s="51" t="s">
        <v>678</v>
      </c>
      <c r="Q45" s="87"/>
      <c r="R45" s="51" t="s">
        <v>679</v>
      </c>
      <c r="S45" s="87"/>
      <c r="T45" s="87"/>
      <c r="U45" s="87"/>
      <c r="V45" s="87"/>
      <c r="W45" s="87"/>
      <c r="X45" s="85" t="s">
        <v>680</v>
      </c>
      <c r="Y45" s="87"/>
      <c r="Z45" s="86">
        <v>27</v>
      </c>
      <c r="AA45" s="86">
        <v>41</v>
      </c>
      <c r="AB45" s="86">
        <f t="shared" si="24"/>
        <v>14</v>
      </c>
      <c r="AC45" s="56">
        <f t="shared" si="22"/>
        <v>0.51851851851851849</v>
      </c>
      <c r="AD45" s="86">
        <v>66</v>
      </c>
      <c r="AE45" s="86">
        <v>80</v>
      </c>
      <c r="AF45" s="86">
        <f t="shared" si="25"/>
        <v>14</v>
      </c>
      <c r="AG45" s="56">
        <f t="shared" si="23"/>
        <v>0.21212121212121213</v>
      </c>
      <c r="AH45" s="86">
        <v>66</v>
      </c>
      <c r="AI45" s="86">
        <v>80</v>
      </c>
      <c r="AJ45" s="86">
        <f t="shared" si="26"/>
        <v>14</v>
      </c>
      <c r="AK45" s="56">
        <f t="shared" si="18"/>
        <v>0.21212121212121213</v>
      </c>
      <c r="AL45" s="86">
        <v>34</v>
      </c>
      <c r="AM45" s="86">
        <v>65</v>
      </c>
      <c r="AN45" s="86">
        <f t="shared" si="27"/>
        <v>31</v>
      </c>
      <c r="AO45" s="56">
        <f t="shared" si="21"/>
        <v>0.91176470588235292</v>
      </c>
      <c r="AP45" s="86" t="s">
        <v>52</v>
      </c>
      <c r="AQ45" s="86" t="s">
        <v>52</v>
      </c>
      <c r="AR45" s="86" t="s">
        <v>52</v>
      </c>
      <c r="AS45" s="86" t="s">
        <v>52</v>
      </c>
      <c r="AT45" s="86">
        <v>87</v>
      </c>
      <c r="AU45" s="86">
        <v>98</v>
      </c>
      <c r="AV45" s="86">
        <f t="shared" si="28"/>
        <v>11</v>
      </c>
      <c r="AW45" s="56">
        <f t="shared" si="20"/>
        <v>0.12643678160919541</v>
      </c>
      <c r="AX45" s="86">
        <v>66</v>
      </c>
      <c r="AY45" s="86">
        <v>76</v>
      </c>
      <c r="AZ45" s="86">
        <f t="shared" si="29"/>
        <v>10</v>
      </c>
      <c r="BA45" s="89">
        <f t="shared" si="30"/>
        <v>0.15151515151515152</v>
      </c>
      <c r="BB45" s="87"/>
      <c r="BC45" s="87"/>
      <c r="BD45" s="87"/>
      <c r="BE45" s="87"/>
      <c r="BF45" s="87"/>
      <c r="BG45" s="87"/>
      <c r="BH45" s="87"/>
      <c r="BI45" s="87"/>
      <c r="BJ45" s="87"/>
      <c r="BK45" s="87"/>
      <c r="BL45" s="87"/>
      <c r="BM45" s="87"/>
      <c r="BN45" s="87"/>
      <c r="BO45" s="87"/>
      <c r="BP45" s="87"/>
      <c r="BQ45" s="87"/>
      <c r="BR45" s="87"/>
      <c r="BS45" s="87"/>
      <c r="BT45" s="87"/>
      <c r="BU45" s="87"/>
      <c r="BV45" s="87"/>
      <c r="BW45" s="87"/>
      <c r="BX45" s="87"/>
      <c r="BY45" s="87"/>
      <c r="BZ45" s="87"/>
      <c r="CA45" s="87"/>
      <c r="CB45" s="87"/>
      <c r="CC45" s="87"/>
      <c r="CD45" s="87"/>
      <c r="CE45" s="87"/>
      <c r="CF45" s="87"/>
      <c r="CG45" s="87"/>
      <c r="CH45" s="87"/>
      <c r="CI45" s="87"/>
      <c r="CJ45" s="87"/>
      <c r="CK45" s="87"/>
      <c r="CL45" s="87"/>
      <c r="CM45" s="87"/>
      <c r="CN45" s="87"/>
      <c r="CO45" s="87"/>
      <c r="CP45" s="87"/>
      <c r="CQ45" s="87"/>
      <c r="CR45" s="87"/>
      <c r="CS45" s="87"/>
      <c r="CT45" s="87"/>
      <c r="CU45" s="87"/>
      <c r="CV45" s="87"/>
      <c r="CW45" s="87"/>
      <c r="CX45" s="87"/>
      <c r="CY45" s="87"/>
      <c r="CZ45" s="87"/>
      <c r="DA45" s="87"/>
      <c r="DB45" s="87"/>
      <c r="DC45" s="87"/>
      <c r="DD45" s="87"/>
      <c r="DE45" s="87"/>
      <c r="DF45" s="87"/>
      <c r="DG45" s="87"/>
      <c r="DH45" s="87"/>
      <c r="DI45" s="87"/>
      <c r="DJ45" s="87"/>
      <c r="DK45" s="87"/>
      <c r="DL45" s="87"/>
      <c r="DM45" s="87"/>
      <c r="DN45" s="87"/>
    </row>
    <row r="46" spans="1:118" ht="42.75">
      <c r="A46" s="50">
        <v>2023</v>
      </c>
      <c r="B46" s="51" t="s">
        <v>442</v>
      </c>
      <c r="C46" s="51" t="s">
        <v>605</v>
      </c>
      <c r="D46" s="86" t="s">
        <v>444</v>
      </c>
      <c r="E46" s="86"/>
      <c r="F46" s="86" t="s">
        <v>444</v>
      </c>
      <c r="G46" s="86" t="s">
        <v>445</v>
      </c>
      <c r="H46" s="86" t="s">
        <v>447</v>
      </c>
      <c r="I46" s="86" t="s">
        <v>447</v>
      </c>
      <c r="J46" s="86" t="s">
        <v>447</v>
      </c>
      <c r="K46" s="87"/>
      <c r="L46" s="86" t="s">
        <v>681</v>
      </c>
      <c r="M46" s="87"/>
      <c r="N46" s="88" t="s">
        <v>677</v>
      </c>
      <c r="O46" s="51" t="s">
        <v>672</v>
      </c>
      <c r="P46" s="51" t="s">
        <v>678</v>
      </c>
      <c r="Q46" s="87"/>
      <c r="R46" s="51" t="s">
        <v>682</v>
      </c>
      <c r="S46" s="87"/>
      <c r="T46" s="87"/>
      <c r="U46" s="87"/>
      <c r="V46" s="87"/>
      <c r="W46" s="87"/>
      <c r="X46" s="85" t="s">
        <v>683</v>
      </c>
      <c r="Y46" s="87"/>
      <c r="Z46" s="86">
        <v>29</v>
      </c>
      <c r="AA46" s="86">
        <v>50</v>
      </c>
      <c r="AB46" s="86">
        <f t="shared" si="24"/>
        <v>21</v>
      </c>
      <c r="AC46" s="56">
        <f t="shared" si="22"/>
        <v>0.72413793103448276</v>
      </c>
      <c r="AD46" s="86">
        <v>57</v>
      </c>
      <c r="AE46" s="86">
        <v>72</v>
      </c>
      <c r="AF46" s="86">
        <f t="shared" si="25"/>
        <v>15</v>
      </c>
      <c r="AG46" s="56">
        <f t="shared" si="23"/>
        <v>0.26315789473684209</v>
      </c>
      <c r="AH46" s="86">
        <v>96</v>
      </c>
      <c r="AI46" s="86">
        <v>100</v>
      </c>
      <c r="AJ46" s="86">
        <f t="shared" si="26"/>
        <v>4</v>
      </c>
      <c r="AK46" s="56">
        <f t="shared" si="18"/>
        <v>4.1666666666666664E-2</v>
      </c>
      <c r="AL46" s="86">
        <v>41</v>
      </c>
      <c r="AM46" s="86">
        <v>57</v>
      </c>
      <c r="AN46" s="86">
        <f t="shared" si="27"/>
        <v>16</v>
      </c>
      <c r="AO46" s="56">
        <f t="shared" si="21"/>
        <v>0.3902439024390244</v>
      </c>
      <c r="AP46" s="86" t="s">
        <v>52</v>
      </c>
      <c r="AQ46" s="86" t="s">
        <v>52</v>
      </c>
      <c r="AR46" s="86" t="s">
        <v>52</v>
      </c>
      <c r="AS46" s="86" t="s">
        <v>52</v>
      </c>
      <c r="AT46" s="86">
        <v>88</v>
      </c>
      <c r="AU46" s="86">
        <v>100</v>
      </c>
      <c r="AV46" s="86">
        <f t="shared" si="28"/>
        <v>12</v>
      </c>
      <c r="AW46" s="56">
        <f t="shared" si="20"/>
        <v>0.13636363636363635</v>
      </c>
      <c r="AX46" s="86">
        <v>71</v>
      </c>
      <c r="AY46" s="86">
        <v>80</v>
      </c>
      <c r="AZ46" s="86">
        <f t="shared" si="29"/>
        <v>9</v>
      </c>
      <c r="BA46" s="89">
        <f t="shared" si="30"/>
        <v>0.12676056338028169</v>
      </c>
      <c r="BB46" s="87"/>
      <c r="BC46" s="87"/>
      <c r="BD46" s="87"/>
      <c r="BE46" s="87"/>
      <c r="BF46" s="87"/>
      <c r="BG46" s="87"/>
      <c r="BH46" s="87"/>
      <c r="BI46" s="87"/>
      <c r="BJ46" s="87"/>
      <c r="BK46" s="87"/>
      <c r="BL46" s="87"/>
      <c r="BM46" s="87"/>
      <c r="BN46" s="87"/>
      <c r="BO46" s="87"/>
      <c r="BP46" s="87"/>
      <c r="BQ46" s="87"/>
      <c r="BR46" s="87"/>
      <c r="BS46" s="87"/>
      <c r="BT46" s="87"/>
      <c r="BU46" s="87"/>
      <c r="BV46" s="87"/>
      <c r="BW46" s="87"/>
      <c r="BX46" s="87"/>
      <c r="BY46" s="87"/>
      <c r="BZ46" s="87"/>
      <c r="CA46" s="87"/>
      <c r="CB46" s="87"/>
      <c r="CC46" s="87"/>
      <c r="CD46" s="87"/>
      <c r="CE46" s="87"/>
      <c r="CF46" s="87"/>
      <c r="CG46" s="87"/>
      <c r="CH46" s="87"/>
      <c r="CI46" s="87"/>
      <c r="CJ46" s="87"/>
      <c r="CK46" s="87"/>
      <c r="CL46" s="87"/>
      <c r="CM46" s="87"/>
      <c r="CN46" s="87"/>
      <c r="CO46" s="87"/>
      <c r="CP46" s="87"/>
      <c r="CQ46" s="87"/>
      <c r="CR46" s="87"/>
      <c r="CS46" s="87"/>
      <c r="CT46" s="87"/>
      <c r="CU46" s="87"/>
      <c r="CV46" s="87"/>
      <c r="CW46" s="87"/>
      <c r="CX46" s="87"/>
      <c r="CY46" s="87"/>
      <c r="CZ46" s="87"/>
      <c r="DA46" s="87"/>
      <c r="DB46" s="87"/>
      <c r="DC46" s="87"/>
      <c r="DD46" s="87"/>
      <c r="DE46" s="87"/>
      <c r="DF46" s="87"/>
      <c r="DG46" s="87"/>
      <c r="DH46" s="87"/>
      <c r="DI46" s="87"/>
      <c r="DJ46" s="87"/>
      <c r="DK46" s="87"/>
      <c r="DL46" s="87"/>
      <c r="DM46" s="87"/>
      <c r="DN46" s="87"/>
    </row>
    <row r="47" spans="1:118" ht="42.75">
      <c r="A47" s="50">
        <v>2023</v>
      </c>
      <c r="B47" s="51" t="s">
        <v>442</v>
      </c>
      <c r="C47" s="51" t="s">
        <v>605</v>
      </c>
      <c r="D47" s="86" t="s">
        <v>444</v>
      </c>
      <c r="E47" s="86"/>
      <c r="F47" s="86" t="s">
        <v>444</v>
      </c>
      <c r="G47" s="86" t="s">
        <v>445</v>
      </c>
      <c r="H47" s="86" t="s">
        <v>447</v>
      </c>
      <c r="I47" s="86" t="s">
        <v>447</v>
      </c>
      <c r="J47" s="86" t="s">
        <v>447</v>
      </c>
      <c r="K47" s="87"/>
      <c r="L47" s="86" t="s">
        <v>684</v>
      </c>
      <c r="M47" s="87"/>
      <c r="N47" s="88" t="s">
        <v>677</v>
      </c>
      <c r="O47" s="51" t="s">
        <v>672</v>
      </c>
      <c r="P47" s="51" t="s">
        <v>678</v>
      </c>
      <c r="Q47" s="87"/>
      <c r="R47" s="51" t="s">
        <v>685</v>
      </c>
      <c r="S47" s="87"/>
      <c r="T47" s="87"/>
      <c r="U47" s="87"/>
      <c r="V47" s="87"/>
      <c r="W47" s="87"/>
      <c r="X47" s="90" t="s">
        <v>686</v>
      </c>
      <c r="Y47" s="87"/>
      <c r="Z47" s="86">
        <v>30</v>
      </c>
      <c r="AA47" s="86">
        <v>49</v>
      </c>
      <c r="AB47" s="86">
        <f t="shared" si="24"/>
        <v>19</v>
      </c>
      <c r="AC47" s="56">
        <f t="shared" si="22"/>
        <v>0.6333333333333333</v>
      </c>
      <c r="AD47" s="86">
        <v>67</v>
      </c>
      <c r="AE47" s="86">
        <v>90</v>
      </c>
      <c r="AF47" s="86">
        <f t="shared" si="25"/>
        <v>23</v>
      </c>
      <c r="AG47" s="56">
        <f t="shared" si="23"/>
        <v>0.34328358208955223</v>
      </c>
      <c r="AH47" s="86">
        <v>94</v>
      </c>
      <c r="AI47" s="86">
        <v>100</v>
      </c>
      <c r="AJ47" s="86">
        <f t="shared" si="26"/>
        <v>6</v>
      </c>
      <c r="AK47" s="56">
        <f t="shared" si="18"/>
        <v>6.3829787234042548E-2</v>
      </c>
      <c r="AL47" s="86">
        <v>33</v>
      </c>
      <c r="AM47" s="86">
        <v>75</v>
      </c>
      <c r="AN47" s="86">
        <f t="shared" si="27"/>
        <v>42</v>
      </c>
      <c r="AO47" s="56">
        <f t="shared" si="21"/>
        <v>1.2727272727272727</v>
      </c>
      <c r="AP47" s="86" t="s">
        <v>52</v>
      </c>
      <c r="AQ47" s="86" t="s">
        <v>52</v>
      </c>
      <c r="AR47" s="86" t="s">
        <v>52</v>
      </c>
      <c r="AS47" s="86" t="s">
        <v>52</v>
      </c>
      <c r="AT47" s="86">
        <v>92</v>
      </c>
      <c r="AU47" s="86">
        <v>97</v>
      </c>
      <c r="AV47" s="86">
        <f t="shared" si="28"/>
        <v>5</v>
      </c>
      <c r="AW47" s="56">
        <f t="shared" si="20"/>
        <v>5.434782608695652E-2</v>
      </c>
      <c r="AX47" s="86">
        <v>67</v>
      </c>
      <c r="AY47" s="86">
        <v>81</v>
      </c>
      <c r="AZ47" s="86">
        <f t="shared" si="29"/>
        <v>14</v>
      </c>
      <c r="BA47" s="89">
        <f t="shared" si="30"/>
        <v>0.20895522388059701</v>
      </c>
      <c r="BB47" s="87"/>
      <c r="BC47" s="87"/>
      <c r="BD47" s="87"/>
      <c r="BE47" s="87"/>
      <c r="BF47" s="87"/>
      <c r="BG47" s="87"/>
      <c r="BH47" s="87"/>
      <c r="BI47" s="87"/>
      <c r="BJ47" s="87"/>
      <c r="BK47" s="87"/>
      <c r="BL47" s="87"/>
      <c r="BM47" s="87"/>
      <c r="BN47" s="87"/>
      <c r="BO47" s="87"/>
      <c r="BP47" s="87"/>
      <c r="BQ47" s="87"/>
      <c r="BR47" s="87"/>
      <c r="BS47" s="87"/>
      <c r="BT47" s="87"/>
      <c r="BU47" s="87"/>
      <c r="BV47" s="87"/>
      <c r="BW47" s="87"/>
      <c r="BX47" s="87"/>
      <c r="BY47" s="87"/>
      <c r="BZ47" s="87"/>
      <c r="CA47" s="87"/>
      <c r="CB47" s="87"/>
      <c r="CC47" s="87"/>
      <c r="CD47" s="87"/>
      <c r="CE47" s="87"/>
      <c r="CF47" s="87"/>
      <c r="CG47" s="87"/>
      <c r="CH47" s="87"/>
      <c r="CI47" s="87"/>
      <c r="CJ47" s="87"/>
      <c r="CK47" s="87"/>
      <c r="CL47" s="87"/>
      <c r="CM47" s="87"/>
      <c r="CN47" s="87"/>
      <c r="CO47" s="87"/>
      <c r="CP47" s="87"/>
      <c r="CQ47" s="87"/>
      <c r="CR47" s="87"/>
      <c r="CS47" s="87"/>
      <c r="CT47" s="87"/>
      <c r="CU47" s="87"/>
      <c r="CV47" s="87"/>
      <c r="CW47" s="87"/>
      <c r="CX47" s="87"/>
      <c r="CY47" s="87"/>
      <c r="CZ47" s="87"/>
      <c r="DA47" s="87"/>
      <c r="DB47" s="87"/>
      <c r="DC47" s="87"/>
      <c r="DD47" s="87"/>
      <c r="DE47" s="87"/>
      <c r="DF47" s="87"/>
      <c r="DG47" s="87"/>
      <c r="DH47" s="87"/>
      <c r="DI47" s="87"/>
      <c r="DJ47" s="87"/>
      <c r="DK47" s="87"/>
      <c r="DL47" s="87"/>
      <c r="DM47" s="87"/>
      <c r="DN47" s="87"/>
    </row>
    <row r="48" spans="1:118" ht="42.75">
      <c r="A48" s="50">
        <v>2024</v>
      </c>
      <c r="B48" s="51" t="s">
        <v>442</v>
      </c>
      <c r="C48" s="51" t="s">
        <v>605</v>
      </c>
      <c r="D48" s="86" t="s">
        <v>444</v>
      </c>
      <c r="E48" s="87"/>
      <c r="F48" s="86" t="s">
        <v>444</v>
      </c>
      <c r="G48" s="86" t="s">
        <v>445</v>
      </c>
      <c r="H48" s="86" t="s">
        <v>687</v>
      </c>
      <c r="I48" s="86" t="s">
        <v>687</v>
      </c>
      <c r="J48" s="86" t="s">
        <v>687</v>
      </c>
      <c r="K48" s="87"/>
      <c r="L48" s="86" t="s">
        <v>688</v>
      </c>
      <c r="M48" s="87"/>
      <c r="N48" s="86" t="s">
        <v>687</v>
      </c>
      <c r="O48" s="51" t="s">
        <v>689</v>
      </c>
      <c r="P48" s="51" t="s">
        <v>690</v>
      </c>
      <c r="Q48" s="87"/>
      <c r="R48" s="86" t="s">
        <v>691</v>
      </c>
      <c r="S48" s="87"/>
      <c r="T48" s="87"/>
      <c r="U48" s="87"/>
      <c r="V48" s="87"/>
      <c r="W48" s="87"/>
      <c r="X48" s="85" t="s">
        <v>692</v>
      </c>
      <c r="Y48" s="91"/>
      <c r="Z48" s="92">
        <v>20</v>
      </c>
      <c r="AA48" s="93">
        <v>22</v>
      </c>
      <c r="AB48" s="94">
        <v>2</v>
      </c>
      <c r="AC48" s="95">
        <f t="shared" si="22"/>
        <v>0.1</v>
      </c>
      <c r="AD48" s="93">
        <v>53</v>
      </c>
      <c r="AE48" s="93">
        <v>53</v>
      </c>
      <c r="AF48" s="94">
        <v>0</v>
      </c>
      <c r="AG48" s="95">
        <f t="shared" si="23"/>
        <v>0</v>
      </c>
      <c r="AH48" s="93">
        <v>92</v>
      </c>
      <c r="AI48" s="93">
        <v>94</v>
      </c>
      <c r="AJ48" s="94">
        <v>2</v>
      </c>
      <c r="AK48" s="95">
        <f t="shared" si="18"/>
        <v>2.1739130434782608E-2</v>
      </c>
      <c r="AL48" s="93">
        <v>33</v>
      </c>
      <c r="AM48" s="93">
        <v>35</v>
      </c>
      <c r="AN48" s="94">
        <v>2</v>
      </c>
      <c r="AO48" s="95">
        <f t="shared" si="21"/>
        <v>6.0606060606060608E-2</v>
      </c>
      <c r="AP48" s="86" t="s">
        <v>52</v>
      </c>
      <c r="AQ48" s="86" t="s">
        <v>52</v>
      </c>
      <c r="AR48" s="86" t="s">
        <v>52</v>
      </c>
      <c r="AS48" s="86" t="s">
        <v>52</v>
      </c>
      <c r="AT48" s="93">
        <v>79</v>
      </c>
      <c r="AU48" s="93">
        <v>76</v>
      </c>
      <c r="AV48" s="94">
        <v>-3</v>
      </c>
      <c r="AW48" s="95">
        <f t="shared" si="20"/>
        <v>-3.7974683544303799E-2</v>
      </c>
      <c r="AX48" s="86">
        <v>74</v>
      </c>
      <c r="AY48" s="86">
        <v>80</v>
      </c>
      <c r="AZ48" s="86">
        <f t="shared" si="29"/>
        <v>6</v>
      </c>
      <c r="BA48" s="89">
        <f t="shared" si="30"/>
        <v>8.1081081081081086E-2</v>
      </c>
      <c r="BB48" s="91"/>
      <c r="BC48" s="91"/>
      <c r="BD48" s="91"/>
      <c r="BE48" s="91"/>
      <c r="BF48" s="91"/>
      <c r="BG48" s="91"/>
      <c r="BH48" s="91"/>
      <c r="BI48" s="91"/>
      <c r="BJ48" s="91"/>
      <c r="BK48" s="91"/>
      <c r="BL48" s="91"/>
      <c r="BM48" s="91"/>
      <c r="BN48" s="91"/>
      <c r="BO48" s="91"/>
      <c r="BP48" s="91"/>
      <c r="BQ48" s="91"/>
      <c r="BR48" s="91"/>
      <c r="BS48" s="91"/>
      <c r="BT48" s="91"/>
      <c r="BU48" s="91"/>
      <c r="BV48" s="91"/>
      <c r="BW48" s="91"/>
      <c r="BX48" s="91"/>
      <c r="BY48" s="91"/>
      <c r="BZ48" s="91"/>
      <c r="CA48" s="91"/>
      <c r="CB48" s="91"/>
      <c r="CC48" s="91"/>
      <c r="CD48" s="91"/>
      <c r="CE48" s="91"/>
      <c r="CF48" s="86">
        <v>20</v>
      </c>
      <c r="CG48" s="91"/>
      <c r="CH48" s="86">
        <v>58</v>
      </c>
      <c r="CI48" s="86">
        <v>85</v>
      </c>
      <c r="CJ48" s="86">
        <v>27</v>
      </c>
      <c r="CK48" s="86">
        <v>52</v>
      </c>
      <c r="CL48" s="91"/>
      <c r="CM48" s="86">
        <v>80</v>
      </c>
      <c r="CN48" s="86">
        <v>93</v>
      </c>
      <c r="CO48" s="86">
        <v>13</v>
      </c>
      <c r="CP48" s="86">
        <v>91</v>
      </c>
      <c r="CQ48" s="91"/>
      <c r="CR48" s="86">
        <v>95</v>
      </c>
      <c r="CS48" s="86">
        <v>99</v>
      </c>
      <c r="CT48" s="86">
        <v>4</v>
      </c>
      <c r="CU48" s="86">
        <v>33</v>
      </c>
      <c r="CV48" s="91"/>
      <c r="CW48" s="86">
        <v>60</v>
      </c>
      <c r="CX48" s="86">
        <v>83</v>
      </c>
      <c r="CY48" s="86">
        <v>23</v>
      </c>
      <c r="CZ48" s="86">
        <v>75</v>
      </c>
      <c r="DA48" s="91"/>
      <c r="DB48" s="86">
        <v>91</v>
      </c>
      <c r="DC48" s="86">
        <v>99</v>
      </c>
      <c r="DD48" s="86">
        <v>8</v>
      </c>
      <c r="DE48" s="86">
        <v>91</v>
      </c>
      <c r="DF48" s="91"/>
      <c r="DG48" s="86" t="s">
        <v>52</v>
      </c>
      <c r="DH48" s="86" t="s">
        <v>52</v>
      </c>
      <c r="DI48" s="86" t="s">
        <v>52</v>
      </c>
      <c r="DJ48" s="86">
        <v>57</v>
      </c>
      <c r="DK48" s="91"/>
      <c r="DL48" s="86">
        <v>62</v>
      </c>
      <c r="DM48" s="86">
        <v>69</v>
      </c>
      <c r="DN48" s="86">
        <v>7</v>
      </c>
    </row>
    <row r="49" spans="1:118" ht="42.75">
      <c r="A49" s="50">
        <v>2024</v>
      </c>
      <c r="B49" s="51" t="s">
        <v>442</v>
      </c>
      <c r="C49" s="51" t="s">
        <v>605</v>
      </c>
      <c r="D49" s="86" t="s">
        <v>444</v>
      </c>
      <c r="E49" s="87"/>
      <c r="F49" s="86" t="s">
        <v>444</v>
      </c>
      <c r="G49" s="86" t="s">
        <v>445</v>
      </c>
      <c r="H49" s="86" t="s">
        <v>687</v>
      </c>
      <c r="I49" s="86" t="s">
        <v>687</v>
      </c>
      <c r="J49" s="86" t="s">
        <v>687</v>
      </c>
      <c r="K49" s="87"/>
      <c r="L49" s="51" t="s">
        <v>693</v>
      </c>
      <c r="M49" s="87"/>
      <c r="N49" s="86" t="s">
        <v>687</v>
      </c>
      <c r="O49" s="51" t="s">
        <v>689</v>
      </c>
      <c r="P49" s="51" t="s">
        <v>690</v>
      </c>
      <c r="Q49" s="87"/>
      <c r="R49" s="86" t="s">
        <v>694</v>
      </c>
      <c r="S49" s="87"/>
      <c r="T49" s="87"/>
      <c r="U49" s="87"/>
      <c r="V49" s="87"/>
      <c r="W49" s="87"/>
      <c r="X49" s="85" t="s">
        <v>695</v>
      </c>
      <c r="Y49" s="91"/>
      <c r="Z49" s="96">
        <v>27</v>
      </c>
      <c r="AA49" s="94">
        <v>34</v>
      </c>
      <c r="AB49" s="94">
        <v>7</v>
      </c>
      <c r="AC49" s="95">
        <f t="shared" si="22"/>
        <v>0.25925925925925924</v>
      </c>
      <c r="AD49" s="94">
        <v>53</v>
      </c>
      <c r="AE49" s="94">
        <v>62</v>
      </c>
      <c r="AF49" s="94">
        <v>9</v>
      </c>
      <c r="AG49" s="97">
        <f t="shared" si="23"/>
        <v>0.16981132075471697</v>
      </c>
      <c r="AH49" s="94">
        <v>90</v>
      </c>
      <c r="AI49" s="94">
        <v>90</v>
      </c>
      <c r="AJ49" s="94">
        <v>0</v>
      </c>
      <c r="AK49" s="95">
        <f t="shared" si="18"/>
        <v>0</v>
      </c>
      <c r="AL49" s="94">
        <v>43</v>
      </c>
      <c r="AM49" s="94">
        <v>47</v>
      </c>
      <c r="AN49" s="94">
        <v>4</v>
      </c>
      <c r="AO49" s="97">
        <f t="shared" si="21"/>
        <v>9.3023255813953487E-2</v>
      </c>
      <c r="AP49" s="86" t="s">
        <v>52</v>
      </c>
      <c r="AQ49" s="86" t="s">
        <v>52</v>
      </c>
      <c r="AR49" s="86" t="s">
        <v>52</v>
      </c>
      <c r="AS49" s="86" t="s">
        <v>52</v>
      </c>
      <c r="AT49" s="94">
        <v>77</v>
      </c>
      <c r="AU49" s="94">
        <v>81</v>
      </c>
      <c r="AV49" s="94">
        <v>4</v>
      </c>
      <c r="AW49" s="97">
        <f t="shared" si="20"/>
        <v>5.1948051948051951E-2</v>
      </c>
      <c r="AX49" s="86">
        <v>84</v>
      </c>
      <c r="AY49" s="86">
        <v>84</v>
      </c>
      <c r="AZ49" s="86">
        <f t="shared" si="29"/>
        <v>0</v>
      </c>
      <c r="BA49" s="89">
        <f t="shared" si="30"/>
        <v>0</v>
      </c>
      <c r="BB49" s="91"/>
      <c r="BC49" s="91"/>
      <c r="BD49" s="91"/>
      <c r="BE49" s="91"/>
      <c r="BF49" s="91"/>
      <c r="BG49" s="91"/>
      <c r="BH49" s="91"/>
      <c r="BI49" s="91"/>
      <c r="BJ49" s="91"/>
      <c r="BK49" s="91"/>
      <c r="BL49" s="91"/>
      <c r="BM49" s="91"/>
      <c r="BN49" s="91"/>
      <c r="BO49" s="91"/>
      <c r="BP49" s="91"/>
      <c r="BQ49" s="91"/>
      <c r="BR49" s="91"/>
      <c r="BS49" s="91"/>
      <c r="BT49" s="91"/>
      <c r="BU49" s="91"/>
      <c r="BV49" s="91"/>
      <c r="BW49" s="91"/>
      <c r="BX49" s="91"/>
      <c r="BY49" s="91"/>
      <c r="BZ49" s="91"/>
      <c r="CA49" s="91"/>
      <c r="CB49" s="91"/>
      <c r="CC49" s="91"/>
      <c r="CD49" s="91"/>
      <c r="CE49" s="91"/>
      <c r="CF49" s="86">
        <v>31</v>
      </c>
      <c r="CG49" s="91"/>
      <c r="CH49" s="86">
        <v>59</v>
      </c>
      <c r="CI49" s="86">
        <v>80</v>
      </c>
      <c r="CJ49" s="86">
        <v>21</v>
      </c>
      <c r="CK49" s="86">
        <v>51</v>
      </c>
      <c r="CL49" s="91"/>
      <c r="CM49" s="86">
        <v>77</v>
      </c>
      <c r="CN49" s="86">
        <v>89</v>
      </c>
      <c r="CO49" s="86">
        <v>12</v>
      </c>
      <c r="CP49" s="86">
        <v>85</v>
      </c>
      <c r="CQ49" s="91"/>
      <c r="CR49" s="86">
        <v>95</v>
      </c>
      <c r="CS49" s="86">
        <v>99</v>
      </c>
      <c r="CT49" s="86">
        <v>4</v>
      </c>
      <c r="CU49" s="86">
        <v>43</v>
      </c>
      <c r="CV49" s="91"/>
      <c r="CW49" s="86">
        <v>59</v>
      </c>
      <c r="CX49" s="86">
        <v>84</v>
      </c>
      <c r="CY49" s="86">
        <v>25</v>
      </c>
      <c r="CZ49" s="86">
        <v>76</v>
      </c>
      <c r="DA49" s="91"/>
      <c r="DB49" s="86">
        <v>85</v>
      </c>
      <c r="DC49" s="86">
        <v>94</v>
      </c>
      <c r="DD49" s="86">
        <v>9</v>
      </c>
      <c r="DE49" s="91"/>
      <c r="DF49" s="91"/>
      <c r="DG49" s="86" t="s">
        <v>52</v>
      </c>
      <c r="DH49" s="86" t="s">
        <v>52</v>
      </c>
      <c r="DI49" s="86" t="s">
        <v>52</v>
      </c>
      <c r="DJ49" s="86">
        <v>62</v>
      </c>
      <c r="DK49" s="91"/>
      <c r="DL49" s="86">
        <v>68</v>
      </c>
      <c r="DM49" s="86">
        <v>70</v>
      </c>
      <c r="DN49" s="86">
        <v>2</v>
      </c>
    </row>
    <row r="50" spans="1:118" ht="42.75">
      <c r="A50" s="50">
        <v>2024</v>
      </c>
      <c r="B50" s="51" t="s">
        <v>442</v>
      </c>
      <c r="C50" s="51" t="s">
        <v>605</v>
      </c>
      <c r="D50" s="86" t="s">
        <v>444</v>
      </c>
      <c r="E50" s="87"/>
      <c r="F50" s="86" t="s">
        <v>444</v>
      </c>
      <c r="G50" s="86" t="s">
        <v>445</v>
      </c>
      <c r="H50" s="86" t="s">
        <v>696</v>
      </c>
      <c r="I50" s="86" t="s">
        <v>696</v>
      </c>
      <c r="J50" s="86" t="s">
        <v>696</v>
      </c>
      <c r="K50" s="87"/>
      <c r="L50" s="86" t="s">
        <v>688</v>
      </c>
      <c r="M50" s="87"/>
      <c r="N50" s="86" t="s">
        <v>697</v>
      </c>
      <c r="O50" s="86" t="s">
        <v>698</v>
      </c>
      <c r="P50" s="86" t="s">
        <v>699</v>
      </c>
      <c r="Q50" s="98"/>
      <c r="R50" s="86" t="s">
        <v>674</v>
      </c>
      <c r="S50" s="87"/>
      <c r="T50" s="87"/>
      <c r="U50" s="87"/>
      <c r="V50" s="87"/>
      <c r="W50" s="87"/>
      <c r="X50" s="85" t="s">
        <v>700</v>
      </c>
      <c r="Y50" s="87"/>
      <c r="Z50" s="99">
        <v>15</v>
      </c>
      <c r="AA50" s="53">
        <v>27</v>
      </c>
      <c r="AB50" s="53">
        <f t="shared" ref="AB50:AB57" si="31">AA50-Z50</f>
        <v>12</v>
      </c>
      <c r="AC50" s="100">
        <f t="shared" si="22"/>
        <v>0.8</v>
      </c>
      <c r="AD50" s="53">
        <v>44</v>
      </c>
      <c r="AE50" s="53">
        <v>50</v>
      </c>
      <c r="AF50" s="53">
        <f t="shared" ref="AF50:AF57" si="32">AE50-AD50</f>
        <v>6</v>
      </c>
      <c r="AG50" s="100">
        <f t="shared" si="23"/>
        <v>0.13636363636363635</v>
      </c>
      <c r="AH50" s="53">
        <v>64</v>
      </c>
      <c r="AI50" s="53">
        <v>72</v>
      </c>
      <c r="AJ50" s="53">
        <f t="shared" ref="AJ50:AJ57" si="33">AI50-AH50</f>
        <v>8</v>
      </c>
      <c r="AK50" s="100">
        <f t="shared" si="18"/>
        <v>0.125</v>
      </c>
      <c r="AL50" s="53">
        <v>36</v>
      </c>
      <c r="AM50" s="53">
        <v>46</v>
      </c>
      <c r="AN50" s="53">
        <f t="shared" ref="AN50:AN57" si="34">AM50-AL50</f>
        <v>10</v>
      </c>
      <c r="AO50" s="100">
        <f t="shared" si="21"/>
        <v>0.27777777777777779</v>
      </c>
      <c r="AP50" s="53">
        <v>42</v>
      </c>
      <c r="AQ50" s="53">
        <v>42</v>
      </c>
      <c r="AR50" s="53">
        <f t="shared" ref="AR50:AR57" si="35">AQ50-AP50</f>
        <v>0</v>
      </c>
      <c r="AS50" s="100">
        <f t="shared" ref="AS50:AS57" si="36">AR50/AP50</f>
        <v>0</v>
      </c>
      <c r="AT50" s="53">
        <v>53</v>
      </c>
      <c r="AU50" s="53">
        <v>61</v>
      </c>
      <c r="AV50" s="53">
        <f t="shared" ref="AV50:AV57" si="37">AU50-AT50</f>
        <v>8</v>
      </c>
      <c r="AW50" s="100">
        <f t="shared" si="20"/>
        <v>0.15094339622641509</v>
      </c>
      <c r="AX50" s="86">
        <v>54</v>
      </c>
      <c r="AY50" s="86">
        <v>58</v>
      </c>
      <c r="AZ50" s="86">
        <f t="shared" si="29"/>
        <v>4</v>
      </c>
      <c r="BA50" s="89">
        <f t="shared" si="30"/>
        <v>7.407407407407407E-2</v>
      </c>
      <c r="BB50" s="87"/>
      <c r="BC50" s="87"/>
      <c r="BD50" s="87"/>
      <c r="BE50" s="87"/>
      <c r="BF50" s="87"/>
      <c r="BG50" s="87"/>
      <c r="BH50" s="87"/>
      <c r="BI50" s="87"/>
      <c r="BJ50" s="87"/>
      <c r="BK50" s="87"/>
      <c r="BL50" s="87"/>
      <c r="BM50" s="87"/>
      <c r="BN50" s="87"/>
      <c r="BO50" s="87"/>
      <c r="BP50" s="87"/>
      <c r="BQ50" s="87"/>
      <c r="BR50" s="87"/>
      <c r="BS50" s="87"/>
      <c r="BT50" s="87"/>
      <c r="BU50" s="87"/>
      <c r="BV50" s="87"/>
      <c r="BW50" s="87"/>
      <c r="BX50" s="87"/>
      <c r="BY50" s="87"/>
      <c r="BZ50" s="87"/>
      <c r="CA50" s="87"/>
      <c r="CB50" s="87"/>
      <c r="CC50" s="87"/>
      <c r="CD50" s="87"/>
      <c r="CE50" s="87"/>
      <c r="CF50" s="87"/>
      <c r="CG50" s="87"/>
      <c r="CH50" s="86">
        <v>33</v>
      </c>
      <c r="CI50" s="86">
        <v>48</v>
      </c>
      <c r="CJ50" s="86">
        <v>15</v>
      </c>
      <c r="CK50" s="87"/>
      <c r="CL50" s="87"/>
      <c r="CM50" s="86">
        <v>76</v>
      </c>
      <c r="CN50" s="86">
        <v>80</v>
      </c>
      <c r="CO50" s="86">
        <v>4</v>
      </c>
      <c r="CP50" s="87"/>
      <c r="CQ50" s="87"/>
      <c r="CR50" s="86">
        <v>87</v>
      </c>
      <c r="CS50" s="86">
        <v>89</v>
      </c>
      <c r="CT50" s="86">
        <v>2</v>
      </c>
      <c r="CU50" s="87"/>
      <c r="CV50" s="87"/>
      <c r="CW50" s="86">
        <v>49</v>
      </c>
      <c r="CX50" s="86">
        <v>63</v>
      </c>
      <c r="CY50" s="86">
        <v>14</v>
      </c>
      <c r="CZ50" s="87"/>
      <c r="DA50" s="87"/>
      <c r="DB50" s="86">
        <v>79</v>
      </c>
      <c r="DC50" s="86">
        <v>84</v>
      </c>
      <c r="DD50" s="86">
        <v>5</v>
      </c>
      <c r="DE50" s="87"/>
      <c r="DF50" s="87"/>
      <c r="DG50" s="86">
        <v>76</v>
      </c>
      <c r="DH50" s="86">
        <v>77</v>
      </c>
      <c r="DI50" s="86">
        <v>1</v>
      </c>
      <c r="DJ50" s="87"/>
      <c r="DK50" s="87"/>
      <c r="DL50" s="86">
        <v>85</v>
      </c>
      <c r="DM50" s="86">
        <v>89</v>
      </c>
      <c r="DN50" s="86">
        <v>4</v>
      </c>
    </row>
    <row r="51" spans="1:118" ht="42.75">
      <c r="A51" s="50">
        <v>2024</v>
      </c>
      <c r="B51" s="51" t="s">
        <v>442</v>
      </c>
      <c r="C51" s="51" t="s">
        <v>632</v>
      </c>
      <c r="D51" s="51" t="s">
        <v>668</v>
      </c>
      <c r="E51" s="87"/>
      <c r="F51" s="51" t="s">
        <v>668</v>
      </c>
      <c r="G51" s="51" t="s">
        <v>445</v>
      </c>
      <c r="H51" s="51" t="s">
        <v>701</v>
      </c>
      <c r="I51" s="51" t="s">
        <v>701</v>
      </c>
      <c r="J51" s="51" t="s">
        <v>701</v>
      </c>
      <c r="K51" s="87"/>
      <c r="L51" s="51" t="s">
        <v>693</v>
      </c>
      <c r="M51" s="87"/>
      <c r="N51" s="88" t="s">
        <v>701</v>
      </c>
      <c r="O51" s="86" t="s">
        <v>702</v>
      </c>
      <c r="P51" s="86" t="s">
        <v>699</v>
      </c>
      <c r="Q51" s="87"/>
      <c r="R51" s="86" t="s">
        <v>694</v>
      </c>
      <c r="S51" s="87"/>
      <c r="T51" s="87"/>
      <c r="U51" s="87"/>
      <c r="V51" s="87"/>
      <c r="W51" s="87"/>
      <c r="X51" s="85" t="s">
        <v>95</v>
      </c>
      <c r="Y51" s="87"/>
      <c r="Z51" s="99">
        <v>16</v>
      </c>
      <c r="AA51" s="53">
        <v>39</v>
      </c>
      <c r="AB51" s="53">
        <f t="shared" si="31"/>
        <v>23</v>
      </c>
      <c r="AC51" s="100">
        <f t="shared" si="22"/>
        <v>1.4375</v>
      </c>
      <c r="AD51" s="53">
        <v>42</v>
      </c>
      <c r="AE51" s="53">
        <v>63</v>
      </c>
      <c r="AF51" s="53">
        <f t="shared" si="32"/>
        <v>21</v>
      </c>
      <c r="AG51" s="100">
        <f t="shared" si="23"/>
        <v>0.5</v>
      </c>
      <c r="AH51" s="53">
        <v>81</v>
      </c>
      <c r="AI51" s="53">
        <v>88</v>
      </c>
      <c r="AJ51" s="53">
        <f t="shared" si="33"/>
        <v>7</v>
      </c>
      <c r="AK51" s="100">
        <f t="shared" si="18"/>
        <v>8.6419753086419748E-2</v>
      </c>
      <c r="AL51" s="53">
        <v>18</v>
      </c>
      <c r="AM51" s="53">
        <v>44</v>
      </c>
      <c r="AN51" s="53">
        <f t="shared" si="34"/>
        <v>26</v>
      </c>
      <c r="AO51" s="100">
        <f t="shared" si="21"/>
        <v>1.4444444444444444</v>
      </c>
      <c r="AP51" s="53">
        <v>64</v>
      </c>
      <c r="AQ51" s="53">
        <v>74</v>
      </c>
      <c r="AR51" s="53">
        <f t="shared" si="35"/>
        <v>10</v>
      </c>
      <c r="AS51" s="100">
        <f t="shared" si="36"/>
        <v>0.15625</v>
      </c>
      <c r="AT51" s="53">
        <v>64</v>
      </c>
      <c r="AU51" s="53">
        <v>75</v>
      </c>
      <c r="AV51" s="53">
        <f t="shared" si="37"/>
        <v>11</v>
      </c>
      <c r="AW51" s="100">
        <f t="shared" si="20"/>
        <v>0.171875</v>
      </c>
      <c r="AX51" s="86">
        <v>62</v>
      </c>
      <c r="AY51" s="86">
        <v>79</v>
      </c>
      <c r="AZ51" s="86">
        <f t="shared" si="29"/>
        <v>17</v>
      </c>
      <c r="BA51" s="89">
        <f t="shared" si="30"/>
        <v>0.27419354838709675</v>
      </c>
      <c r="BB51" s="87"/>
      <c r="BC51" s="87"/>
      <c r="BD51" s="87"/>
      <c r="BE51" s="87"/>
      <c r="BF51" s="87"/>
      <c r="BG51" s="87"/>
      <c r="BH51" s="87"/>
      <c r="BI51" s="87"/>
      <c r="BJ51" s="87"/>
      <c r="BK51" s="87"/>
      <c r="BL51" s="87"/>
      <c r="BM51" s="87"/>
      <c r="BN51" s="87"/>
      <c r="BO51" s="87"/>
      <c r="BP51" s="87"/>
      <c r="BQ51" s="87"/>
      <c r="BR51" s="87"/>
      <c r="BS51" s="87"/>
      <c r="BT51" s="87"/>
      <c r="BU51" s="87"/>
      <c r="BV51" s="87"/>
      <c r="BW51" s="87"/>
      <c r="BX51" s="87"/>
      <c r="BY51" s="87"/>
      <c r="BZ51" s="87"/>
      <c r="CA51" s="87"/>
      <c r="CB51" s="87"/>
      <c r="CC51" s="87"/>
      <c r="CD51" s="87"/>
      <c r="CE51" s="87"/>
      <c r="CF51" s="87"/>
      <c r="CG51" s="86"/>
      <c r="CH51" s="86">
        <v>62</v>
      </c>
      <c r="CI51" s="86">
        <v>86</v>
      </c>
      <c r="CJ51" s="86">
        <v>24</v>
      </c>
      <c r="CK51" s="86"/>
      <c r="CL51" s="86"/>
      <c r="CM51" s="86">
        <v>83</v>
      </c>
      <c r="CN51" s="86">
        <v>93</v>
      </c>
      <c r="CO51" s="86">
        <v>10</v>
      </c>
      <c r="CP51" s="86"/>
      <c r="CQ51" s="86"/>
      <c r="CR51" s="86">
        <v>89</v>
      </c>
      <c r="CS51" s="86">
        <v>97</v>
      </c>
      <c r="CT51" s="86">
        <v>8</v>
      </c>
      <c r="CU51" s="86"/>
      <c r="CV51" s="86"/>
      <c r="CW51" s="86">
        <v>51</v>
      </c>
      <c r="CX51" s="86">
        <v>80</v>
      </c>
      <c r="CY51" s="86">
        <v>29</v>
      </c>
      <c r="CZ51" s="86"/>
      <c r="DA51" s="86"/>
      <c r="DB51" s="86">
        <v>81</v>
      </c>
      <c r="DC51" s="86">
        <v>93</v>
      </c>
      <c r="DD51" s="86">
        <v>12</v>
      </c>
      <c r="DE51" s="86"/>
      <c r="DF51" s="86"/>
      <c r="DG51" s="86">
        <v>82</v>
      </c>
      <c r="DH51" s="86">
        <v>90</v>
      </c>
      <c r="DI51" s="86">
        <v>8</v>
      </c>
      <c r="DJ51" s="86"/>
      <c r="DK51" s="86"/>
      <c r="DL51" s="86">
        <v>88</v>
      </c>
      <c r="DM51" s="86">
        <v>95</v>
      </c>
      <c r="DN51" s="86">
        <v>7</v>
      </c>
    </row>
    <row r="52" spans="1:118" ht="42.75">
      <c r="A52" s="50">
        <v>2024</v>
      </c>
      <c r="B52" s="51" t="s">
        <v>442</v>
      </c>
      <c r="C52" s="51" t="s">
        <v>632</v>
      </c>
      <c r="D52" s="51" t="s">
        <v>668</v>
      </c>
      <c r="E52" s="87"/>
      <c r="F52" s="51" t="s">
        <v>668</v>
      </c>
      <c r="G52" s="51" t="s">
        <v>445</v>
      </c>
      <c r="H52" s="51" t="s">
        <v>703</v>
      </c>
      <c r="I52" s="51" t="s">
        <v>703</v>
      </c>
      <c r="J52" s="51" t="s">
        <v>703</v>
      </c>
      <c r="K52" s="87"/>
      <c r="L52" s="51" t="s">
        <v>681</v>
      </c>
      <c r="M52" s="87"/>
      <c r="N52" s="52" t="s">
        <v>703</v>
      </c>
      <c r="O52" s="86" t="s">
        <v>704</v>
      </c>
      <c r="P52" s="86" t="s">
        <v>699</v>
      </c>
      <c r="Q52" s="87"/>
      <c r="R52" s="86" t="s">
        <v>682</v>
      </c>
      <c r="S52" s="87"/>
      <c r="T52" s="87"/>
      <c r="U52" s="87"/>
      <c r="V52" s="87"/>
      <c r="W52" s="87"/>
      <c r="X52" s="85" t="s">
        <v>705</v>
      </c>
      <c r="Y52" s="87"/>
      <c r="Z52" s="99">
        <v>7</v>
      </c>
      <c r="AA52" s="53">
        <v>11</v>
      </c>
      <c r="AB52" s="53">
        <f t="shared" si="31"/>
        <v>4</v>
      </c>
      <c r="AC52" s="100">
        <f t="shared" si="22"/>
        <v>0.5714285714285714</v>
      </c>
      <c r="AD52" s="53">
        <v>26</v>
      </c>
      <c r="AE52" s="53">
        <v>32</v>
      </c>
      <c r="AF52" s="53">
        <f t="shared" si="32"/>
        <v>6</v>
      </c>
      <c r="AG52" s="100">
        <f t="shared" si="23"/>
        <v>0.23076923076923078</v>
      </c>
      <c r="AH52" s="53">
        <v>91</v>
      </c>
      <c r="AI52" s="53">
        <v>95</v>
      </c>
      <c r="AJ52" s="53">
        <f t="shared" si="33"/>
        <v>4</v>
      </c>
      <c r="AK52" s="100">
        <f t="shared" si="18"/>
        <v>4.3956043956043959E-2</v>
      </c>
      <c r="AL52" s="53">
        <v>36</v>
      </c>
      <c r="AM52" s="53">
        <v>36</v>
      </c>
      <c r="AN52" s="53">
        <f t="shared" si="34"/>
        <v>0</v>
      </c>
      <c r="AO52" s="100">
        <f t="shared" si="21"/>
        <v>0</v>
      </c>
      <c r="AP52" s="53">
        <v>76</v>
      </c>
      <c r="AQ52" s="53">
        <v>79</v>
      </c>
      <c r="AR52" s="53">
        <f t="shared" si="35"/>
        <v>3</v>
      </c>
      <c r="AS52" s="100">
        <f t="shared" si="36"/>
        <v>3.9473684210526314E-2</v>
      </c>
      <c r="AT52" s="53">
        <v>82</v>
      </c>
      <c r="AU52" s="53">
        <v>83</v>
      </c>
      <c r="AV52" s="53">
        <f t="shared" si="37"/>
        <v>1</v>
      </c>
      <c r="AW52" s="100">
        <f t="shared" si="20"/>
        <v>1.2195121951219513E-2</v>
      </c>
      <c r="AX52" s="86">
        <v>78</v>
      </c>
      <c r="AY52" s="86">
        <v>78</v>
      </c>
      <c r="AZ52" s="86">
        <f t="shared" si="29"/>
        <v>0</v>
      </c>
      <c r="BA52" s="89">
        <f t="shared" si="30"/>
        <v>0</v>
      </c>
      <c r="BB52" s="86"/>
      <c r="BC52" s="86"/>
      <c r="BD52" s="86"/>
      <c r="BE52" s="87"/>
      <c r="BF52" s="87"/>
      <c r="BG52" s="87"/>
      <c r="BH52" s="87"/>
      <c r="BI52" s="87"/>
      <c r="BJ52" s="87"/>
      <c r="BK52" s="87"/>
      <c r="BL52" s="87"/>
      <c r="BM52" s="87"/>
      <c r="BN52" s="87"/>
      <c r="BO52" s="87"/>
      <c r="BP52" s="87"/>
      <c r="BQ52" s="87"/>
      <c r="BR52" s="87"/>
      <c r="BS52" s="87"/>
      <c r="BT52" s="87"/>
      <c r="BU52" s="87"/>
      <c r="BV52" s="87"/>
      <c r="BW52" s="87"/>
      <c r="BX52" s="87"/>
      <c r="BY52" s="87"/>
      <c r="BZ52" s="87"/>
      <c r="CA52" s="87"/>
      <c r="CB52" s="87"/>
      <c r="CC52" s="87"/>
      <c r="CD52" s="87"/>
      <c r="CE52" s="87"/>
      <c r="CF52" s="87"/>
      <c r="CG52" s="86"/>
      <c r="CH52" s="86">
        <v>43</v>
      </c>
      <c r="CI52" s="86">
        <v>68</v>
      </c>
      <c r="CJ52" s="86">
        <v>25</v>
      </c>
      <c r="CK52" s="86"/>
      <c r="CL52" s="86"/>
      <c r="CM52" s="86">
        <v>63</v>
      </c>
      <c r="CN52" s="86">
        <v>85</v>
      </c>
      <c r="CO52" s="86">
        <v>22</v>
      </c>
      <c r="CP52" s="86"/>
      <c r="CQ52" s="86"/>
      <c r="CR52" s="86">
        <v>92</v>
      </c>
      <c r="CS52" s="86">
        <v>97</v>
      </c>
      <c r="CT52" s="86">
        <v>5</v>
      </c>
      <c r="CU52" s="86"/>
      <c r="CV52" s="86"/>
      <c r="CW52" s="86">
        <v>40</v>
      </c>
      <c r="CX52" s="86">
        <v>75</v>
      </c>
      <c r="CY52" s="86">
        <v>35</v>
      </c>
      <c r="CZ52" s="86"/>
      <c r="DA52" s="86"/>
      <c r="DB52" s="86">
        <v>84</v>
      </c>
      <c r="DC52" s="86">
        <v>91</v>
      </c>
      <c r="DD52" s="86">
        <v>7</v>
      </c>
      <c r="DE52" s="86"/>
      <c r="DF52" s="86"/>
      <c r="DG52" s="86">
        <v>88</v>
      </c>
      <c r="DH52" s="86">
        <v>84</v>
      </c>
      <c r="DI52" s="86">
        <v>-4</v>
      </c>
      <c r="DJ52" s="86"/>
      <c r="DK52" s="86"/>
      <c r="DL52" s="86">
        <v>94</v>
      </c>
      <c r="DM52" s="86">
        <v>92</v>
      </c>
      <c r="DN52" s="86">
        <v>-2</v>
      </c>
    </row>
    <row r="53" spans="1:118" ht="71.25">
      <c r="A53" s="50">
        <v>2024</v>
      </c>
      <c r="B53" s="51" t="s">
        <v>442</v>
      </c>
      <c r="C53" s="51" t="s">
        <v>632</v>
      </c>
      <c r="D53" s="51" t="s">
        <v>668</v>
      </c>
      <c r="E53" s="51"/>
      <c r="F53" s="51" t="s">
        <v>668</v>
      </c>
      <c r="G53" s="51" t="s">
        <v>445</v>
      </c>
      <c r="H53" s="51" t="s">
        <v>669</v>
      </c>
      <c r="I53" s="51" t="s">
        <v>669</v>
      </c>
      <c r="J53" s="51" t="s">
        <v>669</v>
      </c>
      <c r="K53" s="87"/>
      <c r="L53" s="51" t="s">
        <v>693</v>
      </c>
      <c r="M53" s="87"/>
      <c r="N53" s="52" t="s">
        <v>706</v>
      </c>
      <c r="O53" s="51" t="s">
        <v>672</v>
      </c>
      <c r="P53" s="86" t="s">
        <v>699</v>
      </c>
      <c r="Q53" s="87"/>
      <c r="R53" s="86" t="s">
        <v>707</v>
      </c>
      <c r="S53" s="87"/>
      <c r="T53" s="87"/>
      <c r="U53" s="87"/>
      <c r="V53" s="87"/>
      <c r="W53" s="87"/>
      <c r="X53" s="85" t="s">
        <v>708</v>
      </c>
      <c r="Y53" s="87"/>
      <c r="Z53" s="99">
        <v>12</v>
      </c>
      <c r="AA53" s="53">
        <v>31</v>
      </c>
      <c r="AB53" s="53">
        <f t="shared" si="31"/>
        <v>19</v>
      </c>
      <c r="AC53" s="100">
        <f t="shared" si="22"/>
        <v>1.5833333333333333</v>
      </c>
      <c r="AD53" s="53">
        <v>28</v>
      </c>
      <c r="AE53" s="53">
        <v>53</v>
      </c>
      <c r="AF53" s="53">
        <f t="shared" si="32"/>
        <v>25</v>
      </c>
      <c r="AG53" s="100">
        <f t="shared" si="23"/>
        <v>0.8928571428571429</v>
      </c>
      <c r="AH53" s="53">
        <v>74</v>
      </c>
      <c r="AI53" s="53">
        <v>72</v>
      </c>
      <c r="AJ53" s="53">
        <f t="shared" si="33"/>
        <v>-2</v>
      </c>
      <c r="AK53" s="100">
        <f t="shared" si="18"/>
        <v>-2.7027027027027029E-2</v>
      </c>
      <c r="AL53" s="53">
        <v>17</v>
      </c>
      <c r="AM53" s="53">
        <v>29</v>
      </c>
      <c r="AN53" s="53">
        <f t="shared" si="34"/>
        <v>12</v>
      </c>
      <c r="AO53" s="100">
        <f t="shared" si="21"/>
        <v>0.70588235294117652</v>
      </c>
      <c r="AP53" s="53">
        <v>58</v>
      </c>
      <c r="AQ53" s="53">
        <v>67</v>
      </c>
      <c r="AR53" s="53">
        <f t="shared" si="35"/>
        <v>9</v>
      </c>
      <c r="AS53" s="100">
        <f t="shared" si="36"/>
        <v>0.15517241379310345</v>
      </c>
      <c r="AT53" s="53">
        <v>63</v>
      </c>
      <c r="AU53" s="53">
        <v>63</v>
      </c>
      <c r="AV53" s="53">
        <f t="shared" si="37"/>
        <v>0</v>
      </c>
      <c r="AW53" s="100">
        <f t="shared" si="20"/>
        <v>0</v>
      </c>
      <c r="AX53" s="86">
        <v>49</v>
      </c>
      <c r="AY53" s="86">
        <v>60</v>
      </c>
      <c r="AZ53" s="86">
        <f t="shared" si="29"/>
        <v>11</v>
      </c>
      <c r="BA53" s="89">
        <f t="shared" si="30"/>
        <v>0.22448979591836735</v>
      </c>
      <c r="BB53" s="87"/>
      <c r="BC53" s="87"/>
      <c r="BD53" s="87"/>
      <c r="BE53" s="87"/>
      <c r="BF53" s="87"/>
      <c r="BG53" s="87"/>
      <c r="BH53" s="87"/>
      <c r="BI53" s="87"/>
      <c r="BJ53" s="87"/>
      <c r="BK53" s="87"/>
      <c r="BL53" s="87"/>
      <c r="BM53" s="87"/>
      <c r="BN53" s="87"/>
      <c r="BO53" s="87"/>
      <c r="BP53" s="87"/>
      <c r="BQ53" s="87"/>
      <c r="BR53" s="87"/>
      <c r="BS53" s="87"/>
      <c r="BT53" s="87"/>
      <c r="BU53" s="87"/>
      <c r="BV53" s="87"/>
      <c r="BW53" s="87"/>
      <c r="BX53" s="87"/>
      <c r="BY53" s="87"/>
      <c r="BZ53" s="87"/>
      <c r="CA53" s="87"/>
      <c r="CB53" s="87"/>
      <c r="CC53" s="87"/>
      <c r="CD53" s="87"/>
      <c r="CE53" s="87"/>
      <c r="CF53" s="87"/>
      <c r="CG53" s="86"/>
      <c r="CH53" s="86">
        <v>48</v>
      </c>
      <c r="CI53" s="86">
        <v>64</v>
      </c>
      <c r="CJ53" s="86">
        <v>16</v>
      </c>
      <c r="CK53" s="86"/>
      <c r="CL53" s="86"/>
      <c r="CM53" s="86">
        <v>72</v>
      </c>
      <c r="CN53" s="86">
        <v>81</v>
      </c>
      <c r="CO53" s="86">
        <v>9</v>
      </c>
      <c r="CP53" s="86"/>
      <c r="CQ53" s="86"/>
      <c r="CR53" s="86">
        <v>75</v>
      </c>
      <c r="CS53" s="86">
        <v>80</v>
      </c>
      <c r="CT53" s="86">
        <v>5</v>
      </c>
      <c r="CU53" s="86"/>
      <c r="CV53" s="86"/>
      <c r="CW53" s="86">
        <v>35</v>
      </c>
      <c r="CX53" s="86">
        <v>55</v>
      </c>
      <c r="CY53" s="86">
        <v>20</v>
      </c>
      <c r="CZ53" s="86"/>
      <c r="DA53" s="86"/>
      <c r="DB53" s="86">
        <v>65</v>
      </c>
      <c r="DC53" s="86">
        <v>69</v>
      </c>
      <c r="DD53" s="86">
        <v>4</v>
      </c>
      <c r="DE53" s="86"/>
      <c r="DF53" s="86"/>
      <c r="DG53" s="86">
        <v>93</v>
      </c>
      <c r="DH53" s="86">
        <v>94</v>
      </c>
      <c r="DI53" s="86">
        <v>1</v>
      </c>
      <c r="DJ53" s="86"/>
      <c r="DK53" s="86"/>
      <c r="DL53" s="86">
        <v>86</v>
      </c>
      <c r="DM53" s="86">
        <v>89</v>
      </c>
      <c r="DN53" s="86">
        <v>3</v>
      </c>
    </row>
    <row r="54" spans="1:118" ht="42.75">
      <c r="A54" s="50">
        <v>2024</v>
      </c>
      <c r="B54" s="51" t="s">
        <v>442</v>
      </c>
      <c r="C54" s="51" t="s">
        <v>605</v>
      </c>
      <c r="D54" s="86" t="s">
        <v>444</v>
      </c>
      <c r="E54" s="101"/>
      <c r="F54" s="86" t="s">
        <v>444</v>
      </c>
      <c r="G54" s="86" t="s">
        <v>709</v>
      </c>
      <c r="H54" s="86" t="s">
        <v>710</v>
      </c>
      <c r="I54" s="86" t="s">
        <v>710</v>
      </c>
      <c r="J54" s="86" t="s">
        <v>710</v>
      </c>
      <c r="K54" s="87"/>
      <c r="L54" s="86" t="s">
        <v>688</v>
      </c>
      <c r="M54" s="87"/>
      <c r="N54" s="86" t="s">
        <v>711</v>
      </c>
      <c r="O54" s="53" t="s">
        <v>712</v>
      </c>
      <c r="P54" s="86" t="s">
        <v>699</v>
      </c>
      <c r="Q54" s="87"/>
      <c r="R54" s="86" t="s">
        <v>691</v>
      </c>
      <c r="S54" s="87"/>
      <c r="T54" s="87"/>
      <c r="U54" s="87"/>
      <c r="V54" s="87"/>
      <c r="W54" s="87"/>
      <c r="X54" s="85" t="s">
        <v>713</v>
      </c>
      <c r="Y54" s="87"/>
      <c r="Z54" s="99">
        <v>1</v>
      </c>
      <c r="AA54" s="53">
        <v>0</v>
      </c>
      <c r="AB54" s="53">
        <f t="shared" si="31"/>
        <v>-1</v>
      </c>
      <c r="AC54" s="100">
        <f t="shared" si="22"/>
        <v>-1</v>
      </c>
      <c r="AD54" s="53">
        <v>7</v>
      </c>
      <c r="AE54" s="53">
        <v>2</v>
      </c>
      <c r="AF54" s="53">
        <f t="shared" si="32"/>
        <v>-5</v>
      </c>
      <c r="AG54" s="100">
        <f t="shared" si="23"/>
        <v>-0.7142857142857143</v>
      </c>
      <c r="AH54" s="53">
        <v>64</v>
      </c>
      <c r="AI54" s="53">
        <v>65</v>
      </c>
      <c r="AJ54" s="53">
        <f t="shared" si="33"/>
        <v>1</v>
      </c>
      <c r="AK54" s="100">
        <f t="shared" si="18"/>
        <v>1.5625E-2</v>
      </c>
      <c r="AL54" s="53">
        <v>16</v>
      </c>
      <c r="AM54" s="53">
        <v>7</v>
      </c>
      <c r="AN54" s="53">
        <f t="shared" si="34"/>
        <v>-9</v>
      </c>
      <c r="AO54" s="100">
        <f t="shared" si="21"/>
        <v>-0.5625</v>
      </c>
      <c r="AP54" s="53">
        <v>34</v>
      </c>
      <c r="AQ54" s="53">
        <v>46</v>
      </c>
      <c r="AR54" s="53">
        <f t="shared" si="35"/>
        <v>12</v>
      </c>
      <c r="AS54" s="100">
        <f t="shared" si="36"/>
        <v>0.35294117647058826</v>
      </c>
      <c r="AT54" s="53">
        <v>40</v>
      </c>
      <c r="AU54" s="53">
        <v>50</v>
      </c>
      <c r="AV54" s="53">
        <f t="shared" si="37"/>
        <v>10</v>
      </c>
      <c r="AW54" s="100">
        <f t="shared" si="20"/>
        <v>0.25</v>
      </c>
      <c r="AX54" s="86">
        <v>36</v>
      </c>
      <c r="AY54" s="86">
        <v>38</v>
      </c>
      <c r="AZ54" s="86">
        <f t="shared" si="29"/>
        <v>2</v>
      </c>
      <c r="BA54" s="89">
        <f t="shared" si="30"/>
        <v>5.5555555555555552E-2</v>
      </c>
      <c r="BB54" s="86"/>
      <c r="BC54" s="86"/>
      <c r="BD54" s="87"/>
      <c r="BE54" s="87"/>
      <c r="BF54" s="87"/>
      <c r="BG54" s="87"/>
      <c r="BH54" s="87"/>
      <c r="BI54" s="87"/>
      <c r="BJ54" s="87"/>
      <c r="BK54" s="87"/>
      <c r="BL54" s="87"/>
      <c r="BM54" s="87"/>
      <c r="BN54" s="87"/>
      <c r="BO54" s="87"/>
      <c r="BP54" s="87"/>
      <c r="BQ54" s="87"/>
      <c r="BR54" s="87"/>
      <c r="BS54" s="87"/>
      <c r="BT54" s="87"/>
      <c r="BU54" s="87"/>
      <c r="BV54" s="87"/>
      <c r="BW54" s="87"/>
      <c r="BX54" s="87"/>
      <c r="BY54" s="87"/>
      <c r="BZ54" s="87"/>
      <c r="CA54" s="87"/>
      <c r="CB54" s="87"/>
      <c r="CC54" s="87"/>
      <c r="CD54" s="87"/>
      <c r="CE54" s="87"/>
      <c r="CF54" s="87"/>
      <c r="CG54" s="86"/>
      <c r="CH54" s="86">
        <v>11</v>
      </c>
      <c r="CI54" s="86">
        <v>31</v>
      </c>
      <c r="CJ54" s="86">
        <v>20</v>
      </c>
      <c r="CK54" s="86"/>
      <c r="CL54" s="86"/>
      <c r="CM54" s="86">
        <v>33</v>
      </c>
      <c r="CN54" s="86">
        <v>58</v>
      </c>
      <c r="CO54" s="86">
        <v>25</v>
      </c>
      <c r="CP54" s="86"/>
      <c r="CQ54" s="86"/>
      <c r="CR54" s="86">
        <v>84</v>
      </c>
      <c r="CS54" s="86">
        <v>82</v>
      </c>
      <c r="CT54" s="86">
        <v>-2</v>
      </c>
      <c r="CU54" s="86"/>
      <c r="CV54" s="86"/>
      <c r="CW54" s="86">
        <v>32</v>
      </c>
      <c r="CX54" s="86">
        <v>43</v>
      </c>
      <c r="CY54" s="86">
        <v>11</v>
      </c>
      <c r="CZ54" s="86"/>
      <c r="DA54" s="86"/>
      <c r="DB54" s="86">
        <v>62</v>
      </c>
      <c r="DC54" s="86">
        <v>69</v>
      </c>
      <c r="DD54" s="86">
        <v>7</v>
      </c>
      <c r="DE54" s="86"/>
      <c r="DF54" s="86"/>
      <c r="DG54" s="86">
        <v>64</v>
      </c>
      <c r="DH54" s="86">
        <v>77</v>
      </c>
      <c r="DI54" s="86">
        <v>13</v>
      </c>
      <c r="DJ54" s="86"/>
      <c r="DK54" s="86"/>
      <c r="DL54" s="86">
        <v>74</v>
      </c>
      <c r="DM54" s="86">
        <v>88</v>
      </c>
      <c r="DN54" s="86">
        <v>14</v>
      </c>
    </row>
    <row r="55" spans="1:118" ht="42.75">
      <c r="A55" s="50">
        <v>2024</v>
      </c>
      <c r="B55" s="51" t="s">
        <v>442</v>
      </c>
      <c r="C55" s="51" t="s">
        <v>632</v>
      </c>
      <c r="D55" s="51" t="s">
        <v>714</v>
      </c>
      <c r="E55" s="101"/>
      <c r="F55" s="51" t="s">
        <v>714</v>
      </c>
      <c r="G55" s="51" t="s">
        <v>445</v>
      </c>
      <c r="H55" s="53" t="s">
        <v>715</v>
      </c>
      <c r="I55" s="53" t="s">
        <v>715</v>
      </c>
      <c r="J55" s="53" t="s">
        <v>715</v>
      </c>
      <c r="K55" s="87"/>
      <c r="L55" s="86" t="s">
        <v>693</v>
      </c>
      <c r="M55" s="87"/>
      <c r="N55" s="86" t="s">
        <v>716</v>
      </c>
      <c r="O55" s="86" t="s">
        <v>702</v>
      </c>
      <c r="P55" s="86" t="s">
        <v>699</v>
      </c>
      <c r="Q55" s="87"/>
      <c r="R55" s="86" t="s">
        <v>717</v>
      </c>
      <c r="S55" s="87"/>
      <c r="T55" s="87"/>
      <c r="U55" s="87"/>
      <c r="V55" s="87"/>
      <c r="W55" s="87"/>
      <c r="X55" s="85" t="s">
        <v>718</v>
      </c>
      <c r="Y55" s="87"/>
      <c r="Z55" s="99">
        <v>52</v>
      </c>
      <c r="AA55" s="53">
        <v>51</v>
      </c>
      <c r="AB55" s="53">
        <f t="shared" si="31"/>
        <v>-1</v>
      </c>
      <c r="AC55" s="100">
        <f t="shared" si="22"/>
        <v>-1.9230769230769232E-2</v>
      </c>
      <c r="AD55" s="53">
        <v>75</v>
      </c>
      <c r="AE55" s="53">
        <v>73</v>
      </c>
      <c r="AF55" s="53">
        <f t="shared" si="32"/>
        <v>-2</v>
      </c>
      <c r="AG55" s="100">
        <f t="shared" si="23"/>
        <v>-2.6666666666666668E-2</v>
      </c>
      <c r="AH55" s="53">
        <v>91</v>
      </c>
      <c r="AI55" s="53">
        <v>93</v>
      </c>
      <c r="AJ55" s="53">
        <f t="shared" si="33"/>
        <v>2</v>
      </c>
      <c r="AK55" s="100">
        <f t="shared" si="18"/>
        <v>2.197802197802198E-2</v>
      </c>
      <c r="AL55" s="53">
        <v>48</v>
      </c>
      <c r="AM55" s="53">
        <v>64</v>
      </c>
      <c r="AN55" s="53">
        <f t="shared" si="34"/>
        <v>16</v>
      </c>
      <c r="AO55" s="100">
        <f t="shared" si="21"/>
        <v>0.33333333333333331</v>
      </c>
      <c r="AP55" s="53">
        <v>79</v>
      </c>
      <c r="AQ55" s="53">
        <v>85</v>
      </c>
      <c r="AR55" s="53">
        <f t="shared" si="35"/>
        <v>6</v>
      </c>
      <c r="AS55" s="100">
        <f t="shared" si="36"/>
        <v>7.5949367088607597E-2</v>
      </c>
      <c r="AT55" s="53">
        <v>85</v>
      </c>
      <c r="AU55" s="53">
        <v>85</v>
      </c>
      <c r="AV55" s="53">
        <f t="shared" si="37"/>
        <v>0</v>
      </c>
      <c r="AW55" s="53">
        <f t="shared" si="20"/>
        <v>0</v>
      </c>
      <c r="AX55" s="86">
        <v>79</v>
      </c>
      <c r="AY55" s="86">
        <v>89</v>
      </c>
      <c r="AZ55" s="86">
        <f t="shared" si="29"/>
        <v>10</v>
      </c>
      <c r="BA55" s="89">
        <f t="shared" si="30"/>
        <v>0.12658227848101267</v>
      </c>
      <c r="BB55" s="86"/>
      <c r="BC55" s="87"/>
      <c r="BD55" s="87"/>
      <c r="BE55" s="87"/>
      <c r="BF55" s="87"/>
      <c r="BG55" s="87"/>
      <c r="BH55" s="87"/>
      <c r="BI55" s="87"/>
      <c r="BJ55" s="87"/>
      <c r="BK55" s="87"/>
      <c r="BL55" s="87"/>
      <c r="BM55" s="87"/>
      <c r="BN55" s="87"/>
      <c r="BO55" s="87"/>
      <c r="BP55" s="87"/>
      <c r="BQ55" s="87"/>
      <c r="BR55" s="87"/>
      <c r="BS55" s="87"/>
      <c r="BT55" s="87"/>
      <c r="BU55" s="87"/>
      <c r="BV55" s="87"/>
      <c r="BW55" s="87"/>
      <c r="BX55" s="87"/>
      <c r="BY55" s="87"/>
      <c r="BZ55" s="87"/>
      <c r="CA55" s="87"/>
      <c r="CB55" s="87"/>
      <c r="CC55" s="87"/>
      <c r="CD55" s="87"/>
      <c r="CE55" s="87"/>
      <c r="CF55" s="87"/>
      <c r="CG55" s="86"/>
      <c r="CH55" s="86">
        <v>80</v>
      </c>
      <c r="CI55" s="86">
        <v>91</v>
      </c>
      <c r="CJ55" s="86">
        <v>11</v>
      </c>
      <c r="CK55" s="86"/>
      <c r="CL55" s="86"/>
      <c r="CM55" s="86">
        <v>95</v>
      </c>
      <c r="CN55" s="86">
        <v>99</v>
      </c>
      <c r="CO55" s="86">
        <v>4</v>
      </c>
      <c r="CP55" s="86"/>
      <c r="CQ55" s="86"/>
      <c r="CR55" s="86">
        <v>92</v>
      </c>
      <c r="CS55" s="86">
        <v>99</v>
      </c>
      <c r="CT55" s="86">
        <v>7</v>
      </c>
      <c r="CU55" s="86"/>
      <c r="CV55" s="86"/>
      <c r="CW55" s="86">
        <v>74</v>
      </c>
      <c r="CX55" s="86">
        <v>90</v>
      </c>
      <c r="CY55" s="86">
        <v>16</v>
      </c>
      <c r="CZ55" s="86"/>
      <c r="DA55" s="86"/>
      <c r="DB55" s="86">
        <v>89</v>
      </c>
      <c r="DC55" s="86">
        <v>96</v>
      </c>
      <c r="DD55" s="86">
        <v>7</v>
      </c>
      <c r="DE55" s="86"/>
      <c r="DF55" s="86"/>
      <c r="DG55" s="86">
        <v>88</v>
      </c>
      <c r="DH55" s="86">
        <v>91</v>
      </c>
      <c r="DI55" s="86">
        <v>3</v>
      </c>
      <c r="DJ55" s="86"/>
      <c r="DK55" s="86"/>
      <c r="DL55" s="86">
        <v>91</v>
      </c>
      <c r="DM55" s="86">
        <v>95</v>
      </c>
      <c r="DN55" s="86">
        <v>4</v>
      </c>
    </row>
    <row r="56" spans="1:118" ht="42.75">
      <c r="A56" s="50">
        <v>2024</v>
      </c>
      <c r="B56" s="51" t="s">
        <v>442</v>
      </c>
      <c r="C56" s="51" t="s">
        <v>632</v>
      </c>
      <c r="D56" s="51" t="s">
        <v>714</v>
      </c>
      <c r="E56" s="101"/>
      <c r="F56" s="51" t="s">
        <v>714</v>
      </c>
      <c r="G56" s="51" t="s">
        <v>445</v>
      </c>
      <c r="H56" s="53" t="s">
        <v>715</v>
      </c>
      <c r="I56" s="53" t="s">
        <v>715</v>
      </c>
      <c r="J56" s="53" t="s">
        <v>715</v>
      </c>
      <c r="K56" s="87"/>
      <c r="L56" s="86" t="s">
        <v>719</v>
      </c>
      <c r="M56" s="87"/>
      <c r="N56" s="86" t="s">
        <v>716</v>
      </c>
      <c r="O56" s="86" t="s">
        <v>702</v>
      </c>
      <c r="P56" s="86" t="s">
        <v>699</v>
      </c>
      <c r="Q56" s="87"/>
      <c r="R56" s="86" t="s">
        <v>720</v>
      </c>
      <c r="S56" s="87"/>
      <c r="T56" s="87"/>
      <c r="U56" s="87"/>
      <c r="V56" s="87"/>
      <c r="W56" s="87"/>
      <c r="X56" s="85" t="s">
        <v>721</v>
      </c>
      <c r="Y56" s="87"/>
      <c r="Z56" s="99">
        <v>41</v>
      </c>
      <c r="AA56" s="53">
        <v>39</v>
      </c>
      <c r="AB56" s="53">
        <f t="shared" si="31"/>
        <v>-2</v>
      </c>
      <c r="AC56" s="100">
        <f t="shared" si="22"/>
        <v>-4.878048780487805E-2</v>
      </c>
      <c r="AD56" s="53">
        <v>75</v>
      </c>
      <c r="AE56" s="53">
        <v>71</v>
      </c>
      <c r="AF56" s="53">
        <f t="shared" si="32"/>
        <v>-4</v>
      </c>
      <c r="AG56" s="100">
        <f t="shared" si="23"/>
        <v>-5.3333333333333337E-2</v>
      </c>
      <c r="AH56" s="53">
        <v>94</v>
      </c>
      <c r="AI56" s="53">
        <v>91</v>
      </c>
      <c r="AJ56" s="53">
        <f t="shared" si="33"/>
        <v>-3</v>
      </c>
      <c r="AK56" s="100">
        <f t="shared" si="18"/>
        <v>-3.1914893617021274E-2</v>
      </c>
      <c r="AL56" s="53">
        <v>46</v>
      </c>
      <c r="AM56" s="53">
        <v>41</v>
      </c>
      <c r="AN56" s="53">
        <f t="shared" si="34"/>
        <v>-5</v>
      </c>
      <c r="AO56" s="100">
        <f t="shared" si="21"/>
        <v>-0.10869565217391304</v>
      </c>
      <c r="AP56" s="53">
        <v>77</v>
      </c>
      <c r="AQ56" s="53">
        <v>81</v>
      </c>
      <c r="AR56" s="53">
        <f t="shared" si="35"/>
        <v>4</v>
      </c>
      <c r="AS56" s="100">
        <f t="shared" si="36"/>
        <v>5.1948051948051951E-2</v>
      </c>
      <c r="AT56" s="53">
        <v>79</v>
      </c>
      <c r="AU56" s="53">
        <v>86</v>
      </c>
      <c r="AV56" s="53">
        <f t="shared" si="37"/>
        <v>7</v>
      </c>
      <c r="AW56" s="100">
        <f t="shared" si="20"/>
        <v>8.8607594936708861E-2</v>
      </c>
      <c r="AX56" s="86">
        <v>78</v>
      </c>
      <c r="AY56" s="86">
        <v>83</v>
      </c>
      <c r="AZ56" s="86">
        <f t="shared" si="29"/>
        <v>5</v>
      </c>
      <c r="BA56" s="89">
        <f t="shared" si="30"/>
        <v>6.4102564102564097E-2</v>
      </c>
      <c r="BB56" s="86"/>
      <c r="BC56" s="87"/>
      <c r="BD56" s="87"/>
      <c r="BE56" s="87"/>
      <c r="BF56" s="87"/>
      <c r="BG56" s="87"/>
      <c r="BH56" s="87"/>
      <c r="BI56" s="87"/>
      <c r="BJ56" s="87"/>
      <c r="BK56" s="87"/>
      <c r="BL56" s="87"/>
      <c r="BM56" s="87"/>
      <c r="BN56" s="87"/>
      <c r="BO56" s="87"/>
      <c r="BP56" s="87"/>
      <c r="BQ56" s="87"/>
      <c r="BR56" s="87"/>
      <c r="BS56" s="87"/>
      <c r="BT56" s="87"/>
      <c r="BU56" s="87"/>
      <c r="BV56" s="87"/>
      <c r="BW56" s="87"/>
      <c r="BX56" s="87"/>
      <c r="BY56" s="87"/>
      <c r="BZ56" s="87"/>
      <c r="CA56" s="87"/>
      <c r="CB56" s="87"/>
      <c r="CC56" s="87"/>
      <c r="CD56" s="87"/>
      <c r="CE56" s="87"/>
      <c r="CF56" s="87"/>
      <c r="CG56" s="86"/>
      <c r="CH56" s="86">
        <v>77</v>
      </c>
      <c r="CI56" s="86">
        <v>83</v>
      </c>
      <c r="CJ56" s="86">
        <v>6</v>
      </c>
      <c r="CK56" s="86"/>
      <c r="CL56" s="86"/>
      <c r="CM56" s="86">
        <v>90</v>
      </c>
      <c r="CN56" s="86">
        <v>97</v>
      </c>
      <c r="CO56" s="86">
        <v>7</v>
      </c>
      <c r="CP56" s="86"/>
      <c r="CQ56" s="86"/>
      <c r="CR56" s="86">
        <v>96</v>
      </c>
      <c r="CS56" s="86">
        <v>97</v>
      </c>
      <c r="CT56" s="86">
        <v>1</v>
      </c>
      <c r="CU56" s="86"/>
      <c r="CV56" s="86"/>
      <c r="CW56" s="86">
        <v>77</v>
      </c>
      <c r="CX56" s="86">
        <v>88</v>
      </c>
      <c r="CY56" s="86">
        <v>11</v>
      </c>
      <c r="CZ56" s="86"/>
      <c r="DA56" s="86"/>
      <c r="DB56" s="86">
        <v>93</v>
      </c>
      <c r="DC56" s="86">
        <v>95</v>
      </c>
      <c r="DD56" s="86">
        <v>2</v>
      </c>
      <c r="DE56" s="86"/>
      <c r="DF56" s="86"/>
      <c r="DG56" s="86">
        <v>88</v>
      </c>
      <c r="DH56" s="86">
        <v>94</v>
      </c>
      <c r="DI56" s="86">
        <v>6</v>
      </c>
      <c r="DJ56" s="86"/>
      <c r="DK56" s="86"/>
      <c r="DL56" s="86">
        <v>95</v>
      </c>
      <c r="DM56" s="86">
        <v>97</v>
      </c>
      <c r="DN56" s="86">
        <v>2</v>
      </c>
    </row>
    <row r="57" spans="1:118" ht="42.75">
      <c r="A57" s="50">
        <v>2024</v>
      </c>
      <c r="B57" s="51" t="s">
        <v>442</v>
      </c>
      <c r="C57" s="51" t="s">
        <v>632</v>
      </c>
      <c r="D57" s="51" t="s">
        <v>714</v>
      </c>
      <c r="E57" s="101"/>
      <c r="F57" s="51" t="s">
        <v>714</v>
      </c>
      <c r="G57" s="51" t="s">
        <v>445</v>
      </c>
      <c r="H57" s="53" t="s">
        <v>715</v>
      </c>
      <c r="I57" s="53" t="s">
        <v>715</v>
      </c>
      <c r="J57" s="53" t="s">
        <v>715</v>
      </c>
      <c r="K57" s="87"/>
      <c r="L57" s="86" t="s">
        <v>688</v>
      </c>
      <c r="M57" s="87"/>
      <c r="N57" s="86" t="s">
        <v>716</v>
      </c>
      <c r="O57" s="86" t="s">
        <v>702</v>
      </c>
      <c r="P57" s="86" t="s">
        <v>699</v>
      </c>
      <c r="Q57" s="87"/>
      <c r="R57" s="86" t="s">
        <v>691</v>
      </c>
      <c r="S57" s="87"/>
      <c r="T57" s="87"/>
      <c r="U57" s="87"/>
      <c r="V57" s="87"/>
      <c r="W57" s="87"/>
      <c r="X57" s="85" t="s">
        <v>722</v>
      </c>
      <c r="Y57" s="87"/>
      <c r="Z57" s="99">
        <v>51</v>
      </c>
      <c r="AA57" s="53">
        <v>48</v>
      </c>
      <c r="AB57" s="53">
        <f t="shared" si="31"/>
        <v>-3</v>
      </c>
      <c r="AC57" s="100">
        <f t="shared" si="22"/>
        <v>-5.8823529411764705E-2</v>
      </c>
      <c r="AD57" s="53">
        <v>74</v>
      </c>
      <c r="AE57" s="53">
        <v>82</v>
      </c>
      <c r="AF57" s="53">
        <f t="shared" si="32"/>
        <v>8</v>
      </c>
      <c r="AG57" s="100">
        <f t="shared" si="23"/>
        <v>0.10810810810810811</v>
      </c>
      <c r="AH57" s="53">
        <v>86</v>
      </c>
      <c r="AI57" s="53">
        <v>94</v>
      </c>
      <c r="AJ57" s="53">
        <f t="shared" si="33"/>
        <v>8</v>
      </c>
      <c r="AK57" s="100">
        <f t="shared" si="18"/>
        <v>9.3023255813953487E-2</v>
      </c>
      <c r="AL57" s="53">
        <v>38</v>
      </c>
      <c r="AM57" s="53">
        <v>46</v>
      </c>
      <c r="AN57" s="53">
        <f t="shared" si="34"/>
        <v>8</v>
      </c>
      <c r="AO57" s="100">
        <f t="shared" si="21"/>
        <v>0.21052631578947367</v>
      </c>
      <c r="AP57" s="53">
        <v>68</v>
      </c>
      <c r="AQ57" s="53">
        <v>80</v>
      </c>
      <c r="AR57" s="53">
        <f t="shared" si="35"/>
        <v>12</v>
      </c>
      <c r="AS57" s="100">
        <f t="shared" si="36"/>
        <v>0.17647058823529413</v>
      </c>
      <c r="AT57" s="53">
        <v>74</v>
      </c>
      <c r="AU57" s="53">
        <v>86</v>
      </c>
      <c r="AV57" s="53">
        <f t="shared" si="37"/>
        <v>12</v>
      </c>
      <c r="AW57" s="100">
        <f t="shared" si="20"/>
        <v>0.16216216216216217</v>
      </c>
      <c r="AX57" s="86">
        <v>74</v>
      </c>
      <c r="AY57" s="86">
        <v>88</v>
      </c>
      <c r="AZ57" s="86">
        <f t="shared" si="29"/>
        <v>14</v>
      </c>
      <c r="BA57" s="89">
        <f t="shared" si="30"/>
        <v>0.1891891891891892</v>
      </c>
      <c r="BB57" s="86"/>
      <c r="BC57" s="87"/>
      <c r="BD57" s="87"/>
      <c r="BE57" s="87"/>
      <c r="BF57" s="87"/>
      <c r="BG57" s="87"/>
      <c r="BH57" s="87"/>
      <c r="BI57" s="87"/>
      <c r="BJ57" s="87"/>
      <c r="BK57" s="87"/>
      <c r="BL57" s="87"/>
      <c r="BM57" s="87"/>
      <c r="BN57" s="87"/>
      <c r="BO57" s="87"/>
      <c r="BP57" s="87"/>
      <c r="BQ57" s="87"/>
      <c r="BR57" s="87"/>
      <c r="BS57" s="87"/>
      <c r="BT57" s="87"/>
      <c r="BU57" s="87"/>
      <c r="BV57" s="87"/>
      <c r="BW57" s="87"/>
      <c r="BX57" s="87"/>
      <c r="BY57" s="87"/>
      <c r="BZ57" s="87"/>
      <c r="CA57" s="87"/>
      <c r="CB57" s="87"/>
      <c r="CC57" s="87"/>
      <c r="CD57" s="87"/>
      <c r="CE57" s="87"/>
      <c r="CF57" s="87"/>
      <c r="CG57" s="86"/>
      <c r="CH57" s="86">
        <v>85</v>
      </c>
      <c r="CI57" s="86">
        <v>86</v>
      </c>
      <c r="CJ57" s="86">
        <v>1</v>
      </c>
      <c r="CK57" s="86"/>
      <c r="CL57" s="86"/>
      <c r="CM57" s="86">
        <v>97</v>
      </c>
      <c r="CN57" s="86">
        <v>99</v>
      </c>
      <c r="CO57" s="86">
        <v>2</v>
      </c>
      <c r="CP57" s="86"/>
      <c r="CQ57" s="86"/>
      <c r="CR57" s="86">
        <v>99</v>
      </c>
      <c r="CS57" s="86">
        <v>97</v>
      </c>
      <c r="CT57" s="86">
        <v>-2</v>
      </c>
      <c r="CU57" s="86"/>
      <c r="CV57" s="86"/>
      <c r="CW57" s="86">
        <v>76</v>
      </c>
      <c r="CX57" s="86">
        <v>89</v>
      </c>
      <c r="CY57" s="86">
        <v>13</v>
      </c>
      <c r="CZ57" s="86"/>
      <c r="DA57" s="86"/>
      <c r="DB57" s="86">
        <v>94</v>
      </c>
      <c r="DC57" s="86">
        <v>95</v>
      </c>
      <c r="DD57" s="86">
        <v>1</v>
      </c>
      <c r="DE57" s="86"/>
      <c r="DF57" s="86"/>
      <c r="DG57" s="86">
        <v>86</v>
      </c>
      <c r="DH57" s="86">
        <v>88</v>
      </c>
      <c r="DI57" s="86">
        <v>2</v>
      </c>
      <c r="DJ57" s="86"/>
      <c r="DK57" s="86"/>
      <c r="DL57" s="86">
        <v>89</v>
      </c>
      <c r="DM57" s="86">
        <v>95</v>
      </c>
      <c r="DN57" s="86">
        <v>6</v>
      </c>
    </row>
  </sheetData>
  <mergeCells count="23">
    <mergeCell ref="Z1:BD1"/>
    <mergeCell ref="CF1:DN1"/>
    <mergeCell ref="A2:X2"/>
    <mergeCell ref="Z2:AC2"/>
    <mergeCell ref="AD2:AG2"/>
    <mergeCell ref="AH2:AK2"/>
    <mergeCell ref="AL2:AO2"/>
    <mergeCell ref="AP2:AS2"/>
    <mergeCell ref="AT2:AW2"/>
    <mergeCell ref="AX2:BA2"/>
    <mergeCell ref="BB2:BD2"/>
    <mergeCell ref="BE2:BF2"/>
    <mergeCell ref="BG2:BI2"/>
    <mergeCell ref="BJ2:BL2"/>
    <mergeCell ref="DE2:DI2"/>
    <mergeCell ref="DJ2:DN2"/>
    <mergeCell ref="BM2:BQ2"/>
    <mergeCell ref="CK2:CO2"/>
    <mergeCell ref="CP2:CT2"/>
    <mergeCell ref="CU2:CY2"/>
    <mergeCell ref="CZ2:DD2"/>
    <mergeCell ref="BR2:CE2"/>
    <mergeCell ref="CF2:CJ2"/>
  </mergeCells>
  <hyperlinks>
    <hyperlink ref="X4" r:id="rId1" xr:uid="{00000000-0004-0000-0300-000000000000}"/>
    <hyperlink ref="X5" r:id="rId2" xr:uid="{00000000-0004-0000-0300-000001000000}"/>
    <hyperlink ref="X6" r:id="rId3" xr:uid="{00000000-0004-0000-0300-000002000000}"/>
    <hyperlink ref="X7" r:id="rId4" xr:uid="{00000000-0004-0000-0300-000003000000}"/>
    <hyperlink ref="X8" r:id="rId5" xr:uid="{00000000-0004-0000-0300-000004000000}"/>
    <hyperlink ref="X9" r:id="rId6" xr:uid="{00000000-0004-0000-0300-000005000000}"/>
    <hyperlink ref="X10" r:id="rId7" xr:uid="{00000000-0004-0000-0300-000006000000}"/>
    <hyperlink ref="X11" r:id="rId8" xr:uid="{00000000-0004-0000-0300-000007000000}"/>
    <hyperlink ref="X12" r:id="rId9" xr:uid="{00000000-0004-0000-0300-000008000000}"/>
    <hyperlink ref="X13" r:id="rId10" xr:uid="{00000000-0004-0000-0300-000009000000}"/>
    <hyperlink ref="V14" r:id="rId11" xr:uid="{00000000-0004-0000-0300-00000A000000}"/>
    <hyperlink ref="X14" r:id="rId12" xr:uid="{00000000-0004-0000-0300-00000B000000}"/>
    <hyperlink ref="X15" r:id="rId13" xr:uid="{00000000-0004-0000-0300-00000C000000}"/>
    <hyperlink ref="X16" r:id="rId14" xr:uid="{00000000-0004-0000-0300-00000D000000}"/>
    <hyperlink ref="X17" r:id="rId15" xr:uid="{00000000-0004-0000-0300-00000E000000}"/>
    <hyperlink ref="V18" r:id="rId16" xr:uid="{00000000-0004-0000-0300-00000F000000}"/>
    <hyperlink ref="X18" r:id="rId17" xr:uid="{00000000-0004-0000-0300-000010000000}"/>
    <hyperlink ref="V19" r:id="rId18" xr:uid="{00000000-0004-0000-0300-000011000000}"/>
    <hyperlink ref="X19" r:id="rId19" xr:uid="{00000000-0004-0000-0300-000012000000}"/>
    <hyperlink ref="V20" r:id="rId20" xr:uid="{00000000-0004-0000-0300-000013000000}"/>
    <hyperlink ref="X20" r:id="rId21" xr:uid="{00000000-0004-0000-0300-000014000000}"/>
    <hyperlink ref="V21" r:id="rId22" xr:uid="{00000000-0004-0000-0300-000015000000}"/>
    <hyperlink ref="X21" r:id="rId23" xr:uid="{00000000-0004-0000-0300-000016000000}"/>
    <hyperlink ref="V22" r:id="rId24" xr:uid="{00000000-0004-0000-0300-000017000000}"/>
    <hyperlink ref="X22" r:id="rId25" xr:uid="{00000000-0004-0000-0300-000018000000}"/>
    <hyperlink ref="V23" r:id="rId26" xr:uid="{00000000-0004-0000-0300-000019000000}"/>
    <hyperlink ref="X23" r:id="rId27" xr:uid="{00000000-0004-0000-0300-00001A000000}"/>
    <hyperlink ref="X24" r:id="rId28" xr:uid="{00000000-0004-0000-0300-00001B000000}"/>
    <hyperlink ref="V25" r:id="rId29" xr:uid="{00000000-0004-0000-0300-00001C000000}"/>
    <hyperlink ref="X25" r:id="rId30" xr:uid="{00000000-0004-0000-0300-00001D000000}"/>
    <hyperlink ref="V26" r:id="rId31" xr:uid="{00000000-0004-0000-0300-00001E000000}"/>
    <hyperlink ref="X26" r:id="rId32" xr:uid="{00000000-0004-0000-0300-00001F000000}"/>
    <hyperlink ref="V27" r:id="rId33" xr:uid="{00000000-0004-0000-0300-000020000000}"/>
    <hyperlink ref="X27" r:id="rId34" xr:uid="{00000000-0004-0000-0300-000021000000}"/>
    <hyperlink ref="V28" r:id="rId35" xr:uid="{00000000-0004-0000-0300-000022000000}"/>
    <hyperlink ref="X28" r:id="rId36" xr:uid="{00000000-0004-0000-0300-000023000000}"/>
    <hyperlink ref="V29" r:id="rId37" xr:uid="{00000000-0004-0000-0300-000024000000}"/>
    <hyperlink ref="X29" r:id="rId38" xr:uid="{00000000-0004-0000-0300-000025000000}"/>
    <hyperlink ref="V32" r:id="rId39" xr:uid="{00000000-0004-0000-0300-000026000000}"/>
    <hyperlink ref="X32" r:id="rId40" xr:uid="{00000000-0004-0000-0300-000027000000}"/>
    <hyperlink ref="X40" r:id="rId41" xr:uid="{00000000-0004-0000-0300-000028000000}"/>
    <hyperlink ref="X41" r:id="rId42" xr:uid="{00000000-0004-0000-0300-000029000000}"/>
    <hyperlink ref="X42" r:id="rId43" xr:uid="{00000000-0004-0000-0300-00002A000000}"/>
    <hyperlink ref="X43" r:id="rId44" xr:uid="{00000000-0004-0000-0300-00002B000000}"/>
    <hyperlink ref="X44" r:id="rId45" xr:uid="{00000000-0004-0000-0300-00002C000000}"/>
    <hyperlink ref="X45" r:id="rId46" xr:uid="{00000000-0004-0000-0300-00002D000000}"/>
    <hyperlink ref="X46" r:id="rId47" xr:uid="{00000000-0004-0000-0300-00002E000000}"/>
    <hyperlink ref="X47" r:id="rId48" xr:uid="{00000000-0004-0000-0300-00002F000000}"/>
    <hyperlink ref="X48" r:id="rId49" xr:uid="{00000000-0004-0000-0300-000030000000}"/>
    <hyperlink ref="X49" r:id="rId50" xr:uid="{00000000-0004-0000-0300-000031000000}"/>
    <hyperlink ref="X50" r:id="rId51" xr:uid="{00000000-0004-0000-0300-000032000000}"/>
    <hyperlink ref="X51" r:id="rId52" xr:uid="{00000000-0004-0000-0300-000033000000}"/>
    <hyperlink ref="X52" r:id="rId53" xr:uid="{00000000-0004-0000-0300-000034000000}"/>
    <hyperlink ref="X53" r:id="rId54" xr:uid="{00000000-0004-0000-0300-000035000000}"/>
    <hyperlink ref="X54" r:id="rId55" xr:uid="{00000000-0004-0000-0300-000036000000}"/>
    <hyperlink ref="X55" r:id="rId56" xr:uid="{00000000-0004-0000-0300-000037000000}"/>
    <hyperlink ref="X56" r:id="rId57" xr:uid="{00000000-0004-0000-0300-000038000000}"/>
    <hyperlink ref="X57" r:id="rId58" xr:uid="{00000000-0004-0000-0300-000039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outlinePr summaryBelow="0" summaryRight="0"/>
  </sheetPr>
  <dimension ref="A1:O152"/>
  <sheetViews>
    <sheetView workbookViewId="0">
      <pane ySplit="1" topLeftCell="A2" activePane="bottomLeft" state="frozen"/>
      <selection pane="bottomLeft"/>
    </sheetView>
  </sheetViews>
  <sheetFormatPr defaultColWidth="14.42578125" defaultRowHeight="15.75" customHeight="1"/>
  <cols>
    <col min="2" max="2" width="28.7109375" customWidth="1"/>
    <col min="3" max="3" width="33.140625" customWidth="1"/>
    <col min="4" max="4" width="17.42578125" customWidth="1"/>
    <col min="5" max="5" width="16.140625" customWidth="1"/>
    <col min="6" max="6" width="19.140625" customWidth="1"/>
    <col min="7" max="7" width="18.28515625" customWidth="1"/>
    <col min="8" max="8" width="19.28515625" customWidth="1"/>
    <col min="9" max="9" width="24" customWidth="1"/>
    <col min="10" max="11" width="21.140625" customWidth="1"/>
    <col min="12" max="12" width="18.5703125" customWidth="1"/>
    <col min="14" max="14" width="17.28515625" customWidth="1"/>
    <col min="15" max="15" width="26" customWidth="1"/>
  </cols>
  <sheetData>
    <row r="1" spans="1:15" ht="15.75" customHeight="1">
      <c r="A1" s="2" t="s">
        <v>31</v>
      </c>
      <c r="B1" s="2" t="s">
        <v>32</v>
      </c>
      <c r="C1" s="2" t="s">
        <v>33</v>
      </c>
      <c r="D1" s="2" t="s">
        <v>34</v>
      </c>
      <c r="E1" s="2" t="s">
        <v>35</v>
      </c>
      <c r="F1" s="2" t="s">
        <v>36</v>
      </c>
      <c r="G1" s="2" t="s">
        <v>37</v>
      </c>
      <c r="H1" s="2" t="s">
        <v>38</v>
      </c>
      <c r="I1" s="2" t="s">
        <v>39</v>
      </c>
      <c r="J1" s="2" t="s">
        <v>40</v>
      </c>
      <c r="K1" s="2" t="s">
        <v>41</v>
      </c>
      <c r="L1" s="2" t="s">
        <v>42</v>
      </c>
      <c r="M1" s="2" t="s">
        <v>43</v>
      </c>
      <c r="N1" s="2" t="s">
        <v>44</v>
      </c>
      <c r="O1" s="2" t="s">
        <v>45</v>
      </c>
    </row>
    <row r="2" spans="1:15" ht="15.75" customHeight="1">
      <c r="A2" s="3">
        <v>2024</v>
      </c>
      <c r="B2" s="4" t="s">
        <v>46</v>
      </c>
      <c r="C2" s="5" t="s">
        <v>47</v>
      </c>
      <c r="D2" s="5" t="s">
        <v>29</v>
      </c>
      <c r="E2" s="5" t="s">
        <v>48</v>
      </c>
      <c r="F2" s="6">
        <v>0.93</v>
      </c>
      <c r="G2" s="6">
        <v>0.96</v>
      </c>
      <c r="H2" s="5">
        <v>86</v>
      </c>
      <c r="I2" s="5">
        <v>62</v>
      </c>
      <c r="J2" s="5">
        <v>47</v>
      </c>
      <c r="K2" s="5">
        <v>65</v>
      </c>
      <c r="L2" s="6">
        <v>0.68</v>
      </c>
      <c r="M2" s="6">
        <v>0.94</v>
      </c>
      <c r="N2" s="6">
        <v>0.51</v>
      </c>
      <c r="O2" s="690" t="s">
        <v>49</v>
      </c>
    </row>
    <row r="3" spans="1:15" ht="15.75" customHeight="1">
      <c r="A3" s="3">
        <v>2024</v>
      </c>
      <c r="B3" s="4" t="s">
        <v>46</v>
      </c>
      <c r="C3" s="5" t="s">
        <v>50</v>
      </c>
      <c r="D3" s="5" t="s">
        <v>29</v>
      </c>
      <c r="E3" s="5" t="s">
        <v>48</v>
      </c>
      <c r="F3" s="6">
        <v>0.95</v>
      </c>
      <c r="G3" s="6">
        <v>0.96</v>
      </c>
      <c r="H3" s="5">
        <v>86</v>
      </c>
      <c r="I3" s="5">
        <v>69</v>
      </c>
      <c r="J3" s="5">
        <v>48</v>
      </c>
      <c r="K3" s="5">
        <v>67</v>
      </c>
      <c r="L3" s="6">
        <v>0.63</v>
      </c>
      <c r="M3" s="6">
        <v>0.95</v>
      </c>
      <c r="N3" s="6">
        <v>0.54</v>
      </c>
      <c r="O3" s="691"/>
    </row>
    <row r="4" spans="1:15" ht="15.75" customHeight="1">
      <c r="A4" s="3">
        <v>2024</v>
      </c>
      <c r="B4" s="4" t="s">
        <v>46</v>
      </c>
      <c r="C4" s="5" t="s">
        <v>51</v>
      </c>
      <c r="D4" s="5" t="s">
        <v>29</v>
      </c>
      <c r="E4" s="5" t="s">
        <v>2</v>
      </c>
      <c r="F4" s="5" t="s">
        <v>52</v>
      </c>
      <c r="G4" s="5" t="s">
        <v>52</v>
      </c>
      <c r="H4" s="5">
        <v>50</v>
      </c>
      <c r="I4" s="5" t="s">
        <v>52</v>
      </c>
      <c r="J4" s="5">
        <v>67</v>
      </c>
      <c r="K4" s="5" t="s">
        <v>52</v>
      </c>
      <c r="L4" s="6">
        <v>0.74</v>
      </c>
      <c r="M4" s="6">
        <v>0.86</v>
      </c>
      <c r="N4" s="6">
        <v>0.57999999999999996</v>
      </c>
      <c r="O4" s="691"/>
    </row>
    <row r="5" spans="1:15" ht="15.75" customHeight="1">
      <c r="A5" s="3">
        <v>2024</v>
      </c>
      <c r="B5" s="4" t="s">
        <v>46</v>
      </c>
      <c r="C5" s="5" t="s">
        <v>53</v>
      </c>
      <c r="D5" s="5" t="s">
        <v>29</v>
      </c>
      <c r="E5" s="5" t="s">
        <v>2</v>
      </c>
      <c r="F5" s="5" t="s">
        <v>52</v>
      </c>
      <c r="G5" s="5" t="s">
        <v>52</v>
      </c>
      <c r="H5" s="5">
        <v>44</v>
      </c>
      <c r="I5" s="5" t="s">
        <v>52</v>
      </c>
      <c r="J5" s="5">
        <v>93</v>
      </c>
      <c r="K5" s="5" t="s">
        <v>52</v>
      </c>
      <c r="L5" s="6">
        <v>0.73</v>
      </c>
      <c r="M5" s="6">
        <v>0.87</v>
      </c>
      <c r="N5" s="6">
        <v>0.43</v>
      </c>
      <c r="O5" s="691"/>
    </row>
    <row r="6" spans="1:15" ht="15.75" customHeight="1">
      <c r="A6" s="3">
        <v>2024</v>
      </c>
      <c r="B6" s="4" t="s">
        <v>46</v>
      </c>
      <c r="C6" s="5" t="s">
        <v>54</v>
      </c>
      <c r="D6" s="5" t="s">
        <v>29</v>
      </c>
      <c r="E6" s="5" t="s">
        <v>2</v>
      </c>
      <c r="F6" s="5" t="s">
        <v>52</v>
      </c>
      <c r="G6" s="5" t="s">
        <v>52</v>
      </c>
      <c r="H6" s="5">
        <v>61</v>
      </c>
      <c r="I6" s="5" t="s">
        <v>52</v>
      </c>
      <c r="J6" s="5">
        <v>85</v>
      </c>
      <c r="K6" s="5" t="s">
        <v>52</v>
      </c>
      <c r="L6" s="6">
        <v>0.67</v>
      </c>
      <c r="M6" s="6">
        <v>0.9</v>
      </c>
      <c r="N6" s="6">
        <v>0.42</v>
      </c>
      <c r="O6" s="691"/>
    </row>
    <row r="7" spans="1:15" ht="15.75" customHeight="1">
      <c r="A7" s="3">
        <v>2024</v>
      </c>
      <c r="B7" s="4" t="s">
        <v>46</v>
      </c>
      <c r="C7" s="5" t="s">
        <v>55</v>
      </c>
      <c r="D7" s="5" t="s">
        <v>29</v>
      </c>
      <c r="E7" s="5" t="s">
        <v>2</v>
      </c>
      <c r="F7" s="5" t="s">
        <v>52</v>
      </c>
      <c r="G7" s="5" t="s">
        <v>52</v>
      </c>
      <c r="H7" s="5">
        <v>31</v>
      </c>
      <c r="I7" s="5" t="s">
        <v>52</v>
      </c>
      <c r="J7" s="5">
        <v>87</v>
      </c>
      <c r="K7" s="5" t="s">
        <v>52</v>
      </c>
      <c r="L7" s="6">
        <v>0.7</v>
      </c>
      <c r="M7" s="6">
        <v>0.85</v>
      </c>
      <c r="N7" s="6">
        <v>0.64</v>
      </c>
      <c r="O7" s="691"/>
    </row>
    <row r="8" spans="1:15" ht="15.75" customHeight="1">
      <c r="A8" s="3">
        <v>2024</v>
      </c>
      <c r="B8" s="4" t="s">
        <v>46</v>
      </c>
      <c r="C8" s="5" t="s">
        <v>56</v>
      </c>
      <c r="D8" s="5" t="s">
        <v>29</v>
      </c>
      <c r="E8" s="5" t="s">
        <v>2</v>
      </c>
      <c r="F8" s="5" t="s">
        <v>52</v>
      </c>
      <c r="G8" s="5" t="s">
        <v>52</v>
      </c>
      <c r="H8" s="5">
        <v>76</v>
      </c>
      <c r="I8" s="5" t="s">
        <v>52</v>
      </c>
      <c r="J8" s="5">
        <v>56</v>
      </c>
      <c r="K8" s="5" t="s">
        <v>52</v>
      </c>
      <c r="L8" s="6">
        <v>0.75</v>
      </c>
      <c r="M8" s="6">
        <v>0.76</v>
      </c>
      <c r="N8" s="6">
        <v>0.65</v>
      </c>
      <c r="O8" s="691"/>
    </row>
    <row r="9" spans="1:15" ht="15.75" customHeight="1">
      <c r="A9" s="3">
        <v>2024</v>
      </c>
      <c r="B9" s="4" t="s">
        <v>46</v>
      </c>
      <c r="C9" s="5" t="s">
        <v>57</v>
      </c>
      <c r="D9" s="5" t="s">
        <v>29</v>
      </c>
      <c r="E9" s="5" t="s">
        <v>2</v>
      </c>
      <c r="F9" s="5" t="s">
        <v>52</v>
      </c>
      <c r="G9" s="5" t="s">
        <v>52</v>
      </c>
      <c r="H9" s="5">
        <v>51</v>
      </c>
      <c r="I9" s="5" t="s">
        <v>52</v>
      </c>
      <c r="J9" s="5">
        <v>64</v>
      </c>
      <c r="K9" s="5" t="s">
        <v>52</v>
      </c>
      <c r="L9" s="6">
        <v>0.8</v>
      </c>
      <c r="M9" s="6">
        <v>0.9</v>
      </c>
      <c r="N9" s="6">
        <v>0.73</v>
      </c>
      <c r="O9" s="691"/>
    </row>
    <row r="10" spans="1:15" ht="15.75" customHeight="1">
      <c r="A10" s="3">
        <v>2024</v>
      </c>
      <c r="B10" s="4" t="s">
        <v>46</v>
      </c>
      <c r="C10" s="5" t="s">
        <v>58</v>
      </c>
      <c r="D10" s="5" t="s">
        <v>29</v>
      </c>
      <c r="E10" s="5" t="s">
        <v>2</v>
      </c>
      <c r="F10" s="5" t="s">
        <v>52</v>
      </c>
      <c r="G10" s="5" t="s">
        <v>52</v>
      </c>
      <c r="H10" s="5">
        <v>53</v>
      </c>
      <c r="I10" s="5" t="s">
        <v>52</v>
      </c>
      <c r="J10" s="5">
        <v>57</v>
      </c>
      <c r="K10" s="5" t="s">
        <v>52</v>
      </c>
      <c r="L10" s="6">
        <v>0.75</v>
      </c>
      <c r="M10" s="6">
        <v>0.86</v>
      </c>
      <c r="N10" s="6">
        <v>0.84</v>
      </c>
      <c r="O10" s="692"/>
    </row>
    <row r="11" spans="1:15" ht="15.75" customHeight="1">
      <c r="A11" s="3">
        <v>2024</v>
      </c>
      <c r="B11" s="4" t="s">
        <v>59</v>
      </c>
      <c r="C11" s="5" t="s">
        <v>60</v>
      </c>
      <c r="D11" s="5" t="s">
        <v>29</v>
      </c>
      <c r="E11" s="5" t="s">
        <v>48</v>
      </c>
      <c r="F11" s="6">
        <v>0.95</v>
      </c>
      <c r="G11" s="6">
        <v>0.96</v>
      </c>
      <c r="H11" s="5">
        <v>91</v>
      </c>
      <c r="I11" s="5">
        <v>65</v>
      </c>
      <c r="J11" s="5">
        <v>42</v>
      </c>
      <c r="K11" s="5">
        <v>62</v>
      </c>
      <c r="L11" s="6">
        <v>0.44</v>
      </c>
      <c r="M11" s="6">
        <v>0.8</v>
      </c>
      <c r="N11" s="6">
        <v>0.66</v>
      </c>
      <c r="O11" s="690" t="s">
        <v>61</v>
      </c>
    </row>
    <row r="12" spans="1:15" ht="15.75" customHeight="1">
      <c r="A12" s="3">
        <v>2024</v>
      </c>
      <c r="B12" s="4" t="s">
        <v>59</v>
      </c>
      <c r="C12" s="5" t="s">
        <v>62</v>
      </c>
      <c r="D12" s="5" t="s">
        <v>29</v>
      </c>
      <c r="E12" s="5" t="s">
        <v>48</v>
      </c>
      <c r="F12" s="6">
        <v>0.95</v>
      </c>
      <c r="G12" s="6">
        <v>0.96</v>
      </c>
      <c r="H12" s="5">
        <v>89</v>
      </c>
      <c r="I12" s="5">
        <v>68</v>
      </c>
      <c r="J12" s="5">
        <v>71</v>
      </c>
      <c r="K12" s="5">
        <v>72</v>
      </c>
      <c r="L12" s="6">
        <v>0.51</v>
      </c>
      <c r="M12" s="6">
        <v>0.83</v>
      </c>
      <c r="N12" s="6">
        <v>0.65</v>
      </c>
      <c r="O12" s="691"/>
    </row>
    <row r="13" spans="1:15" ht="15.75" customHeight="1">
      <c r="A13" s="3">
        <v>2024</v>
      </c>
      <c r="B13" s="4" t="s">
        <v>59</v>
      </c>
      <c r="C13" s="5" t="s">
        <v>63</v>
      </c>
      <c r="D13" s="5" t="s">
        <v>29</v>
      </c>
      <c r="E13" s="5" t="s">
        <v>48</v>
      </c>
      <c r="F13" s="6">
        <v>0.96</v>
      </c>
      <c r="G13" s="6">
        <v>0.97</v>
      </c>
      <c r="H13" s="5">
        <v>94</v>
      </c>
      <c r="I13" s="5">
        <v>73</v>
      </c>
      <c r="J13" s="5">
        <v>47</v>
      </c>
      <c r="K13" s="5">
        <v>66</v>
      </c>
      <c r="L13" s="6">
        <v>0.67</v>
      </c>
      <c r="M13" s="6">
        <v>0.79</v>
      </c>
      <c r="N13" s="6">
        <v>0.85</v>
      </c>
      <c r="O13" s="691"/>
    </row>
    <row r="14" spans="1:15" ht="15.75" customHeight="1">
      <c r="A14" s="3">
        <v>2024</v>
      </c>
      <c r="B14" s="4" t="s">
        <v>59</v>
      </c>
      <c r="C14" s="5" t="s">
        <v>64</v>
      </c>
      <c r="D14" s="5" t="s">
        <v>29</v>
      </c>
      <c r="E14" s="5" t="s">
        <v>48</v>
      </c>
      <c r="F14" s="6">
        <v>0.94</v>
      </c>
      <c r="G14" s="6">
        <v>0.96</v>
      </c>
      <c r="H14" s="5">
        <v>89</v>
      </c>
      <c r="I14" s="5">
        <v>72</v>
      </c>
      <c r="J14" s="5">
        <v>67</v>
      </c>
      <c r="K14" s="5">
        <v>73</v>
      </c>
      <c r="L14" s="6">
        <v>0.57999999999999996</v>
      </c>
      <c r="M14" s="6">
        <v>0.79</v>
      </c>
      <c r="N14" s="6">
        <v>0.63</v>
      </c>
      <c r="O14" s="691"/>
    </row>
    <row r="15" spans="1:15" ht="15.75" customHeight="1">
      <c r="A15" s="3">
        <v>2024</v>
      </c>
      <c r="B15" s="4" t="s">
        <v>59</v>
      </c>
      <c r="C15" s="5" t="s">
        <v>64</v>
      </c>
      <c r="D15" s="5" t="s">
        <v>29</v>
      </c>
      <c r="E15" s="5" t="s">
        <v>2</v>
      </c>
      <c r="F15" s="5" t="s">
        <v>52</v>
      </c>
      <c r="G15" s="5" t="s">
        <v>52</v>
      </c>
      <c r="H15" s="5">
        <v>76</v>
      </c>
      <c r="I15" s="5" t="s">
        <v>52</v>
      </c>
      <c r="J15" s="5">
        <v>84</v>
      </c>
      <c r="K15" s="5" t="s">
        <v>52</v>
      </c>
      <c r="L15" s="6">
        <v>0.52</v>
      </c>
      <c r="M15" s="6">
        <v>0.9</v>
      </c>
      <c r="N15" s="6">
        <v>0.66</v>
      </c>
      <c r="O15" s="691"/>
    </row>
    <row r="16" spans="1:15" ht="15.75" customHeight="1">
      <c r="A16" s="3">
        <v>2024</v>
      </c>
      <c r="B16" s="4" t="s">
        <v>59</v>
      </c>
      <c r="C16" s="5" t="s">
        <v>65</v>
      </c>
      <c r="D16" s="5" t="s">
        <v>29</v>
      </c>
      <c r="E16" s="5" t="s">
        <v>2</v>
      </c>
      <c r="F16" s="5" t="s">
        <v>52</v>
      </c>
      <c r="G16" s="5" t="s">
        <v>52</v>
      </c>
      <c r="H16" s="5">
        <v>60</v>
      </c>
      <c r="I16" s="5" t="s">
        <v>52</v>
      </c>
      <c r="J16" s="5">
        <v>59</v>
      </c>
      <c r="K16" s="5" t="s">
        <v>52</v>
      </c>
      <c r="L16" s="6">
        <v>0.54</v>
      </c>
      <c r="M16" s="6">
        <v>0.91</v>
      </c>
      <c r="N16" s="6">
        <v>0.6</v>
      </c>
      <c r="O16" s="692"/>
    </row>
    <row r="17" spans="1:15" ht="15.75" customHeight="1">
      <c r="A17" s="3">
        <v>2024</v>
      </c>
      <c r="B17" s="4" t="s">
        <v>66</v>
      </c>
      <c r="C17" s="5" t="s">
        <v>67</v>
      </c>
      <c r="D17" s="5" t="s">
        <v>29</v>
      </c>
      <c r="E17" s="5" t="s">
        <v>2</v>
      </c>
      <c r="F17" s="5" t="s">
        <v>52</v>
      </c>
      <c r="G17" s="5" t="s">
        <v>52</v>
      </c>
      <c r="H17" s="5">
        <v>40</v>
      </c>
      <c r="I17" s="5" t="s">
        <v>52</v>
      </c>
      <c r="J17" s="5">
        <v>97</v>
      </c>
      <c r="K17" s="5" t="s">
        <v>52</v>
      </c>
      <c r="L17" s="6">
        <v>0.35</v>
      </c>
      <c r="M17" s="6">
        <v>0.75</v>
      </c>
      <c r="N17" s="5" t="s">
        <v>52</v>
      </c>
      <c r="O17" s="690" t="s">
        <v>68</v>
      </c>
    </row>
    <row r="18" spans="1:15" ht="15.75" customHeight="1">
      <c r="A18" s="3">
        <v>2024</v>
      </c>
      <c r="B18" s="4" t="s">
        <v>66</v>
      </c>
      <c r="C18" s="5" t="s">
        <v>69</v>
      </c>
      <c r="D18" s="5" t="s">
        <v>29</v>
      </c>
      <c r="E18" s="5" t="s">
        <v>2</v>
      </c>
      <c r="F18" s="5" t="s">
        <v>52</v>
      </c>
      <c r="G18" s="5" t="s">
        <v>52</v>
      </c>
      <c r="H18" s="5">
        <v>50</v>
      </c>
      <c r="I18" s="5" t="s">
        <v>52</v>
      </c>
      <c r="J18" s="5">
        <v>97</v>
      </c>
      <c r="K18" s="5" t="s">
        <v>52</v>
      </c>
      <c r="L18" s="6">
        <v>0.43</v>
      </c>
      <c r="M18" s="6">
        <v>0.78</v>
      </c>
      <c r="N18" s="5" t="s">
        <v>52</v>
      </c>
      <c r="O18" s="691"/>
    </row>
    <row r="19" spans="1:15" ht="15.75" customHeight="1">
      <c r="A19" s="3">
        <v>2024</v>
      </c>
      <c r="B19" s="4" t="s">
        <v>66</v>
      </c>
      <c r="C19" s="5" t="s">
        <v>70</v>
      </c>
      <c r="D19" s="5" t="s">
        <v>29</v>
      </c>
      <c r="E19" s="5" t="s">
        <v>2</v>
      </c>
      <c r="F19" s="5" t="s">
        <v>52</v>
      </c>
      <c r="G19" s="5" t="s">
        <v>52</v>
      </c>
      <c r="H19" s="5">
        <v>81</v>
      </c>
      <c r="I19" s="5" t="s">
        <v>52</v>
      </c>
      <c r="J19" s="5">
        <v>79</v>
      </c>
      <c r="K19" s="5" t="s">
        <v>52</v>
      </c>
      <c r="L19" s="6">
        <v>0.63</v>
      </c>
      <c r="M19" s="6">
        <v>0.83</v>
      </c>
      <c r="N19" s="5" t="s">
        <v>52</v>
      </c>
      <c r="O19" s="691"/>
    </row>
    <row r="20" spans="1:15" ht="15.75" customHeight="1">
      <c r="A20" s="3">
        <v>2024</v>
      </c>
      <c r="B20" s="4" t="s">
        <v>66</v>
      </c>
      <c r="C20" s="5" t="s">
        <v>71</v>
      </c>
      <c r="D20" s="5" t="s">
        <v>29</v>
      </c>
      <c r="E20" s="5" t="s">
        <v>2</v>
      </c>
      <c r="F20" s="5" t="s">
        <v>52</v>
      </c>
      <c r="G20" s="5" t="s">
        <v>52</v>
      </c>
      <c r="H20" s="5">
        <v>81</v>
      </c>
      <c r="I20" s="5" t="s">
        <v>52</v>
      </c>
      <c r="J20" s="5">
        <v>79</v>
      </c>
      <c r="K20" s="5" t="s">
        <v>52</v>
      </c>
      <c r="L20" s="6">
        <v>0.63</v>
      </c>
      <c r="M20" s="6">
        <v>0.83</v>
      </c>
      <c r="N20" s="5" t="s">
        <v>52</v>
      </c>
      <c r="O20" s="692"/>
    </row>
    <row r="21" spans="1:15" ht="15.75" customHeight="1">
      <c r="A21" s="3">
        <v>2024</v>
      </c>
      <c r="B21" s="4" t="s">
        <v>66</v>
      </c>
      <c r="C21" s="5" t="s">
        <v>72</v>
      </c>
      <c r="D21" s="5" t="s">
        <v>29</v>
      </c>
      <c r="E21" s="5" t="s">
        <v>48</v>
      </c>
      <c r="F21" s="6">
        <v>0.95</v>
      </c>
      <c r="G21" s="6">
        <v>0.6</v>
      </c>
      <c r="H21" s="5">
        <v>93</v>
      </c>
      <c r="I21" s="5">
        <v>70</v>
      </c>
      <c r="J21" s="5">
        <v>44</v>
      </c>
      <c r="K21" s="5">
        <v>72</v>
      </c>
      <c r="L21" s="6">
        <v>0.45</v>
      </c>
      <c r="M21" s="6">
        <v>0.88</v>
      </c>
      <c r="N21" s="5" t="s">
        <v>52</v>
      </c>
      <c r="O21" s="690" t="s">
        <v>73</v>
      </c>
    </row>
    <row r="22" spans="1:15" ht="15.75" customHeight="1">
      <c r="A22" s="3">
        <v>2024</v>
      </c>
      <c r="B22" s="4" t="s">
        <v>66</v>
      </c>
      <c r="C22" s="5" t="s">
        <v>74</v>
      </c>
      <c r="D22" s="5" t="s">
        <v>29</v>
      </c>
      <c r="E22" s="5" t="s">
        <v>2</v>
      </c>
      <c r="F22" s="5" t="s">
        <v>52</v>
      </c>
      <c r="G22" s="5" t="s">
        <v>52</v>
      </c>
      <c r="H22" s="5">
        <v>36</v>
      </c>
      <c r="I22" s="5" t="s">
        <v>52</v>
      </c>
      <c r="J22" s="5">
        <v>96</v>
      </c>
      <c r="K22" s="5" t="s">
        <v>52</v>
      </c>
      <c r="L22" s="6">
        <v>0.41</v>
      </c>
      <c r="M22" s="6">
        <v>0.88</v>
      </c>
      <c r="N22" s="5" t="s">
        <v>52</v>
      </c>
      <c r="O22" s="691"/>
    </row>
    <row r="23" spans="1:15" ht="15.75" customHeight="1">
      <c r="A23" s="3">
        <v>2024</v>
      </c>
      <c r="B23" s="4" t="s">
        <v>66</v>
      </c>
      <c r="C23" s="5" t="s">
        <v>75</v>
      </c>
      <c r="D23" s="5" t="s">
        <v>29</v>
      </c>
      <c r="E23" s="5" t="s">
        <v>2</v>
      </c>
      <c r="F23" s="5" t="s">
        <v>52</v>
      </c>
      <c r="G23" s="5" t="s">
        <v>52</v>
      </c>
      <c r="H23" s="5">
        <v>38</v>
      </c>
      <c r="I23" s="5" t="s">
        <v>52</v>
      </c>
      <c r="J23" s="5">
        <v>96</v>
      </c>
      <c r="K23" s="5" t="s">
        <v>52</v>
      </c>
      <c r="L23" s="6">
        <v>0.41</v>
      </c>
      <c r="M23" s="6">
        <v>0.88</v>
      </c>
      <c r="N23" s="5" t="s">
        <v>52</v>
      </c>
      <c r="O23" s="692"/>
    </row>
    <row r="24" spans="1:15" ht="15.75" customHeight="1">
      <c r="A24" s="3">
        <v>2024</v>
      </c>
      <c r="B24" s="4" t="s">
        <v>76</v>
      </c>
      <c r="C24" s="5" t="s">
        <v>65</v>
      </c>
      <c r="D24" s="5" t="s">
        <v>29</v>
      </c>
      <c r="E24" s="5" t="s">
        <v>48</v>
      </c>
      <c r="F24" s="6">
        <v>0.95</v>
      </c>
      <c r="G24" s="6">
        <v>0.85</v>
      </c>
      <c r="H24" s="5">
        <v>90</v>
      </c>
      <c r="I24" s="5">
        <v>56</v>
      </c>
      <c r="J24" s="5">
        <v>67</v>
      </c>
      <c r="K24" s="5">
        <v>75</v>
      </c>
      <c r="L24" s="6">
        <v>0.47</v>
      </c>
      <c r="M24" s="6">
        <v>0.7</v>
      </c>
      <c r="N24" s="6">
        <v>0.86</v>
      </c>
      <c r="O24" s="690" t="s">
        <v>77</v>
      </c>
    </row>
    <row r="25" spans="1:15" ht="15.75" customHeight="1">
      <c r="A25" s="3">
        <v>2024</v>
      </c>
      <c r="B25" s="4" t="s">
        <v>76</v>
      </c>
      <c r="C25" s="5" t="s">
        <v>63</v>
      </c>
      <c r="D25" s="5" t="s">
        <v>29</v>
      </c>
      <c r="E25" s="5" t="s">
        <v>48</v>
      </c>
      <c r="F25" s="6">
        <v>0.95</v>
      </c>
      <c r="G25" s="6">
        <v>0.89</v>
      </c>
      <c r="H25" s="5">
        <v>92</v>
      </c>
      <c r="I25" s="5">
        <v>57</v>
      </c>
      <c r="J25" s="5">
        <v>38</v>
      </c>
      <c r="K25" s="5">
        <v>67</v>
      </c>
      <c r="L25" s="6">
        <v>0.64</v>
      </c>
      <c r="M25" s="6">
        <v>0.74</v>
      </c>
      <c r="N25" s="6">
        <v>0.84</v>
      </c>
      <c r="O25" s="691"/>
    </row>
    <row r="26" spans="1:15" ht="15.75" customHeight="1">
      <c r="A26" s="3">
        <v>2024</v>
      </c>
      <c r="B26" s="4" t="s">
        <v>76</v>
      </c>
      <c r="C26" s="5" t="s">
        <v>47</v>
      </c>
      <c r="D26" s="5" t="s">
        <v>29</v>
      </c>
      <c r="E26" s="5" t="s">
        <v>48</v>
      </c>
      <c r="F26" s="6">
        <v>0.95</v>
      </c>
      <c r="G26" s="6">
        <v>0.73</v>
      </c>
      <c r="H26" s="5">
        <v>83</v>
      </c>
      <c r="I26" s="5">
        <v>58</v>
      </c>
      <c r="J26" s="5">
        <v>67</v>
      </c>
      <c r="K26" s="5">
        <v>74</v>
      </c>
      <c r="L26" s="6">
        <v>0.35</v>
      </c>
      <c r="M26" s="6">
        <v>0.78</v>
      </c>
      <c r="N26" s="6">
        <v>0.69</v>
      </c>
      <c r="O26" s="691"/>
    </row>
    <row r="27" spans="1:15" ht="15.75" customHeight="1">
      <c r="A27" s="3">
        <v>2024</v>
      </c>
      <c r="B27" s="4" t="s">
        <v>76</v>
      </c>
      <c r="C27" s="5" t="s">
        <v>50</v>
      </c>
      <c r="D27" s="5" t="s">
        <v>29</v>
      </c>
      <c r="E27" s="5" t="s">
        <v>48</v>
      </c>
      <c r="F27" s="6">
        <v>0.95</v>
      </c>
      <c r="G27" s="6">
        <v>0.84</v>
      </c>
      <c r="H27" s="5">
        <v>89</v>
      </c>
      <c r="I27" s="5">
        <v>56</v>
      </c>
      <c r="J27" s="5">
        <v>63</v>
      </c>
      <c r="K27" s="5">
        <v>68</v>
      </c>
      <c r="L27" s="6">
        <v>0.36</v>
      </c>
      <c r="M27" s="6">
        <v>0.85</v>
      </c>
      <c r="N27" s="6">
        <v>0.67</v>
      </c>
      <c r="O27" s="691"/>
    </row>
    <row r="28" spans="1:15" ht="15.75" customHeight="1">
      <c r="A28" s="3">
        <v>2024</v>
      </c>
      <c r="B28" s="4" t="s">
        <v>76</v>
      </c>
      <c r="C28" s="5" t="s">
        <v>78</v>
      </c>
      <c r="D28" s="5" t="s">
        <v>29</v>
      </c>
      <c r="E28" s="5" t="s">
        <v>2</v>
      </c>
      <c r="F28" s="5" t="s">
        <v>52</v>
      </c>
      <c r="G28" s="5" t="s">
        <v>52</v>
      </c>
      <c r="H28" s="5">
        <v>44</v>
      </c>
      <c r="I28" s="5" t="s">
        <v>52</v>
      </c>
      <c r="J28" s="5">
        <v>61</v>
      </c>
      <c r="K28" s="5" t="s">
        <v>52</v>
      </c>
      <c r="L28" s="6">
        <v>0.37</v>
      </c>
      <c r="M28" s="6">
        <v>0.93</v>
      </c>
      <c r="N28" s="6">
        <v>0.61</v>
      </c>
      <c r="O28" s="691"/>
    </row>
    <row r="29" spans="1:15" ht="15.75" customHeight="1">
      <c r="A29" s="3">
        <v>2024</v>
      </c>
      <c r="B29" s="4" t="s">
        <v>76</v>
      </c>
      <c r="C29" s="5" t="s">
        <v>50</v>
      </c>
      <c r="D29" s="5" t="s">
        <v>29</v>
      </c>
      <c r="E29" s="5" t="s">
        <v>2</v>
      </c>
      <c r="F29" s="5" t="s">
        <v>52</v>
      </c>
      <c r="G29" s="5" t="s">
        <v>52</v>
      </c>
      <c r="H29" s="5">
        <v>31</v>
      </c>
      <c r="I29" s="5" t="s">
        <v>52</v>
      </c>
      <c r="J29" s="5">
        <v>78</v>
      </c>
      <c r="K29" s="5" t="s">
        <v>52</v>
      </c>
      <c r="L29" s="6">
        <v>0.36</v>
      </c>
      <c r="M29" s="6">
        <v>0.89</v>
      </c>
      <c r="N29" s="6">
        <v>0.62</v>
      </c>
      <c r="O29" s="692"/>
    </row>
    <row r="30" spans="1:15" ht="13.9">
      <c r="A30" s="3">
        <v>2024</v>
      </c>
      <c r="B30" s="4" t="s">
        <v>79</v>
      </c>
      <c r="C30" s="5" t="s">
        <v>80</v>
      </c>
      <c r="D30" s="5" t="s">
        <v>29</v>
      </c>
      <c r="E30" s="5" t="s">
        <v>48</v>
      </c>
      <c r="F30" s="6">
        <v>0.83</v>
      </c>
      <c r="G30" s="6">
        <v>0.95</v>
      </c>
      <c r="H30" s="5">
        <v>89</v>
      </c>
      <c r="I30" s="5">
        <v>63</v>
      </c>
      <c r="J30" s="5">
        <v>44</v>
      </c>
      <c r="K30" s="5">
        <v>65</v>
      </c>
      <c r="L30" s="6">
        <v>0.6</v>
      </c>
      <c r="M30" s="6">
        <v>0.92</v>
      </c>
      <c r="N30" s="5" t="s">
        <v>52</v>
      </c>
      <c r="O30" s="690" t="s">
        <v>81</v>
      </c>
    </row>
    <row r="31" spans="1:15" ht="13.9">
      <c r="A31" s="3">
        <v>2024</v>
      </c>
      <c r="B31" s="4" t="s">
        <v>79</v>
      </c>
      <c r="C31" s="5" t="s">
        <v>82</v>
      </c>
      <c r="D31" s="5" t="s">
        <v>29</v>
      </c>
      <c r="E31" s="5" t="s">
        <v>48</v>
      </c>
      <c r="F31" s="6">
        <v>0.82</v>
      </c>
      <c r="G31" s="6">
        <v>0.95</v>
      </c>
      <c r="H31" s="5">
        <v>89</v>
      </c>
      <c r="I31" s="5">
        <v>66</v>
      </c>
      <c r="J31" s="5">
        <v>66</v>
      </c>
      <c r="K31" s="5">
        <v>66</v>
      </c>
      <c r="L31" s="6">
        <v>0.66</v>
      </c>
      <c r="M31" s="6">
        <v>0.82</v>
      </c>
      <c r="N31" s="5" t="s">
        <v>52</v>
      </c>
      <c r="O31" s="691"/>
    </row>
    <row r="32" spans="1:15" ht="13.9">
      <c r="A32" s="3">
        <v>2024</v>
      </c>
      <c r="B32" s="4" t="s">
        <v>79</v>
      </c>
      <c r="C32" s="5" t="s">
        <v>64</v>
      </c>
      <c r="D32" s="5" t="s">
        <v>29</v>
      </c>
      <c r="E32" s="5" t="s">
        <v>48</v>
      </c>
      <c r="F32" s="6">
        <v>0.87</v>
      </c>
      <c r="G32" s="6">
        <v>0.95</v>
      </c>
      <c r="H32" s="5">
        <v>90</v>
      </c>
      <c r="I32" s="5">
        <v>62</v>
      </c>
      <c r="J32" s="5">
        <v>60</v>
      </c>
      <c r="K32" s="5">
        <v>69</v>
      </c>
      <c r="L32" s="6">
        <v>0.75</v>
      </c>
      <c r="M32" s="6">
        <v>0.83</v>
      </c>
      <c r="N32" s="5" t="s">
        <v>52</v>
      </c>
      <c r="O32" s="691"/>
    </row>
    <row r="33" spans="1:15" ht="13.9">
      <c r="A33" s="3">
        <v>2024</v>
      </c>
      <c r="B33" s="4" t="s">
        <v>79</v>
      </c>
      <c r="C33" s="5" t="s">
        <v>64</v>
      </c>
      <c r="D33" s="5" t="s">
        <v>29</v>
      </c>
      <c r="E33" s="5" t="s">
        <v>2</v>
      </c>
      <c r="F33" s="5" t="s">
        <v>52</v>
      </c>
      <c r="G33" s="5" t="s">
        <v>52</v>
      </c>
      <c r="H33" s="5">
        <v>57</v>
      </c>
      <c r="I33" s="5" t="s">
        <v>52</v>
      </c>
      <c r="J33" s="5">
        <v>82</v>
      </c>
      <c r="K33" s="5" t="s">
        <v>52</v>
      </c>
      <c r="L33" s="6">
        <v>0.67</v>
      </c>
      <c r="M33" s="6">
        <v>0.95</v>
      </c>
      <c r="N33" s="5" t="s">
        <v>52</v>
      </c>
      <c r="O33" s="691"/>
    </row>
    <row r="34" spans="1:15" ht="13.9">
      <c r="A34" s="3">
        <v>2024</v>
      </c>
      <c r="B34" s="4" t="s">
        <v>79</v>
      </c>
      <c r="C34" s="5" t="s">
        <v>51</v>
      </c>
      <c r="D34" s="5" t="s">
        <v>29</v>
      </c>
      <c r="E34" s="5" t="s">
        <v>2</v>
      </c>
      <c r="F34" s="5" t="s">
        <v>52</v>
      </c>
      <c r="G34" s="5" t="s">
        <v>52</v>
      </c>
      <c r="H34" s="5">
        <v>60</v>
      </c>
      <c r="I34" s="5" t="s">
        <v>52</v>
      </c>
      <c r="J34" s="5">
        <v>72</v>
      </c>
      <c r="K34" s="5" t="s">
        <v>52</v>
      </c>
      <c r="L34" s="6">
        <v>0.67</v>
      </c>
      <c r="M34" s="6">
        <v>0.82</v>
      </c>
      <c r="N34" s="5" t="s">
        <v>52</v>
      </c>
      <c r="O34" s="691"/>
    </row>
    <row r="35" spans="1:15" ht="13.9">
      <c r="A35" s="3">
        <v>2024</v>
      </c>
      <c r="B35" s="4" t="s">
        <v>79</v>
      </c>
      <c r="C35" s="5" t="s">
        <v>53</v>
      </c>
      <c r="D35" s="5" t="s">
        <v>29</v>
      </c>
      <c r="E35" s="5" t="s">
        <v>2</v>
      </c>
      <c r="F35" s="5" t="s">
        <v>52</v>
      </c>
      <c r="G35" s="5" t="s">
        <v>52</v>
      </c>
      <c r="H35" s="5">
        <v>51</v>
      </c>
      <c r="I35" s="5" t="s">
        <v>52</v>
      </c>
      <c r="J35" s="5">
        <v>88</v>
      </c>
      <c r="K35" s="5" t="s">
        <v>52</v>
      </c>
      <c r="L35" s="6">
        <v>0.47</v>
      </c>
      <c r="M35" s="6">
        <v>0.8</v>
      </c>
      <c r="N35" s="5" t="s">
        <v>52</v>
      </c>
      <c r="O35" s="691"/>
    </row>
    <row r="36" spans="1:15" ht="13.9">
      <c r="A36" s="3">
        <v>2024</v>
      </c>
      <c r="B36" s="4" t="s">
        <v>79</v>
      </c>
      <c r="C36" s="5" t="s">
        <v>80</v>
      </c>
      <c r="D36" s="5" t="s">
        <v>29</v>
      </c>
      <c r="E36" s="5" t="s">
        <v>48</v>
      </c>
      <c r="F36" s="6">
        <v>0.84</v>
      </c>
      <c r="G36" s="6">
        <v>0.95</v>
      </c>
      <c r="H36" s="5">
        <v>86</v>
      </c>
      <c r="I36" s="5">
        <v>63</v>
      </c>
      <c r="J36" s="5">
        <v>43</v>
      </c>
      <c r="K36" s="5">
        <v>64</v>
      </c>
      <c r="L36" s="6">
        <v>0.43</v>
      </c>
      <c r="M36" s="6">
        <v>0.94</v>
      </c>
      <c r="N36" s="5" t="s">
        <v>52</v>
      </c>
      <c r="O36" s="691"/>
    </row>
    <row r="37" spans="1:15" ht="13.9">
      <c r="A37" s="3">
        <v>2024</v>
      </c>
      <c r="B37" s="4" t="s">
        <v>79</v>
      </c>
      <c r="C37" s="5" t="s">
        <v>82</v>
      </c>
      <c r="D37" s="5" t="s">
        <v>29</v>
      </c>
      <c r="E37" s="5" t="s">
        <v>48</v>
      </c>
      <c r="F37" s="6">
        <v>0.83</v>
      </c>
      <c r="G37" s="6">
        <v>0.95</v>
      </c>
      <c r="H37" s="5">
        <v>90</v>
      </c>
      <c r="I37" s="5">
        <v>66</v>
      </c>
      <c r="J37" s="5">
        <v>65</v>
      </c>
      <c r="K37" s="5">
        <v>85</v>
      </c>
      <c r="L37" s="6">
        <v>0.54</v>
      </c>
      <c r="M37" s="6">
        <v>0.87</v>
      </c>
      <c r="N37" s="5" t="s">
        <v>52</v>
      </c>
      <c r="O37" s="691"/>
    </row>
    <row r="38" spans="1:15" ht="13.9">
      <c r="A38" s="3">
        <v>2024</v>
      </c>
      <c r="B38" s="4" t="s">
        <v>79</v>
      </c>
      <c r="C38" s="5" t="s">
        <v>64</v>
      </c>
      <c r="D38" s="5" t="s">
        <v>29</v>
      </c>
      <c r="E38" s="5" t="s">
        <v>48</v>
      </c>
      <c r="F38" s="6">
        <v>0.88</v>
      </c>
      <c r="G38" s="6">
        <v>0.95</v>
      </c>
      <c r="H38" s="5">
        <v>91</v>
      </c>
      <c r="I38" s="5">
        <v>62</v>
      </c>
      <c r="J38" s="5">
        <v>58</v>
      </c>
      <c r="K38" s="5">
        <v>70</v>
      </c>
      <c r="L38" s="6">
        <v>0.56000000000000005</v>
      </c>
      <c r="M38" s="6">
        <v>0.89</v>
      </c>
      <c r="N38" s="5" t="s">
        <v>52</v>
      </c>
      <c r="O38" s="691"/>
    </row>
    <row r="39" spans="1:15" ht="13.9">
      <c r="A39" s="3">
        <v>2024</v>
      </c>
      <c r="B39" s="4" t="s">
        <v>79</v>
      </c>
      <c r="C39" s="5" t="s">
        <v>64</v>
      </c>
      <c r="D39" s="5" t="s">
        <v>29</v>
      </c>
      <c r="E39" s="5" t="s">
        <v>2</v>
      </c>
      <c r="F39" s="5" t="s">
        <v>52</v>
      </c>
      <c r="G39" s="5" t="s">
        <v>52</v>
      </c>
      <c r="H39" s="5">
        <v>57</v>
      </c>
      <c r="I39" s="5" t="s">
        <v>52</v>
      </c>
      <c r="J39" s="5">
        <v>81</v>
      </c>
      <c r="K39" s="5" t="s">
        <v>52</v>
      </c>
      <c r="L39" s="6">
        <v>0.61</v>
      </c>
      <c r="M39" s="6">
        <v>0.85</v>
      </c>
      <c r="N39" s="5" t="s">
        <v>52</v>
      </c>
      <c r="O39" s="691"/>
    </row>
    <row r="40" spans="1:15" ht="13.9">
      <c r="A40" s="3">
        <v>2024</v>
      </c>
      <c r="B40" s="4" t="s">
        <v>79</v>
      </c>
      <c r="C40" s="5" t="s">
        <v>51</v>
      </c>
      <c r="D40" s="5" t="s">
        <v>29</v>
      </c>
      <c r="E40" s="5" t="s">
        <v>2</v>
      </c>
      <c r="F40" s="5" t="s">
        <v>52</v>
      </c>
      <c r="G40" s="5" t="s">
        <v>52</v>
      </c>
      <c r="H40" s="5">
        <v>63</v>
      </c>
      <c r="I40" s="5" t="s">
        <v>52</v>
      </c>
      <c r="J40" s="5">
        <v>72</v>
      </c>
      <c r="K40" s="5" t="s">
        <v>52</v>
      </c>
      <c r="L40" s="6">
        <v>0.56999999999999995</v>
      </c>
      <c r="M40" s="6">
        <v>0.89</v>
      </c>
      <c r="N40" s="5" t="s">
        <v>52</v>
      </c>
      <c r="O40" s="691"/>
    </row>
    <row r="41" spans="1:15" ht="13.9">
      <c r="A41" s="3">
        <v>2024</v>
      </c>
      <c r="B41" s="4" t="s">
        <v>79</v>
      </c>
      <c r="C41" s="5" t="s">
        <v>53</v>
      </c>
      <c r="D41" s="5" t="s">
        <v>29</v>
      </c>
      <c r="E41" s="5" t="s">
        <v>2</v>
      </c>
      <c r="F41" s="5" t="s">
        <v>52</v>
      </c>
      <c r="G41" s="5" t="s">
        <v>52</v>
      </c>
      <c r="H41" s="5">
        <v>50</v>
      </c>
      <c r="I41" s="5" t="s">
        <v>52</v>
      </c>
      <c r="J41" s="5">
        <v>89</v>
      </c>
      <c r="K41" s="5" t="s">
        <v>52</v>
      </c>
      <c r="L41" s="6">
        <v>0.36</v>
      </c>
      <c r="M41" s="6">
        <v>0.89</v>
      </c>
      <c r="N41" s="5" t="s">
        <v>52</v>
      </c>
      <c r="O41" s="692"/>
    </row>
    <row r="42" spans="1:15" ht="13.9">
      <c r="A42" s="3">
        <v>2024</v>
      </c>
      <c r="B42" s="4" t="s">
        <v>83</v>
      </c>
      <c r="C42" s="5" t="s">
        <v>84</v>
      </c>
      <c r="D42" s="5" t="s">
        <v>29</v>
      </c>
      <c r="E42" s="5" t="s">
        <v>48</v>
      </c>
      <c r="F42" s="6">
        <v>0.95</v>
      </c>
      <c r="G42" s="6">
        <v>0.87</v>
      </c>
      <c r="H42" s="5">
        <v>87</v>
      </c>
      <c r="I42" s="5">
        <v>72</v>
      </c>
      <c r="J42" s="5">
        <v>51</v>
      </c>
      <c r="K42" s="5">
        <v>72</v>
      </c>
      <c r="L42" s="6">
        <v>0.49</v>
      </c>
      <c r="M42" s="6">
        <v>0.84</v>
      </c>
      <c r="N42" s="6">
        <v>0.65</v>
      </c>
      <c r="O42" s="690" t="s">
        <v>85</v>
      </c>
    </row>
    <row r="43" spans="1:15" ht="13.9">
      <c r="A43" s="3">
        <v>2024</v>
      </c>
      <c r="B43" s="4" t="s">
        <v>83</v>
      </c>
      <c r="C43" s="5" t="s">
        <v>86</v>
      </c>
      <c r="D43" s="5" t="s">
        <v>29</v>
      </c>
      <c r="E43" s="5" t="s">
        <v>2</v>
      </c>
      <c r="F43" s="5" t="s">
        <v>52</v>
      </c>
      <c r="G43" s="5" t="s">
        <v>52</v>
      </c>
      <c r="H43" s="5">
        <v>56</v>
      </c>
      <c r="I43" s="5" t="s">
        <v>52</v>
      </c>
      <c r="J43" s="5">
        <v>85</v>
      </c>
      <c r="K43" s="5" t="s">
        <v>52</v>
      </c>
      <c r="L43" s="6">
        <v>0.52</v>
      </c>
      <c r="M43" s="6">
        <v>0.88</v>
      </c>
      <c r="N43" s="6">
        <v>0.67</v>
      </c>
      <c r="O43" s="691"/>
    </row>
    <row r="44" spans="1:15" ht="13.9">
      <c r="A44" s="3">
        <v>2024</v>
      </c>
      <c r="B44" s="4" t="s">
        <v>83</v>
      </c>
      <c r="C44" s="5" t="s">
        <v>87</v>
      </c>
      <c r="D44" s="5" t="s">
        <v>29</v>
      </c>
      <c r="E44" s="5" t="s">
        <v>2</v>
      </c>
      <c r="F44" s="5" t="s">
        <v>52</v>
      </c>
      <c r="G44" s="5" t="s">
        <v>52</v>
      </c>
      <c r="H44" s="5">
        <v>55</v>
      </c>
      <c r="I44" s="5" t="s">
        <v>52</v>
      </c>
      <c r="J44" s="5">
        <v>85</v>
      </c>
      <c r="K44" s="5" t="s">
        <v>52</v>
      </c>
      <c r="L44" s="6">
        <v>0.57999999999999996</v>
      </c>
      <c r="M44" s="6">
        <v>0.89</v>
      </c>
      <c r="N44" s="6">
        <v>0.69</v>
      </c>
      <c r="O44" s="692"/>
    </row>
    <row r="45" spans="1:15" ht="13.9">
      <c r="A45" s="3">
        <v>2024</v>
      </c>
      <c r="B45" s="4" t="s">
        <v>88</v>
      </c>
      <c r="C45" s="5" t="s">
        <v>89</v>
      </c>
      <c r="D45" s="5" t="s">
        <v>29</v>
      </c>
      <c r="E45" s="5" t="s">
        <v>48</v>
      </c>
      <c r="F45" s="6">
        <v>0.85</v>
      </c>
      <c r="G45" s="6">
        <v>0.95</v>
      </c>
      <c r="H45" s="5">
        <v>89</v>
      </c>
      <c r="I45" s="5">
        <v>66</v>
      </c>
      <c r="J45" s="5">
        <v>56</v>
      </c>
      <c r="K45" s="5">
        <v>70</v>
      </c>
      <c r="L45" s="6">
        <v>0.69</v>
      </c>
      <c r="M45" s="6">
        <v>0.77</v>
      </c>
      <c r="N45" s="6">
        <v>0.95</v>
      </c>
      <c r="O45" s="690" t="s">
        <v>90</v>
      </c>
    </row>
    <row r="46" spans="1:15" ht="13.9">
      <c r="A46" s="3">
        <v>2024</v>
      </c>
      <c r="B46" s="4" t="s">
        <v>88</v>
      </c>
      <c r="C46" s="5" t="s">
        <v>64</v>
      </c>
      <c r="D46" s="5" t="s">
        <v>29</v>
      </c>
      <c r="E46" s="5" t="s">
        <v>48</v>
      </c>
      <c r="F46" s="6">
        <v>0.87</v>
      </c>
      <c r="G46" s="6">
        <v>0.95</v>
      </c>
      <c r="H46" s="5">
        <v>91</v>
      </c>
      <c r="I46" s="5">
        <v>61</v>
      </c>
      <c r="J46" s="5">
        <v>58</v>
      </c>
      <c r="K46" s="5">
        <v>73</v>
      </c>
      <c r="L46" s="6">
        <v>0.6</v>
      </c>
      <c r="M46" s="6">
        <v>0.91</v>
      </c>
      <c r="N46" s="6">
        <v>0.88</v>
      </c>
      <c r="O46" s="691"/>
    </row>
    <row r="47" spans="1:15" ht="13.9">
      <c r="A47" s="3">
        <v>2024</v>
      </c>
      <c r="B47" s="4" t="s">
        <v>88</v>
      </c>
      <c r="C47" s="5" t="s">
        <v>47</v>
      </c>
      <c r="D47" s="5" t="s">
        <v>29</v>
      </c>
      <c r="E47" s="5" t="s">
        <v>48</v>
      </c>
      <c r="F47" s="6">
        <v>0.75</v>
      </c>
      <c r="G47" s="6">
        <v>0.95</v>
      </c>
      <c r="H47" s="5">
        <v>82</v>
      </c>
      <c r="I47" s="5">
        <v>66</v>
      </c>
      <c r="J47" s="5">
        <v>51</v>
      </c>
      <c r="K47" s="5">
        <v>69</v>
      </c>
      <c r="L47" s="6">
        <v>0.27</v>
      </c>
      <c r="M47" s="6">
        <v>0.84</v>
      </c>
      <c r="N47" s="6">
        <v>0.61</v>
      </c>
      <c r="O47" s="691"/>
    </row>
    <row r="48" spans="1:15" ht="13.9">
      <c r="A48" s="3">
        <v>2024</v>
      </c>
      <c r="B48" s="4" t="s">
        <v>88</v>
      </c>
      <c r="C48" s="5" t="s">
        <v>64</v>
      </c>
      <c r="D48" s="5" t="s">
        <v>29</v>
      </c>
      <c r="E48" s="5" t="s">
        <v>2</v>
      </c>
      <c r="F48" s="5" t="s">
        <v>52</v>
      </c>
      <c r="G48" s="5" t="s">
        <v>52</v>
      </c>
      <c r="H48" s="5">
        <v>87</v>
      </c>
      <c r="I48" s="5" t="s">
        <v>52</v>
      </c>
      <c r="J48" s="5">
        <v>73</v>
      </c>
      <c r="K48" s="5" t="s">
        <v>52</v>
      </c>
      <c r="L48" s="6">
        <v>0.63</v>
      </c>
      <c r="M48" s="6">
        <v>0.86</v>
      </c>
      <c r="N48" s="6">
        <v>0.88</v>
      </c>
      <c r="O48" s="691"/>
    </row>
    <row r="49" spans="1:15" ht="13.9">
      <c r="A49" s="3">
        <v>2024</v>
      </c>
      <c r="B49" s="4" t="s">
        <v>88</v>
      </c>
      <c r="C49" s="5" t="s">
        <v>65</v>
      </c>
      <c r="D49" s="5" t="s">
        <v>29</v>
      </c>
      <c r="E49" s="5" t="s">
        <v>2</v>
      </c>
      <c r="F49" s="5" t="s">
        <v>52</v>
      </c>
      <c r="G49" s="5" t="s">
        <v>52</v>
      </c>
      <c r="H49" s="5">
        <v>74</v>
      </c>
      <c r="I49" s="5" t="s">
        <v>52</v>
      </c>
      <c r="J49" s="5">
        <v>67</v>
      </c>
      <c r="K49" s="5" t="s">
        <v>52</v>
      </c>
      <c r="L49" s="6">
        <v>0.59</v>
      </c>
      <c r="M49" s="6">
        <v>0.85</v>
      </c>
      <c r="N49" s="6">
        <v>0.89</v>
      </c>
      <c r="O49" s="692"/>
    </row>
    <row r="50" spans="1:15" ht="13.9">
      <c r="A50" s="3">
        <v>2024</v>
      </c>
      <c r="B50" s="4" t="s">
        <v>91</v>
      </c>
      <c r="C50" s="5" t="s">
        <v>63</v>
      </c>
      <c r="D50" s="5" t="s">
        <v>29</v>
      </c>
      <c r="E50" s="5" t="s">
        <v>48</v>
      </c>
      <c r="F50" s="6">
        <v>0.82</v>
      </c>
      <c r="G50" s="6">
        <v>0.92</v>
      </c>
      <c r="H50" s="5">
        <v>90</v>
      </c>
      <c r="I50" s="5">
        <v>54</v>
      </c>
      <c r="J50" s="5">
        <v>43</v>
      </c>
      <c r="K50" s="5">
        <v>61</v>
      </c>
      <c r="L50" s="6">
        <v>0.65</v>
      </c>
      <c r="M50" s="6">
        <v>0.66</v>
      </c>
      <c r="N50" s="6">
        <v>0.41</v>
      </c>
      <c r="O50" s="690" t="s">
        <v>92</v>
      </c>
    </row>
    <row r="51" spans="1:15" ht="13.9">
      <c r="A51" s="3">
        <v>2024</v>
      </c>
      <c r="B51" s="4" t="s">
        <v>91</v>
      </c>
      <c r="C51" s="5" t="s">
        <v>93</v>
      </c>
      <c r="D51" s="5" t="s">
        <v>29</v>
      </c>
      <c r="E51" s="5" t="s">
        <v>2</v>
      </c>
      <c r="F51" s="5" t="s">
        <v>52</v>
      </c>
      <c r="G51" s="5" t="s">
        <v>52</v>
      </c>
      <c r="H51" s="5">
        <v>73</v>
      </c>
      <c r="I51" s="5" t="s">
        <v>52</v>
      </c>
      <c r="J51" s="5">
        <v>96</v>
      </c>
      <c r="K51" s="5" t="s">
        <v>52</v>
      </c>
      <c r="L51" s="6">
        <v>0.56999999999999995</v>
      </c>
      <c r="M51" s="6">
        <v>0.64</v>
      </c>
      <c r="N51" s="6">
        <v>0.54</v>
      </c>
      <c r="O51" s="691"/>
    </row>
    <row r="52" spans="1:15" ht="13.9">
      <c r="A52" s="3">
        <v>2024</v>
      </c>
      <c r="B52" s="4" t="s">
        <v>91</v>
      </c>
      <c r="C52" s="5" t="s">
        <v>51</v>
      </c>
      <c r="D52" s="5" t="s">
        <v>29</v>
      </c>
      <c r="E52" s="5" t="s">
        <v>2</v>
      </c>
      <c r="F52" s="5" t="s">
        <v>52</v>
      </c>
      <c r="G52" s="5" t="s">
        <v>52</v>
      </c>
      <c r="H52" s="5">
        <v>52</v>
      </c>
      <c r="I52" s="5" t="s">
        <v>52</v>
      </c>
      <c r="J52" s="5">
        <v>77</v>
      </c>
      <c r="K52" s="5" t="s">
        <v>52</v>
      </c>
      <c r="L52" s="6">
        <v>0.59</v>
      </c>
      <c r="M52" s="6">
        <v>0.59</v>
      </c>
      <c r="N52" s="6">
        <v>0.56000000000000005</v>
      </c>
      <c r="O52" s="691"/>
    </row>
    <row r="53" spans="1:15" ht="13.9">
      <c r="A53" s="3">
        <v>2024</v>
      </c>
      <c r="B53" s="4" t="s">
        <v>91</v>
      </c>
      <c r="C53" s="5" t="s">
        <v>53</v>
      </c>
      <c r="D53" s="5" t="s">
        <v>29</v>
      </c>
      <c r="E53" s="5" t="s">
        <v>2</v>
      </c>
      <c r="F53" s="5" t="s">
        <v>52</v>
      </c>
      <c r="G53" s="5" t="s">
        <v>52</v>
      </c>
      <c r="H53" s="5">
        <v>43</v>
      </c>
      <c r="I53" s="5" t="s">
        <v>52</v>
      </c>
      <c r="J53" s="5">
        <v>91</v>
      </c>
      <c r="K53" s="5" t="s">
        <v>52</v>
      </c>
      <c r="L53" s="6">
        <v>0.5</v>
      </c>
      <c r="M53" s="6">
        <v>0.4</v>
      </c>
      <c r="N53" s="6">
        <v>0.34</v>
      </c>
      <c r="O53" s="692"/>
    </row>
    <row r="54" spans="1:15" ht="13.9">
      <c r="A54" s="3">
        <v>2024</v>
      </c>
      <c r="B54" s="4" t="s">
        <v>94</v>
      </c>
      <c r="C54" s="5" t="s">
        <v>89</v>
      </c>
      <c r="D54" s="5" t="s">
        <v>29</v>
      </c>
      <c r="E54" s="5" t="s">
        <v>48</v>
      </c>
      <c r="F54" s="6">
        <v>0.84</v>
      </c>
      <c r="G54" s="6">
        <v>0.95</v>
      </c>
      <c r="H54" s="5">
        <v>87</v>
      </c>
      <c r="I54" s="5">
        <v>72</v>
      </c>
      <c r="J54" s="5">
        <v>57</v>
      </c>
      <c r="K54" s="5">
        <v>68</v>
      </c>
      <c r="L54" s="6">
        <v>0.52</v>
      </c>
      <c r="M54" s="6">
        <v>0.65</v>
      </c>
      <c r="N54" s="6">
        <v>0.67</v>
      </c>
      <c r="O54" s="690" t="s">
        <v>95</v>
      </c>
    </row>
    <row r="55" spans="1:15" ht="13.9">
      <c r="A55" s="3">
        <v>2024</v>
      </c>
      <c r="B55" s="4" t="s">
        <v>94</v>
      </c>
      <c r="C55" s="5" t="s">
        <v>47</v>
      </c>
      <c r="D55" s="5" t="s">
        <v>29</v>
      </c>
      <c r="E55" s="5" t="s">
        <v>48</v>
      </c>
      <c r="F55" s="6">
        <v>0.87</v>
      </c>
      <c r="G55" s="6">
        <v>0.95</v>
      </c>
      <c r="H55" s="5">
        <v>89</v>
      </c>
      <c r="I55" s="5">
        <v>65</v>
      </c>
      <c r="J55" s="5">
        <v>59</v>
      </c>
      <c r="K55" s="5">
        <v>64</v>
      </c>
      <c r="L55" s="6">
        <v>0.7</v>
      </c>
      <c r="M55" s="6">
        <v>0.89</v>
      </c>
      <c r="N55" s="6">
        <v>0.47</v>
      </c>
      <c r="O55" s="691"/>
    </row>
    <row r="56" spans="1:15" ht="13.9">
      <c r="A56" s="3">
        <v>2024</v>
      </c>
      <c r="B56" s="4" t="s">
        <v>94</v>
      </c>
      <c r="C56" s="5" t="s">
        <v>50</v>
      </c>
      <c r="D56" s="5" t="s">
        <v>29</v>
      </c>
      <c r="E56" s="5" t="s">
        <v>48</v>
      </c>
      <c r="F56" s="6">
        <v>0.91</v>
      </c>
      <c r="G56" s="6">
        <v>0.95</v>
      </c>
      <c r="H56" s="5">
        <v>90</v>
      </c>
      <c r="I56" s="5">
        <v>68</v>
      </c>
      <c r="J56" s="5">
        <v>62</v>
      </c>
      <c r="K56" s="5">
        <v>62</v>
      </c>
      <c r="L56" s="6">
        <v>0.75</v>
      </c>
      <c r="M56" s="6">
        <v>0.89</v>
      </c>
      <c r="N56" s="6">
        <v>0.64</v>
      </c>
      <c r="O56" s="691"/>
    </row>
    <row r="57" spans="1:15" ht="13.9">
      <c r="A57" s="3">
        <v>2024</v>
      </c>
      <c r="B57" s="4" t="s">
        <v>94</v>
      </c>
      <c r="C57" s="5" t="s">
        <v>51</v>
      </c>
      <c r="D57" s="5" t="s">
        <v>29</v>
      </c>
      <c r="E57" s="5" t="s">
        <v>2</v>
      </c>
      <c r="F57" s="5" t="s">
        <v>52</v>
      </c>
      <c r="G57" s="5" t="s">
        <v>52</v>
      </c>
      <c r="H57" s="5">
        <v>31</v>
      </c>
      <c r="I57" s="5" t="s">
        <v>52</v>
      </c>
      <c r="J57" s="5">
        <v>74</v>
      </c>
      <c r="K57" s="5" t="s">
        <v>52</v>
      </c>
      <c r="L57" s="6">
        <v>0.75</v>
      </c>
      <c r="M57" s="6">
        <v>0.82</v>
      </c>
      <c r="N57" s="6">
        <v>0.6</v>
      </c>
      <c r="O57" s="691"/>
    </row>
    <row r="58" spans="1:15" ht="13.9">
      <c r="A58" s="3">
        <v>2024</v>
      </c>
      <c r="B58" s="4" t="s">
        <v>94</v>
      </c>
      <c r="C58" s="5" t="s">
        <v>53</v>
      </c>
      <c r="D58" s="5" t="s">
        <v>29</v>
      </c>
      <c r="E58" s="5" t="s">
        <v>2</v>
      </c>
      <c r="F58" s="5" t="s">
        <v>52</v>
      </c>
      <c r="G58" s="5" t="s">
        <v>52</v>
      </c>
      <c r="H58" s="5">
        <v>50</v>
      </c>
      <c r="I58" s="5" t="s">
        <v>52</v>
      </c>
      <c r="J58" s="5">
        <v>63</v>
      </c>
      <c r="K58" s="5" t="s">
        <v>52</v>
      </c>
      <c r="L58" s="6">
        <v>0.71</v>
      </c>
      <c r="M58" s="6">
        <v>0.84</v>
      </c>
      <c r="N58" s="6">
        <v>0.75</v>
      </c>
      <c r="O58" s="691"/>
    </row>
    <row r="59" spans="1:15" ht="13.9">
      <c r="A59" s="3">
        <v>2024</v>
      </c>
      <c r="B59" s="4" t="s">
        <v>94</v>
      </c>
      <c r="C59" s="5" t="s">
        <v>96</v>
      </c>
      <c r="D59" s="5" t="s">
        <v>29</v>
      </c>
      <c r="E59" s="5" t="s">
        <v>2</v>
      </c>
      <c r="F59" s="5" t="s">
        <v>52</v>
      </c>
      <c r="G59" s="5" t="s">
        <v>52</v>
      </c>
      <c r="H59" s="5">
        <v>71</v>
      </c>
      <c r="I59" s="5" t="s">
        <v>52</v>
      </c>
      <c r="J59" s="5">
        <v>61</v>
      </c>
      <c r="K59" s="5" t="s">
        <v>52</v>
      </c>
      <c r="L59" s="6">
        <v>0.8</v>
      </c>
      <c r="M59" s="6">
        <v>0.91</v>
      </c>
      <c r="N59" s="6">
        <v>0.51</v>
      </c>
      <c r="O59" s="692"/>
    </row>
    <row r="60" spans="1:15" ht="13.9">
      <c r="A60" s="3">
        <v>2024</v>
      </c>
      <c r="B60" s="4" t="s">
        <v>97</v>
      </c>
      <c r="C60" s="5" t="s">
        <v>98</v>
      </c>
      <c r="D60" s="5" t="s">
        <v>29</v>
      </c>
      <c r="E60" s="5" t="s">
        <v>48</v>
      </c>
      <c r="F60" s="6">
        <v>0.82</v>
      </c>
      <c r="G60" s="6">
        <v>0.95</v>
      </c>
      <c r="H60" s="5">
        <v>86</v>
      </c>
      <c r="I60" s="5">
        <v>67</v>
      </c>
      <c r="J60" s="5">
        <v>55</v>
      </c>
      <c r="K60" s="5">
        <v>63</v>
      </c>
      <c r="L60" s="6">
        <v>0.52</v>
      </c>
      <c r="M60" s="6">
        <v>0.84</v>
      </c>
      <c r="N60" s="6">
        <v>0.83</v>
      </c>
      <c r="O60" s="690" t="s">
        <v>99</v>
      </c>
    </row>
    <row r="61" spans="1:15" ht="13.9">
      <c r="A61" s="3">
        <v>2024</v>
      </c>
      <c r="B61" s="4" t="s">
        <v>97</v>
      </c>
      <c r="C61" s="5" t="s">
        <v>100</v>
      </c>
      <c r="D61" s="5" t="s">
        <v>29</v>
      </c>
      <c r="E61" s="5" t="s">
        <v>48</v>
      </c>
      <c r="F61" s="6">
        <v>0.8</v>
      </c>
      <c r="G61" s="6">
        <v>0.95</v>
      </c>
      <c r="H61" s="5">
        <v>87</v>
      </c>
      <c r="I61" s="5">
        <v>67</v>
      </c>
      <c r="J61" s="5">
        <v>55</v>
      </c>
      <c r="K61" s="5">
        <v>62</v>
      </c>
      <c r="L61" s="6">
        <v>0.52</v>
      </c>
      <c r="M61" s="6">
        <v>0.84</v>
      </c>
      <c r="N61" s="6">
        <v>0.79</v>
      </c>
      <c r="O61" s="691"/>
    </row>
    <row r="62" spans="1:15" ht="13.9">
      <c r="A62" s="3">
        <v>2024</v>
      </c>
      <c r="B62" s="4" t="s">
        <v>97</v>
      </c>
      <c r="C62" s="5" t="s">
        <v>101</v>
      </c>
      <c r="D62" s="5" t="s">
        <v>29</v>
      </c>
      <c r="E62" s="5" t="s">
        <v>48</v>
      </c>
      <c r="F62" s="6">
        <v>0.78</v>
      </c>
      <c r="G62" s="6">
        <v>0.95</v>
      </c>
      <c r="H62" s="5">
        <v>88</v>
      </c>
      <c r="I62" s="5">
        <v>67</v>
      </c>
      <c r="J62" s="5">
        <v>53</v>
      </c>
      <c r="K62" s="5">
        <v>62</v>
      </c>
      <c r="L62" s="6">
        <v>0.52</v>
      </c>
      <c r="M62" s="6">
        <v>0.84</v>
      </c>
      <c r="N62" s="6">
        <v>0.72</v>
      </c>
      <c r="O62" s="691"/>
    </row>
    <row r="63" spans="1:15" ht="13.9">
      <c r="A63" s="3">
        <v>2024</v>
      </c>
      <c r="B63" s="4" t="s">
        <v>97</v>
      </c>
      <c r="C63" s="5" t="s">
        <v>102</v>
      </c>
      <c r="D63" s="5" t="s">
        <v>29</v>
      </c>
      <c r="E63" s="5" t="s">
        <v>2</v>
      </c>
      <c r="F63" s="5" t="s">
        <v>52</v>
      </c>
      <c r="G63" s="5" t="s">
        <v>52</v>
      </c>
      <c r="H63" s="5">
        <v>36</v>
      </c>
      <c r="I63" s="5" t="s">
        <v>52</v>
      </c>
      <c r="J63" s="5">
        <v>88</v>
      </c>
      <c r="K63" s="5" t="s">
        <v>52</v>
      </c>
      <c r="L63" s="6">
        <v>0.59</v>
      </c>
      <c r="M63" s="6">
        <v>0.81</v>
      </c>
      <c r="N63" s="6">
        <v>0.85</v>
      </c>
      <c r="O63" s="691"/>
    </row>
    <row r="64" spans="1:15" ht="13.9">
      <c r="A64" s="3">
        <v>2024</v>
      </c>
      <c r="B64" s="4" t="s">
        <v>97</v>
      </c>
      <c r="C64" s="5" t="s">
        <v>103</v>
      </c>
      <c r="D64" s="5" t="s">
        <v>29</v>
      </c>
      <c r="E64" s="5" t="s">
        <v>2</v>
      </c>
      <c r="F64" s="5" t="s">
        <v>52</v>
      </c>
      <c r="G64" s="5" t="s">
        <v>52</v>
      </c>
      <c r="H64" s="5">
        <v>41</v>
      </c>
      <c r="I64" s="5" t="s">
        <v>52</v>
      </c>
      <c r="J64" s="5">
        <v>88</v>
      </c>
      <c r="K64" s="5" t="s">
        <v>52</v>
      </c>
      <c r="L64" s="6">
        <v>0.56000000000000005</v>
      </c>
      <c r="M64" s="6">
        <v>0.78</v>
      </c>
      <c r="N64" s="6">
        <v>0.79</v>
      </c>
      <c r="O64" s="691"/>
    </row>
    <row r="65" spans="1:15" ht="13.9">
      <c r="A65" s="3">
        <v>2024</v>
      </c>
      <c r="B65" s="4" t="s">
        <v>97</v>
      </c>
      <c r="C65" s="5" t="s">
        <v>104</v>
      </c>
      <c r="D65" s="5" t="s">
        <v>29</v>
      </c>
      <c r="E65" s="5" t="s">
        <v>2</v>
      </c>
      <c r="F65" s="5" t="s">
        <v>52</v>
      </c>
      <c r="G65" s="5" t="s">
        <v>52</v>
      </c>
      <c r="H65" s="5">
        <v>47</v>
      </c>
      <c r="I65" s="5" t="s">
        <v>52</v>
      </c>
      <c r="J65" s="5">
        <v>86</v>
      </c>
      <c r="K65" s="5" t="s">
        <v>52</v>
      </c>
      <c r="L65" s="6">
        <v>0.52</v>
      </c>
      <c r="M65" s="6">
        <v>0.81</v>
      </c>
      <c r="N65" s="6">
        <v>0.73</v>
      </c>
      <c r="O65" s="691"/>
    </row>
    <row r="66" spans="1:15" ht="13.9">
      <c r="A66" s="3">
        <v>2024</v>
      </c>
      <c r="B66" s="4" t="s">
        <v>97</v>
      </c>
      <c r="C66" s="5" t="s">
        <v>63</v>
      </c>
      <c r="D66" s="5" t="s">
        <v>29</v>
      </c>
      <c r="E66" s="5" t="s">
        <v>2</v>
      </c>
      <c r="F66" s="5" t="s">
        <v>52</v>
      </c>
      <c r="G66" s="5" t="s">
        <v>52</v>
      </c>
      <c r="H66" s="5">
        <v>61</v>
      </c>
      <c r="I66" s="5" t="s">
        <v>52</v>
      </c>
      <c r="J66" s="5">
        <v>71</v>
      </c>
      <c r="K66" s="5" t="s">
        <v>52</v>
      </c>
      <c r="L66" s="6">
        <v>0.55000000000000004</v>
      </c>
      <c r="M66" s="6">
        <v>0.94</v>
      </c>
      <c r="N66" s="6">
        <v>0.83</v>
      </c>
      <c r="O66" s="692"/>
    </row>
    <row r="67" spans="1:15" ht="13.9">
      <c r="A67" s="3">
        <v>2024</v>
      </c>
      <c r="B67" s="4" t="s">
        <v>105</v>
      </c>
      <c r="C67" s="5" t="s">
        <v>50</v>
      </c>
      <c r="D67" s="5" t="s">
        <v>29</v>
      </c>
      <c r="E67" s="5" t="s">
        <v>48</v>
      </c>
      <c r="F67" s="6">
        <v>0.88</v>
      </c>
      <c r="G67" s="6">
        <v>0.95</v>
      </c>
      <c r="H67" s="5">
        <v>92</v>
      </c>
      <c r="I67" s="5">
        <v>63</v>
      </c>
      <c r="J67" s="5">
        <v>73</v>
      </c>
      <c r="K67" s="5">
        <v>67</v>
      </c>
      <c r="L67" s="6">
        <v>0.41</v>
      </c>
      <c r="M67" s="6">
        <v>0.37</v>
      </c>
      <c r="N67" s="6">
        <v>0.68</v>
      </c>
      <c r="O67" s="690" t="s">
        <v>106</v>
      </c>
    </row>
    <row r="68" spans="1:15" ht="13.9">
      <c r="A68" s="3">
        <v>2024</v>
      </c>
      <c r="B68" s="4" t="s">
        <v>105</v>
      </c>
      <c r="C68" s="5" t="s">
        <v>107</v>
      </c>
      <c r="D68" s="5" t="s">
        <v>29</v>
      </c>
      <c r="E68" s="5" t="s">
        <v>48</v>
      </c>
      <c r="F68" s="6">
        <v>0.73</v>
      </c>
      <c r="G68" s="6">
        <v>0.95</v>
      </c>
      <c r="H68" s="5">
        <v>93</v>
      </c>
      <c r="I68" s="5">
        <v>54</v>
      </c>
      <c r="J68" s="5">
        <v>51</v>
      </c>
      <c r="K68" s="5">
        <v>65</v>
      </c>
      <c r="L68" s="6">
        <v>0.53</v>
      </c>
      <c r="M68" s="6">
        <v>0.71</v>
      </c>
      <c r="N68" s="6">
        <v>0.7</v>
      </c>
      <c r="O68" s="691"/>
    </row>
    <row r="69" spans="1:15" ht="13.9">
      <c r="A69" s="3">
        <v>2024</v>
      </c>
      <c r="B69" s="4" t="s">
        <v>105</v>
      </c>
      <c r="C69" s="5" t="s">
        <v>47</v>
      </c>
      <c r="D69" s="5" t="s">
        <v>29</v>
      </c>
      <c r="E69" s="5" t="s">
        <v>48</v>
      </c>
      <c r="F69" s="6">
        <v>0.78</v>
      </c>
      <c r="G69" s="6">
        <v>0.95</v>
      </c>
      <c r="H69" s="5">
        <v>83</v>
      </c>
      <c r="I69" s="5">
        <v>52</v>
      </c>
      <c r="J69" s="5">
        <v>50</v>
      </c>
      <c r="K69" s="5">
        <v>59</v>
      </c>
      <c r="L69" s="6">
        <v>0.65</v>
      </c>
      <c r="M69" s="6">
        <v>0.88</v>
      </c>
      <c r="N69" s="6">
        <v>0.53</v>
      </c>
      <c r="O69" s="691"/>
    </row>
    <row r="70" spans="1:15" ht="13.9">
      <c r="A70" s="3">
        <v>2024</v>
      </c>
      <c r="B70" s="4" t="s">
        <v>105</v>
      </c>
      <c r="C70" s="5" t="s">
        <v>51</v>
      </c>
      <c r="D70" s="5" t="s">
        <v>29</v>
      </c>
      <c r="E70" s="5" t="s">
        <v>2</v>
      </c>
      <c r="F70" s="5" t="s">
        <v>52</v>
      </c>
      <c r="G70" s="5" t="s">
        <v>52</v>
      </c>
      <c r="H70" s="5">
        <v>87</v>
      </c>
      <c r="I70" s="5" t="s">
        <v>52</v>
      </c>
      <c r="J70" s="5">
        <v>50</v>
      </c>
      <c r="K70" s="5" t="s">
        <v>52</v>
      </c>
      <c r="L70" s="6">
        <v>0.68</v>
      </c>
      <c r="M70" s="6">
        <v>0.91</v>
      </c>
      <c r="N70" s="6">
        <v>0.67</v>
      </c>
      <c r="O70" s="691"/>
    </row>
    <row r="71" spans="1:15" ht="13.9">
      <c r="A71" s="3">
        <v>2024</v>
      </c>
      <c r="B71" s="4" t="s">
        <v>105</v>
      </c>
      <c r="C71" s="5" t="s">
        <v>53</v>
      </c>
      <c r="D71" s="5" t="s">
        <v>29</v>
      </c>
      <c r="E71" s="5" t="s">
        <v>2</v>
      </c>
      <c r="F71" s="5" t="s">
        <v>52</v>
      </c>
      <c r="G71" s="5" t="s">
        <v>52</v>
      </c>
      <c r="H71" s="5">
        <v>50</v>
      </c>
      <c r="I71" s="5" t="s">
        <v>52</v>
      </c>
      <c r="J71" s="5">
        <v>72</v>
      </c>
      <c r="K71" s="5" t="s">
        <v>52</v>
      </c>
      <c r="L71" s="6">
        <v>0.45</v>
      </c>
      <c r="M71" s="6">
        <v>0.69</v>
      </c>
      <c r="N71" s="6">
        <v>0.89</v>
      </c>
      <c r="O71" s="691"/>
    </row>
    <row r="72" spans="1:15" ht="13.9">
      <c r="A72" s="3">
        <v>2024</v>
      </c>
      <c r="B72" s="4" t="s">
        <v>105</v>
      </c>
      <c r="C72" s="5" t="s">
        <v>54</v>
      </c>
      <c r="D72" s="5" t="s">
        <v>29</v>
      </c>
      <c r="E72" s="5" t="s">
        <v>2</v>
      </c>
      <c r="F72" s="5" t="s">
        <v>52</v>
      </c>
      <c r="G72" s="5" t="s">
        <v>52</v>
      </c>
      <c r="H72" s="5">
        <v>53</v>
      </c>
      <c r="I72" s="5" t="s">
        <v>52</v>
      </c>
      <c r="J72" s="5">
        <v>86</v>
      </c>
      <c r="K72" s="5" t="s">
        <v>52</v>
      </c>
      <c r="L72" s="6">
        <v>0.28999999999999998</v>
      </c>
      <c r="M72" s="6">
        <v>0.68</v>
      </c>
      <c r="N72" s="6">
        <v>0.72</v>
      </c>
      <c r="O72" s="691"/>
    </row>
    <row r="73" spans="1:15" ht="13.9">
      <c r="A73" s="3">
        <v>2024</v>
      </c>
      <c r="B73" s="4" t="s">
        <v>105</v>
      </c>
      <c r="C73" s="5" t="s">
        <v>108</v>
      </c>
      <c r="D73" s="5" t="s">
        <v>29</v>
      </c>
      <c r="E73" s="5" t="s">
        <v>2</v>
      </c>
      <c r="F73" s="5" t="s">
        <v>52</v>
      </c>
      <c r="G73" s="5" t="s">
        <v>52</v>
      </c>
      <c r="H73" s="5">
        <v>54</v>
      </c>
      <c r="I73" s="5" t="s">
        <v>52</v>
      </c>
      <c r="J73" s="5">
        <v>80</v>
      </c>
      <c r="K73" s="5" t="s">
        <v>52</v>
      </c>
      <c r="L73" s="6">
        <v>0.42</v>
      </c>
      <c r="M73" s="6">
        <v>0.79</v>
      </c>
      <c r="N73" s="6">
        <v>0.6</v>
      </c>
      <c r="O73" s="692"/>
    </row>
    <row r="74" spans="1:15" ht="13.9">
      <c r="A74" s="3">
        <v>2024</v>
      </c>
      <c r="B74" s="4" t="s">
        <v>109</v>
      </c>
      <c r="C74" s="5" t="s">
        <v>64</v>
      </c>
      <c r="D74" s="5" t="s">
        <v>29</v>
      </c>
      <c r="E74" s="5" t="s">
        <v>48</v>
      </c>
      <c r="F74" s="6">
        <v>0.83</v>
      </c>
      <c r="G74" s="6">
        <v>0.95</v>
      </c>
      <c r="H74" s="5">
        <v>79</v>
      </c>
      <c r="I74" s="5">
        <v>81</v>
      </c>
      <c r="J74" s="5">
        <v>51</v>
      </c>
      <c r="K74" s="5">
        <v>71</v>
      </c>
      <c r="L74" s="6">
        <v>0.47</v>
      </c>
      <c r="M74" s="6">
        <v>0.79</v>
      </c>
      <c r="N74" s="6">
        <v>0.68</v>
      </c>
      <c r="O74" s="690" t="s">
        <v>110</v>
      </c>
    </row>
    <row r="75" spans="1:15" ht="13.9">
      <c r="A75" s="8">
        <v>2024</v>
      </c>
      <c r="B75" s="4" t="s">
        <v>109</v>
      </c>
      <c r="C75" s="5" t="s">
        <v>63</v>
      </c>
      <c r="D75" s="5" t="s">
        <v>29</v>
      </c>
      <c r="E75" s="5" t="s">
        <v>48</v>
      </c>
      <c r="F75" s="6">
        <v>0.77</v>
      </c>
      <c r="G75" s="6">
        <v>0.95</v>
      </c>
      <c r="H75" s="5">
        <v>73</v>
      </c>
      <c r="I75" s="5">
        <v>72</v>
      </c>
      <c r="J75" s="5">
        <v>74</v>
      </c>
      <c r="K75" s="5">
        <v>78</v>
      </c>
      <c r="L75" s="6">
        <v>0.4</v>
      </c>
      <c r="M75" s="6">
        <v>0.57999999999999996</v>
      </c>
      <c r="N75" s="6">
        <v>0.56999999999999995</v>
      </c>
      <c r="O75" s="691"/>
    </row>
    <row r="76" spans="1:15" ht="13.9">
      <c r="A76" s="8">
        <v>2024</v>
      </c>
      <c r="B76" s="4" t="s">
        <v>109</v>
      </c>
      <c r="C76" s="5" t="s">
        <v>111</v>
      </c>
      <c r="D76" s="5" t="s">
        <v>29</v>
      </c>
      <c r="E76" s="5" t="s">
        <v>48</v>
      </c>
      <c r="F76" s="6">
        <v>0.94</v>
      </c>
      <c r="G76" s="6">
        <v>0.96</v>
      </c>
      <c r="H76" s="5">
        <v>90</v>
      </c>
      <c r="I76" s="5">
        <v>77</v>
      </c>
      <c r="J76" s="5">
        <v>42</v>
      </c>
      <c r="K76" s="5">
        <v>69</v>
      </c>
      <c r="L76" s="6">
        <v>0.52</v>
      </c>
      <c r="M76" s="6">
        <v>0.73</v>
      </c>
      <c r="N76" s="6">
        <v>0.82</v>
      </c>
      <c r="O76" s="691"/>
    </row>
    <row r="77" spans="1:15" ht="13.9">
      <c r="A77" s="8">
        <v>2024</v>
      </c>
      <c r="B77" s="4" t="s">
        <v>109</v>
      </c>
      <c r="C77" s="5" t="s">
        <v>112</v>
      </c>
      <c r="D77" s="5" t="s">
        <v>29</v>
      </c>
      <c r="E77" s="5" t="s">
        <v>48</v>
      </c>
      <c r="F77" s="6">
        <v>0.93</v>
      </c>
      <c r="G77" s="6">
        <v>0.96</v>
      </c>
      <c r="H77" s="5">
        <v>93</v>
      </c>
      <c r="I77" s="5">
        <v>56</v>
      </c>
      <c r="J77" s="5">
        <v>34</v>
      </c>
      <c r="K77" s="5">
        <v>67</v>
      </c>
      <c r="L77" s="6">
        <v>0.56000000000000005</v>
      </c>
      <c r="M77" s="6">
        <v>0.66</v>
      </c>
      <c r="N77" s="6">
        <v>0.88</v>
      </c>
      <c r="O77" s="691"/>
    </row>
    <row r="78" spans="1:15" ht="13.9">
      <c r="A78" s="8">
        <v>2024</v>
      </c>
      <c r="B78" s="4" t="s">
        <v>109</v>
      </c>
      <c r="C78" s="5" t="s">
        <v>113</v>
      </c>
      <c r="D78" s="5" t="s">
        <v>29</v>
      </c>
      <c r="E78" s="5" t="s">
        <v>2</v>
      </c>
      <c r="F78" s="5" t="s">
        <v>52</v>
      </c>
      <c r="G78" s="5" t="s">
        <v>52</v>
      </c>
      <c r="H78" s="5">
        <v>76</v>
      </c>
      <c r="I78" s="5" t="s">
        <v>52</v>
      </c>
      <c r="J78" s="5">
        <v>49</v>
      </c>
      <c r="K78" s="5" t="s">
        <v>52</v>
      </c>
      <c r="L78" s="6">
        <v>0.37</v>
      </c>
      <c r="M78" s="6">
        <v>0.89</v>
      </c>
      <c r="N78" s="6">
        <v>0.66</v>
      </c>
      <c r="O78" s="691"/>
    </row>
    <row r="79" spans="1:15" ht="13.9">
      <c r="A79" s="8">
        <v>2024</v>
      </c>
      <c r="B79" s="4" t="s">
        <v>109</v>
      </c>
      <c r="C79" s="5" t="s">
        <v>114</v>
      </c>
      <c r="D79" s="5" t="s">
        <v>29</v>
      </c>
      <c r="E79" s="5" t="s">
        <v>2</v>
      </c>
      <c r="F79" s="5" t="s">
        <v>52</v>
      </c>
      <c r="G79" s="5" t="s">
        <v>52</v>
      </c>
      <c r="H79" s="5">
        <v>74</v>
      </c>
      <c r="I79" s="5" t="s">
        <v>52</v>
      </c>
      <c r="J79" s="5">
        <v>48</v>
      </c>
      <c r="K79" s="5" t="s">
        <v>52</v>
      </c>
      <c r="L79" s="6">
        <v>0.52</v>
      </c>
      <c r="M79" s="6">
        <v>0.9</v>
      </c>
      <c r="N79" s="6">
        <v>0.71</v>
      </c>
      <c r="O79" s="692"/>
    </row>
    <row r="80" spans="1:15" ht="13.9">
      <c r="A80" s="8">
        <v>2024</v>
      </c>
      <c r="B80" s="4" t="s">
        <v>115</v>
      </c>
      <c r="C80" s="5" t="s">
        <v>64</v>
      </c>
      <c r="D80" s="5" t="s">
        <v>29</v>
      </c>
      <c r="E80" s="5" t="s">
        <v>48</v>
      </c>
      <c r="F80" s="6">
        <v>0.87</v>
      </c>
      <c r="G80" s="6">
        <v>0.95</v>
      </c>
      <c r="H80" s="5">
        <v>92</v>
      </c>
      <c r="I80" s="5">
        <v>54</v>
      </c>
      <c r="J80" s="5">
        <v>52</v>
      </c>
      <c r="K80" s="5">
        <v>62</v>
      </c>
      <c r="L80" s="6">
        <v>0.85</v>
      </c>
      <c r="M80" s="6">
        <v>0.78</v>
      </c>
      <c r="N80" s="6">
        <v>0.83</v>
      </c>
      <c r="O80" s="690" t="s">
        <v>116</v>
      </c>
    </row>
    <row r="81" spans="1:15" ht="13.9">
      <c r="A81" s="8">
        <v>2024</v>
      </c>
      <c r="B81" s="4" t="s">
        <v>115</v>
      </c>
      <c r="C81" s="5" t="s">
        <v>117</v>
      </c>
      <c r="D81" s="5" t="s">
        <v>29</v>
      </c>
      <c r="E81" s="5" t="s">
        <v>48</v>
      </c>
      <c r="F81" s="6">
        <v>0.6</v>
      </c>
      <c r="G81" s="6">
        <v>0.95</v>
      </c>
      <c r="H81" s="5">
        <v>89</v>
      </c>
      <c r="I81" s="5">
        <v>52</v>
      </c>
      <c r="J81" s="5">
        <v>72</v>
      </c>
      <c r="K81" s="5">
        <v>70</v>
      </c>
      <c r="L81" s="6">
        <v>0.57999999999999996</v>
      </c>
      <c r="M81" s="6">
        <v>0.7</v>
      </c>
      <c r="N81" s="6">
        <v>0.41</v>
      </c>
      <c r="O81" s="691"/>
    </row>
    <row r="82" spans="1:15" ht="13.9">
      <c r="A82" s="8">
        <v>2024</v>
      </c>
      <c r="B82" s="4" t="s">
        <v>115</v>
      </c>
      <c r="C82" s="5" t="s">
        <v>84</v>
      </c>
      <c r="D82" s="5" t="s">
        <v>29</v>
      </c>
      <c r="E82" s="5" t="s">
        <v>48</v>
      </c>
      <c r="F82" s="6">
        <v>0.62</v>
      </c>
      <c r="G82" s="6">
        <v>0.95</v>
      </c>
      <c r="H82" s="5">
        <v>89</v>
      </c>
      <c r="I82" s="5">
        <v>50</v>
      </c>
      <c r="J82" s="5">
        <v>65</v>
      </c>
      <c r="K82" s="5">
        <v>69</v>
      </c>
      <c r="L82" s="6">
        <v>0.24</v>
      </c>
      <c r="M82" s="6">
        <v>0.7</v>
      </c>
      <c r="N82" s="6">
        <v>0.61</v>
      </c>
      <c r="O82" s="691"/>
    </row>
    <row r="83" spans="1:15" ht="13.9">
      <c r="A83" s="8">
        <v>2024</v>
      </c>
      <c r="B83" s="4" t="s">
        <v>115</v>
      </c>
      <c r="C83" s="5" t="s">
        <v>64</v>
      </c>
      <c r="D83" s="5" t="s">
        <v>29</v>
      </c>
      <c r="E83" s="5" t="s">
        <v>2</v>
      </c>
      <c r="F83" s="5" t="s">
        <v>52</v>
      </c>
      <c r="G83" s="5" t="s">
        <v>52</v>
      </c>
      <c r="H83" s="5">
        <v>53</v>
      </c>
      <c r="I83" s="5" t="s">
        <v>52</v>
      </c>
      <c r="J83" s="5">
        <v>86</v>
      </c>
      <c r="K83" s="5" t="s">
        <v>52</v>
      </c>
      <c r="L83" s="6">
        <v>0.3</v>
      </c>
      <c r="M83" s="6">
        <v>0.84</v>
      </c>
      <c r="N83" s="6">
        <v>0.69</v>
      </c>
      <c r="O83" s="691"/>
    </row>
    <row r="84" spans="1:15" ht="13.9">
      <c r="A84" s="8">
        <v>2024</v>
      </c>
      <c r="B84" s="4" t="s">
        <v>115</v>
      </c>
      <c r="C84" s="5" t="s">
        <v>63</v>
      </c>
      <c r="D84" s="5" t="s">
        <v>29</v>
      </c>
      <c r="E84" s="5" t="s">
        <v>2</v>
      </c>
      <c r="F84" s="5" t="s">
        <v>52</v>
      </c>
      <c r="G84" s="5" t="s">
        <v>52</v>
      </c>
      <c r="H84" s="5">
        <v>79</v>
      </c>
      <c r="I84" s="5" t="s">
        <v>52</v>
      </c>
      <c r="J84" s="5">
        <v>53</v>
      </c>
      <c r="K84" s="5" t="s">
        <v>52</v>
      </c>
      <c r="L84" s="6">
        <v>0.51</v>
      </c>
      <c r="M84" s="6">
        <v>0.59</v>
      </c>
      <c r="N84" s="6">
        <v>0.75</v>
      </c>
      <c r="O84" s="691"/>
    </row>
    <row r="85" spans="1:15" ht="13.9">
      <c r="A85" s="8">
        <v>2024</v>
      </c>
      <c r="B85" s="4" t="s">
        <v>115</v>
      </c>
      <c r="C85" s="5" t="s">
        <v>65</v>
      </c>
      <c r="D85" s="5" t="s">
        <v>29</v>
      </c>
      <c r="E85" s="5" t="s">
        <v>2</v>
      </c>
      <c r="F85" s="5" t="s">
        <v>52</v>
      </c>
      <c r="G85" s="5" t="s">
        <v>52</v>
      </c>
      <c r="H85" s="5">
        <v>86</v>
      </c>
      <c r="I85" s="5" t="s">
        <v>52</v>
      </c>
      <c r="J85" s="5">
        <v>90</v>
      </c>
      <c r="K85" s="5" t="s">
        <v>52</v>
      </c>
      <c r="L85" s="6">
        <v>0.41</v>
      </c>
      <c r="M85" s="6">
        <v>0.65</v>
      </c>
      <c r="N85" s="6">
        <v>0.72</v>
      </c>
      <c r="O85" s="692"/>
    </row>
    <row r="86" spans="1:15" ht="13.9">
      <c r="A86" s="8">
        <v>2024</v>
      </c>
      <c r="B86" s="4" t="s">
        <v>118</v>
      </c>
      <c r="C86" s="5" t="s">
        <v>119</v>
      </c>
      <c r="D86" s="5" t="s">
        <v>29</v>
      </c>
      <c r="E86" s="5" t="s">
        <v>48</v>
      </c>
      <c r="F86" s="6">
        <v>0.57999999999999996</v>
      </c>
      <c r="G86" s="6">
        <v>0.95</v>
      </c>
      <c r="H86" s="5">
        <v>94</v>
      </c>
      <c r="I86" s="5">
        <v>56</v>
      </c>
      <c r="J86" s="5">
        <v>43</v>
      </c>
      <c r="K86" s="5">
        <v>63</v>
      </c>
      <c r="L86" s="6">
        <v>0.57999999999999996</v>
      </c>
      <c r="M86" s="6">
        <v>0.44</v>
      </c>
      <c r="N86" s="5" t="s">
        <v>52</v>
      </c>
      <c r="O86" s="690" t="s">
        <v>120</v>
      </c>
    </row>
    <row r="87" spans="1:15" ht="13.9">
      <c r="A87" s="8">
        <v>2024</v>
      </c>
      <c r="B87" s="4" t="s">
        <v>118</v>
      </c>
      <c r="C87" s="5" t="s">
        <v>121</v>
      </c>
      <c r="D87" s="5" t="s">
        <v>29</v>
      </c>
      <c r="E87" s="5" t="s">
        <v>48</v>
      </c>
      <c r="F87" s="6">
        <v>0.6</v>
      </c>
      <c r="G87" s="6">
        <v>0.95</v>
      </c>
      <c r="H87" s="5">
        <v>94</v>
      </c>
      <c r="I87" s="5">
        <v>53</v>
      </c>
      <c r="J87" s="5">
        <v>45</v>
      </c>
      <c r="K87" s="5">
        <v>62</v>
      </c>
      <c r="L87" s="6">
        <v>0.46</v>
      </c>
      <c r="M87" s="6">
        <v>0.47</v>
      </c>
      <c r="N87" s="5" t="s">
        <v>52</v>
      </c>
      <c r="O87" s="691"/>
    </row>
    <row r="88" spans="1:15" ht="13.9">
      <c r="A88" s="8">
        <v>2024</v>
      </c>
      <c r="B88" s="4" t="s">
        <v>118</v>
      </c>
      <c r="C88" s="5" t="s">
        <v>64</v>
      </c>
      <c r="D88" s="5" t="s">
        <v>29</v>
      </c>
      <c r="E88" s="5" t="s">
        <v>48</v>
      </c>
      <c r="F88" s="6">
        <v>0.74</v>
      </c>
      <c r="G88" s="6">
        <v>0.95</v>
      </c>
      <c r="H88" s="5">
        <v>95</v>
      </c>
      <c r="I88" s="5">
        <v>61</v>
      </c>
      <c r="J88" s="5">
        <v>40</v>
      </c>
      <c r="K88" s="5">
        <v>66</v>
      </c>
      <c r="L88" s="6">
        <v>0.72</v>
      </c>
      <c r="M88" s="6">
        <v>0.77</v>
      </c>
      <c r="N88" s="5" t="s">
        <v>52</v>
      </c>
      <c r="O88" s="691"/>
    </row>
    <row r="89" spans="1:15" ht="13.9">
      <c r="A89" s="8">
        <v>2024</v>
      </c>
      <c r="B89" s="4" t="s">
        <v>118</v>
      </c>
      <c r="C89" s="5" t="s">
        <v>63</v>
      </c>
      <c r="D89" s="5" t="s">
        <v>29</v>
      </c>
      <c r="E89" s="5" t="s">
        <v>48</v>
      </c>
      <c r="F89" s="6">
        <v>0.7</v>
      </c>
      <c r="G89" s="6">
        <v>0.95</v>
      </c>
      <c r="H89" s="5">
        <v>94</v>
      </c>
      <c r="I89" s="5">
        <v>63</v>
      </c>
      <c r="J89" s="5">
        <v>52</v>
      </c>
      <c r="K89" s="5">
        <v>69</v>
      </c>
      <c r="L89" s="6">
        <v>0.61</v>
      </c>
      <c r="M89" s="6">
        <v>0.75</v>
      </c>
      <c r="N89" s="5" t="s">
        <v>52</v>
      </c>
      <c r="O89" s="691"/>
    </row>
    <row r="90" spans="1:15" ht="13.9">
      <c r="A90" s="8">
        <v>2024</v>
      </c>
      <c r="B90" s="4" t="s">
        <v>118</v>
      </c>
      <c r="C90" s="5" t="s">
        <v>117</v>
      </c>
      <c r="D90" s="5" t="s">
        <v>29</v>
      </c>
      <c r="E90" s="5" t="s">
        <v>48</v>
      </c>
      <c r="F90" s="6">
        <v>0.76</v>
      </c>
      <c r="G90" s="6">
        <v>0.95</v>
      </c>
      <c r="H90" s="5">
        <v>96</v>
      </c>
      <c r="I90" s="5">
        <v>53</v>
      </c>
      <c r="J90" s="5">
        <v>34</v>
      </c>
      <c r="K90" s="5">
        <v>58</v>
      </c>
      <c r="L90" s="6">
        <v>0.75</v>
      </c>
      <c r="M90" s="6">
        <v>0.84</v>
      </c>
      <c r="N90" s="5" t="s">
        <v>52</v>
      </c>
      <c r="O90" s="691"/>
    </row>
    <row r="91" spans="1:15" ht="13.9">
      <c r="A91" s="8">
        <v>2024</v>
      </c>
      <c r="B91" s="4" t="s">
        <v>118</v>
      </c>
      <c r="C91" s="5" t="s">
        <v>122</v>
      </c>
      <c r="D91" s="5" t="s">
        <v>29</v>
      </c>
      <c r="E91" s="5" t="s">
        <v>48</v>
      </c>
      <c r="F91" s="6">
        <v>0.74</v>
      </c>
      <c r="G91" s="6">
        <v>0.95</v>
      </c>
      <c r="H91" s="5">
        <v>95</v>
      </c>
      <c r="I91" s="5">
        <v>52</v>
      </c>
      <c r="J91" s="5">
        <v>32</v>
      </c>
      <c r="K91" s="5">
        <v>71</v>
      </c>
      <c r="L91" s="6">
        <v>0.77</v>
      </c>
      <c r="M91" s="6">
        <v>0.78</v>
      </c>
      <c r="N91" s="5" t="s">
        <v>52</v>
      </c>
      <c r="O91" s="691"/>
    </row>
    <row r="92" spans="1:15" ht="13.9">
      <c r="A92" s="8">
        <v>2024</v>
      </c>
      <c r="B92" s="4" t="s">
        <v>118</v>
      </c>
      <c r="C92" s="5" t="s">
        <v>64</v>
      </c>
      <c r="D92" s="5" t="s">
        <v>29</v>
      </c>
      <c r="E92" s="5" t="s">
        <v>2</v>
      </c>
      <c r="F92" s="5" t="s">
        <v>52</v>
      </c>
      <c r="G92" s="5" t="s">
        <v>52</v>
      </c>
      <c r="H92" s="5">
        <v>85</v>
      </c>
      <c r="I92" s="5" t="s">
        <v>52</v>
      </c>
      <c r="J92" s="5">
        <v>48</v>
      </c>
      <c r="K92" s="5" t="s">
        <v>52</v>
      </c>
      <c r="L92" s="6">
        <v>0.21</v>
      </c>
      <c r="M92" s="6">
        <v>0.53</v>
      </c>
      <c r="N92" s="5" t="s">
        <v>52</v>
      </c>
      <c r="O92" s="691"/>
    </row>
    <row r="93" spans="1:15" ht="13.9">
      <c r="A93" s="8">
        <v>2024</v>
      </c>
      <c r="B93" s="4" t="s">
        <v>118</v>
      </c>
      <c r="C93" s="5" t="s">
        <v>65</v>
      </c>
      <c r="D93" s="5" t="s">
        <v>29</v>
      </c>
      <c r="E93" s="5" t="s">
        <v>2</v>
      </c>
      <c r="F93" s="5" t="s">
        <v>52</v>
      </c>
      <c r="G93" s="5" t="s">
        <v>52</v>
      </c>
      <c r="H93" s="5">
        <v>41</v>
      </c>
      <c r="I93" s="5" t="s">
        <v>52</v>
      </c>
      <c r="J93" s="5">
        <v>82</v>
      </c>
      <c r="K93" s="5" t="s">
        <v>52</v>
      </c>
      <c r="L93" s="6">
        <v>0.21</v>
      </c>
      <c r="M93" s="6">
        <v>0.77</v>
      </c>
      <c r="N93" s="5" t="s">
        <v>52</v>
      </c>
      <c r="O93" s="692"/>
    </row>
    <row r="94" spans="1:15" ht="13.9">
      <c r="A94" s="8">
        <v>2024</v>
      </c>
      <c r="B94" s="4" t="s">
        <v>123</v>
      </c>
      <c r="C94" s="5" t="s">
        <v>63</v>
      </c>
      <c r="D94" s="5" t="s">
        <v>29</v>
      </c>
      <c r="E94" s="5" t="s">
        <v>48</v>
      </c>
      <c r="F94" s="6">
        <v>0.85</v>
      </c>
      <c r="G94" s="6">
        <v>0.95</v>
      </c>
      <c r="H94" s="5">
        <v>94</v>
      </c>
      <c r="I94" s="5">
        <v>60</v>
      </c>
      <c r="J94" s="5">
        <v>44</v>
      </c>
      <c r="K94" s="5">
        <v>71</v>
      </c>
      <c r="L94" s="6">
        <v>0.7</v>
      </c>
      <c r="M94" s="6">
        <v>0.8</v>
      </c>
      <c r="N94" s="5" t="s">
        <v>52</v>
      </c>
      <c r="O94" s="693" t="s">
        <v>124</v>
      </c>
    </row>
    <row r="95" spans="1:15" ht="13.9">
      <c r="A95" s="8">
        <v>2024</v>
      </c>
      <c r="B95" s="4" t="s">
        <v>123</v>
      </c>
      <c r="C95" s="5" t="s">
        <v>125</v>
      </c>
      <c r="D95" s="5" t="s">
        <v>29</v>
      </c>
      <c r="E95" s="5" t="s">
        <v>48</v>
      </c>
      <c r="F95" s="6">
        <v>0.81</v>
      </c>
      <c r="G95" s="6">
        <v>0.95</v>
      </c>
      <c r="H95" s="5">
        <v>93</v>
      </c>
      <c r="I95" s="5">
        <v>56</v>
      </c>
      <c r="J95" s="5">
        <v>47</v>
      </c>
      <c r="K95" s="5">
        <v>66</v>
      </c>
      <c r="L95" s="6">
        <v>0.67</v>
      </c>
      <c r="M95" s="6">
        <v>0.72</v>
      </c>
      <c r="N95" s="5" t="s">
        <v>52</v>
      </c>
      <c r="O95" s="691"/>
    </row>
    <row r="96" spans="1:15" ht="13.9">
      <c r="A96" s="8">
        <v>2024</v>
      </c>
      <c r="B96" s="4" t="s">
        <v>123</v>
      </c>
      <c r="C96" s="5" t="s">
        <v>107</v>
      </c>
      <c r="D96" s="5" t="s">
        <v>29</v>
      </c>
      <c r="E96" s="5" t="s">
        <v>48</v>
      </c>
      <c r="F96" s="6">
        <v>0.72</v>
      </c>
      <c r="G96" s="6">
        <v>0.95</v>
      </c>
      <c r="H96" s="5">
        <v>93</v>
      </c>
      <c r="I96" s="5">
        <v>56</v>
      </c>
      <c r="J96" s="5">
        <v>52</v>
      </c>
      <c r="K96" s="5">
        <v>68</v>
      </c>
      <c r="L96" s="6">
        <v>0.49</v>
      </c>
      <c r="M96" s="6">
        <v>0.62</v>
      </c>
      <c r="N96" s="5" t="s">
        <v>52</v>
      </c>
      <c r="O96" s="691"/>
    </row>
    <row r="97" spans="1:15" ht="13.9">
      <c r="A97" s="8">
        <v>2024</v>
      </c>
      <c r="B97" s="4" t="s">
        <v>123</v>
      </c>
      <c r="C97" s="5" t="s">
        <v>64</v>
      </c>
      <c r="D97" s="5" t="s">
        <v>29</v>
      </c>
      <c r="E97" s="5" t="s">
        <v>48</v>
      </c>
      <c r="F97" s="6">
        <v>0.84</v>
      </c>
      <c r="G97" s="6">
        <v>0.95</v>
      </c>
      <c r="H97" s="5">
        <v>94</v>
      </c>
      <c r="I97" s="5">
        <v>65</v>
      </c>
      <c r="J97" s="5">
        <v>69</v>
      </c>
      <c r="K97" s="5">
        <v>67</v>
      </c>
      <c r="L97" s="6">
        <v>0.61</v>
      </c>
      <c r="M97" s="6">
        <v>0.69</v>
      </c>
      <c r="N97" s="5" t="s">
        <v>52</v>
      </c>
      <c r="O97" s="691"/>
    </row>
    <row r="98" spans="1:15" ht="13.9">
      <c r="A98" s="8">
        <v>2024</v>
      </c>
      <c r="B98" s="4" t="s">
        <v>123</v>
      </c>
      <c r="C98" s="5" t="s">
        <v>117</v>
      </c>
      <c r="D98" s="5" t="s">
        <v>29</v>
      </c>
      <c r="E98" s="5" t="s">
        <v>48</v>
      </c>
      <c r="F98" s="6">
        <v>0.81</v>
      </c>
      <c r="G98" s="6">
        <v>0.95</v>
      </c>
      <c r="H98" s="5">
        <v>94</v>
      </c>
      <c r="I98" s="5">
        <v>61</v>
      </c>
      <c r="J98" s="5">
        <v>42</v>
      </c>
      <c r="K98" s="5">
        <v>61</v>
      </c>
      <c r="L98" s="6">
        <v>0.71</v>
      </c>
      <c r="M98" s="6">
        <v>0.86</v>
      </c>
      <c r="N98" s="5" t="s">
        <v>52</v>
      </c>
      <c r="O98" s="691"/>
    </row>
    <row r="99" spans="1:15" ht="13.9">
      <c r="A99" s="8">
        <v>2024</v>
      </c>
      <c r="B99" s="4" t="s">
        <v>123</v>
      </c>
      <c r="C99" s="5" t="s">
        <v>64</v>
      </c>
      <c r="D99" s="5" t="s">
        <v>29</v>
      </c>
      <c r="E99" s="5" t="s">
        <v>2</v>
      </c>
      <c r="F99" s="5" t="s">
        <v>52</v>
      </c>
      <c r="G99" s="5" t="s">
        <v>52</v>
      </c>
      <c r="H99" s="5">
        <v>68</v>
      </c>
      <c r="I99" s="5" t="s">
        <v>52</v>
      </c>
      <c r="J99" s="5">
        <v>90</v>
      </c>
      <c r="K99" s="5" t="s">
        <v>52</v>
      </c>
      <c r="L99" s="6">
        <v>0.28000000000000003</v>
      </c>
      <c r="M99" s="6">
        <v>0.69</v>
      </c>
      <c r="N99" s="5" t="s">
        <v>52</v>
      </c>
      <c r="O99" s="691"/>
    </row>
    <row r="100" spans="1:15" ht="13.9">
      <c r="A100" s="8">
        <v>2024</v>
      </c>
      <c r="B100" s="4" t="s">
        <v>123</v>
      </c>
      <c r="C100" s="5" t="s">
        <v>126</v>
      </c>
      <c r="D100" s="5" t="s">
        <v>29</v>
      </c>
      <c r="E100" s="5" t="s">
        <v>2</v>
      </c>
      <c r="F100" s="5" t="s">
        <v>52</v>
      </c>
      <c r="G100" s="5" t="s">
        <v>52</v>
      </c>
      <c r="H100" s="5">
        <v>44</v>
      </c>
      <c r="I100" s="5" t="s">
        <v>52</v>
      </c>
      <c r="J100" s="5">
        <v>60</v>
      </c>
      <c r="K100" s="5" t="s">
        <v>52</v>
      </c>
      <c r="L100" s="6">
        <v>0.82</v>
      </c>
      <c r="M100" s="6">
        <v>0.72</v>
      </c>
      <c r="N100" s="5" t="s">
        <v>52</v>
      </c>
      <c r="O100" s="692"/>
    </row>
    <row r="101" spans="1:15" ht="13.9">
      <c r="A101" s="8">
        <v>2024</v>
      </c>
      <c r="B101" s="4" t="s">
        <v>127</v>
      </c>
      <c r="C101" s="5" t="s">
        <v>128</v>
      </c>
      <c r="D101" s="5" t="s">
        <v>29</v>
      </c>
      <c r="E101" s="5" t="s">
        <v>48</v>
      </c>
      <c r="F101" s="6">
        <v>0.62</v>
      </c>
      <c r="G101" s="6">
        <v>0.95</v>
      </c>
      <c r="H101" s="5">
        <v>91</v>
      </c>
      <c r="I101" s="5">
        <v>54</v>
      </c>
      <c r="J101" s="5">
        <v>46</v>
      </c>
      <c r="K101" s="5">
        <v>77</v>
      </c>
      <c r="L101" s="6">
        <v>0.49</v>
      </c>
      <c r="M101" s="6">
        <v>0.51</v>
      </c>
      <c r="N101" s="5" t="s">
        <v>52</v>
      </c>
      <c r="O101" s="690" t="s">
        <v>129</v>
      </c>
    </row>
    <row r="102" spans="1:15" ht="13.9">
      <c r="A102" s="8">
        <v>2024</v>
      </c>
      <c r="B102" s="4" t="s">
        <v>127</v>
      </c>
      <c r="C102" s="5" t="s">
        <v>89</v>
      </c>
      <c r="D102" s="5" t="s">
        <v>29</v>
      </c>
      <c r="E102" s="5" t="s">
        <v>48</v>
      </c>
      <c r="F102" s="6">
        <v>0.74</v>
      </c>
      <c r="G102" s="6">
        <v>0.95</v>
      </c>
      <c r="H102" s="5">
        <v>94</v>
      </c>
      <c r="I102" s="5">
        <v>64</v>
      </c>
      <c r="J102" s="5">
        <v>48</v>
      </c>
      <c r="K102" s="5">
        <v>59</v>
      </c>
      <c r="L102" s="6">
        <v>0.95</v>
      </c>
      <c r="M102" s="6">
        <v>0.85</v>
      </c>
      <c r="N102" s="5" t="s">
        <v>52</v>
      </c>
      <c r="O102" s="691"/>
    </row>
    <row r="103" spans="1:15" ht="13.9">
      <c r="A103" s="8">
        <v>2024</v>
      </c>
      <c r="B103" s="4" t="s">
        <v>127</v>
      </c>
      <c r="C103" s="5" t="s">
        <v>63</v>
      </c>
      <c r="D103" s="5" t="s">
        <v>29</v>
      </c>
      <c r="E103" s="5" t="s">
        <v>48</v>
      </c>
      <c r="F103" s="6">
        <v>0.86</v>
      </c>
      <c r="G103" s="6">
        <v>0.95</v>
      </c>
      <c r="H103" s="5">
        <v>92</v>
      </c>
      <c r="I103" s="5">
        <v>65</v>
      </c>
      <c r="J103" s="5">
        <v>42</v>
      </c>
      <c r="K103" s="5">
        <v>69</v>
      </c>
      <c r="L103" s="6">
        <v>0.91</v>
      </c>
      <c r="M103" s="6">
        <v>0.93</v>
      </c>
      <c r="N103" s="5" t="s">
        <v>52</v>
      </c>
      <c r="O103" s="691"/>
    </row>
    <row r="104" spans="1:15" ht="13.9">
      <c r="A104" s="8">
        <v>2024</v>
      </c>
      <c r="B104" s="4" t="s">
        <v>127</v>
      </c>
      <c r="C104" s="5" t="s">
        <v>64</v>
      </c>
      <c r="D104" s="5" t="s">
        <v>29</v>
      </c>
      <c r="E104" s="5" t="s">
        <v>48</v>
      </c>
      <c r="F104" s="6">
        <v>0.86</v>
      </c>
      <c r="G104" s="6">
        <v>0.95</v>
      </c>
      <c r="H104" s="5">
        <v>92</v>
      </c>
      <c r="I104" s="5">
        <v>64</v>
      </c>
      <c r="J104" s="5">
        <v>70</v>
      </c>
      <c r="K104" s="5">
        <v>69</v>
      </c>
      <c r="L104" s="6">
        <v>0.51</v>
      </c>
      <c r="M104" s="6">
        <v>0.91</v>
      </c>
      <c r="N104" s="5" t="s">
        <v>52</v>
      </c>
      <c r="O104" s="691"/>
    </row>
    <row r="105" spans="1:15" ht="13.9">
      <c r="A105" s="8">
        <v>2024</v>
      </c>
      <c r="B105" s="4" t="s">
        <v>127</v>
      </c>
      <c r="C105" s="5" t="s">
        <v>117</v>
      </c>
      <c r="D105" s="5" t="s">
        <v>29</v>
      </c>
      <c r="E105" s="5" t="s">
        <v>48</v>
      </c>
      <c r="F105" s="6">
        <v>0.83</v>
      </c>
      <c r="G105" s="6">
        <v>0.95</v>
      </c>
      <c r="H105" s="5">
        <v>94</v>
      </c>
      <c r="I105" s="5">
        <v>61</v>
      </c>
      <c r="J105" s="5">
        <v>40</v>
      </c>
      <c r="K105" s="5">
        <v>63</v>
      </c>
      <c r="L105" s="6">
        <v>0.7</v>
      </c>
      <c r="M105" s="6">
        <v>0.73</v>
      </c>
      <c r="N105" s="5" t="s">
        <v>52</v>
      </c>
      <c r="O105" s="691"/>
    </row>
    <row r="106" spans="1:15" ht="13.9">
      <c r="A106" s="8">
        <v>2024</v>
      </c>
      <c r="B106" s="4" t="s">
        <v>127</v>
      </c>
      <c r="C106" s="5" t="s">
        <v>130</v>
      </c>
      <c r="D106" s="5" t="s">
        <v>29</v>
      </c>
      <c r="E106" s="5" t="s">
        <v>2</v>
      </c>
      <c r="F106" s="5" t="s">
        <v>52</v>
      </c>
      <c r="G106" s="5" t="s">
        <v>52</v>
      </c>
      <c r="H106" s="5">
        <v>86</v>
      </c>
      <c r="I106" s="5" t="s">
        <v>52</v>
      </c>
      <c r="J106" s="5">
        <v>67</v>
      </c>
      <c r="K106" s="5" t="s">
        <v>52</v>
      </c>
      <c r="L106" s="6">
        <v>0.52</v>
      </c>
      <c r="M106" s="6">
        <v>0.84</v>
      </c>
      <c r="N106" s="5" t="s">
        <v>52</v>
      </c>
      <c r="O106" s="691"/>
    </row>
    <row r="107" spans="1:15" ht="13.9">
      <c r="A107" s="8">
        <v>2024</v>
      </c>
      <c r="B107" s="4" t="s">
        <v>127</v>
      </c>
      <c r="C107" s="5" t="s">
        <v>64</v>
      </c>
      <c r="D107" s="5" t="s">
        <v>29</v>
      </c>
      <c r="E107" s="5" t="s">
        <v>2</v>
      </c>
      <c r="F107" s="5" t="s">
        <v>52</v>
      </c>
      <c r="G107" s="5" t="s">
        <v>52</v>
      </c>
      <c r="H107" s="5">
        <v>92</v>
      </c>
      <c r="I107" s="5" t="s">
        <v>52</v>
      </c>
      <c r="J107" s="5">
        <v>92</v>
      </c>
      <c r="K107" s="5" t="s">
        <v>52</v>
      </c>
      <c r="L107" s="6">
        <v>0.35</v>
      </c>
      <c r="M107" s="6">
        <v>0.9</v>
      </c>
      <c r="N107" s="5" t="s">
        <v>52</v>
      </c>
      <c r="O107" s="692"/>
    </row>
    <row r="108" spans="1:15" ht="13.9">
      <c r="A108" s="8">
        <v>2024</v>
      </c>
      <c r="B108" s="4" t="s">
        <v>131</v>
      </c>
      <c r="C108" s="5" t="s">
        <v>107</v>
      </c>
      <c r="D108" s="5" t="s">
        <v>29</v>
      </c>
      <c r="E108" s="5" t="s">
        <v>48</v>
      </c>
      <c r="F108" s="6">
        <v>0.68</v>
      </c>
      <c r="G108" s="6">
        <v>0.95</v>
      </c>
      <c r="H108" s="5">
        <v>92</v>
      </c>
      <c r="I108" s="5">
        <v>56</v>
      </c>
      <c r="J108" s="5">
        <v>47</v>
      </c>
      <c r="K108" s="5">
        <v>62</v>
      </c>
      <c r="L108" s="6">
        <v>0.38</v>
      </c>
      <c r="M108" s="6">
        <v>0.72</v>
      </c>
      <c r="N108" s="5" t="s">
        <v>52</v>
      </c>
      <c r="O108" s="690" t="s">
        <v>132</v>
      </c>
    </row>
    <row r="109" spans="1:15" ht="13.9">
      <c r="A109" s="8">
        <v>2024</v>
      </c>
      <c r="B109" s="4" t="s">
        <v>131</v>
      </c>
      <c r="C109" s="5" t="s">
        <v>122</v>
      </c>
      <c r="D109" s="5" t="s">
        <v>29</v>
      </c>
      <c r="E109" s="5" t="s">
        <v>48</v>
      </c>
      <c r="F109" s="6">
        <v>0.87</v>
      </c>
      <c r="G109" s="6">
        <v>0.95</v>
      </c>
      <c r="H109" s="5">
        <v>92</v>
      </c>
      <c r="I109" s="5">
        <v>61</v>
      </c>
      <c r="J109" s="5">
        <v>42</v>
      </c>
      <c r="K109" s="5">
        <v>65</v>
      </c>
      <c r="L109" s="6">
        <v>0.44</v>
      </c>
      <c r="M109" s="6">
        <v>0.87</v>
      </c>
      <c r="N109" s="5" t="s">
        <v>52</v>
      </c>
      <c r="O109" s="691"/>
    </row>
    <row r="110" spans="1:15" ht="13.9">
      <c r="A110" s="8">
        <v>2024</v>
      </c>
      <c r="B110" s="4" t="s">
        <v>131</v>
      </c>
      <c r="C110" s="5" t="s">
        <v>117</v>
      </c>
      <c r="D110" s="5" t="s">
        <v>29</v>
      </c>
      <c r="E110" s="5" t="s">
        <v>48</v>
      </c>
      <c r="F110" s="6">
        <v>0.78</v>
      </c>
      <c r="G110" s="6">
        <v>0.95</v>
      </c>
      <c r="H110" s="5">
        <v>94</v>
      </c>
      <c r="I110" s="5">
        <v>51</v>
      </c>
      <c r="J110" s="5">
        <v>37</v>
      </c>
      <c r="K110" s="5">
        <v>72</v>
      </c>
      <c r="L110" s="6">
        <v>0.27</v>
      </c>
      <c r="M110" s="6">
        <v>0.78</v>
      </c>
      <c r="N110" s="5" t="s">
        <v>52</v>
      </c>
      <c r="O110" s="691"/>
    </row>
    <row r="111" spans="1:15" ht="13.9">
      <c r="A111" s="8">
        <v>2024</v>
      </c>
      <c r="B111" s="4" t="s">
        <v>131</v>
      </c>
      <c r="C111" s="5" t="s">
        <v>64</v>
      </c>
      <c r="D111" s="5" t="s">
        <v>29</v>
      </c>
      <c r="E111" s="5" t="s">
        <v>48</v>
      </c>
      <c r="F111" s="6">
        <v>0.81</v>
      </c>
      <c r="G111" s="6">
        <v>0.95</v>
      </c>
      <c r="H111" s="5">
        <v>92</v>
      </c>
      <c r="I111" s="5">
        <v>58</v>
      </c>
      <c r="J111" s="5">
        <v>42</v>
      </c>
      <c r="K111" s="5">
        <v>66</v>
      </c>
      <c r="L111" s="6">
        <v>0.36</v>
      </c>
      <c r="M111" s="6">
        <v>0.83</v>
      </c>
      <c r="N111" s="5" t="s">
        <v>52</v>
      </c>
      <c r="O111" s="691"/>
    </row>
    <row r="112" spans="1:15" ht="13.9">
      <c r="A112" s="8">
        <v>2024</v>
      </c>
      <c r="B112" s="4" t="s">
        <v>131</v>
      </c>
      <c r="C112" s="5" t="s">
        <v>65</v>
      </c>
      <c r="D112" s="5" t="s">
        <v>29</v>
      </c>
      <c r="E112" s="5" t="s">
        <v>2</v>
      </c>
      <c r="F112" s="5" t="s">
        <v>52</v>
      </c>
      <c r="G112" s="5" t="s">
        <v>52</v>
      </c>
      <c r="H112" s="5">
        <v>77</v>
      </c>
      <c r="I112" s="5" t="s">
        <v>52</v>
      </c>
      <c r="J112" s="5">
        <v>58</v>
      </c>
      <c r="K112" s="5" t="s">
        <v>52</v>
      </c>
      <c r="L112" s="6">
        <v>0.5</v>
      </c>
      <c r="M112" s="6">
        <v>0.79</v>
      </c>
      <c r="N112" s="5" t="s">
        <v>52</v>
      </c>
      <c r="O112" s="692"/>
    </row>
    <row r="113" spans="1:15" ht="13.9">
      <c r="A113" s="8">
        <v>2024</v>
      </c>
      <c r="B113" s="4" t="s">
        <v>133</v>
      </c>
      <c r="C113" s="5" t="s">
        <v>89</v>
      </c>
      <c r="D113" s="5" t="s">
        <v>29</v>
      </c>
      <c r="E113" s="5" t="s">
        <v>48</v>
      </c>
      <c r="F113" s="6">
        <v>0.7</v>
      </c>
      <c r="G113" s="6">
        <v>0.95</v>
      </c>
      <c r="H113" s="5">
        <v>91</v>
      </c>
      <c r="I113" s="5">
        <v>55</v>
      </c>
      <c r="J113" s="5">
        <v>47</v>
      </c>
      <c r="K113" s="5">
        <v>60</v>
      </c>
      <c r="L113" s="6">
        <v>0.3</v>
      </c>
      <c r="M113" s="6">
        <v>0.8</v>
      </c>
      <c r="N113" s="6">
        <v>0.88</v>
      </c>
      <c r="O113" s="690" t="s">
        <v>134</v>
      </c>
    </row>
    <row r="114" spans="1:15" ht="13.9">
      <c r="A114" s="8">
        <v>2024</v>
      </c>
      <c r="B114" s="4" t="s">
        <v>133</v>
      </c>
      <c r="C114" s="5" t="s">
        <v>128</v>
      </c>
      <c r="D114" s="5" t="s">
        <v>29</v>
      </c>
      <c r="E114" s="5" t="s">
        <v>48</v>
      </c>
      <c r="F114" s="6">
        <v>0.74</v>
      </c>
      <c r="G114" s="6">
        <v>0.95</v>
      </c>
      <c r="H114" s="5">
        <v>93</v>
      </c>
      <c r="I114" s="5">
        <v>50</v>
      </c>
      <c r="J114" s="5">
        <v>35</v>
      </c>
      <c r="K114" s="5">
        <v>55</v>
      </c>
      <c r="L114" s="6">
        <v>0.42</v>
      </c>
      <c r="M114" s="6">
        <v>0.85</v>
      </c>
      <c r="N114" s="6">
        <v>0.48</v>
      </c>
      <c r="O114" s="691"/>
    </row>
    <row r="115" spans="1:15" ht="13.9">
      <c r="A115" s="8">
        <v>2024</v>
      </c>
      <c r="B115" s="4" t="s">
        <v>133</v>
      </c>
      <c r="C115" s="5" t="s">
        <v>64</v>
      </c>
      <c r="D115" s="5" t="s">
        <v>29</v>
      </c>
      <c r="E115" s="5" t="s">
        <v>48</v>
      </c>
      <c r="F115" s="6">
        <v>0.63</v>
      </c>
      <c r="G115" s="6">
        <v>0.95</v>
      </c>
      <c r="H115" s="5">
        <v>92</v>
      </c>
      <c r="I115" s="5">
        <v>49</v>
      </c>
      <c r="J115" s="5">
        <v>51</v>
      </c>
      <c r="K115" s="5">
        <v>64</v>
      </c>
      <c r="L115" s="6">
        <v>0.18</v>
      </c>
      <c r="M115" s="6">
        <v>0.8</v>
      </c>
      <c r="N115" s="6">
        <v>0.82</v>
      </c>
      <c r="O115" s="691"/>
    </row>
    <row r="116" spans="1:15" ht="13.9">
      <c r="A116" s="8">
        <v>2024</v>
      </c>
      <c r="B116" s="4" t="s">
        <v>133</v>
      </c>
      <c r="C116" s="5" t="s">
        <v>107</v>
      </c>
      <c r="D116" s="5" t="s">
        <v>29</v>
      </c>
      <c r="E116" s="5" t="s">
        <v>48</v>
      </c>
      <c r="F116" s="6">
        <v>0.72</v>
      </c>
      <c r="G116" s="6">
        <v>0.95</v>
      </c>
      <c r="H116" s="5">
        <v>92</v>
      </c>
      <c r="I116" s="5">
        <v>50</v>
      </c>
      <c r="J116" s="5">
        <v>50</v>
      </c>
      <c r="K116" s="5">
        <v>59</v>
      </c>
      <c r="L116" s="6">
        <v>0.28000000000000003</v>
      </c>
      <c r="M116" s="6">
        <v>0.68</v>
      </c>
      <c r="N116" s="6">
        <v>0.83</v>
      </c>
      <c r="O116" s="691"/>
    </row>
    <row r="117" spans="1:15" ht="13.9">
      <c r="A117" s="8">
        <v>2024</v>
      </c>
      <c r="B117" s="4" t="s">
        <v>133</v>
      </c>
      <c r="C117" s="5" t="s">
        <v>117</v>
      </c>
      <c r="D117" s="5" t="s">
        <v>29</v>
      </c>
      <c r="E117" s="5" t="s">
        <v>48</v>
      </c>
      <c r="F117" s="6">
        <v>0.88</v>
      </c>
      <c r="G117" s="6">
        <v>0.95</v>
      </c>
      <c r="H117" s="5">
        <v>95</v>
      </c>
      <c r="I117" s="5">
        <v>53</v>
      </c>
      <c r="J117" s="5">
        <v>33</v>
      </c>
      <c r="K117" s="5">
        <v>63</v>
      </c>
      <c r="L117" s="6">
        <v>0.44</v>
      </c>
      <c r="M117" s="6">
        <v>0.92</v>
      </c>
      <c r="N117" s="6">
        <v>0.39</v>
      </c>
      <c r="O117" s="691"/>
    </row>
    <row r="118" spans="1:15" ht="13.9">
      <c r="A118" s="8">
        <v>2024</v>
      </c>
      <c r="B118" s="4" t="s">
        <v>133</v>
      </c>
      <c r="C118" s="5" t="s">
        <v>64</v>
      </c>
      <c r="D118" s="5" t="s">
        <v>29</v>
      </c>
      <c r="E118" s="5" t="s">
        <v>2</v>
      </c>
      <c r="F118" s="5" t="s">
        <v>52</v>
      </c>
      <c r="G118" s="5" t="s">
        <v>52</v>
      </c>
      <c r="H118" s="5">
        <v>60</v>
      </c>
      <c r="I118" s="5" t="s">
        <v>52</v>
      </c>
      <c r="J118" s="5">
        <v>90</v>
      </c>
      <c r="K118" s="5" t="s">
        <v>52</v>
      </c>
      <c r="L118" s="6">
        <v>0.38</v>
      </c>
      <c r="M118" s="6">
        <v>0.72</v>
      </c>
      <c r="N118" s="6">
        <v>0.65</v>
      </c>
      <c r="O118" s="691"/>
    </row>
    <row r="119" spans="1:15" ht="13.9">
      <c r="A119" s="8">
        <v>2024</v>
      </c>
      <c r="B119" s="4" t="s">
        <v>133</v>
      </c>
      <c r="C119" s="5" t="s">
        <v>65</v>
      </c>
      <c r="D119" s="5" t="s">
        <v>29</v>
      </c>
      <c r="E119" s="5" t="s">
        <v>2</v>
      </c>
      <c r="F119" s="5" t="s">
        <v>52</v>
      </c>
      <c r="G119" s="5" t="s">
        <v>52</v>
      </c>
      <c r="H119" s="5">
        <v>81</v>
      </c>
      <c r="I119" s="5" t="s">
        <v>52</v>
      </c>
      <c r="J119" s="5">
        <v>74</v>
      </c>
      <c r="K119" s="5" t="s">
        <v>52</v>
      </c>
      <c r="L119" s="6">
        <v>0.27</v>
      </c>
      <c r="M119" s="6">
        <v>0.92</v>
      </c>
      <c r="N119" s="6">
        <v>0.76</v>
      </c>
      <c r="O119" s="691"/>
    </row>
    <row r="120" spans="1:15" ht="13.9">
      <c r="A120" s="8">
        <v>2024</v>
      </c>
      <c r="B120" s="4" t="s">
        <v>133</v>
      </c>
      <c r="C120" s="5" t="s">
        <v>78</v>
      </c>
      <c r="D120" s="5" t="s">
        <v>29</v>
      </c>
      <c r="E120" s="5" t="s">
        <v>2</v>
      </c>
      <c r="F120" s="5" t="s">
        <v>52</v>
      </c>
      <c r="G120" s="5" t="s">
        <v>52</v>
      </c>
      <c r="H120" s="5">
        <v>83</v>
      </c>
      <c r="I120" s="5" t="s">
        <v>52</v>
      </c>
      <c r="J120" s="5">
        <v>64</v>
      </c>
      <c r="K120" s="5" t="s">
        <v>52</v>
      </c>
      <c r="L120" s="6">
        <v>0.37</v>
      </c>
      <c r="M120" s="6">
        <v>0.76</v>
      </c>
      <c r="N120" s="6">
        <v>0.62</v>
      </c>
      <c r="O120" s="691"/>
    </row>
    <row r="121" spans="1:15" ht="13.9">
      <c r="A121" s="8">
        <v>2024</v>
      </c>
      <c r="B121" s="4" t="s">
        <v>133</v>
      </c>
      <c r="C121" s="5" t="s">
        <v>117</v>
      </c>
      <c r="D121" s="5" t="s">
        <v>29</v>
      </c>
      <c r="E121" s="5" t="s">
        <v>2</v>
      </c>
      <c r="F121" s="5" t="s">
        <v>52</v>
      </c>
      <c r="G121" s="5" t="s">
        <v>52</v>
      </c>
      <c r="H121" s="5">
        <v>43</v>
      </c>
      <c r="I121" s="5" t="s">
        <v>52</v>
      </c>
      <c r="J121" s="5">
        <v>90</v>
      </c>
      <c r="K121" s="5" t="s">
        <v>52</v>
      </c>
      <c r="L121" s="6">
        <v>0.28000000000000003</v>
      </c>
      <c r="M121" s="6">
        <v>0.78</v>
      </c>
      <c r="N121" s="6">
        <v>0.22</v>
      </c>
      <c r="O121" s="692"/>
    </row>
    <row r="122" spans="1:15" ht="13.9">
      <c r="A122" s="8">
        <v>2024</v>
      </c>
      <c r="B122" s="4" t="s">
        <v>135</v>
      </c>
      <c r="C122" s="5" t="s">
        <v>107</v>
      </c>
      <c r="D122" s="5" t="s">
        <v>29</v>
      </c>
      <c r="E122" s="5" t="s">
        <v>48</v>
      </c>
      <c r="F122" s="6">
        <v>0.6</v>
      </c>
      <c r="G122" s="6">
        <v>0.95</v>
      </c>
      <c r="H122" s="5">
        <v>93</v>
      </c>
      <c r="I122" s="5">
        <v>54</v>
      </c>
      <c r="J122" s="5">
        <v>42</v>
      </c>
      <c r="K122" s="5">
        <v>63</v>
      </c>
      <c r="L122" s="6">
        <v>0.4</v>
      </c>
      <c r="M122" s="6">
        <v>0.66</v>
      </c>
      <c r="N122" s="6">
        <v>0.27</v>
      </c>
      <c r="O122" s="690" t="s">
        <v>136</v>
      </c>
    </row>
    <row r="123" spans="1:15" ht="13.9">
      <c r="A123" s="8">
        <v>2024</v>
      </c>
      <c r="B123" s="4" t="s">
        <v>135</v>
      </c>
      <c r="C123" s="5" t="s">
        <v>47</v>
      </c>
      <c r="D123" s="5" t="s">
        <v>29</v>
      </c>
      <c r="E123" s="5" t="s">
        <v>48</v>
      </c>
      <c r="F123" s="6">
        <v>0.79</v>
      </c>
      <c r="G123" s="6">
        <v>0.95</v>
      </c>
      <c r="H123" s="5">
        <v>95</v>
      </c>
      <c r="I123" s="5">
        <v>53</v>
      </c>
      <c r="J123" s="5">
        <v>33</v>
      </c>
      <c r="K123" s="5">
        <v>63</v>
      </c>
      <c r="L123" s="6">
        <v>0.47</v>
      </c>
      <c r="M123" s="6">
        <v>0.78</v>
      </c>
      <c r="N123" s="6">
        <v>0.17</v>
      </c>
      <c r="O123" s="691"/>
    </row>
    <row r="124" spans="1:15" ht="13.9">
      <c r="A124" s="8">
        <v>2024</v>
      </c>
      <c r="B124" s="4" t="s">
        <v>135</v>
      </c>
      <c r="C124" s="5" t="s">
        <v>64</v>
      </c>
      <c r="D124" s="5" t="s">
        <v>29</v>
      </c>
      <c r="E124" s="5" t="s">
        <v>48</v>
      </c>
      <c r="F124" s="6">
        <v>0.77</v>
      </c>
      <c r="G124" s="6">
        <v>0.95</v>
      </c>
      <c r="H124" s="5">
        <v>94</v>
      </c>
      <c r="I124" s="5">
        <v>57</v>
      </c>
      <c r="J124" s="5">
        <v>41</v>
      </c>
      <c r="K124" s="5">
        <v>67</v>
      </c>
      <c r="L124" s="6">
        <v>0.38</v>
      </c>
      <c r="M124" s="6">
        <v>0.69</v>
      </c>
      <c r="N124" s="6">
        <v>0.25</v>
      </c>
      <c r="O124" s="691"/>
    </row>
    <row r="125" spans="1:15" ht="13.9">
      <c r="A125" s="8">
        <v>2024</v>
      </c>
      <c r="B125" s="4" t="s">
        <v>135</v>
      </c>
      <c r="C125" s="5" t="s">
        <v>50</v>
      </c>
      <c r="D125" s="5" t="s">
        <v>29</v>
      </c>
      <c r="E125" s="5" t="s">
        <v>2</v>
      </c>
      <c r="F125" s="5" t="s">
        <v>52</v>
      </c>
      <c r="G125" s="5" t="s">
        <v>52</v>
      </c>
      <c r="H125" s="5">
        <v>74</v>
      </c>
      <c r="I125" s="5" t="s">
        <v>52</v>
      </c>
      <c r="J125" s="5">
        <v>96</v>
      </c>
      <c r="K125" s="5" t="s">
        <v>52</v>
      </c>
      <c r="L125" s="6">
        <v>0.68</v>
      </c>
      <c r="M125" s="6">
        <v>0.6</v>
      </c>
      <c r="N125" s="6">
        <v>0.32</v>
      </c>
      <c r="O125" s="691"/>
    </row>
    <row r="126" spans="1:15" ht="13.9">
      <c r="A126" s="8">
        <v>2024</v>
      </c>
      <c r="B126" s="4" t="s">
        <v>135</v>
      </c>
      <c r="C126" s="5" t="s">
        <v>64</v>
      </c>
      <c r="D126" s="5" t="s">
        <v>29</v>
      </c>
      <c r="E126" s="5" t="s">
        <v>2</v>
      </c>
      <c r="F126" s="5" t="s">
        <v>52</v>
      </c>
      <c r="G126" s="5" t="s">
        <v>52</v>
      </c>
      <c r="H126" s="5">
        <v>74</v>
      </c>
      <c r="I126" s="5" t="s">
        <v>52</v>
      </c>
      <c r="J126" s="5">
        <v>99</v>
      </c>
      <c r="K126" s="5" t="s">
        <v>52</v>
      </c>
      <c r="L126" s="6">
        <v>0.37</v>
      </c>
      <c r="M126" s="6">
        <v>0.43</v>
      </c>
      <c r="N126" s="5" t="s">
        <v>52</v>
      </c>
      <c r="O126" s="691"/>
    </row>
    <row r="127" spans="1:15" ht="13.9">
      <c r="A127" s="8">
        <v>2024</v>
      </c>
      <c r="B127" s="4" t="s">
        <v>135</v>
      </c>
      <c r="C127" s="5" t="s">
        <v>65</v>
      </c>
      <c r="D127" s="5" t="s">
        <v>29</v>
      </c>
      <c r="E127" s="5" t="s">
        <v>2</v>
      </c>
      <c r="F127" s="5" t="s">
        <v>52</v>
      </c>
      <c r="G127" s="5" t="s">
        <v>52</v>
      </c>
      <c r="H127" s="5">
        <v>82</v>
      </c>
      <c r="I127" s="5" t="s">
        <v>52</v>
      </c>
      <c r="J127" s="5">
        <v>55</v>
      </c>
      <c r="K127" s="5" t="s">
        <v>52</v>
      </c>
      <c r="L127" s="6">
        <v>0.43</v>
      </c>
      <c r="M127" s="6">
        <v>0.56000000000000005</v>
      </c>
      <c r="N127" s="6">
        <v>0.27</v>
      </c>
      <c r="O127" s="692"/>
    </row>
    <row r="128" spans="1:15" ht="13.9">
      <c r="A128" s="8">
        <v>2024</v>
      </c>
      <c r="B128" s="4" t="s">
        <v>137</v>
      </c>
      <c r="C128" s="5" t="s">
        <v>138</v>
      </c>
      <c r="D128" s="5" t="s">
        <v>29</v>
      </c>
      <c r="E128" s="5" t="s">
        <v>48</v>
      </c>
      <c r="F128" s="6">
        <v>0.87</v>
      </c>
      <c r="G128" s="6">
        <v>0.95</v>
      </c>
      <c r="H128" s="5">
        <v>92</v>
      </c>
      <c r="I128" s="5">
        <v>66</v>
      </c>
      <c r="J128" s="5">
        <v>63</v>
      </c>
      <c r="K128" s="5">
        <v>72</v>
      </c>
      <c r="L128" s="6">
        <v>0.75</v>
      </c>
      <c r="M128" s="6">
        <v>0.56999999999999995</v>
      </c>
      <c r="N128" s="6">
        <v>0.9</v>
      </c>
      <c r="O128" s="690" t="s">
        <v>139</v>
      </c>
    </row>
    <row r="129" spans="1:15" ht="13.9">
      <c r="A129" s="8">
        <v>2024</v>
      </c>
      <c r="B129" s="4" t="s">
        <v>137</v>
      </c>
      <c r="C129" s="5" t="s">
        <v>140</v>
      </c>
      <c r="D129" s="5" t="s">
        <v>29</v>
      </c>
      <c r="E129" s="5" t="s">
        <v>48</v>
      </c>
      <c r="F129" s="6">
        <v>0.9</v>
      </c>
      <c r="G129" s="6">
        <v>0.95</v>
      </c>
      <c r="H129" s="5">
        <v>93</v>
      </c>
      <c r="I129" s="5">
        <v>62</v>
      </c>
      <c r="J129" s="5">
        <v>38</v>
      </c>
      <c r="K129" s="5">
        <v>65</v>
      </c>
      <c r="L129" s="6">
        <v>0.74</v>
      </c>
      <c r="M129" s="6">
        <v>0.56999999999999995</v>
      </c>
      <c r="N129" s="6">
        <v>0.9</v>
      </c>
      <c r="O129" s="691"/>
    </row>
    <row r="130" spans="1:15" ht="13.9">
      <c r="A130" s="8">
        <v>2024</v>
      </c>
      <c r="B130" s="4" t="s">
        <v>137</v>
      </c>
      <c r="C130" s="5" t="s">
        <v>138</v>
      </c>
      <c r="D130" s="5" t="s">
        <v>29</v>
      </c>
      <c r="E130" s="5" t="s">
        <v>48</v>
      </c>
      <c r="F130" s="6">
        <v>0.9</v>
      </c>
      <c r="G130" s="6">
        <v>0.95</v>
      </c>
      <c r="H130" s="5">
        <v>94</v>
      </c>
      <c r="I130" s="5">
        <v>64</v>
      </c>
      <c r="J130" s="5">
        <v>36</v>
      </c>
      <c r="K130" s="5">
        <v>64</v>
      </c>
      <c r="L130" s="6">
        <v>0.69</v>
      </c>
      <c r="M130" s="6">
        <v>0.56999999999999995</v>
      </c>
      <c r="N130" s="6">
        <v>0.88</v>
      </c>
      <c r="O130" s="691"/>
    </row>
    <row r="131" spans="1:15" ht="13.9">
      <c r="A131" s="8">
        <v>2024</v>
      </c>
      <c r="B131" s="4" t="s">
        <v>137</v>
      </c>
      <c r="C131" s="5" t="s">
        <v>141</v>
      </c>
      <c r="D131" s="5" t="s">
        <v>29</v>
      </c>
      <c r="E131" s="5" t="s">
        <v>48</v>
      </c>
      <c r="F131" s="6">
        <v>0.81</v>
      </c>
      <c r="G131" s="6">
        <v>0.95</v>
      </c>
      <c r="H131" s="5">
        <v>93</v>
      </c>
      <c r="I131" s="5">
        <v>66</v>
      </c>
      <c r="J131" s="5">
        <v>54</v>
      </c>
      <c r="K131" s="5">
        <v>77</v>
      </c>
      <c r="L131" s="6">
        <v>0.77</v>
      </c>
      <c r="M131" s="6">
        <v>0.54</v>
      </c>
      <c r="N131" s="6">
        <v>0.83</v>
      </c>
      <c r="O131" s="691"/>
    </row>
    <row r="132" spans="1:15" ht="13.9">
      <c r="A132" s="8">
        <v>2024</v>
      </c>
      <c r="B132" s="4" t="s">
        <v>137</v>
      </c>
      <c r="C132" s="5" t="s">
        <v>141</v>
      </c>
      <c r="D132" s="5" t="s">
        <v>29</v>
      </c>
      <c r="E132" s="5" t="s">
        <v>48</v>
      </c>
      <c r="F132" s="6">
        <v>0.84</v>
      </c>
      <c r="G132" s="6">
        <v>0.95</v>
      </c>
      <c r="H132" s="5">
        <v>93</v>
      </c>
      <c r="I132" s="5">
        <v>65</v>
      </c>
      <c r="J132" s="5">
        <v>37</v>
      </c>
      <c r="K132" s="5">
        <v>67</v>
      </c>
      <c r="L132" s="6">
        <v>0.7</v>
      </c>
      <c r="M132" s="6">
        <v>0.54</v>
      </c>
      <c r="N132" s="6">
        <v>0.87</v>
      </c>
      <c r="O132" s="691"/>
    </row>
    <row r="133" spans="1:15" ht="13.9">
      <c r="A133" s="8">
        <v>2024</v>
      </c>
      <c r="B133" s="4" t="s">
        <v>137</v>
      </c>
      <c r="C133" s="5" t="s">
        <v>142</v>
      </c>
      <c r="D133" s="5" t="s">
        <v>29</v>
      </c>
      <c r="E133" s="5" t="s">
        <v>48</v>
      </c>
      <c r="F133" s="6">
        <v>0.93</v>
      </c>
      <c r="G133" s="6">
        <v>0.95</v>
      </c>
      <c r="H133" s="5">
        <v>94</v>
      </c>
      <c r="I133" s="5">
        <v>67</v>
      </c>
      <c r="J133" s="5">
        <v>41</v>
      </c>
      <c r="K133" s="5">
        <v>73</v>
      </c>
      <c r="L133" s="6">
        <v>0.75</v>
      </c>
      <c r="M133" s="6">
        <v>0.51</v>
      </c>
      <c r="N133" s="6">
        <v>0.91</v>
      </c>
      <c r="O133" s="691"/>
    </row>
    <row r="134" spans="1:15" ht="13.9">
      <c r="A134" s="8">
        <v>2024</v>
      </c>
      <c r="B134" s="4" t="s">
        <v>137</v>
      </c>
      <c r="C134" s="5" t="s">
        <v>143</v>
      </c>
      <c r="D134" s="5" t="s">
        <v>29</v>
      </c>
      <c r="E134" s="5" t="s">
        <v>48</v>
      </c>
      <c r="F134" s="6">
        <v>0.9</v>
      </c>
      <c r="G134" s="6">
        <v>0.95</v>
      </c>
      <c r="H134" s="5">
        <v>94</v>
      </c>
      <c r="I134" s="5">
        <v>68</v>
      </c>
      <c r="J134" s="5">
        <v>43</v>
      </c>
      <c r="K134" s="5">
        <v>68</v>
      </c>
      <c r="L134" s="6">
        <v>0.7</v>
      </c>
      <c r="M134" s="6">
        <v>0.51</v>
      </c>
      <c r="N134" s="6">
        <v>0.87</v>
      </c>
      <c r="O134" s="691"/>
    </row>
    <row r="135" spans="1:15" ht="13.9">
      <c r="A135" s="8">
        <v>2024</v>
      </c>
      <c r="B135" s="4" t="s">
        <v>137</v>
      </c>
      <c r="C135" s="5" t="s">
        <v>143</v>
      </c>
      <c r="D135" s="5" t="s">
        <v>29</v>
      </c>
      <c r="E135" s="5" t="s">
        <v>48</v>
      </c>
      <c r="F135" s="6">
        <v>0.92</v>
      </c>
      <c r="G135" s="6">
        <v>0.95</v>
      </c>
      <c r="H135" s="5">
        <v>93</v>
      </c>
      <c r="I135" s="5">
        <v>72</v>
      </c>
      <c r="J135" s="5">
        <v>54</v>
      </c>
      <c r="K135" s="5">
        <v>67</v>
      </c>
      <c r="L135" s="6">
        <v>0.69</v>
      </c>
      <c r="M135" s="6">
        <v>0.51</v>
      </c>
      <c r="N135" s="6">
        <v>0.84</v>
      </c>
      <c r="O135" s="691"/>
    </row>
    <row r="136" spans="1:15" ht="13.9">
      <c r="A136" s="8">
        <v>2024</v>
      </c>
      <c r="B136" s="4" t="s">
        <v>137</v>
      </c>
      <c r="C136" s="5" t="s">
        <v>144</v>
      </c>
      <c r="D136" s="5" t="s">
        <v>29</v>
      </c>
      <c r="E136" s="5" t="s">
        <v>2</v>
      </c>
      <c r="F136" s="5" t="s">
        <v>52</v>
      </c>
      <c r="G136" s="5" t="s">
        <v>52</v>
      </c>
      <c r="H136" s="5">
        <v>84</v>
      </c>
      <c r="I136" s="5" t="s">
        <v>52</v>
      </c>
      <c r="J136" s="5">
        <v>63</v>
      </c>
      <c r="K136" s="5" t="s">
        <v>52</v>
      </c>
      <c r="L136" s="6">
        <v>0.86</v>
      </c>
      <c r="M136" s="6">
        <v>0.55000000000000004</v>
      </c>
      <c r="N136" s="6">
        <v>0.95</v>
      </c>
      <c r="O136" s="691"/>
    </row>
    <row r="137" spans="1:15" ht="13.9">
      <c r="A137" s="8">
        <v>2024</v>
      </c>
      <c r="B137" s="4" t="s">
        <v>137</v>
      </c>
      <c r="C137" s="5" t="s">
        <v>144</v>
      </c>
      <c r="D137" s="5" t="s">
        <v>29</v>
      </c>
      <c r="E137" s="5" t="s">
        <v>2</v>
      </c>
      <c r="F137" s="5" t="s">
        <v>52</v>
      </c>
      <c r="G137" s="5" t="s">
        <v>52</v>
      </c>
      <c r="H137" s="5">
        <v>77</v>
      </c>
      <c r="I137" s="5" t="s">
        <v>52</v>
      </c>
      <c r="J137" s="5">
        <v>86</v>
      </c>
      <c r="K137" s="5" t="s">
        <v>52</v>
      </c>
      <c r="L137" s="6">
        <v>0.72</v>
      </c>
      <c r="M137" s="6">
        <v>0.55000000000000004</v>
      </c>
      <c r="N137" s="6">
        <v>0.91</v>
      </c>
      <c r="O137" s="691"/>
    </row>
    <row r="138" spans="1:15" ht="13.9">
      <c r="A138" s="8">
        <v>2024</v>
      </c>
      <c r="B138" s="4" t="s">
        <v>145</v>
      </c>
      <c r="C138" s="5" t="s">
        <v>146</v>
      </c>
      <c r="D138" s="5" t="s">
        <v>29</v>
      </c>
      <c r="E138" s="5" t="s">
        <v>48</v>
      </c>
      <c r="F138" s="6">
        <v>0.91</v>
      </c>
      <c r="G138" s="6">
        <v>0.95</v>
      </c>
      <c r="H138" s="5">
        <v>90</v>
      </c>
      <c r="I138" s="5">
        <v>64</v>
      </c>
      <c r="J138" s="5">
        <v>40</v>
      </c>
      <c r="K138" s="5">
        <v>63</v>
      </c>
      <c r="L138" s="6">
        <v>0.7</v>
      </c>
      <c r="M138" s="6">
        <v>0.93</v>
      </c>
      <c r="N138" s="6">
        <v>0.84</v>
      </c>
      <c r="O138" s="691"/>
    </row>
    <row r="139" spans="1:15" ht="13.9">
      <c r="A139" s="8">
        <v>2024</v>
      </c>
      <c r="B139" s="4" t="s">
        <v>145</v>
      </c>
      <c r="C139" s="5" t="s">
        <v>138</v>
      </c>
      <c r="D139" s="5" t="s">
        <v>29</v>
      </c>
      <c r="E139" s="5" t="s">
        <v>48</v>
      </c>
      <c r="F139" s="6">
        <v>0.91</v>
      </c>
      <c r="G139" s="6">
        <v>0.95</v>
      </c>
      <c r="H139" s="5">
        <v>90</v>
      </c>
      <c r="I139" s="5">
        <v>61</v>
      </c>
      <c r="J139" s="5">
        <v>38</v>
      </c>
      <c r="K139" s="5">
        <v>61</v>
      </c>
      <c r="L139" s="6">
        <v>0.65</v>
      </c>
      <c r="M139" s="6">
        <v>0.93</v>
      </c>
      <c r="N139" s="6">
        <v>0.83</v>
      </c>
      <c r="O139" s="691"/>
    </row>
    <row r="140" spans="1:15" ht="13.9">
      <c r="A140" s="8">
        <v>2024</v>
      </c>
      <c r="B140" s="4" t="s">
        <v>145</v>
      </c>
      <c r="C140" s="5" t="s">
        <v>140</v>
      </c>
      <c r="D140" s="5" t="s">
        <v>29</v>
      </c>
      <c r="E140" s="5" t="s">
        <v>48</v>
      </c>
      <c r="F140" s="6">
        <v>0.88</v>
      </c>
      <c r="G140" s="6">
        <v>0.95</v>
      </c>
      <c r="H140" s="5">
        <v>91</v>
      </c>
      <c r="I140" s="5">
        <v>60</v>
      </c>
      <c r="J140" s="5">
        <v>37</v>
      </c>
      <c r="K140" s="5">
        <v>62</v>
      </c>
      <c r="L140" s="6">
        <v>0.55000000000000004</v>
      </c>
      <c r="M140" s="6">
        <v>0.93</v>
      </c>
      <c r="N140" s="6">
        <v>0.77</v>
      </c>
      <c r="O140" s="691"/>
    </row>
    <row r="141" spans="1:15" ht="13.9">
      <c r="A141" s="8">
        <v>2024</v>
      </c>
      <c r="B141" s="4" t="s">
        <v>145</v>
      </c>
      <c r="C141" s="5" t="s">
        <v>147</v>
      </c>
      <c r="D141" s="5" t="s">
        <v>29</v>
      </c>
      <c r="E141" s="5" t="s">
        <v>48</v>
      </c>
      <c r="F141" s="6">
        <v>0.84</v>
      </c>
      <c r="G141" s="6">
        <v>0.95</v>
      </c>
      <c r="H141" s="5">
        <v>87</v>
      </c>
      <c r="I141" s="5">
        <v>77</v>
      </c>
      <c r="J141" s="5">
        <v>47</v>
      </c>
      <c r="K141" s="5">
        <v>64</v>
      </c>
      <c r="L141" s="6">
        <v>0.62</v>
      </c>
      <c r="M141" s="6">
        <v>0.92</v>
      </c>
      <c r="N141" s="6">
        <v>0.7</v>
      </c>
      <c r="O141" s="691"/>
    </row>
    <row r="142" spans="1:15" ht="13.9">
      <c r="A142" s="8">
        <v>2024</v>
      </c>
      <c r="B142" s="4" t="s">
        <v>145</v>
      </c>
      <c r="C142" s="5" t="s">
        <v>148</v>
      </c>
      <c r="D142" s="5" t="s">
        <v>29</v>
      </c>
      <c r="E142" s="5" t="s">
        <v>48</v>
      </c>
      <c r="F142" s="6">
        <v>0.9</v>
      </c>
      <c r="G142" s="6">
        <v>0.95</v>
      </c>
      <c r="H142" s="5">
        <v>88</v>
      </c>
      <c r="I142" s="5">
        <v>56</v>
      </c>
      <c r="J142" s="5">
        <v>50</v>
      </c>
      <c r="K142" s="5">
        <v>63</v>
      </c>
      <c r="L142" s="6">
        <v>0.56999999999999995</v>
      </c>
      <c r="M142" s="6">
        <v>0.92</v>
      </c>
      <c r="N142" s="6">
        <v>0.76</v>
      </c>
      <c r="O142" s="691"/>
    </row>
    <row r="143" spans="1:15" ht="13.9">
      <c r="A143" s="8">
        <v>2024</v>
      </c>
      <c r="B143" s="4" t="s">
        <v>145</v>
      </c>
      <c r="C143" s="5" t="s">
        <v>149</v>
      </c>
      <c r="D143" s="5" t="s">
        <v>29</v>
      </c>
      <c r="E143" s="5" t="s">
        <v>48</v>
      </c>
      <c r="F143" s="6">
        <v>0.83</v>
      </c>
      <c r="G143" s="6">
        <v>0.95</v>
      </c>
      <c r="H143" s="5">
        <v>90</v>
      </c>
      <c r="I143" s="5">
        <v>75</v>
      </c>
      <c r="J143" s="5">
        <v>45</v>
      </c>
      <c r="K143" s="5">
        <v>64</v>
      </c>
      <c r="L143" s="6">
        <v>0.6</v>
      </c>
      <c r="M143" s="6">
        <v>0.91</v>
      </c>
      <c r="N143" s="6">
        <v>0.72</v>
      </c>
      <c r="O143" s="691"/>
    </row>
    <row r="144" spans="1:15" ht="13.9">
      <c r="A144" s="8">
        <v>2024</v>
      </c>
      <c r="B144" s="4" t="s">
        <v>145</v>
      </c>
      <c r="C144" s="5" t="s">
        <v>147</v>
      </c>
      <c r="D144" s="5" t="s">
        <v>29</v>
      </c>
      <c r="E144" s="5" t="s">
        <v>48</v>
      </c>
      <c r="F144" s="6">
        <v>0.82</v>
      </c>
      <c r="G144" s="6">
        <v>0.95</v>
      </c>
      <c r="H144" s="5">
        <v>88</v>
      </c>
      <c r="I144" s="5">
        <v>72</v>
      </c>
      <c r="J144" s="5">
        <v>46</v>
      </c>
      <c r="K144" s="5">
        <v>69</v>
      </c>
      <c r="L144" s="6">
        <v>0.56000000000000005</v>
      </c>
      <c r="M144" s="6">
        <v>0.89</v>
      </c>
      <c r="N144" s="6">
        <v>0.73</v>
      </c>
      <c r="O144" s="691"/>
    </row>
    <row r="145" spans="1:15" ht="13.9">
      <c r="A145" s="8">
        <v>2024</v>
      </c>
      <c r="B145" s="4" t="s">
        <v>145</v>
      </c>
      <c r="C145" s="5" t="s">
        <v>150</v>
      </c>
      <c r="D145" s="5" t="s">
        <v>29</v>
      </c>
      <c r="E145" s="5" t="s">
        <v>48</v>
      </c>
      <c r="F145" s="6">
        <v>0.88</v>
      </c>
      <c r="G145" s="6">
        <v>0.95</v>
      </c>
      <c r="H145" s="5">
        <v>92</v>
      </c>
      <c r="I145" s="5">
        <v>58</v>
      </c>
      <c r="J145" s="5">
        <v>38</v>
      </c>
      <c r="K145" s="5">
        <v>61</v>
      </c>
      <c r="L145" s="6">
        <v>0.53</v>
      </c>
      <c r="M145" s="6">
        <v>0.89</v>
      </c>
      <c r="N145" s="6">
        <v>0.72</v>
      </c>
      <c r="O145" s="691"/>
    </row>
    <row r="146" spans="1:15" ht="13.9">
      <c r="A146" s="8">
        <v>2024</v>
      </c>
      <c r="B146" s="4" t="s">
        <v>145</v>
      </c>
      <c r="C146" s="5" t="s">
        <v>148</v>
      </c>
      <c r="D146" s="5" t="s">
        <v>29</v>
      </c>
      <c r="E146" s="5" t="s">
        <v>48</v>
      </c>
      <c r="F146" s="6">
        <v>0.91</v>
      </c>
      <c r="G146" s="6">
        <v>0.95</v>
      </c>
      <c r="H146" s="5">
        <v>89</v>
      </c>
      <c r="I146" s="5">
        <v>60</v>
      </c>
      <c r="J146" s="5">
        <v>40</v>
      </c>
      <c r="K146" s="5">
        <v>61</v>
      </c>
      <c r="L146" s="6">
        <v>0.56000000000000005</v>
      </c>
      <c r="M146" s="6">
        <v>0.84</v>
      </c>
      <c r="N146" s="6">
        <v>0.73</v>
      </c>
      <c r="O146" s="691"/>
    </row>
    <row r="147" spans="1:15" ht="13.9">
      <c r="A147" s="8">
        <v>2024</v>
      </c>
      <c r="B147" s="4" t="s">
        <v>145</v>
      </c>
      <c r="C147" s="5" t="s">
        <v>151</v>
      </c>
      <c r="D147" s="5" t="s">
        <v>29</v>
      </c>
      <c r="E147" s="5" t="s">
        <v>2</v>
      </c>
      <c r="F147" s="5" t="s">
        <v>52</v>
      </c>
      <c r="G147" s="5" t="s">
        <v>52</v>
      </c>
      <c r="H147" s="5">
        <v>72</v>
      </c>
      <c r="I147" s="5" t="s">
        <v>52</v>
      </c>
      <c r="J147" s="5">
        <v>55</v>
      </c>
      <c r="K147" s="5" t="s">
        <v>52</v>
      </c>
      <c r="L147" s="6">
        <v>0.74</v>
      </c>
      <c r="M147" s="6">
        <v>0.93</v>
      </c>
      <c r="N147" s="6">
        <v>0.84</v>
      </c>
      <c r="O147" s="691"/>
    </row>
    <row r="148" spans="1:15" ht="13.9">
      <c r="A148" s="8">
        <v>2024</v>
      </c>
      <c r="B148" s="4" t="s">
        <v>145</v>
      </c>
      <c r="C148" s="5" t="s">
        <v>152</v>
      </c>
      <c r="D148" s="5" t="s">
        <v>29</v>
      </c>
      <c r="E148" s="5" t="s">
        <v>2</v>
      </c>
      <c r="F148" s="5" t="s">
        <v>52</v>
      </c>
      <c r="G148" s="5" t="s">
        <v>52</v>
      </c>
      <c r="H148" s="5">
        <v>76</v>
      </c>
      <c r="I148" s="5" t="s">
        <v>52</v>
      </c>
      <c r="J148" s="5">
        <v>51</v>
      </c>
      <c r="K148" s="5" t="s">
        <v>52</v>
      </c>
      <c r="L148" s="6">
        <v>0.65</v>
      </c>
      <c r="M148" s="6">
        <v>0.93</v>
      </c>
      <c r="N148" s="6">
        <v>0.77</v>
      </c>
      <c r="O148" s="691"/>
    </row>
    <row r="149" spans="1:15" ht="13.9">
      <c r="A149" s="8">
        <v>2024</v>
      </c>
      <c r="B149" s="4" t="s">
        <v>145</v>
      </c>
      <c r="C149" s="5" t="s">
        <v>152</v>
      </c>
      <c r="D149" s="5" t="s">
        <v>29</v>
      </c>
      <c r="E149" s="5" t="s">
        <v>2</v>
      </c>
      <c r="F149" s="5" t="s">
        <v>52</v>
      </c>
      <c r="G149" s="5" t="s">
        <v>52</v>
      </c>
      <c r="H149" s="5">
        <v>55</v>
      </c>
      <c r="I149" s="5" t="s">
        <v>52</v>
      </c>
      <c r="J149" s="5">
        <v>94</v>
      </c>
      <c r="K149" s="5" t="s">
        <v>52</v>
      </c>
      <c r="L149" s="6">
        <v>0.56000000000000005</v>
      </c>
      <c r="M149" s="6">
        <v>0.93</v>
      </c>
      <c r="N149" s="6">
        <v>0.73</v>
      </c>
      <c r="O149" s="691"/>
    </row>
    <row r="150" spans="1:15" ht="13.9">
      <c r="A150" s="8">
        <v>2024</v>
      </c>
      <c r="B150" s="4" t="s">
        <v>145</v>
      </c>
      <c r="C150" s="5" t="s">
        <v>153</v>
      </c>
      <c r="D150" s="5" t="s">
        <v>29</v>
      </c>
      <c r="E150" s="5" t="s">
        <v>2</v>
      </c>
      <c r="F150" s="5" t="s">
        <v>52</v>
      </c>
      <c r="G150" s="5" t="s">
        <v>52</v>
      </c>
      <c r="H150" s="5">
        <v>36</v>
      </c>
      <c r="I150" s="5" t="s">
        <v>52</v>
      </c>
      <c r="J150" s="5">
        <v>99</v>
      </c>
      <c r="K150" s="5" t="s">
        <v>52</v>
      </c>
      <c r="L150" s="6">
        <v>0.74</v>
      </c>
      <c r="M150" s="6">
        <v>0.92</v>
      </c>
      <c r="N150" s="6">
        <v>0.74</v>
      </c>
      <c r="O150" s="691"/>
    </row>
    <row r="151" spans="1:15" ht="13.9">
      <c r="A151" s="8">
        <v>2024</v>
      </c>
      <c r="B151" s="4" t="s">
        <v>145</v>
      </c>
      <c r="C151" s="5" t="s">
        <v>154</v>
      </c>
      <c r="D151" s="5" t="s">
        <v>29</v>
      </c>
      <c r="E151" s="5" t="s">
        <v>2</v>
      </c>
      <c r="F151" s="5" t="s">
        <v>52</v>
      </c>
      <c r="G151" s="5" t="s">
        <v>52</v>
      </c>
      <c r="H151" s="5">
        <v>54</v>
      </c>
      <c r="I151" s="5" t="s">
        <v>52</v>
      </c>
      <c r="J151" s="5">
        <v>55</v>
      </c>
      <c r="K151" s="5" t="s">
        <v>52</v>
      </c>
      <c r="L151" s="6">
        <v>0.61</v>
      </c>
      <c r="M151" s="6">
        <v>0.9</v>
      </c>
      <c r="N151" s="6">
        <v>0.76</v>
      </c>
      <c r="O151" s="691"/>
    </row>
    <row r="152" spans="1:15" ht="13.9">
      <c r="A152" s="8">
        <v>2024</v>
      </c>
      <c r="B152" s="4" t="s">
        <v>145</v>
      </c>
      <c r="C152" s="5" t="s">
        <v>153</v>
      </c>
      <c r="D152" s="5" t="s">
        <v>29</v>
      </c>
      <c r="E152" s="5" t="s">
        <v>2</v>
      </c>
      <c r="F152" s="5" t="s">
        <v>52</v>
      </c>
      <c r="G152" s="5" t="s">
        <v>52</v>
      </c>
      <c r="H152" s="5">
        <v>36</v>
      </c>
      <c r="I152" s="5" t="s">
        <v>52</v>
      </c>
      <c r="J152" s="5">
        <v>99</v>
      </c>
      <c r="K152" s="5" t="s">
        <v>52</v>
      </c>
      <c r="L152" s="6">
        <v>0.65</v>
      </c>
      <c r="M152" s="6">
        <v>0.88</v>
      </c>
      <c r="N152" s="6">
        <v>0.67</v>
      </c>
      <c r="O152" s="692"/>
    </row>
  </sheetData>
  <mergeCells count="21">
    <mergeCell ref="O2:O10"/>
    <mergeCell ref="O11:O16"/>
    <mergeCell ref="O17:O20"/>
    <mergeCell ref="O21:O23"/>
    <mergeCell ref="O24:O29"/>
    <mergeCell ref="O30:O41"/>
    <mergeCell ref="O42:O44"/>
    <mergeCell ref="O86:O93"/>
    <mergeCell ref="O94:O100"/>
    <mergeCell ref="O101:O107"/>
    <mergeCell ref="O108:O112"/>
    <mergeCell ref="O113:O121"/>
    <mergeCell ref="O122:O127"/>
    <mergeCell ref="O128:O152"/>
    <mergeCell ref="O45:O49"/>
    <mergeCell ref="O50:O53"/>
    <mergeCell ref="O54:O59"/>
    <mergeCell ref="O60:O66"/>
    <mergeCell ref="O67:O73"/>
    <mergeCell ref="O74:O79"/>
    <mergeCell ref="O80:O85"/>
  </mergeCells>
  <hyperlinks>
    <hyperlink ref="O2" r:id="rId1" xr:uid="{00000000-0004-0000-0200-000000000000}"/>
    <hyperlink ref="O11" r:id="rId2" xr:uid="{00000000-0004-0000-0200-000001000000}"/>
    <hyperlink ref="O17" r:id="rId3" xr:uid="{00000000-0004-0000-0200-000002000000}"/>
    <hyperlink ref="O21" r:id="rId4" xr:uid="{00000000-0004-0000-0200-000003000000}"/>
    <hyperlink ref="O24" r:id="rId5" xr:uid="{00000000-0004-0000-0200-000004000000}"/>
    <hyperlink ref="O30" r:id="rId6" xr:uid="{00000000-0004-0000-0200-000005000000}"/>
    <hyperlink ref="O42" r:id="rId7" xr:uid="{00000000-0004-0000-0200-000006000000}"/>
    <hyperlink ref="O45" r:id="rId8" xr:uid="{00000000-0004-0000-0200-000007000000}"/>
    <hyperlink ref="O50" r:id="rId9" xr:uid="{00000000-0004-0000-0200-000008000000}"/>
    <hyperlink ref="O54" r:id="rId10" xr:uid="{00000000-0004-0000-0200-000009000000}"/>
    <hyperlink ref="O60" r:id="rId11" xr:uid="{00000000-0004-0000-0200-00000A000000}"/>
    <hyperlink ref="O67" r:id="rId12" xr:uid="{00000000-0004-0000-0200-00000B000000}"/>
    <hyperlink ref="O74" r:id="rId13" xr:uid="{00000000-0004-0000-0200-00000C000000}"/>
    <hyperlink ref="O80" r:id="rId14" xr:uid="{00000000-0004-0000-0200-00000D000000}"/>
    <hyperlink ref="O86" r:id="rId15" xr:uid="{00000000-0004-0000-0200-00000E000000}"/>
    <hyperlink ref="O94" r:id="rId16" xr:uid="{00000000-0004-0000-0200-00000F000000}"/>
    <hyperlink ref="O101" r:id="rId17" xr:uid="{00000000-0004-0000-0200-000010000000}"/>
    <hyperlink ref="O108" r:id="rId18" xr:uid="{00000000-0004-0000-0200-000011000000}"/>
    <hyperlink ref="O113" r:id="rId19" xr:uid="{00000000-0004-0000-0200-000012000000}"/>
    <hyperlink ref="O122" r:id="rId20" xr:uid="{00000000-0004-0000-0200-000013000000}"/>
    <hyperlink ref="O128" r:id="rId21" xr:uid="{00000000-0004-0000-0200-000014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outlinePr summaryBelow="0" summaryRight="0"/>
  </sheetPr>
  <dimension ref="A3:DR126"/>
  <sheetViews>
    <sheetView workbookViewId="0">
      <pane ySplit="3" topLeftCell="A4" activePane="bottomLeft" state="frozen"/>
      <selection pane="bottomLeft"/>
    </sheetView>
  </sheetViews>
  <sheetFormatPr defaultColWidth="14.42578125" defaultRowHeight="15.75" customHeight="1"/>
  <cols>
    <col min="4" max="4" width="21.42578125" customWidth="1"/>
    <col min="6" max="6" width="20" customWidth="1"/>
    <col min="8" max="8" width="36.85546875" customWidth="1"/>
    <col min="12" max="12" width="34.28515625" customWidth="1"/>
    <col min="14" max="14" width="20.7109375" customWidth="1"/>
    <col min="15" max="15" width="60.140625" customWidth="1"/>
    <col min="16" max="16" width="21" customWidth="1"/>
    <col min="17" max="17" width="24.28515625" customWidth="1"/>
    <col min="19" max="19" width="25.7109375" customWidth="1"/>
    <col min="20" max="20" width="21.5703125" customWidth="1"/>
    <col min="21" max="21" width="23.5703125" customWidth="1"/>
  </cols>
  <sheetData>
    <row r="3" spans="1:122">
      <c r="A3" s="199" t="s">
        <v>4078</v>
      </c>
      <c r="B3" s="199" t="s">
        <v>31</v>
      </c>
      <c r="C3" s="200" t="s">
        <v>178</v>
      </c>
      <c r="D3" s="200" t="s">
        <v>179</v>
      </c>
      <c r="E3" s="200" t="s">
        <v>181</v>
      </c>
      <c r="F3" s="200" t="s">
        <v>182</v>
      </c>
      <c r="G3" s="200" t="s">
        <v>183</v>
      </c>
      <c r="H3" s="200" t="s">
        <v>184</v>
      </c>
      <c r="I3" s="200" t="s">
        <v>185</v>
      </c>
      <c r="J3" s="200" t="s">
        <v>186</v>
      </c>
      <c r="K3" s="200" t="s">
        <v>19</v>
      </c>
      <c r="L3" s="200" t="s">
        <v>34</v>
      </c>
      <c r="M3" s="200" t="s">
        <v>188</v>
      </c>
      <c r="N3" s="200" t="s">
        <v>189</v>
      </c>
      <c r="O3" s="200" t="s">
        <v>190</v>
      </c>
      <c r="P3" s="200" t="s">
        <v>4079</v>
      </c>
      <c r="Q3" s="200" t="s">
        <v>4080</v>
      </c>
      <c r="R3" s="200" t="s">
        <v>4081</v>
      </c>
      <c r="S3" s="200" t="s">
        <v>4082</v>
      </c>
      <c r="T3" s="200" t="s">
        <v>4083</v>
      </c>
      <c r="U3" s="200" t="s">
        <v>4084</v>
      </c>
      <c r="V3" s="200" t="s">
        <v>4085</v>
      </c>
      <c r="W3" s="200" t="s">
        <v>192</v>
      </c>
      <c r="X3" s="200" t="s">
        <v>4086</v>
      </c>
      <c r="Y3" s="200" t="s">
        <v>4087</v>
      </c>
      <c r="Z3" s="200" t="s">
        <v>4088</v>
      </c>
      <c r="AA3" s="200" t="s">
        <v>4089</v>
      </c>
      <c r="AB3" s="200" t="s">
        <v>4090</v>
      </c>
      <c r="AC3" s="200" t="s">
        <v>4091</v>
      </c>
      <c r="AD3" s="200" t="s">
        <v>4092</v>
      </c>
      <c r="AE3" s="200" t="s">
        <v>202</v>
      </c>
      <c r="AF3" s="200" t="s">
        <v>203</v>
      </c>
      <c r="AG3" s="200" t="s">
        <v>4093</v>
      </c>
      <c r="AH3" s="200" t="s">
        <v>4094</v>
      </c>
      <c r="AI3" s="200" t="s">
        <v>4095</v>
      </c>
      <c r="AJ3" s="200" t="s">
        <v>206</v>
      </c>
      <c r="AK3" s="200" t="s">
        <v>207</v>
      </c>
      <c r="AL3" s="200" t="s">
        <v>4096</v>
      </c>
      <c r="AM3" s="200" t="s">
        <v>4097</v>
      </c>
      <c r="AN3" s="200" t="s">
        <v>4098</v>
      </c>
      <c r="AO3" s="200" t="s">
        <v>210</v>
      </c>
      <c r="AP3" s="200" t="s">
        <v>211</v>
      </c>
      <c r="AQ3" s="200" t="s">
        <v>4099</v>
      </c>
      <c r="AR3" s="200" t="s">
        <v>4100</v>
      </c>
      <c r="AS3" s="200" t="s">
        <v>4101</v>
      </c>
      <c r="AT3" s="200" t="s">
        <v>4102</v>
      </c>
      <c r="AU3" s="200" t="s">
        <v>4103</v>
      </c>
      <c r="AV3" s="200" t="s">
        <v>4104</v>
      </c>
      <c r="AW3" s="200" t="s">
        <v>4105</v>
      </c>
      <c r="AX3" s="200" t="s">
        <v>4106</v>
      </c>
      <c r="AY3" s="200" t="s">
        <v>218</v>
      </c>
      <c r="AZ3" s="200" t="s">
        <v>219</v>
      </c>
      <c r="BA3" s="200" t="s">
        <v>4107</v>
      </c>
      <c r="BB3" s="200" t="s">
        <v>4108</v>
      </c>
      <c r="BC3" s="200" t="s">
        <v>4109</v>
      </c>
      <c r="BD3" s="200" t="s">
        <v>222</v>
      </c>
      <c r="BE3" s="200" t="s">
        <v>223</v>
      </c>
      <c r="BF3" s="200" t="s">
        <v>4110</v>
      </c>
      <c r="BG3" s="200" t="s">
        <v>4111</v>
      </c>
      <c r="BH3" s="200" t="s">
        <v>4112</v>
      </c>
      <c r="BI3" s="200" t="s">
        <v>226</v>
      </c>
      <c r="BJ3" s="200" t="s">
        <v>227</v>
      </c>
      <c r="BK3" s="200" t="s">
        <v>4113</v>
      </c>
      <c r="BL3" s="200" t="s">
        <v>4114</v>
      </c>
      <c r="BM3" s="200" t="s">
        <v>4115</v>
      </c>
      <c r="BN3" s="200" t="s">
        <v>4116</v>
      </c>
      <c r="BO3" s="200" t="s">
        <v>4117</v>
      </c>
      <c r="BP3" s="201" t="s">
        <v>233</v>
      </c>
      <c r="BQ3" s="201" t="s">
        <v>234</v>
      </c>
      <c r="BR3" s="201" t="s">
        <v>235</v>
      </c>
      <c r="BS3" s="201" t="s">
        <v>236</v>
      </c>
      <c r="BT3" s="201" t="s">
        <v>237</v>
      </c>
      <c r="BU3" s="201" t="s">
        <v>238</v>
      </c>
      <c r="BV3" s="202" t="s">
        <v>20</v>
      </c>
      <c r="BW3" s="203" t="s">
        <v>255</v>
      </c>
      <c r="BX3" s="203" t="s">
        <v>256</v>
      </c>
      <c r="BY3" s="204" t="s">
        <v>4118</v>
      </c>
      <c r="BZ3" s="205" t="s">
        <v>4119</v>
      </c>
      <c r="CA3" s="205" t="s">
        <v>4120</v>
      </c>
      <c r="CB3" s="205" t="s">
        <v>4121</v>
      </c>
      <c r="CC3" s="205" t="s">
        <v>4122</v>
      </c>
      <c r="CD3" s="205" t="s">
        <v>4123</v>
      </c>
      <c r="CE3" s="205" t="s">
        <v>4124</v>
      </c>
      <c r="CF3" s="205" t="s">
        <v>4125</v>
      </c>
      <c r="CG3" s="205" t="s">
        <v>4126</v>
      </c>
      <c r="CH3" s="205" t="s">
        <v>4127</v>
      </c>
      <c r="CI3" s="205" t="s">
        <v>4128</v>
      </c>
      <c r="CJ3" s="205" t="s">
        <v>4129</v>
      </c>
      <c r="CK3" s="205" t="s">
        <v>4130</v>
      </c>
      <c r="CL3" s="205" t="s">
        <v>4131</v>
      </c>
      <c r="CM3" s="205" t="s">
        <v>4132</v>
      </c>
      <c r="CN3" s="206" t="s">
        <v>4133</v>
      </c>
      <c r="CO3" s="206" t="s">
        <v>4134</v>
      </c>
      <c r="CP3" s="206" t="s">
        <v>4135</v>
      </c>
      <c r="CQ3" s="206" t="s">
        <v>4136</v>
      </c>
      <c r="CR3" s="206" t="s">
        <v>4137</v>
      </c>
      <c r="CS3" s="206" t="s">
        <v>4138</v>
      </c>
      <c r="CT3" s="206" t="s">
        <v>4139</v>
      </c>
      <c r="CU3" s="206" t="s">
        <v>4140</v>
      </c>
      <c r="CV3" s="206" t="s">
        <v>4141</v>
      </c>
      <c r="CW3" s="206" t="s">
        <v>4142</v>
      </c>
      <c r="CX3" s="206" t="s">
        <v>4143</v>
      </c>
      <c r="CY3" s="206" t="s">
        <v>4144</v>
      </c>
      <c r="CZ3" s="206" t="s">
        <v>4145</v>
      </c>
      <c r="DA3" s="206" t="s">
        <v>4146</v>
      </c>
      <c r="DB3" s="206" t="s">
        <v>4147</v>
      </c>
      <c r="DC3" s="206" t="s">
        <v>4148</v>
      </c>
      <c r="DD3" s="206" t="s">
        <v>4149</v>
      </c>
      <c r="DE3" s="206" t="s">
        <v>4150</v>
      </c>
      <c r="DF3" s="206" t="s">
        <v>4151</v>
      </c>
      <c r="DG3" s="206" t="s">
        <v>4152</v>
      </c>
      <c r="DH3" s="206" t="s">
        <v>4153</v>
      </c>
      <c r="DI3" s="206" t="s">
        <v>4154</v>
      </c>
      <c r="DJ3" s="206" t="s">
        <v>4155</v>
      </c>
      <c r="DK3" s="206" t="s">
        <v>4156</v>
      </c>
      <c r="DL3" s="206" t="s">
        <v>4157</v>
      </c>
      <c r="DM3" s="206" t="s">
        <v>4158</v>
      </c>
      <c r="DN3" s="206" t="s">
        <v>4159</v>
      </c>
      <c r="DO3" s="206" t="s">
        <v>4160</v>
      </c>
      <c r="DP3" s="206" t="s">
        <v>4161</v>
      </c>
      <c r="DQ3" s="206" t="s">
        <v>4162</v>
      </c>
      <c r="DR3" s="206" t="s">
        <v>4163</v>
      </c>
    </row>
    <row r="4" spans="1:122">
      <c r="A4" s="42">
        <v>1</v>
      </c>
      <c r="B4" s="42">
        <v>2021</v>
      </c>
      <c r="C4" s="189"/>
      <c r="D4" s="207" t="e">
        <v>#N/A</v>
      </c>
      <c r="E4" s="189"/>
      <c r="F4" s="208" t="s">
        <v>4164</v>
      </c>
      <c r="G4" s="189"/>
      <c r="H4" s="208" t="s">
        <v>4165</v>
      </c>
      <c r="I4" s="189"/>
      <c r="J4" s="189"/>
      <c r="K4" s="42" t="s">
        <v>4166</v>
      </c>
      <c r="L4" s="208" t="s">
        <v>4167</v>
      </c>
      <c r="M4" s="189"/>
      <c r="N4" s="208" t="s">
        <v>1240</v>
      </c>
      <c r="O4" s="208" t="s">
        <v>4168</v>
      </c>
      <c r="P4" s="209" t="s">
        <v>425</v>
      </c>
      <c r="Q4" s="209" t="s">
        <v>425</v>
      </c>
      <c r="R4" s="189"/>
      <c r="S4" s="86">
        <v>699</v>
      </c>
      <c r="T4" s="86">
        <v>77</v>
      </c>
      <c r="U4" s="210">
        <v>77</v>
      </c>
      <c r="V4" s="211" t="s">
        <v>4169</v>
      </c>
      <c r="W4" s="189"/>
      <c r="X4" s="189"/>
      <c r="Y4" s="193"/>
      <c r="Z4" s="212"/>
      <c r="AA4" s="193"/>
      <c r="AB4" s="209" t="s">
        <v>425</v>
      </c>
      <c r="AC4" s="42"/>
      <c r="AD4" s="209" t="s">
        <v>425</v>
      </c>
      <c r="AE4" s="213" t="s">
        <v>425</v>
      </c>
      <c r="AF4" s="209" t="s">
        <v>425</v>
      </c>
      <c r="AG4" s="209" t="s">
        <v>425</v>
      </c>
      <c r="AH4" s="22"/>
      <c r="AI4" s="213" t="s">
        <v>425</v>
      </c>
      <c r="AJ4" s="209" t="s">
        <v>425</v>
      </c>
      <c r="AK4" s="209" t="s">
        <v>425</v>
      </c>
      <c r="AL4" s="209" t="s">
        <v>425</v>
      </c>
      <c r="AM4" s="214"/>
      <c r="AN4" s="213" t="s">
        <v>425</v>
      </c>
      <c r="AO4" s="209" t="s">
        <v>425</v>
      </c>
      <c r="AP4" s="209" t="s">
        <v>425</v>
      </c>
      <c r="AQ4" s="209" t="s">
        <v>425</v>
      </c>
      <c r="AR4" s="214"/>
      <c r="AS4" s="213" t="s">
        <v>425</v>
      </c>
      <c r="AT4" s="209" t="s">
        <v>425</v>
      </c>
      <c r="AU4" s="213" t="s">
        <v>425</v>
      </c>
      <c r="AV4" s="22"/>
      <c r="AW4" s="115"/>
      <c r="AX4" s="115"/>
      <c r="AY4" s="42"/>
      <c r="AZ4" s="42"/>
      <c r="BA4" s="209" t="s">
        <v>425</v>
      </c>
      <c r="BB4" s="214"/>
      <c r="BC4" s="213" t="s">
        <v>425</v>
      </c>
      <c r="BD4" s="209" t="s">
        <v>425</v>
      </c>
      <c r="BE4" s="209" t="s">
        <v>425</v>
      </c>
      <c r="BF4" s="209" t="s">
        <v>425</v>
      </c>
      <c r="BG4" s="214"/>
      <c r="BH4" s="213" t="s">
        <v>425</v>
      </c>
      <c r="BI4" s="209" t="s">
        <v>425</v>
      </c>
      <c r="BJ4" s="215" t="s">
        <v>425</v>
      </c>
      <c r="BK4" s="209" t="s">
        <v>425</v>
      </c>
      <c r="BL4" s="183"/>
      <c r="BM4" s="209" t="s">
        <v>425</v>
      </c>
      <c r="BN4" s="209" t="s">
        <v>425</v>
      </c>
      <c r="BO4" s="183"/>
      <c r="BP4" s="42"/>
      <c r="BQ4" s="42"/>
      <c r="BR4" s="47"/>
      <c r="BS4" s="42"/>
      <c r="BT4" s="48"/>
      <c r="BU4" s="42"/>
      <c r="BV4" s="42"/>
      <c r="BW4" s="42"/>
      <c r="BX4" s="42"/>
      <c r="BY4" s="96">
        <v>0</v>
      </c>
      <c r="BZ4" s="93">
        <v>0</v>
      </c>
      <c r="CA4" s="93">
        <v>0</v>
      </c>
      <c r="CB4" s="93">
        <v>0</v>
      </c>
      <c r="CC4" s="93">
        <v>0</v>
      </c>
      <c r="CD4" s="93">
        <v>0</v>
      </c>
      <c r="CE4" s="93">
        <v>0</v>
      </c>
      <c r="CF4" s="93">
        <v>0</v>
      </c>
      <c r="CG4" s="93">
        <v>0</v>
      </c>
      <c r="CH4" s="93">
        <v>1</v>
      </c>
      <c r="CI4" s="93">
        <v>0</v>
      </c>
      <c r="CJ4" s="93">
        <v>0</v>
      </c>
      <c r="CK4" s="93">
        <v>0</v>
      </c>
      <c r="CL4" s="93">
        <v>0</v>
      </c>
      <c r="CM4" s="93">
        <v>0</v>
      </c>
      <c r="CN4" s="94" t="s">
        <v>4165</v>
      </c>
      <c r="CO4" s="94"/>
      <c r="CP4" s="94"/>
      <c r="CQ4" s="94"/>
      <c r="CR4" s="94"/>
      <c r="CS4" s="216">
        <v>0.1</v>
      </c>
      <c r="CT4" s="94"/>
      <c r="CU4" s="94">
        <v>54</v>
      </c>
      <c r="CV4" s="94"/>
      <c r="CW4" s="94"/>
      <c r="CX4" s="94"/>
      <c r="CY4" s="94"/>
      <c r="CZ4" s="94"/>
      <c r="DA4" s="94"/>
      <c r="DB4" s="94"/>
      <c r="DC4" s="94"/>
      <c r="DD4" s="94"/>
      <c r="DE4" s="94"/>
      <c r="DF4" s="94"/>
      <c r="DG4" s="94">
        <v>58</v>
      </c>
      <c r="DH4" s="94"/>
      <c r="DI4" s="94"/>
      <c r="DJ4" s="94"/>
      <c r="DK4" s="94"/>
      <c r="DL4" s="94"/>
      <c r="DM4" s="94">
        <v>4</v>
      </c>
      <c r="DN4" s="94"/>
      <c r="DO4" s="94"/>
      <c r="DP4" s="94"/>
      <c r="DQ4" s="94"/>
      <c r="DR4" s="94"/>
    </row>
    <row r="5" spans="1:122">
      <c r="A5" s="42">
        <v>2</v>
      </c>
      <c r="B5" s="42">
        <v>2021</v>
      </c>
      <c r="C5" s="189"/>
      <c r="D5" s="217" t="e">
        <v>#N/A</v>
      </c>
      <c r="E5" s="189"/>
      <c r="F5" s="218" t="s">
        <v>4164</v>
      </c>
      <c r="G5" s="189"/>
      <c r="H5" s="218" t="s">
        <v>4165</v>
      </c>
      <c r="I5" s="189"/>
      <c r="J5" s="189"/>
      <c r="K5" s="42" t="s">
        <v>4166</v>
      </c>
      <c r="L5" s="218" t="s">
        <v>4170</v>
      </c>
      <c r="M5" s="189"/>
      <c r="N5" s="218" t="s">
        <v>1240</v>
      </c>
      <c r="O5" s="218" t="s">
        <v>4168</v>
      </c>
      <c r="P5" s="215" t="s">
        <v>425</v>
      </c>
      <c r="Q5" s="215" t="s">
        <v>425</v>
      </c>
      <c r="R5" s="189"/>
      <c r="S5" s="99">
        <v>561</v>
      </c>
      <c r="T5" s="99">
        <v>57</v>
      </c>
      <c r="U5" s="53">
        <v>57</v>
      </c>
      <c r="V5" s="219" t="s">
        <v>4169</v>
      </c>
      <c r="W5" s="189"/>
      <c r="X5" s="189"/>
      <c r="Y5" s="193"/>
      <c r="Z5" s="212"/>
      <c r="AA5" s="193"/>
      <c r="AB5" s="215" t="s">
        <v>425</v>
      </c>
      <c r="AC5" s="42"/>
      <c r="AD5" s="215" t="s">
        <v>425</v>
      </c>
      <c r="AE5" s="220" t="s">
        <v>425</v>
      </c>
      <c r="AF5" s="215" t="s">
        <v>425</v>
      </c>
      <c r="AG5" s="215" t="s">
        <v>425</v>
      </c>
      <c r="AH5" s="22"/>
      <c r="AI5" s="220" t="s">
        <v>425</v>
      </c>
      <c r="AJ5" s="215" t="s">
        <v>425</v>
      </c>
      <c r="AK5" s="215" t="s">
        <v>425</v>
      </c>
      <c r="AL5" s="215" t="s">
        <v>425</v>
      </c>
      <c r="AM5" s="221"/>
      <c r="AN5" s="220" t="s">
        <v>425</v>
      </c>
      <c r="AO5" s="215" t="s">
        <v>425</v>
      </c>
      <c r="AP5" s="215" t="s">
        <v>425</v>
      </c>
      <c r="AQ5" s="215" t="s">
        <v>425</v>
      </c>
      <c r="AR5" s="221"/>
      <c r="AS5" s="220" t="s">
        <v>425</v>
      </c>
      <c r="AT5" s="209" t="s">
        <v>425</v>
      </c>
      <c r="AU5" s="213" t="s">
        <v>425</v>
      </c>
      <c r="AV5" s="22"/>
      <c r="AW5" s="115"/>
      <c r="AX5" s="115"/>
      <c r="AY5" s="42"/>
      <c r="AZ5" s="42"/>
      <c r="BA5" s="215" t="s">
        <v>425</v>
      </c>
      <c r="BB5" s="221"/>
      <c r="BC5" s="220" t="s">
        <v>425</v>
      </c>
      <c r="BD5" s="215" t="s">
        <v>425</v>
      </c>
      <c r="BE5" s="215" t="s">
        <v>425</v>
      </c>
      <c r="BF5" s="215" t="s">
        <v>425</v>
      </c>
      <c r="BG5" s="221"/>
      <c r="BH5" s="220" t="s">
        <v>425</v>
      </c>
      <c r="BI5" s="215" t="s">
        <v>425</v>
      </c>
      <c r="BJ5" s="215" t="s">
        <v>425</v>
      </c>
      <c r="BK5" s="215" t="s">
        <v>425</v>
      </c>
      <c r="BL5" s="183"/>
      <c r="BM5" s="215" t="s">
        <v>425</v>
      </c>
      <c r="BN5" s="215" t="s">
        <v>425</v>
      </c>
      <c r="BO5" s="183"/>
      <c r="BP5" s="42"/>
      <c r="BQ5" s="42"/>
      <c r="BR5" s="47"/>
      <c r="BS5" s="42"/>
      <c r="BT5" s="48"/>
      <c r="BU5" s="42"/>
      <c r="BV5" s="42"/>
      <c r="BW5" s="42"/>
      <c r="BX5" s="42"/>
      <c r="BY5" s="96">
        <v>0</v>
      </c>
      <c r="BZ5" s="94">
        <v>0</v>
      </c>
      <c r="CA5" s="94">
        <v>0</v>
      </c>
      <c r="CB5" s="94">
        <v>0</v>
      </c>
      <c r="CC5" s="94">
        <v>0</v>
      </c>
      <c r="CD5" s="94">
        <v>0</v>
      </c>
      <c r="CE5" s="94">
        <v>0</v>
      </c>
      <c r="CF5" s="94">
        <v>0</v>
      </c>
      <c r="CG5" s="94">
        <v>0</v>
      </c>
      <c r="CH5" s="94">
        <v>1</v>
      </c>
      <c r="CI5" s="94">
        <v>0</v>
      </c>
      <c r="CJ5" s="94">
        <v>0</v>
      </c>
      <c r="CK5" s="94">
        <v>0</v>
      </c>
      <c r="CL5" s="94">
        <v>0</v>
      </c>
      <c r="CM5" s="94">
        <v>0</v>
      </c>
      <c r="CN5" s="94" t="s">
        <v>4165</v>
      </c>
      <c r="CO5" s="94"/>
      <c r="CP5" s="94"/>
      <c r="CQ5" s="94"/>
      <c r="CR5" s="94"/>
      <c r="CS5" s="216">
        <v>0.09</v>
      </c>
      <c r="CT5" s="94"/>
      <c r="CU5" s="94">
        <v>52</v>
      </c>
      <c r="CV5" s="94"/>
      <c r="CW5" s="94"/>
      <c r="CX5" s="94"/>
      <c r="CY5" s="94"/>
      <c r="CZ5" s="94"/>
      <c r="DA5" s="94"/>
      <c r="DB5" s="94"/>
      <c r="DC5" s="94"/>
      <c r="DD5" s="94"/>
      <c r="DE5" s="94"/>
      <c r="DF5" s="94"/>
      <c r="DG5" s="94">
        <v>55</v>
      </c>
      <c r="DH5" s="94"/>
      <c r="DI5" s="94"/>
      <c r="DJ5" s="94"/>
      <c r="DK5" s="94"/>
      <c r="DL5" s="94"/>
      <c r="DM5" s="94">
        <v>3</v>
      </c>
      <c r="DN5" s="94"/>
      <c r="DO5" s="94"/>
      <c r="DP5" s="94"/>
      <c r="DQ5" s="94"/>
      <c r="DR5" s="94"/>
    </row>
    <row r="6" spans="1:122">
      <c r="A6" s="42">
        <v>3</v>
      </c>
      <c r="B6" s="42">
        <v>2021</v>
      </c>
      <c r="C6" s="189"/>
      <c r="D6" s="217" t="e">
        <v>#N/A</v>
      </c>
      <c r="E6" s="189"/>
      <c r="F6" s="218" t="s">
        <v>4164</v>
      </c>
      <c r="G6" s="189"/>
      <c r="H6" s="218" t="s">
        <v>4165</v>
      </c>
      <c r="I6" s="189"/>
      <c r="J6" s="189"/>
      <c r="K6" s="42" t="s">
        <v>4166</v>
      </c>
      <c r="L6" s="218" t="s">
        <v>4171</v>
      </c>
      <c r="M6" s="189"/>
      <c r="N6" s="218" t="s">
        <v>1240</v>
      </c>
      <c r="O6" s="218" t="s">
        <v>4168</v>
      </c>
      <c r="P6" s="215" t="s">
        <v>425</v>
      </c>
      <c r="Q6" s="215" t="s">
        <v>425</v>
      </c>
      <c r="R6" s="189"/>
      <c r="S6" s="99">
        <v>584</v>
      </c>
      <c r="T6" s="99">
        <v>65</v>
      </c>
      <c r="U6" s="53">
        <v>65</v>
      </c>
      <c r="V6" s="219" t="s">
        <v>4169</v>
      </c>
      <c r="W6" s="189"/>
      <c r="X6" s="189"/>
      <c r="Y6" s="193"/>
      <c r="Z6" s="212"/>
      <c r="AA6" s="193"/>
      <c r="AB6" s="215" t="s">
        <v>425</v>
      </c>
      <c r="AC6" s="42"/>
      <c r="AD6" s="215" t="s">
        <v>425</v>
      </c>
      <c r="AE6" s="220" t="s">
        <v>425</v>
      </c>
      <c r="AF6" s="215" t="s">
        <v>425</v>
      </c>
      <c r="AG6" s="215" t="s">
        <v>425</v>
      </c>
      <c r="AH6" s="22"/>
      <c r="AI6" s="220" t="s">
        <v>425</v>
      </c>
      <c r="AJ6" s="215" t="s">
        <v>425</v>
      </c>
      <c r="AK6" s="215" t="s">
        <v>425</v>
      </c>
      <c r="AL6" s="215" t="s">
        <v>425</v>
      </c>
      <c r="AM6" s="221"/>
      <c r="AN6" s="220" t="s">
        <v>425</v>
      </c>
      <c r="AO6" s="215" t="s">
        <v>425</v>
      </c>
      <c r="AP6" s="215" t="s">
        <v>425</v>
      </c>
      <c r="AQ6" s="215" t="s">
        <v>425</v>
      </c>
      <c r="AR6" s="221"/>
      <c r="AS6" s="220" t="s">
        <v>425</v>
      </c>
      <c r="AT6" s="209" t="s">
        <v>425</v>
      </c>
      <c r="AU6" s="213" t="s">
        <v>425</v>
      </c>
      <c r="AV6" s="22"/>
      <c r="AW6" s="115"/>
      <c r="AX6" s="115"/>
      <c r="AY6" s="42"/>
      <c r="AZ6" s="42"/>
      <c r="BA6" s="215" t="s">
        <v>425</v>
      </c>
      <c r="BB6" s="221"/>
      <c r="BC6" s="220" t="s">
        <v>425</v>
      </c>
      <c r="BD6" s="215" t="s">
        <v>425</v>
      </c>
      <c r="BE6" s="215" t="s">
        <v>425</v>
      </c>
      <c r="BF6" s="215" t="s">
        <v>425</v>
      </c>
      <c r="BG6" s="221"/>
      <c r="BH6" s="220" t="s">
        <v>425</v>
      </c>
      <c r="BI6" s="215" t="s">
        <v>425</v>
      </c>
      <c r="BJ6" s="215" t="s">
        <v>425</v>
      </c>
      <c r="BK6" s="215" t="s">
        <v>425</v>
      </c>
      <c r="BL6" s="183"/>
      <c r="BM6" s="215" t="s">
        <v>425</v>
      </c>
      <c r="BN6" s="215" t="s">
        <v>425</v>
      </c>
      <c r="BO6" s="183"/>
      <c r="BP6" s="42"/>
      <c r="BQ6" s="42"/>
      <c r="BR6" s="47"/>
      <c r="BS6" s="42"/>
      <c r="BT6" s="48"/>
      <c r="BU6" s="42"/>
      <c r="BV6" s="42"/>
      <c r="BW6" s="42"/>
      <c r="BX6" s="42"/>
      <c r="BY6" s="96">
        <v>0</v>
      </c>
      <c r="BZ6" s="94">
        <v>0</v>
      </c>
      <c r="CA6" s="94">
        <v>0</v>
      </c>
      <c r="CB6" s="94">
        <v>0</v>
      </c>
      <c r="CC6" s="94">
        <v>0</v>
      </c>
      <c r="CD6" s="94">
        <v>0</v>
      </c>
      <c r="CE6" s="94">
        <v>0</v>
      </c>
      <c r="CF6" s="94">
        <v>0</v>
      </c>
      <c r="CG6" s="94">
        <v>0</v>
      </c>
      <c r="CH6" s="94">
        <v>1</v>
      </c>
      <c r="CI6" s="94">
        <v>0</v>
      </c>
      <c r="CJ6" s="94">
        <v>0</v>
      </c>
      <c r="CK6" s="94">
        <v>0</v>
      </c>
      <c r="CL6" s="94">
        <v>0</v>
      </c>
      <c r="CM6" s="94">
        <v>0</v>
      </c>
      <c r="CN6" s="94" t="s">
        <v>4165</v>
      </c>
      <c r="CO6" s="94"/>
      <c r="CP6" s="94"/>
      <c r="CQ6" s="94"/>
      <c r="CR6" s="94"/>
      <c r="CS6" s="216">
        <v>0.1</v>
      </c>
      <c r="CT6" s="94"/>
      <c r="CU6" s="94">
        <v>52</v>
      </c>
      <c r="CV6" s="94"/>
      <c r="CW6" s="94"/>
      <c r="CX6" s="94"/>
      <c r="CY6" s="94"/>
      <c r="CZ6" s="94"/>
      <c r="DA6" s="94"/>
      <c r="DB6" s="94"/>
      <c r="DC6" s="94"/>
      <c r="DD6" s="94"/>
      <c r="DE6" s="94"/>
      <c r="DF6" s="94"/>
      <c r="DG6" s="94">
        <v>55</v>
      </c>
      <c r="DH6" s="94"/>
      <c r="DI6" s="94"/>
      <c r="DJ6" s="94"/>
      <c r="DK6" s="94"/>
      <c r="DL6" s="94"/>
      <c r="DM6" s="94">
        <v>3</v>
      </c>
      <c r="DN6" s="94"/>
      <c r="DO6" s="94"/>
      <c r="DP6" s="94"/>
      <c r="DQ6" s="94"/>
      <c r="DR6" s="94"/>
    </row>
    <row r="7" spans="1:122">
      <c r="A7" s="42">
        <v>4</v>
      </c>
      <c r="B7" s="42">
        <v>2021</v>
      </c>
      <c r="C7" s="189"/>
      <c r="D7" s="217" t="e">
        <v>#N/A</v>
      </c>
      <c r="E7" s="189"/>
      <c r="F7" s="218" t="s">
        <v>4164</v>
      </c>
      <c r="G7" s="189"/>
      <c r="H7" s="218" t="s">
        <v>4165</v>
      </c>
      <c r="I7" s="189"/>
      <c r="J7" s="189"/>
      <c r="K7" s="42" t="s">
        <v>4166</v>
      </c>
      <c r="L7" s="218" t="s">
        <v>4172</v>
      </c>
      <c r="M7" s="189"/>
      <c r="N7" s="218" t="s">
        <v>1240</v>
      </c>
      <c r="O7" s="218" t="s">
        <v>4168</v>
      </c>
      <c r="P7" s="215" t="s">
        <v>425</v>
      </c>
      <c r="Q7" s="215" t="s">
        <v>425</v>
      </c>
      <c r="R7" s="189"/>
      <c r="S7" s="99" t="s">
        <v>4173</v>
      </c>
      <c r="T7" s="99" t="s">
        <v>4173</v>
      </c>
      <c r="U7" s="53" t="s">
        <v>4173</v>
      </c>
      <c r="V7" s="219" t="s">
        <v>4169</v>
      </c>
      <c r="W7" s="189"/>
      <c r="X7" s="189"/>
      <c r="Y7" s="193"/>
      <c r="Z7" s="212"/>
      <c r="AA7" s="193"/>
      <c r="AB7" s="215" t="s">
        <v>425</v>
      </c>
      <c r="AC7" s="42"/>
      <c r="AD7" s="215" t="s">
        <v>425</v>
      </c>
      <c r="AE7" s="220" t="s">
        <v>425</v>
      </c>
      <c r="AF7" s="215" t="s">
        <v>425</v>
      </c>
      <c r="AG7" s="215" t="s">
        <v>425</v>
      </c>
      <c r="AH7" s="22"/>
      <c r="AI7" s="220" t="s">
        <v>425</v>
      </c>
      <c r="AJ7" s="215" t="s">
        <v>425</v>
      </c>
      <c r="AK7" s="215" t="s">
        <v>425</v>
      </c>
      <c r="AL7" s="215" t="s">
        <v>425</v>
      </c>
      <c r="AM7" s="99"/>
      <c r="AN7" s="99">
        <v>55</v>
      </c>
      <c r="AO7" s="215" t="s">
        <v>425</v>
      </c>
      <c r="AP7" s="215" t="s">
        <v>425</v>
      </c>
      <c r="AQ7" s="215" t="s">
        <v>425</v>
      </c>
      <c r="AR7" s="221"/>
      <c r="AS7" s="220" t="s">
        <v>425</v>
      </c>
      <c r="AT7" s="209" t="s">
        <v>425</v>
      </c>
      <c r="AU7" s="213" t="s">
        <v>425</v>
      </c>
      <c r="AV7" s="22"/>
      <c r="AW7" s="115"/>
      <c r="AX7" s="115"/>
      <c r="AY7" s="42"/>
      <c r="AZ7" s="42"/>
      <c r="BA7" s="215" t="s">
        <v>425</v>
      </c>
      <c r="BB7" s="99"/>
      <c r="BC7" s="99">
        <v>72</v>
      </c>
      <c r="BD7" s="215" t="s">
        <v>425</v>
      </c>
      <c r="BE7" s="215" t="s">
        <v>425</v>
      </c>
      <c r="BF7" s="215" t="s">
        <v>425</v>
      </c>
      <c r="BG7" s="99"/>
      <c r="BH7" s="99">
        <v>49</v>
      </c>
      <c r="BI7" s="215" t="s">
        <v>425</v>
      </c>
      <c r="BJ7" s="215" t="s">
        <v>425</v>
      </c>
      <c r="BK7" s="215" t="s">
        <v>425</v>
      </c>
      <c r="BL7" s="183"/>
      <c r="BM7" s="215" t="s">
        <v>425</v>
      </c>
      <c r="BN7" s="215" t="s">
        <v>425</v>
      </c>
      <c r="BO7" s="183"/>
      <c r="BP7" s="42"/>
      <c r="BQ7" s="42"/>
      <c r="BR7" s="47"/>
      <c r="BS7" s="42"/>
      <c r="BT7" s="48"/>
      <c r="BU7" s="42"/>
      <c r="BV7" s="42"/>
      <c r="BW7" s="42"/>
      <c r="BX7" s="42"/>
      <c r="BY7" s="96">
        <v>0</v>
      </c>
      <c r="BZ7" s="94">
        <v>0</v>
      </c>
      <c r="CA7" s="94">
        <v>0</v>
      </c>
      <c r="CB7" s="94">
        <v>0</v>
      </c>
      <c r="CC7" s="94">
        <v>0</v>
      </c>
      <c r="CD7" s="94">
        <v>0</v>
      </c>
      <c r="CE7" s="94">
        <v>0</v>
      </c>
      <c r="CF7" s="94">
        <v>0</v>
      </c>
      <c r="CG7" s="94">
        <v>0</v>
      </c>
      <c r="CH7" s="94">
        <v>1</v>
      </c>
      <c r="CI7" s="94">
        <v>0</v>
      </c>
      <c r="CJ7" s="94">
        <v>0</v>
      </c>
      <c r="CK7" s="94">
        <v>0</v>
      </c>
      <c r="CL7" s="94">
        <v>0</v>
      </c>
      <c r="CM7" s="94">
        <v>0</v>
      </c>
      <c r="CN7" s="94" t="s">
        <v>4165</v>
      </c>
      <c r="CO7" s="94"/>
      <c r="CP7" s="94"/>
      <c r="CQ7" s="94"/>
      <c r="CR7" s="94"/>
      <c r="CS7" s="94"/>
      <c r="CT7" s="94"/>
      <c r="CU7" s="94"/>
      <c r="CV7" s="94"/>
      <c r="CW7" s="94"/>
      <c r="CX7" s="94"/>
      <c r="CY7" s="94"/>
      <c r="CZ7" s="94"/>
      <c r="DA7" s="94"/>
      <c r="DB7" s="94"/>
      <c r="DC7" s="94"/>
      <c r="DD7" s="94"/>
      <c r="DE7" s="94"/>
      <c r="DF7" s="94"/>
      <c r="DG7" s="94"/>
      <c r="DH7" s="94"/>
      <c r="DI7" s="94"/>
      <c r="DJ7" s="94"/>
      <c r="DK7" s="94"/>
      <c r="DL7" s="94"/>
      <c r="DM7" s="94"/>
      <c r="DN7" s="94"/>
      <c r="DO7" s="94"/>
      <c r="DP7" s="94"/>
      <c r="DQ7" s="94"/>
      <c r="DR7" s="94"/>
    </row>
    <row r="8" spans="1:122">
      <c r="A8" s="42">
        <v>5</v>
      </c>
      <c r="B8" s="42">
        <v>2021</v>
      </c>
      <c r="C8" s="189"/>
      <c r="D8" s="217" t="e">
        <v>#N/A</v>
      </c>
      <c r="E8" s="189"/>
      <c r="F8" s="218" t="s">
        <v>4174</v>
      </c>
      <c r="G8" s="189"/>
      <c r="H8" s="218" t="s">
        <v>4175</v>
      </c>
      <c r="I8" s="189"/>
      <c r="J8" s="189"/>
      <c r="K8" s="42" t="s">
        <v>4166</v>
      </c>
      <c r="L8" s="218" t="s">
        <v>4176</v>
      </c>
      <c r="M8" s="189"/>
      <c r="N8" s="218" t="s">
        <v>3319</v>
      </c>
      <c r="O8" s="218" t="s">
        <v>4177</v>
      </c>
      <c r="P8" s="215" t="s">
        <v>425</v>
      </c>
      <c r="Q8" s="215" t="s">
        <v>425</v>
      </c>
      <c r="R8" s="189"/>
      <c r="S8" s="99" t="s">
        <v>4173</v>
      </c>
      <c r="T8" s="99" t="s">
        <v>4173</v>
      </c>
      <c r="U8" s="53" t="s">
        <v>4173</v>
      </c>
      <c r="V8" s="217" t="s">
        <v>3254</v>
      </c>
      <c r="W8" s="189"/>
      <c r="X8" s="189"/>
      <c r="Y8" s="193"/>
      <c r="Z8" s="212"/>
      <c r="AA8" s="193"/>
      <c r="AB8" s="215" t="s">
        <v>425</v>
      </c>
      <c r="AC8" s="42"/>
      <c r="AD8" s="215" t="s">
        <v>425</v>
      </c>
      <c r="AE8" s="220" t="s">
        <v>425</v>
      </c>
      <c r="AF8" s="215" t="s">
        <v>425</v>
      </c>
      <c r="AG8" s="215" t="s">
        <v>425</v>
      </c>
      <c r="AH8" s="22"/>
      <c r="AI8" s="220" t="s">
        <v>425</v>
      </c>
      <c r="AJ8" s="215" t="s">
        <v>425</v>
      </c>
      <c r="AK8" s="215" t="s">
        <v>425</v>
      </c>
      <c r="AL8" s="215" t="s">
        <v>425</v>
      </c>
      <c r="AM8" s="221"/>
      <c r="AN8" s="220" t="s">
        <v>425</v>
      </c>
      <c r="AO8" s="215" t="s">
        <v>425</v>
      </c>
      <c r="AP8" s="215" t="s">
        <v>425</v>
      </c>
      <c r="AQ8" s="215" t="s">
        <v>425</v>
      </c>
      <c r="AR8" s="221"/>
      <c r="AS8" s="220" t="s">
        <v>425</v>
      </c>
      <c r="AT8" s="209" t="s">
        <v>425</v>
      </c>
      <c r="AU8" s="213" t="s">
        <v>425</v>
      </c>
      <c r="AV8" s="22"/>
      <c r="AW8" s="115"/>
      <c r="AX8" s="115"/>
      <c r="AY8" s="42"/>
      <c r="AZ8" s="42"/>
      <c r="BA8" s="215" t="s">
        <v>425</v>
      </c>
      <c r="BB8" s="221"/>
      <c r="BC8" s="220" t="s">
        <v>425</v>
      </c>
      <c r="BD8" s="215" t="s">
        <v>425</v>
      </c>
      <c r="BE8" s="215" t="s">
        <v>425</v>
      </c>
      <c r="BF8" s="215" t="s">
        <v>425</v>
      </c>
      <c r="BG8" s="221"/>
      <c r="BH8" s="220" t="s">
        <v>425</v>
      </c>
      <c r="BI8" s="215" t="s">
        <v>425</v>
      </c>
      <c r="BJ8" s="215" t="s">
        <v>425</v>
      </c>
      <c r="BK8" s="215" t="s">
        <v>425</v>
      </c>
      <c r="BL8" s="183"/>
      <c r="BM8" s="215" t="s">
        <v>425</v>
      </c>
      <c r="BN8" s="215" t="s">
        <v>425</v>
      </c>
      <c r="BO8" s="183"/>
      <c r="BP8" s="42"/>
      <c r="BQ8" s="42"/>
      <c r="BR8" s="47"/>
      <c r="BS8" s="42"/>
      <c r="BT8" s="48"/>
      <c r="BU8" s="42"/>
      <c r="BV8" s="42"/>
      <c r="BW8" s="42"/>
      <c r="BX8" s="42"/>
      <c r="BY8" s="96"/>
      <c r="BZ8" s="94"/>
      <c r="CA8" s="94"/>
      <c r="CB8" s="94"/>
      <c r="CC8" s="94"/>
      <c r="CD8" s="94"/>
      <c r="CE8" s="94"/>
      <c r="CF8" s="94"/>
      <c r="CG8" s="94">
        <v>1</v>
      </c>
      <c r="CH8" s="94">
        <v>1</v>
      </c>
      <c r="CI8" s="94">
        <v>0</v>
      </c>
      <c r="CJ8" s="94">
        <v>0</v>
      </c>
      <c r="CK8" s="94">
        <v>0</v>
      </c>
      <c r="CL8" s="94">
        <v>0</v>
      </c>
      <c r="CM8" s="94">
        <v>0</v>
      </c>
      <c r="CN8" s="94" t="s">
        <v>4175</v>
      </c>
      <c r="CO8" s="94"/>
      <c r="CP8" s="94"/>
      <c r="CQ8" s="94"/>
      <c r="CR8" s="94"/>
      <c r="CS8" s="94"/>
      <c r="CT8" s="94"/>
      <c r="CU8" s="94"/>
      <c r="CV8" s="94"/>
      <c r="CW8" s="94"/>
      <c r="CX8" s="94"/>
      <c r="CY8" s="94"/>
      <c r="CZ8" s="94"/>
      <c r="DA8" s="94"/>
      <c r="DB8" s="94"/>
      <c r="DC8" s="94"/>
      <c r="DD8" s="94"/>
      <c r="DE8" s="94"/>
      <c r="DF8" s="94"/>
      <c r="DG8" s="94"/>
      <c r="DH8" s="94"/>
      <c r="DI8" s="94"/>
      <c r="DJ8" s="94"/>
      <c r="DK8" s="94"/>
      <c r="DL8" s="94"/>
      <c r="DM8" s="94"/>
      <c r="DN8" s="94"/>
      <c r="DO8" s="94"/>
      <c r="DP8" s="94"/>
      <c r="DQ8" s="94"/>
      <c r="DR8" s="94"/>
    </row>
    <row r="9" spans="1:122">
      <c r="A9" s="42">
        <v>6</v>
      </c>
      <c r="B9" s="42">
        <v>2021</v>
      </c>
      <c r="C9" s="189"/>
      <c r="D9" s="217" t="e">
        <v>#N/A</v>
      </c>
      <c r="E9" s="189"/>
      <c r="F9" s="218" t="s">
        <v>4174</v>
      </c>
      <c r="G9" s="189"/>
      <c r="H9" s="218" t="s">
        <v>4175</v>
      </c>
      <c r="I9" s="189"/>
      <c r="J9" s="189"/>
      <c r="K9" s="42" t="s">
        <v>4166</v>
      </c>
      <c r="L9" s="218" t="s">
        <v>4178</v>
      </c>
      <c r="M9" s="189"/>
      <c r="N9" s="218" t="s">
        <v>3319</v>
      </c>
      <c r="O9" s="218" t="s">
        <v>4177</v>
      </c>
      <c r="P9" s="215" t="s">
        <v>425</v>
      </c>
      <c r="Q9" s="215" t="s">
        <v>425</v>
      </c>
      <c r="R9" s="189"/>
      <c r="S9" s="99" t="s">
        <v>4173</v>
      </c>
      <c r="T9" s="99" t="s">
        <v>4173</v>
      </c>
      <c r="U9" s="53" t="s">
        <v>4173</v>
      </c>
      <c r="V9" s="217" t="s">
        <v>3254</v>
      </c>
      <c r="W9" s="189"/>
      <c r="X9" s="189"/>
      <c r="Y9" s="193"/>
      <c r="Z9" s="212"/>
      <c r="AA9" s="193"/>
      <c r="AB9" s="215" t="s">
        <v>425</v>
      </c>
      <c r="AC9" s="42"/>
      <c r="AD9" s="215" t="s">
        <v>425</v>
      </c>
      <c r="AE9" s="220" t="s">
        <v>425</v>
      </c>
      <c r="AF9" s="215" t="s">
        <v>425</v>
      </c>
      <c r="AG9" s="215" t="s">
        <v>425</v>
      </c>
      <c r="AH9" s="22"/>
      <c r="AI9" s="220" t="s">
        <v>425</v>
      </c>
      <c r="AJ9" s="215" t="s">
        <v>425</v>
      </c>
      <c r="AK9" s="215" t="s">
        <v>425</v>
      </c>
      <c r="AL9" s="215" t="s">
        <v>425</v>
      </c>
      <c r="AM9" s="221"/>
      <c r="AN9" s="220" t="s">
        <v>425</v>
      </c>
      <c r="AO9" s="215" t="s">
        <v>425</v>
      </c>
      <c r="AP9" s="215" t="s">
        <v>425</v>
      </c>
      <c r="AQ9" s="215" t="s">
        <v>425</v>
      </c>
      <c r="AR9" s="221"/>
      <c r="AS9" s="220" t="s">
        <v>425</v>
      </c>
      <c r="AT9" s="209" t="s">
        <v>425</v>
      </c>
      <c r="AU9" s="213" t="s">
        <v>425</v>
      </c>
      <c r="AV9" s="22"/>
      <c r="AW9" s="115"/>
      <c r="AX9" s="115"/>
      <c r="AY9" s="42"/>
      <c r="AZ9" s="42"/>
      <c r="BA9" s="215" t="s">
        <v>425</v>
      </c>
      <c r="BB9" s="221"/>
      <c r="BC9" s="220" t="s">
        <v>425</v>
      </c>
      <c r="BD9" s="215" t="s">
        <v>425</v>
      </c>
      <c r="BE9" s="215" t="s">
        <v>425</v>
      </c>
      <c r="BF9" s="215" t="s">
        <v>425</v>
      </c>
      <c r="BG9" s="221"/>
      <c r="BH9" s="220" t="s">
        <v>425</v>
      </c>
      <c r="BI9" s="215" t="s">
        <v>425</v>
      </c>
      <c r="BJ9" s="215" t="s">
        <v>425</v>
      </c>
      <c r="BK9" s="215" t="s">
        <v>425</v>
      </c>
      <c r="BL9" s="183"/>
      <c r="BM9" s="215" t="s">
        <v>425</v>
      </c>
      <c r="BN9" s="215" t="s">
        <v>425</v>
      </c>
      <c r="BO9" s="183"/>
      <c r="BP9" s="42"/>
      <c r="BQ9" s="42"/>
      <c r="BR9" s="47"/>
      <c r="BS9" s="42"/>
      <c r="BT9" s="48"/>
      <c r="BU9" s="42"/>
      <c r="BV9" s="42"/>
      <c r="BW9" s="42"/>
      <c r="BX9" s="42"/>
      <c r="BY9" s="96"/>
      <c r="BZ9" s="94"/>
      <c r="CA9" s="94"/>
      <c r="CB9" s="94"/>
      <c r="CC9" s="94"/>
      <c r="CD9" s="94"/>
      <c r="CE9" s="94"/>
      <c r="CF9" s="94"/>
      <c r="CG9" s="94">
        <v>1</v>
      </c>
      <c r="CH9" s="94">
        <v>1</v>
      </c>
      <c r="CI9" s="94">
        <v>0</v>
      </c>
      <c r="CJ9" s="94">
        <v>0</v>
      </c>
      <c r="CK9" s="94">
        <v>0</v>
      </c>
      <c r="CL9" s="94">
        <v>0</v>
      </c>
      <c r="CM9" s="94">
        <v>0</v>
      </c>
      <c r="CN9" s="94" t="s">
        <v>4175</v>
      </c>
      <c r="CO9" s="94"/>
      <c r="CP9" s="94"/>
      <c r="CQ9" s="94"/>
      <c r="CR9" s="94"/>
      <c r="CS9" s="94"/>
      <c r="CT9" s="94"/>
      <c r="CU9" s="94"/>
      <c r="CV9" s="94"/>
      <c r="CW9" s="94"/>
      <c r="CX9" s="94"/>
      <c r="CY9" s="94"/>
      <c r="CZ9" s="94"/>
      <c r="DA9" s="94"/>
      <c r="DB9" s="94"/>
      <c r="DC9" s="94"/>
      <c r="DD9" s="94"/>
      <c r="DE9" s="94"/>
      <c r="DF9" s="94"/>
      <c r="DG9" s="94"/>
      <c r="DH9" s="94"/>
      <c r="DI9" s="94"/>
      <c r="DJ9" s="94"/>
      <c r="DK9" s="94"/>
      <c r="DL9" s="94"/>
      <c r="DM9" s="94"/>
      <c r="DN9" s="94"/>
      <c r="DO9" s="94"/>
      <c r="DP9" s="94"/>
      <c r="DQ9" s="94"/>
      <c r="DR9" s="94"/>
    </row>
    <row r="10" spans="1:122">
      <c r="A10" s="42">
        <v>7</v>
      </c>
      <c r="B10" s="42">
        <v>2021</v>
      </c>
      <c r="C10" s="189"/>
      <c r="D10" s="217" t="e">
        <v>#N/A</v>
      </c>
      <c r="E10" s="189"/>
      <c r="F10" s="218" t="s">
        <v>4174</v>
      </c>
      <c r="G10" s="189"/>
      <c r="H10" s="218" t="s">
        <v>4175</v>
      </c>
      <c r="I10" s="189"/>
      <c r="J10" s="189"/>
      <c r="K10" s="42" t="s">
        <v>4166</v>
      </c>
      <c r="L10" s="218" t="s">
        <v>4171</v>
      </c>
      <c r="M10" s="189"/>
      <c r="N10" s="218" t="s">
        <v>3319</v>
      </c>
      <c r="O10" s="218" t="s">
        <v>4177</v>
      </c>
      <c r="P10" s="215" t="s">
        <v>425</v>
      </c>
      <c r="Q10" s="215" t="s">
        <v>425</v>
      </c>
      <c r="R10" s="189"/>
      <c r="S10" s="99">
        <v>461</v>
      </c>
      <c r="T10" s="99">
        <v>213</v>
      </c>
      <c r="U10" s="53">
        <v>107</v>
      </c>
      <c r="V10" s="217" t="s">
        <v>3254</v>
      </c>
      <c r="W10" s="189"/>
      <c r="X10" s="189"/>
      <c r="Y10" s="193"/>
      <c r="Z10" s="212"/>
      <c r="AA10" s="193"/>
      <c r="AB10" s="215" t="s">
        <v>425</v>
      </c>
      <c r="AC10" s="42"/>
      <c r="AD10" s="215" t="s">
        <v>425</v>
      </c>
      <c r="AE10" s="220" t="s">
        <v>425</v>
      </c>
      <c r="AF10" s="215" t="s">
        <v>425</v>
      </c>
      <c r="AG10" s="215" t="s">
        <v>425</v>
      </c>
      <c r="AH10" s="22"/>
      <c r="AI10" s="220" t="s">
        <v>425</v>
      </c>
      <c r="AJ10" s="215" t="s">
        <v>425</v>
      </c>
      <c r="AK10" s="215" t="s">
        <v>425</v>
      </c>
      <c r="AL10" s="215" t="s">
        <v>425</v>
      </c>
      <c r="AM10" s="221"/>
      <c r="AN10" s="220" t="s">
        <v>425</v>
      </c>
      <c r="AO10" s="215" t="s">
        <v>425</v>
      </c>
      <c r="AP10" s="215" t="s">
        <v>425</v>
      </c>
      <c r="AQ10" s="215" t="s">
        <v>425</v>
      </c>
      <c r="AR10" s="221"/>
      <c r="AS10" s="220" t="s">
        <v>425</v>
      </c>
      <c r="AT10" s="209" t="s">
        <v>425</v>
      </c>
      <c r="AU10" s="213" t="s">
        <v>425</v>
      </c>
      <c r="AV10" s="22"/>
      <c r="AW10" s="115"/>
      <c r="AX10" s="115"/>
      <c r="AY10" s="42"/>
      <c r="AZ10" s="42"/>
      <c r="BA10" s="215" t="s">
        <v>425</v>
      </c>
      <c r="BB10" s="221"/>
      <c r="BC10" s="220" t="s">
        <v>425</v>
      </c>
      <c r="BD10" s="215" t="s">
        <v>425</v>
      </c>
      <c r="BE10" s="215" t="s">
        <v>425</v>
      </c>
      <c r="BF10" s="215" t="s">
        <v>425</v>
      </c>
      <c r="BG10" s="221"/>
      <c r="BH10" s="220" t="s">
        <v>425</v>
      </c>
      <c r="BI10" s="215" t="s">
        <v>425</v>
      </c>
      <c r="BJ10" s="215" t="s">
        <v>425</v>
      </c>
      <c r="BK10" s="215" t="s">
        <v>425</v>
      </c>
      <c r="BL10" s="183"/>
      <c r="BM10" s="215" t="s">
        <v>425</v>
      </c>
      <c r="BN10" s="215" t="s">
        <v>425</v>
      </c>
      <c r="BO10" s="183"/>
      <c r="BP10" s="42"/>
      <c r="BQ10" s="42"/>
      <c r="BR10" s="47"/>
      <c r="BS10" s="42"/>
      <c r="BT10" s="48"/>
      <c r="BU10" s="42"/>
      <c r="BV10" s="42"/>
      <c r="BW10" s="42"/>
      <c r="BX10" s="42"/>
      <c r="BY10" s="96"/>
      <c r="BZ10" s="94"/>
      <c r="CA10" s="94"/>
      <c r="CB10" s="94"/>
      <c r="CC10" s="94"/>
      <c r="CD10" s="94"/>
      <c r="CE10" s="94"/>
      <c r="CF10" s="94"/>
      <c r="CG10" s="94">
        <v>1</v>
      </c>
      <c r="CH10" s="94">
        <v>1</v>
      </c>
      <c r="CI10" s="94">
        <v>0</v>
      </c>
      <c r="CJ10" s="94">
        <v>0</v>
      </c>
      <c r="CK10" s="94">
        <v>0</v>
      </c>
      <c r="CL10" s="94">
        <v>0</v>
      </c>
      <c r="CM10" s="94">
        <v>0</v>
      </c>
      <c r="CN10" s="94" t="s">
        <v>4175</v>
      </c>
      <c r="CO10" s="94"/>
      <c r="CP10" s="94"/>
      <c r="CQ10" s="94"/>
      <c r="CR10" s="94"/>
      <c r="CS10" s="216">
        <v>0.32</v>
      </c>
      <c r="CT10" s="94"/>
      <c r="CU10" s="94">
        <v>37</v>
      </c>
      <c r="CV10" s="94"/>
      <c r="CW10" s="94"/>
      <c r="CX10" s="94"/>
      <c r="CY10" s="94"/>
      <c r="CZ10" s="94"/>
      <c r="DA10" s="94"/>
      <c r="DB10" s="94"/>
      <c r="DC10" s="94"/>
      <c r="DD10" s="94"/>
      <c r="DE10" s="94"/>
      <c r="DF10" s="94"/>
      <c r="DG10" s="94">
        <v>53</v>
      </c>
      <c r="DH10" s="94"/>
      <c r="DI10" s="94"/>
      <c r="DJ10" s="94"/>
      <c r="DK10" s="94"/>
      <c r="DL10" s="94"/>
      <c r="DM10" s="94">
        <v>16</v>
      </c>
      <c r="DN10" s="94"/>
      <c r="DO10" s="94"/>
      <c r="DP10" s="94"/>
      <c r="DQ10" s="94"/>
      <c r="DR10" s="94"/>
    </row>
    <row r="11" spans="1:122">
      <c r="A11" s="42">
        <v>8</v>
      </c>
      <c r="B11" s="42">
        <v>2021</v>
      </c>
      <c r="C11" s="189"/>
      <c r="D11" s="217" t="e">
        <v>#N/A</v>
      </c>
      <c r="E11" s="189"/>
      <c r="F11" s="218" t="s">
        <v>4174</v>
      </c>
      <c r="G11" s="189"/>
      <c r="H11" s="218" t="s">
        <v>4175</v>
      </c>
      <c r="I11" s="189"/>
      <c r="J11" s="189"/>
      <c r="K11" s="42" t="s">
        <v>4166</v>
      </c>
      <c r="L11" s="218" t="s">
        <v>4179</v>
      </c>
      <c r="M11" s="189"/>
      <c r="N11" s="218" t="s">
        <v>3319</v>
      </c>
      <c r="O11" s="218" t="s">
        <v>4177</v>
      </c>
      <c r="P11" s="215" t="s">
        <v>425</v>
      </c>
      <c r="Q11" s="215" t="s">
        <v>425</v>
      </c>
      <c r="R11" s="189"/>
      <c r="S11" s="99">
        <v>731</v>
      </c>
      <c r="T11" s="99">
        <v>344</v>
      </c>
      <c r="U11" s="53">
        <v>172</v>
      </c>
      <c r="V11" s="217" t="s">
        <v>3254</v>
      </c>
      <c r="W11" s="189"/>
      <c r="X11" s="189"/>
      <c r="Y11" s="193"/>
      <c r="Z11" s="212"/>
      <c r="AA11" s="193"/>
      <c r="AB11" s="215" t="s">
        <v>425</v>
      </c>
      <c r="AC11" s="42"/>
      <c r="AD11" s="215" t="s">
        <v>425</v>
      </c>
      <c r="AE11" s="220" t="s">
        <v>425</v>
      </c>
      <c r="AF11" s="215" t="s">
        <v>425</v>
      </c>
      <c r="AG11" s="215" t="s">
        <v>425</v>
      </c>
      <c r="AH11" s="22"/>
      <c r="AI11" s="220" t="s">
        <v>425</v>
      </c>
      <c r="AJ11" s="215" t="s">
        <v>425</v>
      </c>
      <c r="AK11" s="215" t="s">
        <v>425</v>
      </c>
      <c r="AL11" s="215" t="s">
        <v>425</v>
      </c>
      <c r="AM11" s="99"/>
      <c r="AN11" s="99">
        <v>34</v>
      </c>
      <c r="AO11" s="215" t="s">
        <v>425</v>
      </c>
      <c r="AP11" s="215" t="s">
        <v>425</v>
      </c>
      <c r="AQ11" s="215" t="s">
        <v>425</v>
      </c>
      <c r="AR11" s="221"/>
      <c r="AS11" s="220" t="s">
        <v>425</v>
      </c>
      <c r="AT11" s="209" t="s">
        <v>425</v>
      </c>
      <c r="AU11" s="213" t="s">
        <v>425</v>
      </c>
      <c r="AV11" s="22"/>
      <c r="AW11" s="115"/>
      <c r="AX11" s="115"/>
      <c r="AY11" s="42"/>
      <c r="AZ11" s="42"/>
      <c r="BA11" s="215" t="s">
        <v>425</v>
      </c>
      <c r="BB11" s="99"/>
      <c r="BC11" s="99">
        <v>83</v>
      </c>
      <c r="BD11" s="215" t="s">
        <v>425</v>
      </c>
      <c r="BE11" s="215" t="s">
        <v>425</v>
      </c>
      <c r="BF11" s="215" t="s">
        <v>425</v>
      </c>
      <c r="BG11" s="99"/>
      <c r="BH11" s="99">
        <v>33</v>
      </c>
      <c r="BI11" s="215" t="s">
        <v>425</v>
      </c>
      <c r="BJ11" s="215" t="s">
        <v>425</v>
      </c>
      <c r="BK11" s="215" t="s">
        <v>425</v>
      </c>
      <c r="BL11" s="183"/>
      <c r="BM11" s="215" t="s">
        <v>425</v>
      </c>
      <c r="BN11" s="215" t="s">
        <v>425</v>
      </c>
      <c r="BO11" s="183"/>
      <c r="BP11" s="42"/>
      <c r="BQ11" s="42"/>
      <c r="BR11" s="47"/>
      <c r="BS11" s="42"/>
      <c r="BT11" s="48"/>
      <c r="BU11" s="42"/>
      <c r="BV11" s="42"/>
      <c r="BW11" s="42"/>
      <c r="BX11" s="42"/>
      <c r="BY11" s="96"/>
      <c r="BZ11" s="94"/>
      <c r="CA11" s="94"/>
      <c r="CB11" s="94"/>
      <c r="CC11" s="94"/>
      <c r="CD11" s="94"/>
      <c r="CE11" s="94"/>
      <c r="CF11" s="94"/>
      <c r="CG11" s="94">
        <v>1</v>
      </c>
      <c r="CH11" s="94">
        <v>1</v>
      </c>
      <c r="CI11" s="94">
        <v>0</v>
      </c>
      <c r="CJ11" s="94">
        <v>0</v>
      </c>
      <c r="CK11" s="94">
        <v>0</v>
      </c>
      <c r="CL11" s="94">
        <v>0</v>
      </c>
      <c r="CM11" s="94">
        <v>0</v>
      </c>
      <c r="CN11" s="94" t="s">
        <v>4175</v>
      </c>
      <c r="CO11" s="94"/>
      <c r="CP11" s="94"/>
      <c r="CQ11" s="94"/>
      <c r="CR11" s="94"/>
      <c r="CS11" s="216">
        <v>0.32</v>
      </c>
      <c r="CT11" s="94"/>
      <c r="CU11" s="94">
        <v>54</v>
      </c>
      <c r="CV11" s="94"/>
      <c r="CW11" s="94"/>
      <c r="CX11" s="94"/>
      <c r="CY11" s="94"/>
      <c r="CZ11" s="94"/>
      <c r="DA11" s="94"/>
      <c r="DB11" s="94"/>
      <c r="DC11" s="94"/>
      <c r="DD11" s="94"/>
      <c r="DE11" s="94"/>
      <c r="DF11" s="94"/>
      <c r="DG11" s="94">
        <v>69</v>
      </c>
      <c r="DH11" s="94"/>
      <c r="DI11" s="94"/>
      <c r="DJ11" s="94"/>
      <c r="DK11" s="94"/>
      <c r="DL11" s="94"/>
      <c r="DM11" s="94">
        <v>15</v>
      </c>
      <c r="DN11" s="94"/>
      <c r="DO11" s="94"/>
      <c r="DP11" s="94"/>
      <c r="DQ11" s="94"/>
      <c r="DR11" s="94"/>
    </row>
    <row r="12" spans="1:122">
      <c r="A12" s="42">
        <v>9</v>
      </c>
      <c r="B12" s="42">
        <v>2021</v>
      </c>
      <c r="C12" s="189"/>
      <c r="D12" s="217" t="e">
        <v>#N/A</v>
      </c>
      <c r="E12" s="189"/>
      <c r="F12" s="218" t="s">
        <v>1431</v>
      </c>
      <c r="G12" s="189"/>
      <c r="H12" s="218" t="s">
        <v>1431</v>
      </c>
      <c r="I12" s="189"/>
      <c r="J12" s="189"/>
      <c r="K12" s="42" t="s">
        <v>4166</v>
      </c>
      <c r="L12" s="218" t="s">
        <v>4180</v>
      </c>
      <c r="M12" s="189"/>
      <c r="N12" s="218" t="s">
        <v>1357</v>
      </c>
      <c r="O12" s="218" t="s">
        <v>4181</v>
      </c>
      <c r="P12" s="215" t="s">
        <v>425</v>
      </c>
      <c r="Q12" s="215" t="s">
        <v>425</v>
      </c>
      <c r="R12" s="189"/>
      <c r="S12" s="99" t="s">
        <v>4182</v>
      </c>
      <c r="T12" s="99">
        <v>309</v>
      </c>
      <c r="U12" s="53">
        <v>155</v>
      </c>
      <c r="V12" s="217" t="s">
        <v>3254</v>
      </c>
      <c r="W12" s="189"/>
      <c r="X12" s="189"/>
      <c r="Y12" s="193"/>
      <c r="Z12" s="212"/>
      <c r="AA12" s="193"/>
      <c r="AB12" s="215" t="s">
        <v>425</v>
      </c>
      <c r="AC12" s="42"/>
      <c r="AD12" s="215" t="s">
        <v>425</v>
      </c>
      <c r="AE12" s="220" t="s">
        <v>425</v>
      </c>
      <c r="AF12" s="215" t="s">
        <v>425</v>
      </c>
      <c r="AG12" s="215" t="s">
        <v>425</v>
      </c>
      <c r="AH12" s="22"/>
      <c r="AI12" s="220" t="s">
        <v>425</v>
      </c>
      <c r="AJ12" s="215" t="s">
        <v>425</v>
      </c>
      <c r="AK12" s="215" t="s">
        <v>425</v>
      </c>
      <c r="AL12" s="215" t="s">
        <v>425</v>
      </c>
      <c r="AM12" s="221"/>
      <c r="AN12" s="220" t="s">
        <v>425</v>
      </c>
      <c r="AO12" s="215" t="s">
        <v>425</v>
      </c>
      <c r="AP12" s="215" t="s">
        <v>425</v>
      </c>
      <c r="AQ12" s="215" t="s">
        <v>425</v>
      </c>
      <c r="AR12" s="221"/>
      <c r="AS12" s="220" t="s">
        <v>425</v>
      </c>
      <c r="AT12" s="209" t="s">
        <v>425</v>
      </c>
      <c r="AU12" s="213" t="s">
        <v>425</v>
      </c>
      <c r="AV12" s="22"/>
      <c r="AW12" s="115"/>
      <c r="AX12" s="115"/>
      <c r="AY12" s="42"/>
      <c r="AZ12" s="42"/>
      <c r="BA12" s="215" t="s">
        <v>425</v>
      </c>
      <c r="BB12" s="221"/>
      <c r="BC12" s="220" t="s">
        <v>425</v>
      </c>
      <c r="BD12" s="215" t="s">
        <v>425</v>
      </c>
      <c r="BE12" s="215" t="s">
        <v>425</v>
      </c>
      <c r="BF12" s="215" t="s">
        <v>425</v>
      </c>
      <c r="BG12" s="221"/>
      <c r="BH12" s="220" t="s">
        <v>425</v>
      </c>
      <c r="BI12" s="215" t="s">
        <v>425</v>
      </c>
      <c r="BJ12" s="215" t="s">
        <v>425</v>
      </c>
      <c r="BK12" s="215" t="s">
        <v>425</v>
      </c>
      <c r="BL12" s="183"/>
      <c r="BM12" s="215" t="s">
        <v>425</v>
      </c>
      <c r="BN12" s="215" t="s">
        <v>425</v>
      </c>
      <c r="BO12" s="183"/>
      <c r="BP12" s="42"/>
      <c r="BQ12" s="42"/>
      <c r="BR12" s="47"/>
      <c r="BS12" s="42"/>
      <c r="BT12" s="48"/>
      <c r="BU12" s="42"/>
      <c r="BV12" s="42"/>
      <c r="BW12" s="42"/>
      <c r="BX12" s="42"/>
      <c r="BY12" s="96">
        <v>0</v>
      </c>
      <c r="BZ12" s="94">
        <v>0</v>
      </c>
      <c r="CA12" s="94">
        <v>0</v>
      </c>
      <c r="CB12" s="94">
        <v>0</v>
      </c>
      <c r="CC12" s="94">
        <v>0</v>
      </c>
      <c r="CD12" s="94">
        <v>0</v>
      </c>
      <c r="CE12" s="94">
        <v>0</v>
      </c>
      <c r="CF12" s="94">
        <v>0</v>
      </c>
      <c r="CG12" s="94">
        <v>0</v>
      </c>
      <c r="CH12" s="94">
        <v>0</v>
      </c>
      <c r="CI12" s="94">
        <v>0</v>
      </c>
      <c r="CJ12" s="94">
        <v>0</v>
      </c>
      <c r="CK12" s="94">
        <v>0</v>
      </c>
      <c r="CL12" s="94">
        <v>0</v>
      </c>
      <c r="CM12" s="94">
        <v>1</v>
      </c>
      <c r="CN12" s="94" t="s">
        <v>1431</v>
      </c>
      <c r="CO12" s="94"/>
      <c r="CP12" s="94"/>
      <c r="CQ12" s="94">
        <v>0</v>
      </c>
      <c r="CR12" s="94">
        <v>0</v>
      </c>
      <c r="CS12" s="216">
        <v>1</v>
      </c>
      <c r="CT12" s="94"/>
      <c r="CU12" s="94"/>
      <c r="CV12" s="94"/>
      <c r="CW12" s="94"/>
      <c r="CX12" s="94"/>
      <c r="CY12" s="94"/>
      <c r="CZ12" s="94">
        <v>58</v>
      </c>
      <c r="DA12" s="94">
        <v>32</v>
      </c>
      <c r="DB12" s="94"/>
      <c r="DC12" s="94"/>
      <c r="DD12" s="94"/>
      <c r="DE12" s="94"/>
      <c r="DF12" s="94"/>
      <c r="DG12" s="94"/>
      <c r="DH12" s="94"/>
      <c r="DI12" s="94"/>
      <c r="DJ12" s="94"/>
      <c r="DK12" s="94"/>
      <c r="DL12" s="94"/>
      <c r="DM12" s="94"/>
      <c r="DN12" s="94"/>
      <c r="DO12" s="94"/>
      <c r="DP12" s="94"/>
      <c r="DQ12" s="94"/>
      <c r="DR12" s="94"/>
    </row>
    <row r="13" spans="1:122">
      <c r="A13" s="42">
        <v>10</v>
      </c>
      <c r="B13" s="42">
        <v>2021</v>
      </c>
      <c r="C13" s="189"/>
      <c r="D13" s="217" t="e">
        <v>#N/A</v>
      </c>
      <c r="E13" s="189"/>
      <c r="F13" s="218" t="s">
        <v>1431</v>
      </c>
      <c r="G13" s="189"/>
      <c r="H13" s="218" t="s">
        <v>1431</v>
      </c>
      <c r="I13" s="189"/>
      <c r="J13" s="189"/>
      <c r="K13" s="42" t="s">
        <v>4166</v>
      </c>
      <c r="L13" s="218" t="s">
        <v>4183</v>
      </c>
      <c r="M13" s="189"/>
      <c r="N13" s="218" t="s">
        <v>1357</v>
      </c>
      <c r="O13" s="218" t="s">
        <v>4181</v>
      </c>
      <c r="P13" s="215" t="s">
        <v>425</v>
      </c>
      <c r="Q13" s="215" t="s">
        <v>425</v>
      </c>
      <c r="R13" s="189"/>
      <c r="S13" s="99" t="s">
        <v>4182</v>
      </c>
      <c r="T13" s="99">
        <v>229</v>
      </c>
      <c r="U13" s="53">
        <v>115</v>
      </c>
      <c r="V13" s="217" t="s">
        <v>3254</v>
      </c>
      <c r="W13" s="189"/>
      <c r="X13" s="189"/>
      <c r="Y13" s="193"/>
      <c r="Z13" s="212"/>
      <c r="AA13" s="193"/>
      <c r="AB13" s="215" t="s">
        <v>425</v>
      </c>
      <c r="AC13" s="42"/>
      <c r="AD13" s="215" t="s">
        <v>425</v>
      </c>
      <c r="AE13" s="220" t="s">
        <v>425</v>
      </c>
      <c r="AF13" s="215" t="s">
        <v>425</v>
      </c>
      <c r="AG13" s="215" t="s">
        <v>425</v>
      </c>
      <c r="AH13" s="22"/>
      <c r="AI13" s="220" t="s">
        <v>425</v>
      </c>
      <c r="AJ13" s="215" t="s">
        <v>425</v>
      </c>
      <c r="AK13" s="215" t="s">
        <v>425</v>
      </c>
      <c r="AL13" s="215" t="s">
        <v>425</v>
      </c>
      <c r="AM13" s="221"/>
      <c r="AN13" s="220" t="s">
        <v>425</v>
      </c>
      <c r="AO13" s="215" t="s">
        <v>425</v>
      </c>
      <c r="AP13" s="215" t="s">
        <v>425</v>
      </c>
      <c r="AQ13" s="215" t="s">
        <v>425</v>
      </c>
      <c r="AR13" s="221"/>
      <c r="AS13" s="220" t="s">
        <v>425</v>
      </c>
      <c r="AT13" s="209" t="s">
        <v>425</v>
      </c>
      <c r="AU13" s="213" t="s">
        <v>425</v>
      </c>
      <c r="AV13" s="22"/>
      <c r="AW13" s="115"/>
      <c r="AX13" s="115"/>
      <c r="AY13" s="42"/>
      <c r="AZ13" s="42"/>
      <c r="BA13" s="215" t="s">
        <v>425</v>
      </c>
      <c r="BB13" s="221"/>
      <c r="BC13" s="220" t="s">
        <v>425</v>
      </c>
      <c r="BD13" s="215" t="s">
        <v>425</v>
      </c>
      <c r="BE13" s="215" t="s">
        <v>425</v>
      </c>
      <c r="BF13" s="215" t="s">
        <v>425</v>
      </c>
      <c r="BG13" s="221"/>
      <c r="BH13" s="220" t="s">
        <v>425</v>
      </c>
      <c r="BI13" s="215" t="s">
        <v>425</v>
      </c>
      <c r="BJ13" s="215" t="s">
        <v>425</v>
      </c>
      <c r="BK13" s="215" t="s">
        <v>425</v>
      </c>
      <c r="BL13" s="183"/>
      <c r="BM13" s="215" t="s">
        <v>425</v>
      </c>
      <c r="BN13" s="215" t="s">
        <v>425</v>
      </c>
      <c r="BO13" s="183"/>
      <c r="BP13" s="42"/>
      <c r="BQ13" s="42"/>
      <c r="BR13" s="47"/>
      <c r="BS13" s="42"/>
      <c r="BT13" s="48"/>
      <c r="BU13" s="42"/>
      <c r="BV13" s="42"/>
      <c r="BW13" s="42"/>
      <c r="BX13" s="42"/>
      <c r="BY13" s="96">
        <v>0</v>
      </c>
      <c r="BZ13" s="94">
        <v>0</v>
      </c>
      <c r="CA13" s="94">
        <v>0</v>
      </c>
      <c r="CB13" s="94">
        <v>0</v>
      </c>
      <c r="CC13" s="94">
        <v>0</v>
      </c>
      <c r="CD13" s="94">
        <v>0</v>
      </c>
      <c r="CE13" s="94">
        <v>0</v>
      </c>
      <c r="CF13" s="94">
        <v>0</v>
      </c>
      <c r="CG13" s="94">
        <v>0</v>
      </c>
      <c r="CH13" s="94">
        <v>0</v>
      </c>
      <c r="CI13" s="94">
        <v>0</v>
      </c>
      <c r="CJ13" s="94">
        <v>0</v>
      </c>
      <c r="CK13" s="94">
        <v>0</v>
      </c>
      <c r="CL13" s="94">
        <v>0</v>
      </c>
      <c r="CM13" s="94">
        <v>1</v>
      </c>
      <c r="CN13" s="94" t="s">
        <v>1431</v>
      </c>
      <c r="CO13" s="94"/>
      <c r="CP13" s="94"/>
      <c r="CQ13" s="94">
        <v>0</v>
      </c>
      <c r="CR13" s="94">
        <v>0</v>
      </c>
      <c r="CS13" s="216">
        <v>1</v>
      </c>
      <c r="CT13" s="94"/>
      <c r="CU13" s="94"/>
      <c r="CV13" s="94"/>
      <c r="CW13" s="94"/>
      <c r="CX13" s="94"/>
      <c r="CY13" s="94"/>
      <c r="CZ13" s="94">
        <v>61</v>
      </c>
      <c r="DA13" s="94">
        <v>32</v>
      </c>
      <c r="DB13" s="94"/>
      <c r="DC13" s="94"/>
      <c r="DD13" s="94"/>
      <c r="DE13" s="94"/>
      <c r="DF13" s="94"/>
      <c r="DG13" s="94"/>
      <c r="DH13" s="94"/>
      <c r="DI13" s="94"/>
      <c r="DJ13" s="94"/>
      <c r="DK13" s="94"/>
      <c r="DL13" s="94"/>
      <c r="DM13" s="94"/>
      <c r="DN13" s="94"/>
      <c r="DO13" s="94"/>
      <c r="DP13" s="94"/>
      <c r="DQ13" s="94"/>
      <c r="DR13" s="94"/>
    </row>
    <row r="14" spans="1:122">
      <c r="A14" s="42">
        <v>11</v>
      </c>
      <c r="B14" s="42">
        <v>2021</v>
      </c>
      <c r="C14" s="189"/>
      <c r="D14" s="217" t="e">
        <v>#N/A</v>
      </c>
      <c r="E14" s="189"/>
      <c r="F14" s="218" t="s">
        <v>1431</v>
      </c>
      <c r="G14" s="189"/>
      <c r="H14" s="218" t="s">
        <v>1431</v>
      </c>
      <c r="I14" s="189"/>
      <c r="J14" s="189"/>
      <c r="K14" s="42" t="s">
        <v>4166</v>
      </c>
      <c r="L14" s="218" t="s">
        <v>4184</v>
      </c>
      <c r="M14" s="189"/>
      <c r="N14" s="218" t="s">
        <v>1357</v>
      </c>
      <c r="O14" s="218" t="s">
        <v>4181</v>
      </c>
      <c r="P14" s="215" t="s">
        <v>425</v>
      </c>
      <c r="Q14" s="215" t="s">
        <v>425</v>
      </c>
      <c r="R14" s="189"/>
      <c r="S14" s="99" t="s">
        <v>4182</v>
      </c>
      <c r="T14" s="99">
        <v>471</v>
      </c>
      <c r="U14" s="53">
        <v>236</v>
      </c>
      <c r="V14" s="217" t="s">
        <v>3254</v>
      </c>
      <c r="W14" s="189"/>
      <c r="X14" s="189"/>
      <c r="Y14" s="193"/>
      <c r="Z14" s="212"/>
      <c r="AA14" s="193"/>
      <c r="AB14" s="215" t="s">
        <v>425</v>
      </c>
      <c r="AC14" s="42"/>
      <c r="AD14" s="215" t="s">
        <v>425</v>
      </c>
      <c r="AE14" s="220" t="s">
        <v>425</v>
      </c>
      <c r="AF14" s="215" t="s">
        <v>425</v>
      </c>
      <c r="AG14" s="215" t="s">
        <v>425</v>
      </c>
      <c r="AH14" s="22"/>
      <c r="AI14" s="220" t="s">
        <v>425</v>
      </c>
      <c r="AJ14" s="215" t="s">
        <v>425</v>
      </c>
      <c r="AK14" s="215" t="s">
        <v>425</v>
      </c>
      <c r="AL14" s="215" t="s">
        <v>425</v>
      </c>
      <c r="AM14" s="221"/>
      <c r="AN14" s="220" t="s">
        <v>425</v>
      </c>
      <c r="AO14" s="215" t="s">
        <v>425</v>
      </c>
      <c r="AP14" s="215" t="s">
        <v>425</v>
      </c>
      <c r="AQ14" s="215" t="s">
        <v>425</v>
      </c>
      <c r="AR14" s="221"/>
      <c r="AS14" s="220" t="s">
        <v>425</v>
      </c>
      <c r="AT14" s="209" t="s">
        <v>425</v>
      </c>
      <c r="AU14" s="213" t="s">
        <v>425</v>
      </c>
      <c r="AV14" s="22"/>
      <c r="AW14" s="115"/>
      <c r="AX14" s="115"/>
      <c r="AY14" s="42"/>
      <c r="AZ14" s="42"/>
      <c r="BA14" s="215" t="s">
        <v>425</v>
      </c>
      <c r="BB14" s="221"/>
      <c r="BC14" s="220" t="s">
        <v>425</v>
      </c>
      <c r="BD14" s="215" t="s">
        <v>425</v>
      </c>
      <c r="BE14" s="215" t="s">
        <v>425</v>
      </c>
      <c r="BF14" s="215" t="s">
        <v>425</v>
      </c>
      <c r="BG14" s="221"/>
      <c r="BH14" s="220" t="s">
        <v>425</v>
      </c>
      <c r="BI14" s="215" t="s">
        <v>425</v>
      </c>
      <c r="BJ14" s="215" t="s">
        <v>425</v>
      </c>
      <c r="BK14" s="215" t="s">
        <v>425</v>
      </c>
      <c r="BL14" s="183"/>
      <c r="BM14" s="215" t="s">
        <v>425</v>
      </c>
      <c r="BN14" s="215" t="s">
        <v>425</v>
      </c>
      <c r="BO14" s="183"/>
      <c r="BP14" s="42"/>
      <c r="BQ14" s="42"/>
      <c r="BR14" s="47"/>
      <c r="BS14" s="42"/>
      <c r="BT14" s="48"/>
      <c r="BU14" s="42"/>
      <c r="BV14" s="42"/>
      <c r="BW14" s="42"/>
      <c r="BX14" s="42"/>
      <c r="BY14" s="96">
        <v>0</v>
      </c>
      <c r="BZ14" s="94">
        <v>0</v>
      </c>
      <c r="CA14" s="94">
        <v>0</v>
      </c>
      <c r="CB14" s="94">
        <v>0</v>
      </c>
      <c r="CC14" s="94">
        <v>0</v>
      </c>
      <c r="CD14" s="94">
        <v>0</v>
      </c>
      <c r="CE14" s="94">
        <v>0</v>
      </c>
      <c r="CF14" s="94">
        <v>0</v>
      </c>
      <c r="CG14" s="94">
        <v>0</v>
      </c>
      <c r="CH14" s="94">
        <v>0</v>
      </c>
      <c r="CI14" s="94">
        <v>0</v>
      </c>
      <c r="CJ14" s="94">
        <v>0</v>
      </c>
      <c r="CK14" s="94">
        <v>0</v>
      </c>
      <c r="CL14" s="94">
        <v>0</v>
      </c>
      <c r="CM14" s="94">
        <v>1</v>
      </c>
      <c r="CN14" s="94" t="s">
        <v>1431</v>
      </c>
      <c r="CO14" s="94"/>
      <c r="CP14" s="94"/>
      <c r="CQ14" s="94">
        <v>0</v>
      </c>
      <c r="CR14" s="94">
        <v>0</v>
      </c>
      <c r="CS14" s="216">
        <v>1</v>
      </c>
      <c r="CT14" s="94"/>
      <c r="CU14" s="94"/>
      <c r="CV14" s="94"/>
      <c r="CW14" s="94"/>
      <c r="CX14" s="94"/>
      <c r="CY14" s="94"/>
      <c r="CZ14" s="94">
        <v>64</v>
      </c>
      <c r="DA14" s="94">
        <v>41</v>
      </c>
      <c r="DB14" s="94"/>
      <c r="DC14" s="94"/>
      <c r="DD14" s="94"/>
      <c r="DE14" s="94"/>
      <c r="DF14" s="94"/>
      <c r="DG14" s="94"/>
      <c r="DH14" s="94"/>
      <c r="DI14" s="94"/>
      <c r="DJ14" s="94"/>
      <c r="DK14" s="94"/>
      <c r="DL14" s="94"/>
      <c r="DM14" s="94"/>
      <c r="DN14" s="94"/>
      <c r="DO14" s="94"/>
      <c r="DP14" s="94"/>
      <c r="DQ14" s="94"/>
      <c r="DR14" s="94"/>
    </row>
    <row r="15" spans="1:122">
      <c r="A15" s="42">
        <v>12</v>
      </c>
      <c r="B15" s="42">
        <v>2021</v>
      </c>
      <c r="C15" s="189"/>
      <c r="D15" s="217" t="e">
        <v>#N/A</v>
      </c>
      <c r="E15" s="189"/>
      <c r="F15" s="218" t="s">
        <v>1431</v>
      </c>
      <c r="G15" s="189"/>
      <c r="H15" s="218" t="s">
        <v>1431</v>
      </c>
      <c r="I15" s="189"/>
      <c r="J15" s="189"/>
      <c r="K15" s="42" t="s">
        <v>4166</v>
      </c>
      <c r="L15" s="218" t="s">
        <v>4185</v>
      </c>
      <c r="M15" s="189"/>
      <c r="N15" s="218" t="s">
        <v>1357</v>
      </c>
      <c r="O15" s="218" t="s">
        <v>4181</v>
      </c>
      <c r="P15" s="215" t="s">
        <v>425</v>
      </c>
      <c r="Q15" s="215" t="s">
        <v>425</v>
      </c>
      <c r="R15" s="189"/>
      <c r="S15" s="99" t="s">
        <v>4182</v>
      </c>
      <c r="T15" s="99">
        <v>256</v>
      </c>
      <c r="U15" s="53">
        <v>128</v>
      </c>
      <c r="V15" s="217" t="s">
        <v>3254</v>
      </c>
      <c r="W15" s="189"/>
      <c r="X15" s="189"/>
      <c r="Y15" s="193"/>
      <c r="Z15" s="212"/>
      <c r="AA15" s="193"/>
      <c r="AB15" s="215" t="s">
        <v>425</v>
      </c>
      <c r="AC15" s="42"/>
      <c r="AD15" s="215" t="s">
        <v>425</v>
      </c>
      <c r="AE15" s="220" t="s">
        <v>425</v>
      </c>
      <c r="AF15" s="215" t="s">
        <v>425</v>
      </c>
      <c r="AG15" s="215" t="s">
        <v>425</v>
      </c>
      <c r="AH15" s="22"/>
      <c r="AI15" s="220" t="s">
        <v>425</v>
      </c>
      <c r="AJ15" s="215" t="s">
        <v>425</v>
      </c>
      <c r="AK15" s="215" t="s">
        <v>425</v>
      </c>
      <c r="AL15" s="215" t="s">
        <v>425</v>
      </c>
      <c r="AM15" s="221"/>
      <c r="AN15" s="220" t="s">
        <v>425</v>
      </c>
      <c r="AO15" s="215" t="s">
        <v>425</v>
      </c>
      <c r="AP15" s="215" t="s">
        <v>425</v>
      </c>
      <c r="AQ15" s="215" t="s">
        <v>425</v>
      </c>
      <c r="AR15" s="221"/>
      <c r="AS15" s="220" t="s">
        <v>425</v>
      </c>
      <c r="AT15" s="209" t="s">
        <v>425</v>
      </c>
      <c r="AU15" s="213" t="s">
        <v>425</v>
      </c>
      <c r="AV15" s="22"/>
      <c r="AW15" s="115"/>
      <c r="AX15" s="115"/>
      <c r="AY15" s="42"/>
      <c r="AZ15" s="42"/>
      <c r="BA15" s="215" t="s">
        <v>425</v>
      </c>
      <c r="BB15" s="221"/>
      <c r="BC15" s="220" t="s">
        <v>425</v>
      </c>
      <c r="BD15" s="215" t="s">
        <v>425</v>
      </c>
      <c r="BE15" s="215" t="s">
        <v>425</v>
      </c>
      <c r="BF15" s="215" t="s">
        <v>425</v>
      </c>
      <c r="BG15" s="221"/>
      <c r="BH15" s="220" t="s">
        <v>425</v>
      </c>
      <c r="BI15" s="215" t="s">
        <v>425</v>
      </c>
      <c r="BJ15" s="215" t="s">
        <v>425</v>
      </c>
      <c r="BK15" s="215" t="s">
        <v>425</v>
      </c>
      <c r="BL15" s="183"/>
      <c r="BM15" s="215" t="s">
        <v>425</v>
      </c>
      <c r="BN15" s="215" t="s">
        <v>425</v>
      </c>
      <c r="BO15" s="183"/>
      <c r="BP15" s="42"/>
      <c r="BQ15" s="42"/>
      <c r="BR15" s="47"/>
      <c r="BS15" s="42"/>
      <c r="BT15" s="48"/>
      <c r="BU15" s="42"/>
      <c r="BV15" s="42"/>
      <c r="BW15" s="42"/>
      <c r="BX15" s="42"/>
      <c r="BY15" s="96">
        <v>0</v>
      </c>
      <c r="BZ15" s="94">
        <v>0</v>
      </c>
      <c r="CA15" s="94">
        <v>0</v>
      </c>
      <c r="CB15" s="94">
        <v>0</v>
      </c>
      <c r="CC15" s="94">
        <v>0</v>
      </c>
      <c r="CD15" s="94">
        <v>0</v>
      </c>
      <c r="CE15" s="94">
        <v>0</v>
      </c>
      <c r="CF15" s="94">
        <v>0</v>
      </c>
      <c r="CG15" s="94">
        <v>0</v>
      </c>
      <c r="CH15" s="94">
        <v>0</v>
      </c>
      <c r="CI15" s="94">
        <v>0</v>
      </c>
      <c r="CJ15" s="94">
        <v>0</v>
      </c>
      <c r="CK15" s="94">
        <v>0</v>
      </c>
      <c r="CL15" s="94">
        <v>0</v>
      </c>
      <c r="CM15" s="94">
        <v>1</v>
      </c>
      <c r="CN15" s="94" t="s">
        <v>1431</v>
      </c>
      <c r="CO15" s="94"/>
      <c r="CP15" s="94"/>
      <c r="CQ15" s="94">
        <v>0</v>
      </c>
      <c r="CR15" s="94">
        <v>0</v>
      </c>
      <c r="CS15" s="216">
        <v>1</v>
      </c>
      <c r="CT15" s="94"/>
      <c r="CU15" s="94"/>
      <c r="CV15" s="94"/>
      <c r="CW15" s="94"/>
      <c r="CX15" s="94"/>
      <c r="CY15" s="94"/>
      <c r="CZ15" s="94">
        <v>32</v>
      </c>
      <c r="DA15" s="94">
        <v>19</v>
      </c>
      <c r="DB15" s="94"/>
      <c r="DC15" s="94"/>
      <c r="DD15" s="94"/>
      <c r="DE15" s="94"/>
      <c r="DF15" s="94"/>
      <c r="DG15" s="94"/>
      <c r="DH15" s="94"/>
      <c r="DI15" s="94"/>
      <c r="DJ15" s="94"/>
      <c r="DK15" s="94"/>
      <c r="DL15" s="94"/>
      <c r="DM15" s="94"/>
      <c r="DN15" s="94"/>
      <c r="DO15" s="94"/>
      <c r="DP15" s="94"/>
      <c r="DQ15" s="94"/>
      <c r="DR15" s="94"/>
    </row>
    <row r="16" spans="1:122">
      <c r="A16" s="42">
        <v>13</v>
      </c>
      <c r="B16" s="42">
        <v>2021</v>
      </c>
      <c r="C16" s="189"/>
      <c r="D16" s="217" t="e">
        <v>#N/A</v>
      </c>
      <c r="E16" s="189"/>
      <c r="F16" s="218" t="s">
        <v>1431</v>
      </c>
      <c r="G16" s="189"/>
      <c r="H16" s="218" t="s">
        <v>1431</v>
      </c>
      <c r="I16" s="189"/>
      <c r="J16" s="189"/>
      <c r="K16" s="42" t="s">
        <v>4166</v>
      </c>
      <c r="L16" s="218" t="s">
        <v>4186</v>
      </c>
      <c r="M16" s="189"/>
      <c r="N16" s="218" t="s">
        <v>1357</v>
      </c>
      <c r="O16" s="218" t="s">
        <v>4181</v>
      </c>
      <c r="P16" s="215" t="s">
        <v>425</v>
      </c>
      <c r="Q16" s="215" t="s">
        <v>425</v>
      </c>
      <c r="R16" s="189"/>
      <c r="S16" s="99" t="s">
        <v>4182</v>
      </c>
      <c r="T16" s="219">
        <v>325</v>
      </c>
      <c r="U16" s="222">
        <v>163</v>
      </c>
      <c r="V16" s="217" t="s">
        <v>3254</v>
      </c>
      <c r="W16" s="189"/>
      <c r="X16" s="189"/>
      <c r="Y16" s="193"/>
      <c r="Z16" s="212"/>
      <c r="AA16" s="193"/>
      <c r="AB16" s="215" t="s">
        <v>425</v>
      </c>
      <c r="AC16" s="42"/>
      <c r="AD16" s="218">
        <v>57</v>
      </c>
      <c r="AE16" s="220" t="s">
        <v>425</v>
      </c>
      <c r="AF16" s="215" t="s">
        <v>425</v>
      </c>
      <c r="AG16" s="215" t="s">
        <v>425</v>
      </c>
      <c r="AH16" s="22"/>
      <c r="AI16" s="223" t="s">
        <v>425</v>
      </c>
      <c r="AJ16" s="215" t="s">
        <v>425</v>
      </c>
      <c r="AK16" s="215" t="s">
        <v>425</v>
      </c>
      <c r="AL16" s="215" t="s">
        <v>425</v>
      </c>
      <c r="AM16" s="218"/>
      <c r="AN16" s="218">
        <v>87</v>
      </c>
      <c r="AO16" s="215" t="s">
        <v>425</v>
      </c>
      <c r="AP16" s="215" t="s">
        <v>425</v>
      </c>
      <c r="AQ16" s="215" t="s">
        <v>425</v>
      </c>
      <c r="AR16" s="221"/>
      <c r="AS16" s="220" t="s">
        <v>425</v>
      </c>
      <c r="AT16" s="209" t="s">
        <v>425</v>
      </c>
      <c r="AU16" s="213" t="s">
        <v>425</v>
      </c>
      <c r="AV16" s="22"/>
      <c r="AW16" s="115"/>
      <c r="AX16" s="115"/>
      <c r="AY16" s="42"/>
      <c r="AZ16" s="42"/>
      <c r="BA16" s="215" t="s">
        <v>425</v>
      </c>
      <c r="BB16" s="221"/>
      <c r="BC16" s="220" t="s">
        <v>425</v>
      </c>
      <c r="BD16" s="215" t="s">
        <v>425</v>
      </c>
      <c r="BE16" s="215" t="s">
        <v>425</v>
      </c>
      <c r="BF16" s="215" t="s">
        <v>425</v>
      </c>
      <c r="BG16" s="218"/>
      <c r="BH16" s="218">
        <v>79</v>
      </c>
      <c r="BI16" s="215" t="s">
        <v>425</v>
      </c>
      <c r="BJ16" s="215" t="s">
        <v>425</v>
      </c>
      <c r="BK16" s="215" t="s">
        <v>425</v>
      </c>
      <c r="BL16" s="183"/>
      <c r="BM16" s="215" t="s">
        <v>425</v>
      </c>
      <c r="BN16" s="215" t="s">
        <v>425</v>
      </c>
      <c r="BO16" s="183"/>
      <c r="BP16" s="42"/>
      <c r="BQ16" s="42"/>
      <c r="BR16" s="47"/>
      <c r="BS16" s="42"/>
      <c r="BT16" s="48"/>
      <c r="BU16" s="42"/>
      <c r="BV16" s="42"/>
      <c r="BW16" s="42"/>
      <c r="BX16" s="42"/>
      <c r="BY16" s="96">
        <v>0</v>
      </c>
      <c r="BZ16" s="94">
        <v>0</v>
      </c>
      <c r="CA16" s="94">
        <v>0</v>
      </c>
      <c r="CB16" s="94">
        <v>0</v>
      </c>
      <c r="CC16" s="94">
        <v>0</v>
      </c>
      <c r="CD16" s="94">
        <v>0</v>
      </c>
      <c r="CE16" s="94">
        <v>0</v>
      </c>
      <c r="CF16" s="94">
        <v>0</v>
      </c>
      <c r="CG16" s="94">
        <v>0</v>
      </c>
      <c r="CH16" s="94">
        <v>0</v>
      </c>
      <c r="CI16" s="94">
        <v>0</v>
      </c>
      <c r="CJ16" s="94">
        <v>0</v>
      </c>
      <c r="CK16" s="94">
        <v>0</v>
      </c>
      <c r="CL16" s="94">
        <v>0</v>
      </c>
      <c r="CM16" s="94">
        <v>1</v>
      </c>
      <c r="CN16" s="94" t="s">
        <v>1431</v>
      </c>
      <c r="CO16" s="94"/>
      <c r="CP16" s="94"/>
      <c r="CQ16" s="94">
        <v>0</v>
      </c>
      <c r="CR16" s="94">
        <v>0</v>
      </c>
      <c r="CS16" s="216">
        <v>1</v>
      </c>
      <c r="CT16" s="94"/>
      <c r="CU16" s="94"/>
      <c r="CV16" s="94"/>
      <c r="CW16" s="94"/>
      <c r="CX16" s="94"/>
      <c r="CY16" s="94"/>
      <c r="CZ16" s="94">
        <v>55</v>
      </c>
      <c r="DA16" s="94">
        <v>32</v>
      </c>
      <c r="DB16" s="94"/>
      <c r="DC16" s="94"/>
      <c r="DD16" s="94"/>
      <c r="DE16" s="94"/>
      <c r="DF16" s="94"/>
      <c r="DG16" s="94"/>
      <c r="DH16" s="94"/>
      <c r="DI16" s="94"/>
      <c r="DJ16" s="94"/>
      <c r="DK16" s="94"/>
      <c r="DL16" s="94"/>
      <c r="DM16" s="94"/>
      <c r="DN16" s="94"/>
      <c r="DO16" s="94"/>
      <c r="DP16" s="94"/>
      <c r="DQ16" s="94"/>
      <c r="DR16" s="94"/>
    </row>
    <row r="17" spans="1:122">
      <c r="A17" s="42">
        <v>14</v>
      </c>
      <c r="B17" s="42">
        <v>2021</v>
      </c>
      <c r="C17" s="189"/>
      <c r="D17" s="217" t="s">
        <v>430</v>
      </c>
      <c r="E17" s="189"/>
      <c r="F17" s="99" t="s">
        <v>4187</v>
      </c>
      <c r="G17" s="189"/>
      <c r="H17" s="99" t="s">
        <v>4188</v>
      </c>
      <c r="I17" s="189"/>
      <c r="J17" s="189"/>
      <c r="K17" s="42" t="s">
        <v>4166</v>
      </c>
      <c r="L17" s="218" t="s">
        <v>4167</v>
      </c>
      <c r="M17" s="189"/>
      <c r="N17" s="99" t="s">
        <v>4189</v>
      </c>
      <c r="O17" s="99" t="s">
        <v>4190</v>
      </c>
      <c r="P17" s="215" t="s">
        <v>425</v>
      </c>
      <c r="Q17" s="215" t="s">
        <v>425</v>
      </c>
      <c r="R17" s="189"/>
      <c r="S17" s="224">
        <v>2597</v>
      </c>
      <c r="T17" s="219">
        <v>399</v>
      </c>
      <c r="U17" s="222">
        <v>200</v>
      </c>
      <c r="V17" s="217" t="s">
        <v>3254</v>
      </c>
      <c r="W17" s="189"/>
      <c r="X17" s="189"/>
      <c r="Y17" s="193"/>
      <c r="Z17" s="212"/>
      <c r="AA17" s="193"/>
      <c r="AB17" s="215" t="s">
        <v>425</v>
      </c>
      <c r="AC17" s="42"/>
      <c r="AD17" s="223" t="s">
        <v>425</v>
      </c>
      <c r="AE17" s="220" t="s">
        <v>425</v>
      </c>
      <c r="AF17" s="215" t="s">
        <v>425</v>
      </c>
      <c r="AG17" s="215" t="s">
        <v>425</v>
      </c>
      <c r="AH17" s="22"/>
      <c r="AI17" s="223" t="s">
        <v>425</v>
      </c>
      <c r="AJ17" s="215" t="s">
        <v>425</v>
      </c>
      <c r="AK17" s="215" t="s">
        <v>425</v>
      </c>
      <c r="AL17" s="215" t="s">
        <v>425</v>
      </c>
      <c r="AM17" s="218"/>
      <c r="AN17" s="218">
        <v>83</v>
      </c>
      <c r="AO17" s="215" t="s">
        <v>425</v>
      </c>
      <c r="AP17" s="215" t="s">
        <v>425</v>
      </c>
      <c r="AQ17" s="215" t="s">
        <v>425</v>
      </c>
      <c r="AR17" s="225"/>
      <c r="AS17" s="223" t="s">
        <v>425</v>
      </c>
      <c r="AT17" s="209" t="s">
        <v>425</v>
      </c>
      <c r="AU17" s="213" t="s">
        <v>425</v>
      </c>
      <c r="AV17" s="22"/>
      <c r="AW17" s="115"/>
      <c r="AX17" s="115"/>
      <c r="AY17" s="42"/>
      <c r="AZ17" s="42"/>
      <c r="BA17" s="215" t="s">
        <v>425</v>
      </c>
      <c r="BB17" s="99"/>
      <c r="BC17" s="99">
        <v>81</v>
      </c>
      <c r="BD17" s="215" t="s">
        <v>425</v>
      </c>
      <c r="BE17" s="215" t="s">
        <v>425</v>
      </c>
      <c r="BF17" s="215" t="s">
        <v>425</v>
      </c>
      <c r="BG17" s="218"/>
      <c r="BH17" s="218">
        <v>69</v>
      </c>
      <c r="BI17" s="215" t="s">
        <v>425</v>
      </c>
      <c r="BJ17" s="215" t="s">
        <v>425</v>
      </c>
      <c r="BK17" s="215" t="s">
        <v>425</v>
      </c>
      <c r="BL17" s="183"/>
      <c r="BM17" s="99">
        <v>71</v>
      </c>
      <c r="BN17" s="215" t="s">
        <v>425</v>
      </c>
      <c r="BO17" s="183"/>
      <c r="BP17" s="42"/>
      <c r="BQ17" s="42"/>
      <c r="BR17" s="47"/>
      <c r="BS17" s="42"/>
      <c r="BT17" s="48"/>
      <c r="BU17" s="42"/>
      <c r="BV17" s="42"/>
      <c r="BW17" s="42"/>
      <c r="BX17" s="42"/>
      <c r="BY17" s="96">
        <v>1</v>
      </c>
      <c r="BZ17" s="94">
        <v>0</v>
      </c>
      <c r="CA17" s="94">
        <v>0</v>
      </c>
      <c r="CB17" s="94">
        <v>0</v>
      </c>
      <c r="CC17" s="94">
        <v>0</v>
      </c>
      <c r="CD17" s="94">
        <v>0</v>
      </c>
      <c r="CE17" s="94">
        <v>0</v>
      </c>
      <c r="CF17" s="94">
        <v>0</v>
      </c>
      <c r="CG17" s="94">
        <v>1</v>
      </c>
      <c r="CH17" s="94">
        <v>0</v>
      </c>
      <c r="CI17" s="94">
        <v>1</v>
      </c>
      <c r="CJ17" s="94">
        <v>0</v>
      </c>
      <c r="CK17" s="94">
        <v>0</v>
      </c>
      <c r="CL17" s="94">
        <v>0</v>
      </c>
      <c r="CM17" s="94">
        <v>1</v>
      </c>
      <c r="CN17" s="94" t="s">
        <v>4191</v>
      </c>
      <c r="CO17" s="94"/>
      <c r="CP17" s="94"/>
      <c r="CQ17" s="94"/>
      <c r="CR17" s="94"/>
      <c r="CS17" s="216">
        <v>0.13</v>
      </c>
      <c r="CT17" s="94"/>
      <c r="CU17" s="94"/>
      <c r="CV17" s="94">
        <v>82</v>
      </c>
      <c r="CW17" s="94"/>
      <c r="CX17" s="94"/>
      <c r="CY17" s="94"/>
      <c r="CZ17" s="94"/>
      <c r="DA17" s="94"/>
      <c r="DB17" s="94"/>
      <c r="DC17" s="94"/>
      <c r="DD17" s="94"/>
      <c r="DE17" s="94"/>
      <c r="DF17" s="94"/>
      <c r="DG17" s="94"/>
      <c r="DH17" s="94">
        <v>83</v>
      </c>
      <c r="DI17" s="94"/>
      <c r="DJ17" s="94"/>
      <c r="DK17" s="94"/>
      <c r="DL17" s="94"/>
      <c r="DM17" s="94"/>
      <c r="DN17" s="94">
        <v>2</v>
      </c>
      <c r="DO17" s="94"/>
      <c r="DP17" s="94"/>
      <c r="DQ17" s="94"/>
      <c r="DR17" s="216">
        <v>0.51</v>
      </c>
    </row>
    <row r="18" spans="1:122">
      <c r="A18" s="42">
        <v>15</v>
      </c>
      <c r="B18" s="42">
        <v>2021</v>
      </c>
      <c r="C18" s="189"/>
      <c r="D18" s="217" t="s">
        <v>430</v>
      </c>
      <c r="E18" s="189"/>
      <c r="F18" s="99" t="s">
        <v>4187</v>
      </c>
      <c r="G18" s="189"/>
      <c r="H18" s="99" t="s">
        <v>4188</v>
      </c>
      <c r="I18" s="189"/>
      <c r="J18" s="189"/>
      <c r="K18" s="42" t="s">
        <v>4166</v>
      </c>
      <c r="L18" s="218" t="s">
        <v>4170</v>
      </c>
      <c r="M18" s="189"/>
      <c r="N18" s="99" t="s">
        <v>4189</v>
      </c>
      <c r="O18" s="99" t="s">
        <v>4190</v>
      </c>
      <c r="P18" s="215" t="s">
        <v>425</v>
      </c>
      <c r="Q18" s="215" t="s">
        <v>425</v>
      </c>
      <c r="R18" s="189"/>
      <c r="S18" s="224">
        <v>1749</v>
      </c>
      <c r="T18" s="219">
        <v>303</v>
      </c>
      <c r="U18" s="222">
        <v>152</v>
      </c>
      <c r="V18" s="217" t="s">
        <v>3254</v>
      </c>
      <c r="W18" s="189"/>
      <c r="X18" s="189"/>
      <c r="Y18" s="193"/>
      <c r="Z18" s="212"/>
      <c r="AA18" s="193"/>
      <c r="AB18" s="215" t="s">
        <v>425</v>
      </c>
      <c r="AC18" s="42"/>
      <c r="AD18" s="223" t="s">
        <v>425</v>
      </c>
      <c r="AE18" s="220" t="s">
        <v>425</v>
      </c>
      <c r="AF18" s="215" t="s">
        <v>425</v>
      </c>
      <c r="AG18" s="215" t="s">
        <v>425</v>
      </c>
      <c r="AH18" s="22"/>
      <c r="AI18" s="223" t="s">
        <v>425</v>
      </c>
      <c r="AJ18" s="215" t="s">
        <v>425</v>
      </c>
      <c r="AK18" s="215" t="s">
        <v>425</v>
      </c>
      <c r="AL18" s="215" t="s">
        <v>425</v>
      </c>
      <c r="AM18" s="218"/>
      <c r="AN18" s="218">
        <v>87</v>
      </c>
      <c r="AO18" s="215" t="s">
        <v>425</v>
      </c>
      <c r="AP18" s="215" t="s">
        <v>425</v>
      </c>
      <c r="AQ18" s="215" t="s">
        <v>425</v>
      </c>
      <c r="AR18" s="225"/>
      <c r="AS18" s="223" t="s">
        <v>425</v>
      </c>
      <c r="AT18" s="209" t="s">
        <v>425</v>
      </c>
      <c r="AU18" s="213" t="s">
        <v>425</v>
      </c>
      <c r="AV18" s="22"/>
      <c r="AW18" s="115"/>
      <c r="AX18" s="115"/>
      <c r="AY18" s="42"/>
      <c r="AZ18" s="42"/>
      <c r="BA18" s="215" t="s">
        <v>425</v>
      </c>
      <c r="BB18" s="99"/>
      <c r="BC18" s="99">
        <v>83</v>
      </c>
      <c r="BD18" s="215" t="s">
        <v>425</v>
      </c>
      <c r="BE18" s="215" t="s">
        <v>425</v>
      </c>
      <c r="BF18" s="215" t="s">
        <v>425</v>
      </c>
      <c r="BG18" s="218"/>
      <c r="BH18" s="218">
        <v>79</v>
      </c>
      <c r="BI18" s="215" t="s">
        <v>425</v>
      </c>
      <c r="BJ18" s="215" t="s">
        <v>425</v>
      </c>
      <c r="BK18" s="215" t="s">
        <v>425</v>
      </c>
      <c r="BL18" s="183"/>
      <c r="BM18" s="99">
        <v>69</v>
      </c>
      <c r="BN18" s="215" t="s">
        <v>425</v>
      </c>
      <c r="BO18" s="183"/>
      <c r="BP18" s="42"/>
      <c r="BQ18" s="42"/>
      <c r="BR18" s="47"/>
      <c r="BS18" s="42"/>
      <c r="BT18" s="48"/>
      <c r="BU18" s="42"/>
      <c r="BV18" s="42"/>
      <c r="BW18" s="42"/>
      <c r="BX18" s="42"/>
      <c r="BY18" s="96">
        <v>1</v>
      </c>
      <c r="BZ18" s="94">
        <v>0</v>
      </c>
      <c r="CA18" s="94">
        <v>0</v>
      </c>
      <c r="CB18" s="94">
        <v>0</v>
      </c>
      <c r="CC18" s="94">
        <v>0</v>
      </c>
      <c r="CD18" s="94">
        <v>0</v>
      </c>
      <c r="CE18" s="94">
        <v>0</v>
      </c>
      <c r="CF18" s="94">
        <v>0</v>
      </c>
      <c r="CG18" s="94">
        <v>1</v>
      </c>
      <c r="CH18" s="94">
        <v>0</v>
      </c>
      <c r="CI18" s="94">
        <v>1</v>
      </c>
      <c r="CJ18" s="94">
        <v>0</v>
      </c>
      <c r="CK18" s="94">
        <v>0</v>
      </c>
      <c r="CL18" s="94">
        <v>0</v>
      </c>
      <c r="CM18" s="94">
        <v>1</v>
      </c>
      <c r="CN18" s="94" t="s">
        <v>4191</v>
      </c>
      <c r="CO18" s="94"/>
      <c r="CP18" s="94"/>
      <c r="CQ18" s="94"/>
      <c r="CR18" s="94"/>
      <c r="CS18" s="216">
        <v>0.15</v>
      </c>
      <c r="CT18" s="94"/>
      <c r="CU18" s="94"/>
      <c r="CV18" s="94">
        <v>74</v>
      </c>
      <c r="CW18" s="94"/>
      <c r="CX18" s="94"/>
      <c r="CY18" s="94"/>
      <c r="CZ18" s="94"/>
      <c r="DA18" s="94"/>
      <c r="DB18" s="94"/>
      <c r="DC18" s="94"/>
      <c r="DD18" s="94"/>
      <c r="DE18" s="94"/>
      <c r="DF18" s="94"/>
      <c r="DG18" s="94"/>
      <c r="DH18" s="94">
        <v>77</v>
      </c>
      <c r="DI18" s="94"/>
      <c r="DJ18" s="94"/>
      <c r="DK18" s="94"/>
      <c r="DL18" s="94"/>
      <c r="DM18" s="94"/>
      <c r="DN18" s="94">
        <v>3</v>
      </c>
      <c r="DO18" s="94"/>
      <c r="DP18" s="94"/>
      <c r="DQ18" s="94"/>
      <c r="DR18" s="216">
        <v>0.63</v>
      </c>
    </row>
    <row r="19" spans="1:122">
      <c r="A19" s="42">
        <v>16</v>
      </c>
      <c r="B19" s="42">
        <v>2021</v>
      </c>
      <c r="C19" s="189"/>
      <c r="D19" s="217" t="s">
        <v>430</v>
      </c>
      <c r="E19" s="189"/>
      <c r="F19" s="99" t="s">
        <v>4187</v>
      </c>
      <c r="G19" s="189"/>
      <c r="H19" s="99" t="s">
        <v>4188</v>
      </c>
      <c r="I19" s="189"/>
      <c r="J19" s="189"/>
      <c r="K19" s="42" t="s">
        <v>4166</v>
      </c>
      <c r="L19" s="218" t="s">
        <v>4171</v>
      </c>
      <c r="M19" s="189"/>
      <c r="N19" s="99" t="s">
        <v>4189</v>
      </c>
      <c r="O19" s="99" t="s">
        <v>4190</v>
      </c>
      <c r="P19" s="215" t="s">
        <v>425</v>
      </c>
      <c r="Q19" s="215" t="s">
        <v>425</v>
      </c>
      <c r="R19" s="189"/>
      <c r="S19" s="224">
        <v>1527</v>
      </c>
      <c r="T19" s="219">
        <v>304</v>
      </c>
      <c r="U19" s="222">
        <v>152</v>
      </c>
      <c r="V19" s="217" t="s">
        <v>3254</v>
      </c>
      <c r="W19" s="189"/>
      <c r="X19" s="189"/>
      <c r="Y19" s="193"/>
      <c r="Z19" s="212"/>
      <c r="AA19" s="193"/>
      <c r="AB19" s="215" t="s">
        <v>425</v>
      </c>
      <c r="AC19" s="42"/>
      <c r="AD19" s="223" t="s">
        <v>425</v>
      </c>
      <c r="AE19" s="220" t="s">
        <v>425</v>
      </c>
      <c r="AF19" s="215" t="s">
        <v>425</v>
      </c>
      <c r="AG19" s="215" t="s">
        <v>425</v>
      </c>
      <c r="AH19" s="22"/>
      <c r="AI19" s="223" t="s">
        <v>425</v>
      </c>
      <c r="AJ19" s="215" t="s">
        <v>425</v>
      </c>
      <c r="AK19" s="215" t="s">
        <v>425</v>
      </c>
      <c r="AL19" s="215" t="s">
        <v>425</v>
      </c>
      <c r="AM19" s="218"/>
      <c r="AN19" s="218">
        <v>89</v>
      </c>
      <c r="AO19" s="215" t="s">
        <v>425</v>
      </c>
      <c r="AP19" s="215" t="s">
        <v>425</v>
      </c>
      <c r="AQ19" s="215" t="s">
        <v>425</v>
      </c>
      <c r="AR19" s="225"/>
      <c r="AS19" s="223" t="s">
        <v>425</v>
      </c>
      <c r="AT19" s="209" t="s">
        <v>425</v>
      </c>
      <c r="AU19" s="213" t="s">
        <v>425</v>
      </c>
      <c r="AV19" s="22"/>
      <c r="AW19" s="115"/>
      <c r="AX19" s="115"/>
      <c r="AY19" s="42"/>
      <c r="AZ19" s="42"/>
      <c r="BA19" s="215" t="s">
        <v>425</v>
      </c>
      <c r="BB19" s="99"/>
      <c r="BC19" s="99">
        <v>80</v>
      </c>
      <c r="BD19" s="215" t="s">
        <v>425</v>
      </c>
      <c r="BE19" s="215" t="s">
        <v>425</v>
      </c>
      <c r="BF19" s="215" t="s">
        <v>425</v>
      </c>
      <c r="BG19" s="218"/>
      <c r="BH19" s="218">
        <v>75</v>
      </c>
      <c r="BI19" s="215" t="s">
        <v>425</v>
      </c>
      <c r="BJ19" s="215" t="s">
        <v>425</v>
      </c>
      <c r="BK19" s="215" t="s">
        <v>425</v>
      </c>
      <c r="BL19" s="183"/>
      <c r="BM19" s="99">
        <v>69</v>
      </c>
      <c r="BN19" s="215" t="s">
        <v>425</v>
      </c>
      <c r="BO19" s="183"/>
      <c r="BP19" s="42"/>
      <c r="BQ19" s="42"/>
      <c r="BR19" s="47"/>
      <c r="BS19" s="42"/>
      <c r="BT19" s="48"/>
      <c r="BU19" s="42"/>
      <c r="BV19" s="42"/>
      <c r="BW19" s="42"/>
      <c r="BX19" s="42"/>
      <c r="BY19" s="96">
        <v>1</v>
      </c>
      <c r="BZ19" s="94">
        <v>0</v>
      </c>
      <c r="CA19" s="94">
        <v>0</v>
      </c>
      <c r="CB19" s="94">
        <v>0</v>
      </c>
      <c r="CC19" s="94">
        <v>0</v>
      </c>
      <c r="CD19" s="94">
        <v>0</v>
      </c>
      <c r="CE19" s="94">
        <v>0</v>
      </c>
      <c r="CF19" s="94">
        <v>0</v>
      </c>
      <c r="CG19" s="94">
        <v>1</v>
      </c>
      <c r="CH19" s="94">
        <v>0</v>
      </c>
      <c r="CI19" s="94">
        <v>1</v>
      </c>
      <c r="CJ19" s="94">
        <v>0</v>
      </c>
      <c r="CK19" s="94">
        <v>0</v>
      </c>
      <c r="CL19" s="94">
        <v>0</v>
      </c>
      <c r="CM19" s="94">
        <v>1</v>
      </c>
      <c r="CN19" s="94" t="s">
        <v>4191</v>
      </c>
      <c r="CO19" s="94"/>
      <c r="CP19" s="94"/>
      <c r="CQ19" s="94"/>
      <c r="CR19" s="94"/>
      <c r="CS19" s="216">
        <v>0.17</v>
      </c>
      <c r="CT19" s="94"/>
      <c r="CU19" s="94"/>
      <c r="CV19" s="94">
        <v>72</v>
      </c>
      <c r="CW19" s="94"/>
      <c r="CX19" s="94"/>
      <c r="CY19" s="94"/>
      <c r="CZ19" s="94"/>
      <c r="DA19" s="94"/>
      <c r="DB19" s="94"/>
      <c r="DC19" s="94"/>
      <c r="DD19" s="94"/>
      <c r="DE19" s="94"/>
      <c r="DF19" s="94"/>
      <c r="DG19" s="94"/>
      <c r="DH19" s="94">
        <v>75</v>
      </c>
      <c r="DI19" s="94"/>
      <c r="DJ19" s="94"/>
      <c r="DK19" s="94"/>
      <c r="DL19" s="94"/>
      <c r="DM19" s="94"/>
      <c r="DN19" s="94">
        <v>3</v>
      </c>
      <c r="DO19" s="94"/>
      <c r="DP19" s="94"/>
      <c r="DQ19" s="94"/>
      <c r="DR19" s="216">
        <v>0.56000000000000005</v>
      </c>
    </row>
    <row r="20" spans="1:122">
      <c r="A20" s="42">
        <v>17</v>
      </c>
      <c r="B20" s="42">
        <v>2021</v>
      </c>
      <c r="C20" s="189"/>
      <c r="D20" s="217" t="s">
        <v>430</v>
      </c>
      <c r="E20" s="189"/>
      <c r="F20" s="99" t="s">
        <v>4187</v>
      </c>
      <c r="G20" s="189"/>
      <c r="H20" s="99" t="s">
        <v>4188</v>
      </c>
      <c r="I20" s="189"/>
      <c r="J20" s="189"/>
      <c r="K20" s="42" t="s">
        <v>4166</v>
      </c>
      <c r="L20" s="218" t="s">
        <v>4192</v>
      </c>
      <c r="M20" s="189"/>
      <c r="N20" s="99" t="s">
        <v>4189</v>
      </c>
      <c r="O20" s="99" t="s">
        <v>4190</v>
      </c>
      <c r="P20" s="215" t="s">
        <v>425</v>
      </c>
      <c r="Q20" s="215" t="s">
        <v>425</v>
      </c>
      <c r="R20" s="189"/>
      <c r="S20" s="224">
        <v>2131</v>
      </c>
      <c r="T20" s="99" t="s">
        <v>4173</v>
      </c>
      <c r="U20" s="53" t="s">
        <v>4173</v>
      </c>
      <c r="V20" s="217" t="s">
        <v>3254</v>
      </c>
      <c r="W20" s="189"/>
      <c r="X20" s="189"/>
      <c r="Y20" s="193"/>
      <c r="Z20" s="212"/>
      <c r="AA20" s="193"/>
      <c r="AB20" s="215" t="s">
        <v>425</v>
      </c>
      <c r="AC20" s="42"/>
      <c r="AD20" s="223" t="s">
        <v>425</v>
      </c>
      <c r="AE20" s="220" t="s">
        <v>425</v>
      </c>
      <c r="AF20" s="215" t="s">
        <v>425</v>
      </c>
      <c r="AG20" s="215" t="s">
        <v>425</v>
      </c>
      <c r="AH20" s="22"/>
      <c r="AI20" s="223" t="s">
        <v>425</v>
      </c>
      <c r="AJ20" s="215" t="s">
        <v>425</v>
      </c>
      <c r="AK20" s="215" t="s">
        <v>425</v>
      </c>
      <c r="AL20" s="215" t="s">
        <v>425</v>
      </c>
      <c r="AM20" s="218"/>
      <c r="AN20" s="218">
        <v>86</v>
      </c>
      <c r="AO20" s="215" t="s">
        <v>425</v>
      </c>
      <c r="AP20" s="215" t="s">
        <v>425</v>
      </c>
      <c r="AQ20" s="215" t="s">
        <v>425</v>
      </c>
      <c r="AR20" s="225"/>
      <c r="AS20" s="223" t="s">
        <v>425</v>
      </c>
      <c r="AT20" s="209" t="s">
        <v>425</v>
      </c>
      <c r="AU20" s="213" t="s">
        <v>425</v>
      </c>
      <c r="AV20" s="22"/>
      <c r="AW20" s="115"/>
      <c r="AX20" s="115"/>
      <c r="AY20" s="42"/>
      <c r="AZ20" s="42"/>
      <c r="BA20" s="215" t="s">
        <v>425</v>
      </c>
      <c r="BB20" s="99"/>
      <c r="BC20" s="99">
        <v>70</v>
      </c>
      <c r="BD20" s="215" t="s">
        <v>425</v>
      </c>
      <c r="BE20" s="215" t="s">
        <v>425</v>
      </c>
      <c r="BF20" s="215" t="s">
        <v>425</v>
      </c>
      <c r="BG20" s="218"/>
      <c r="BH20" s="218">
        <v>70</v>
      </c>
      <c r="BI20" s="215" t="s">
        <v>425</v>
      </c>
      <c r="BJ20" s="215" t="s">
        <v>425</v>
      </c>
      <c r="BK20" s="215" t="s">
        <v>425</v>
      </c>
      <c r="BL20" s="183"/>
      <c r="BM20" s="99">
        <v>62</v>
      </c>
      <c r="BN20" s="215" t="s">
        <v>425</v>
      </c>
      <c r="BO20" s="183"/>
      <c r="BP20" s="42"/>
      <c r="BQ20" s="42"/>
      <c r="BR20" s="47"/>
      <c r="BS20" s="42"/>
      <c r="BT20" s="48"/>
      <c r="BU20" s="42"/>
      <c r="BV20" s="42"/>
      <c r="BW20" s="42"/>
      <c r="BX20" s="42"/>
      <c r="BY20" s="96">
        <v>1</v>
      </c>
      <c r="BZ20" s="94">
        <v>0</v>
      </c>
      <c r="CA20" s="94">
        <v>0</v>
      </c>
      <c r="CB20" s="94">
        <v>0</v>
      </c>
      <c r="CC20" s="94">
        <v>0</v>
      </c>
      <c r="CD20" s="94">
        <v>0</v>
      </c>
      <c r="CE20" s="94">
        <v>0</v>
      </c>
      <c r="CF20" s="94">
        <v>0</v>
      </c>
      <c r="CG20" s="94">
        <v>1</v>
      </c>
      <c r="CH20" s="94">
        <v>0</v>
      </c>
      <c r="CI20" s="94">
        <v>1</v>
      </c>
      <c r="CJ20" s="94">
        <v>0</v>
      </c>
      <c r="CK20" s="94">
        <v>0</v>
      </c>
      <c r="CL20" s="94">
        <v>0</v>
      </c>
      <c r="CM20" s="94">
        <v>1</v>
      </c>
      <c r="CN20" s="94" t="s">
        <v>4191</v>
      </c>
      <c r="CO20" s="94"/>
      <c r="CP20" s="94"/>
      <c r="CQ20" s="94"/>
      <c r="CR20" s="94"/>
      <c r="CS20" s="94"/>
      <c r="CT20" s="94"/>
      <c r="CU20" s="94"/>
      <c r="CV20" s="94"/>
      <c r="CW20" s="94"/>
      <c r="CX20" s="94"/>
      <c r="CY20" s="94"/>
      <c r="CZ20" s="94"/>
      <c r="DA20" s="94"/>
      <c r="DB20" s="94"/>
      <c r="DC20" s="94"/>
      <c r="DD20" s="94"/>
      <c r="DE20" s="94"/>
      <c r="DF20" s="94"/>
      <c r="DG20" s="94"/>
      <c r="DH20" s="94"/>
      <c r="DI20" s="94"/>
      <c r="DJ20" s="94"/>
      <c r="DK20" s="94"/>
      <c r="DL20" s="94"/>
      <c r="DM20" s="94"/>
      <c r="DN20" s="94"/>
      <c r="DO20" s="94"/>
      <c r="DP20" s="94"/>
      <c r="DQ20" s="94"/>
      <c r="DR20" s="216">
        <v>0.44</v>
      </c>
    </row>
    <row r="21" spans="1:122">
      <c r="A21" s="42">
        <v>18</v>
      </c>
      <c r="B21" s="42">
        <v>2021</v>
      </c>
      <c r="C21" s="189"/>
      <c r="D21" s="217" t="s">
        <v>430</v>
      </c>
      <c r="E21" s="189"/>
      <c r="F21" s="99" t="s">
        <v>4187</v>
      </c>
      <c r="G21" s="189"/>
      <c r="H21" s="99" t="s">
        <v>4188</v>
      </c>
      <c r="I21" s="189"/>
      <c r="J21" s="189"/>
      <c r="K21" s="42" t="s">
        <v>4166</v>
      </c>
      <c r="L21" s="218" t="s">
        <v>4193</v>
      </c>
      <c r="M21" s="189"/>
      <c r="N21" s="99" t="s">
        <v>4189</v>
      </c>
      <c r="O21" s="99" t="s">
        <v>4190</v>
      </c>
      <c r="P21" s="215" t="s">
        <v>425</v>
      </c>
      <c r="Q21" s="215" t="s">
        <v>425</v>
      </c>
      <c r="R21" s="189"/>
      <c r="S21" s="224">
        <v>2036</v>
      </c>
      <c r="T21" s="99" t="s">
        <v>4173</v>
      </c>
      <c r="U21" s="53" t="s">
        <v>4173</v>
      </c>
      <c r="V21" s="217" t="s">
        <v>3254</v>
      </c>
      <c r="W21" s="189"/>
      <c r="X21" s="189"/>
      <c r="Y21" s="193"/>
      <c r="Z21" s="212"/>
      <c r="AA21" s="193"/>
      <c r="AB21" s="215" t="s">
        <v>425</v>
      </c>
      <c r="AC21" s="42"/>
      <c r="AD21" s="223" t="s">
        <v>425</v>
      </c>
      <c r="AE21" s="220" t="s">
        <v>425</v>
      </c>
      <c r="AF21" s="215" t="s">
        <v>425</v>
      </c>
      <c r="AG21" s="215" t="s">
        <v>425</v>
      </c>
      <c r="AH21" s="22"/>
      <c r="AI21" s="223" t="s">
        <v>425</v>
      </c>
      <c r="AJ21" s="215" t="s">
        <v>425</v>
      </c>
      <c r="AK21" s="215" t="s">
        <v>425</v>
      </c>
      <c r="AL21" s="215" t="s">
        <v>425</v>
      </c>
      <c r="AM21" s="218"/>
      <c r="AN21" s="218">
        <v>78</v>
      </c>
      <c r="AO21" s="215" t="s">
        <v>425</v>
      </c>
      <c r="AP21" s="215" t="s">
        <v>425</v>
      </c>
      <c r="AQ21" s="215" t="s">
        <v>425</v>
      </c>
      <c r="AR21" s="225"/>
      <c r="AS21" s="223" t="s">
        <v>425</v>
      </c>
      <c r="AT21" s="209" t="s">
        <v>425</v>
      </c>
      <c r="AU21" s="213" t="s">
        <v>425</v>
      </c>
      <c r="AV21" s="22"/>
      <c r="AW21" s="115"/>
      <c r="AX21" s="115"/>
      <c r="AY21" s="42"/>
      <c r="AZ21" s="42"/>
      <c r="BA21" s="215" t="s">
        <v>425</v>
      </c>
      <c r="BB21" s="99"/>
      <c r="BC21" s="99">
        <v>84</v>
      </c>
      <c r="BD21" s="215" t="s">
        <v>425</v>
      </c>
      <c r="BE21" s="215" t="s">
        <v>425</v>
      </c>
      <c r="BF21" s="215" t="s">
        <v>425</v>
      </c>
      <c r="BG21" s="218"/>
      <c r="BH21" s="218">
        <v>76</v>
      </c>
      <c r="BI21" s="215" t="s">
        <v>425</v>
      </c>
      <c r="BJ21" s="215" t="s">
        <v>425</v>
      </c>
      <c r="BK21" s="215" t="s">
        <v>425</v>
      </c>
      <c r="BL21" s="183"/>
      <c r="BM21" s="99">
        <v>70</v>
      </c>
      <c r="BN21" s="215" t="s">
        <v>425</v>
      </c>
      <c r="BO21" s="183"/>
      <c r="BP21" s="42"/>
      <c r="BQ21" s="42"/>
      <c r="BR21" s="47"/>
      <c r="BS21" s="42"/>
      <c r="BT21" s="48"/>
      <c r="BU21" s="42"/>
      <c r="BV21" s="42"/>
      <c r="BW21" s="42"/>
      <c r="BX21" s="42"/>
      <c r="BY21" s="96">
        <v>1</v>
      </c>
      <c r="BZ21" s="94">
        <v>0</v>
      </c>
      <c r="CA21" s="94">
        <v>0</v>
      </c>
      <c r="CB21" s="94">
        <v>0</v>
      </c>
      <c r="CC21" s="94">
        <v>0</v>
      </c>
      <c r="CD21" s="94">
        <v>0</v>
      </c>
      <c r="CE21" s="94">
        <v>0</v>
      </c>
      <c r="CF21" s="94">
        <v>0</v>
      </c>
      <c r="CG21" s="94">
        <v>1</v>
      </c>
      <c r="CH21" s="94">
        <v>0</v>
      </c>
      <c r="CI21" s="94">
        <v>1</v>
      </c>
      <c r="CJ21" s="94">
        <v>0</v>
      </c>
      <c r="CK21" s="94">
        <v>0</v>
      </c>
      <c r="CL21" s="94">
        <v>0</v>
      </c>
      <c r="CM21" s="94">
        <v>1</v>
      </c>
      <c r="CN21" s="94" t="s">
        <v>4191</v>
      </c>
      <c r="CO21" s="94"/>
      <c r="CP21" s="94"/>
      <c r="CQ21" s="94"/>
      <c r="CR21" s="94"/>
      <c r="CS21" s="94"/>
      <c r="CT21" s="94"/>
      <c r="CU21" s="94"/>
      <c r="CV21" s="94"/>
      <c r="CW21" s="94"/>
      <c r="CX21" s="94"/>
      <c r="CY21" s="94"/>
      <c r="CZ21" s="94"/>
      <c r="DA21" s="94"/>
      <c r="DB21" s="94"/>
      <c r="DC21" s="94"/>
      <c r="DD21" s="94"/>
      <c r="DE21" s="94"/>
      <c r="DF21" s="94"/>
      <c r="DG21" s="94"/>
      <c r="DH21" s="94"/>
      <c r="DI21" s="94"/>
      <c r="DJ21" s="94"/>
      <c r="DK21" s="94"/>
      <c r="DL21" s="94"/>
      <c r="DM21" s="94"/>
      <c r="DN21" s="94"/>
      <c r="DO21" s="94"/>
      <c r="DP21" s="94"/>
      <c r="DQ21" s="94"/>
      <c r="DR21" s="216">
        <v>0.46</v>
      </c>
    </row>
    <row r="22" spans="1:122">
      <c r="A22" s="42">
        <v>19</v>
      </c>
      <c r="B22" s="42">
        <v>2021</v>
      </c>
      <c r="C22" s="189"/>
      <c r="D22" s="217" t="e">
        <v>#N/A</v>
      </c>
      <c r="E22" s="189"/>
      <c r="F22" s="99" t="s">
        <v>4194</v>
      </c>
      <c r="G22" s="189"/>
      <c r="H22" s="99" t="s">
        <v>4195</v>
      </c>
      <c r="I22" s="189"/>
      <c r="J22" s="189"/>
      <c r="K22" s="42" t="s">
        <v>4166</v>
      </c>
      <c r="L22" s="99" t="s">
        <v>4196</v>
      </c>
      <c r="M22" s="189"/>
      <c r="N22" s="99" t="s">
        <v>1241</v>
      </c>
      <c r="O22" s="99" t="s">
        <v>4197</v>
      </c>
      <c r="P22" s="215" t="s">
        <v>425</v>
      </c>
      <c r="Q22" s="215" t="s">
        <v>425</v>
      </c>
      <c r="R22" s="189"/>
      <c r="S22" s="224">
        <v>2803</v>
      </c>
      <c r="T22" s="226">
        <v>5110</v>
      </c>
      <c r="U22" s="227">
        <v>1703</v>
      </c>
      <c r="V22" s="217" t="s">
        <v>3254</v>
      </c>
      <c r="W22" s="189"/>
      <c r="X22" s="189"/>
      <c r="Y22" s="193"/>
      <c r="Z22" s="212"/>
      <c r="AA22" s="193"/>
      <c r="AB22" s="215" t="s">
        <v>425</v>
      </c>
      <c r="AC22" s="42"/>
      <c r="AD22" s="228" t="s">
        <v>425</v>
      </c>
      <c r="AE22" s="220" t="s">
        <v>425</v>
      </c>
      <c r="AF22" s="215" t="s">
        <v>425</v>
      </c>
      <c r="AG22" s="215" t="s">
        <v>425</v>
      </c>
      <c r="AH22" s="22"/>
      <c r="AI22" s="223" t="s">
        <v>425</v>
      </c>
      <c r="AJ22" s="215" t="s">
        <v>425</v>
      </c>
      <c r="AK22" s="215" t="s">
        <v>425</v>
      </c>
      <c r="AL22" s="215" t="s">
        <v>425</v>
      </c>
      <c r="AM22" s="218"/>
      <c r="AN22" s="218">
        <v>95</v>
      </c>
      <c r="AO22" s="215" t="s">
        <v>425</v>
      </c>
      <c r="AP22" s="215" t="s">
        <v>425</v>
      </c>
      <c r="AQ22" s="215" t="s">
        <v>425</v>
      </c>
      <c r="AR22" s="225"/>
      <c r="AS22" s="223" t="s">
        <v>425</v>
      </c>
      <c r="AT22" s="209" t="s">
        <v>425</v>
      </c>
      <c r="AU22" s="213" t="s">
        <v>425</v>
      </c>
      <c r="AV22" s="22"/>
      <c r="AW22" s="115"/>
      <c r="AX22" s="115"/>
      <c r="AY22" s="42"/>
      <c r="AZ22" s="42"/>
      <c r="BA22" s="215" t="s">
        <v>425</v>
      </c>
      <c r="BB22" s="225"/>
      <c r="BC22" s="223" t="s">
        <v>425</v>
      </c>
      <c r="BD22" s="215" t="s">
        <v>425</v>
      </c>
      <c r="BE22" s="215" t="s">
        <v>425</v>
      </c>
      <c r="BF22" s="215" t="s">
        <v>425</v>
      </c>
      <c r="BG22" s="218"/>
      <c r="BH22" s="218">
        <v>81</v>
      </c>
      <c r="BI22" s="215" t="s">
        <v>425</v>
      </c>
      <c r="BJ22" s="215" t="s">
        <v>425</v>
      </c>
      <c r="BK22" s="215" t="s">
        <v>425</v>
      </c>
      <c r="BL22" s="183"/>
      <c r="BM22" s="99">
        <v>58</v>
      </c>
      <c r="BN22" s="215" t="s">
        <v>425</v>
      </c>
      <c r="BO22" s="183"/>
      <c r="BP22" s="42"/>
      <c r="BQ22" s="42"/>
      <c r="BR22" s="47"/>
      <c r="BS22" s="42"/>
      <c r="BT22" s="48"/>
      <c r="BU22" s="42"/>
      <c r="BV22" s="42"/>
      <c r="BW22" s="42"/>
      <c r="BX22" s="42"/>
      <c r="BY22" s="96"/>
      <c r="BZ22" s="94"/>
      <c r="CA22" s="94"/>
      <c r="CB22" s="94"/>
      <c r="CC22" s="94"/>
      <c r="CD22" s="94"/>
      <c r="CE22" s="94"/>
      <c r="CF22" s="94"/>
      <c r="CG22" s="94"/>
      <c r="CH22" s="94"/>
      <c r="CI22" s="94"/>
      <c r="CJ22" s="94"/>
      <c r="CK22" s="94"/>
      <c r="CL22" s="94"/>
      <c r="CM22" s="94"/>
      <c r="CN22" s="94" t="s">
        <v>4198</v>
      </c>
      <c r="CO22" s="94"/>
      <c r="CP22" s="94"/>
      <c r="CQ22" s="94"/>
      <c r="CR22" s="94"/>
      <c r="CS22" s="216">
        <v>0.65</v>
      </c>
      <c r="CT22" s="94"/>
      <c r="CU22" s="94"/>
      <c r="CV22" s="94"/>
      <c r="CW22" s="94"/>
      <c r="CX22" s="94"/>
      <c r="CY22" s="94"/>
      <c r="CZ22" s="94"/>
      <c r="DA22" s="94"/>
      <c r="DB22" s="94"/>
      <c r="DC22" s="94"/>
      <c r="DD22" s="94"/>
      <c r="DE22" s="94"/>
      <c r="DF22" s="94"/>
      <c r="DG22" s="94"/>
      <c r="DH22" s="94"/>
      <c r="DI22" s="94"/>
      <c r="DJ22" s="94"/>
      <c r="DK22" s="94"/>
      <c r="DL22" s="94"/>
      <c r="DM22" s="94"/>
      <c r="DN22" s="94"/>
      <c r="DO22" s="94"/>
      <c r="DP22" s="94"/>
      <c r="DQ22" s="94"/>
      <c r="DR22" s="94"/>
    </row>
    <row r="23" spans="1:122">
      <c r="A23" s="42">
        <v>20</v>
      </c>
      <c r="B23" s="42">
        <v>2021</v>
      </c>
      <c r="C23" s="189"/>
      <c r="D23" s="217" t="e">
        <v>#N/A</v>
      </c>
      <c r="E23" s="189"/>
      <c r="F23" s="99" t="s">
        <v>4194</v>
      </c>
      <c r="G23" s="189"/>
      <c r="H23" s="99" t="s">
        <v>4195</v>
      </c>
      <c r="I23" s="189"/>
      <c r="J23" s="189"/>
      <c r="K23" s="42" t="s">
        <v>4166</v>
      </c>
      <c r="L23" s="99" t="s">
        <v>4171</v>
      </c>
      <c r="M23" s="189"/>
      <c r="N23" s="99" t="s">
        <v>1241</v>
      </c>
      <c r="O23" s="99" t="s">
        <v>4197</v>
      </c>
      <c r="P23" s="215" t="s">
        <v>425</v>
      </c>
      <c r="Q23" s="215" t="s">
        <v>425</v>
      </c>
      <c r="R23" s="189"/>
      <c r="S23" s="224">
        <v>2374</v>
      </c>
      <c r="T23" s="226">
        <v>3399</v>
      </c>
      <c r="U23" s="227">
        <v>1133</v>
      </c>
      <c r="V23" s="217" t="s">
        <v>3254</v>
      </c>
      <c r="W23" s="189"/>
      <c r="X23" s="189"/>
      <c r="Y23" s="193"/>
      <c r="Z23" s="212"/>
      <c r="AA23" s="193"/>
      <c r="AB23" s="215" t="s">
        <v>425</v>
      </c>
      <c r="AC23" s="42"/>
      <c r="AD23" s="228" t="s">
        <v>425</v>
      </c>
      <c r="AE23" s="220" t="s">
        <v>425</v>
      </c>
      <c r="AF23" s="215" t="s">
        <v>425</v>
      </c>
      <c r="AG23" s="215" t="s">
        <v>425</v>
      </c>
      <c r="AH23" s="22"/>
      <c r="AI23" s="223" t="s">
        <v>425</v>
      </c>
      <c r="AJ23" s="215" t="s">
        <v>425</v>
      </c>
      <c r="AK23" s="215" t="s">
        <v>425</v>
      </c>
      <c r="AL23" s="215" t="s">
        <v>425</v>
      </c>
      <c r="AM23" s="218"/>
      <c r="AN23" s="218">
        <v>90</v>
      </c>
      <c r="AO23" s="215" t="s">
        <v>425</v>
      </c>
      <c r="AP23" s="215" t="s">
        <v>425</v>
      </c>
      <c r="AQ23" s="215" t="s">
        <v>425</v>
      </c>
      <c r="AR23" s="225"/>
      <c r="AS23" s="223" t="s">
        <v>425</v>
      </c>
      <c r="AT23" s="209" t="s">
        <v>425</v>
      </c>
      <c r="AU23" s="213" t="s">
        <v>425</v>
      </c>
      <c r="AV23" s="22"/>
      <c r="AW23" s="115"/>
      <c r="AX23" s="115"/>
      <c r="AY23" s="42"/>
      <c r="AZ23" s="42"/>
      <c r="BA23" s="215" t="s">
        <v>425</v>
      </c>
      <c r="BB23" s="225"/>
      <c r="BC23" s="223" t="s">
        <v>425</v>
      </c>
      <c r="BD23" s="215" t="s">
        <v>425</v>
      </c>
      <c r="BE23" s="215" t="s">
        <v>425</v>
      </c>
      <c r="BF23" s="215" t="s">
        <v>425</v>
      </c>
      <c r="BG23" s="218"/>
      <c r="BH23" s="218">
        <v>82</v>
      </c>
      <c r="BI23" s="215" t="s">
        <v>425</v>
      </c>
      <c r="BJ23" s="215" t="s">
        <v>425</v>
      </c>
      <c r="BK23" s="215" t="s">
        <v>425</v>
      </c>
      <c r="BL23" s="183"/>
      <c r="BM23" s="99">
        <v>63</v>
      </c>
      <c r="BN23" s="215" t="s">
        <v>425</v>
      </c>
      <c r="BO23" s="183"/>
      <c r="BP23" s="42"/>
      <c r="BQ23" s="42"/>
      <c r="BR23" s="47"/>
      <c r="BS23" s="42"/>
      <c r="BT23" s="48"/>
      <c r="BU23" s="42"/>
      <c r="BV23" s="42"/>
      <c r="BW23" s="42"/>
      <c r="BX23" s="42"/>
      <c r="BY23" s="96"/>
      <c r="BZ23" s="94"/>
      <c r="CA23" s="94"/>
      <c r="CB23" s="94"/>
      <c r="CC23" s="94"/>
      <c r="CD23" s="94"/>
      <c r="CE23" s="94"/>
      <c r="CF23" s="94"/>
      <c r="CG23" s="94"/>
      <c r="CH23" s="94"/>
      <c r="CI23" s="94"/>
      <c r="CJ23" s="94"/>
      <c r="CK23" s="94"/>
      <c r="CL23" s="94"/>
      <c r="CM23" s="94"/>
      <c r="CN23" s="94" t="s">
        <v>4199</v>
      </c>
      <c r="CO23" s="94"/>
      <c r="CP23" s="94"/>
      <c r="CQ23" s="94"/>
      <c r="CR23" s="94"/>
      <c r="CS23" s="216">
        <v>0.59</v>
      </c>
      <c r="CT23" s="94"/>
      <c r="CU23" s="94"/>
      <c r="CV23" s="94"/>
      <c r="CW23" s="94"/>
      <c r="CX23" s="94"/>
      <c r="CY23" s="94"/>
      <c r="CZ23" s="94"/>
      <c r="DA23" s="94"/>
      <c r="DB23" s="94"/>
      <c r="DC23" s="94"/>
      <c r="DD23" s="94"/>
      <c r="DE23" s="94"/>
      <c r="DF23" s="94"/>
      <c r="DG23" s="94"/>
      <c r="DH23" s="94"/>
      <c r="DI23" s="94"/>
      <c r="DJ23" s="94"/>
      <c r="DK23" s="94"/>
      <c r="DL23" s="94"/>
      <c r="DM23" s="94"/>
      <c r="DN23" s="94"/>
      <c r="DO23" s="94"/>
      <c r="DP23" s="94"/>
      <c r="DQ23" s="94"/>
      <c r="DR23" s="94"/>
    </row>
    <row r="24" spans="1:122">
      <c r="A24" s="42">
        <v>21</v>
      </c>
      <c r="B24" s="42">
        <v>2021</v>
      </c>
      <c r="C24" s="189"/>
      <c r="D24" s="217" t="e">
        <v>#N/A</v>
      </c>
      <c r="E24" s="189"/>
      <c r="F24" s="99" t="s">
        <v>4194</v>
      </c>
      <c r="G24" s="189"/>
      <c r="H24" s="99" t="s">
        <v>4195</v>
      </c>
      <c r="I24" s="189"/>
      <c r="J24" s="189"/>
      <c r="K24" s="42" t="s">
        <v>4166</v>
      </c>
      <c r="L24" s="99" t="s">
        <v>4192</v>
      </c>
      <c r="M24" s="189"/>
      <c r="N24" s="99" t="s">
        <v>1241</v>
      </c>
      <c r="O24" s="99" t="s">
        <v>4197</v>
      </c>
      <c r="P24" s="215" t="s">
        <v>425</v>
      </c>
      <c r="Q24" s="215" t="s">
        <v>425</v>
      </c>
      <c r="R24" s="189"/>
      <c r="S24" s="99" t="s">
        <v>4173</v>
      </c>
      <c r="T24" s="99" t="s">
        <v>4173</v>
      </c>
      <c r="U24" s="53" t="s">
        <v>4173</v>
      </c>
      <c r="V24" s="217" t="s">
        <v>3254</v>
      </c>
      <c r="W24" s="189"/>
      <c r="X24" s="189"/>
      <c r="Y24" s="193"/>
      <c r="Z24" s="212"/>
      <c r="AA24" s="193"/>
      <c r="AB24" s="215" t="s">
        <v>425</v>
      </c>
      <c r="AC24" s="42"/>
      <c r="AD24" s="228" t="s">
        <v>425</v>
      </c>
      <c r="AE24" s="220" t="s">
        <v>425</v>
      </c>
      <c r="AF24" s="215" t="s">
        <v>425</v>
      </c>
      <c r="AG24" s="215" t="s">
        <v>425</v>
      </c>
      <c r="AH24" s="22"/>
      <c r="AI24" s="223" t="s">
        <v>425</v>
      </c>
      <c r="AJ24" s="215" t="s">
        <v>425</v>
      </c>
      <c r="AK24" s="215" t="s">
        <v>425</v>
      </c>
      <c r="AL24" s="215" t="s">
        <v>425</v>
      </c>
      <c r="AM24" s="218"/>
      <c r="AN24" s="218">
        <v>78</v>
      </c>
      <c r="AO24" s="215" t="s">
        <v>425</v>
      </c>
      <c r="AP24" s="215" t="s">
        <v>425</v>
      </c>
      <c r="AQ24" s="215" t="s">
        <v>425</v>
      </c>
      <c r="AR24" s="225"/>
      <c r="AS24" s="223" t="s">
        <v>425</v>
      </c>
      <c r="AT24" s="209" t="s">
        <v>425</v>
      </c>
      <c r="AU24" s="213" t="s">
        <v>425</v>
      </c>
      <c r="AV24" s="22"/>
      <c r="AW24" s="115"/>
      <c r="AX24" s="115"/>
      <c r="AY24" s="42"/>
      <c r="AZ24" s="42"/>
      <c r="BA24" s="215" t="s">
        <v>425</v>
      </c>
      <c r="BB24" s="225"/>
      <c r="BC24" s="223" t="s">
        <v>425</v>
      </c>
      <c r="BD24" s="215" t="s">
        <v>425</v>
      </c>
      <c r="BE24" s="215" t="s">
        <v>425</v>
      </c>
      <c r="BF24" s="215" t="s">
        <v>425</v>
      </c>
      <c r="BG24" s="218"/>
      <c r="BH24" s="218">
        <v>66</v>
      </c>
      <c r="BI24" s="215" t="s">
        <v>425</v>
      </c>
      <c r="BJ24" s="215" t="s">
        <v>425</v>
      </c>
      <c r="BK24" s="215" t="s">
        <v>425</v>
      </c>
      <c r="BL24" s="183"/>
      <c r="BM24" s="99">
        <v>54</v>
      </c>
      <c r="BN24" s="215" t="s">
        <v>425</v>
      </c>
      <c r="BO24" s="183"/>
      <c r="BP24" s="42"/>
      <c r="BQ24" s="42"/>
      <c r="BR24" s="47"/>
      <c r="BS24" s="42"/>
      <c r="BT24" s="48"/>
      <c r="BU24" s="42"/>
      <c r="BV24" s="42"/>
      <c r="BW24" s="42"/>
      <c r="BX24" s="42"/>
      <c r="BY24" s="96"/>
      <c r="BZ24" s="94"/>
      <c r="CA24" s="94"/>
      <c r="CB24" s="94"/>
      <c r="CC24" s="94"/>
      <c r="CD24" s="94"/>
      <c r="CE24" s="94"/>
      <c r="CF24" s="94"/>
      <c r="CG24" s="94"/>
      <c r="CH24" s="94"/>
      <c r="CI24" s="94"/>
      <c r="CJ24" s="94"/>
      <c r="CK24" s="94"/>
      <c r="CL24" s="94"/>
      <c r="CM24" s="94"/>
      <c r="CN24" s="94" t="s">
        <v>4200</v>
      </c>
      <c r="CO24" s="94"/>
      <c r="CP24" s="94"/>
      <c r="CQ24" s="94"/>
      <c r="CR24" s="94"/>
      <c r="CS24" s="94"/>
      <c r="CT24" s="94"/>
      <c r="CU24" s="94"/>
      <c r="CV24" s="94"/>
      <c r="CW24" s="94"/>
      <c r="CX24" s="94"/>
      <c r="CY24" s="94"/>
      <c r="CZ24" s="94"/>
      <c r="DA24" s="94"/>
      <c r="DB24" s="94"/>
      <c r="DC24" s="94"/>
      <c r="DD24" s="94"/>
      <c r="DE24" s="94"/>
      <c r="DF24" s="94"/>
      <c r="DG24" s="94"/>
      <c r="DH24" s="94"/>
      <c r="DI24" s="94"/>
      <c r="DJ24" s="94"/>
      <c r="DK24" s="94"/>
      <c r="DL24" s="94"/>
      <c r="DM24" s="94"/>
      <c r="DN24" s="94"/>
      <c r="DO24" s="94"/>
      <c r="DP24" s="94"/>
      <c r="DQ24" s="94"/>
      <c r="DR24" s="94"/>
    </row>
    <row r="25" spans="1:122">
      <c r="A25" s="42">
        <v>22</v>
      </c>
      <c r="B25" s="42">
        <v>2021</v>
      </c>
      <c r="C25" s="189"/>
      <c r="D25" s="217" t="s">
        <v>795</v>
      </c>
      <c r="E25" s="189"/>
      <c r="F25" s="99" t="s">
        <v>4187</v>
      </c>
      <c r="G25" s="189"/>
      <c r="H25" s="99" t="s">
        <v>4201</v>
      </c>
      <c r="I25" s="189"/>
      <c r="J25" s="189"/>
      <c r="K25" s="42" t="s">
        <v>4166</v>
      </c>
      <c r="L25" s="99" t="s">
        <v>4172</v>
      </c>
      <c r="M25" s="189"/>
      <c r="N25" s="99" t="s">
        <v>1089</v>
      </c>
      <c r="O25" s="99" t="s">
        <v>4202</v>
      </c>
      <c r="P25" s="99" t="s">
        <v>4203</v>
      </c>
      <c r="Q25" s="99" t="s">
        <v>4204</v>
      </c>
      <c r="R25" s="189"/>
      <c r="S25" s="99" t="s">
        <v>4173</v>
      </c>
      <c r="T25" s="224">
        <v>1590</v>
      </c>
      <c r="U25" s="53">
        <v>318</v>
      </c>
      <c r="V25" s="217" t="s">
        <v>3254</v>
      </c>
      <c r="W25" s="189"/>
      <c r="X25" s="189"/>
      <c r="Y25" s="193"/>
      <c r="Z25" s="212"/>
      <c r="AA25" s="193"/>
      <c r="AB25" s="218">
        <v>93</v>
      </c>
      <c r="AC25" s="42"/>
      <c r="AD25" s="218">
        <v>94</v>
      </c>
      <c r="AE25" s="224">
        <f t="shared" ref="AE25:AE34" si="0">AD25-AB25</f>
        <v>1</v>
      </c>
      <c r="AF25" s="115">
        <f t="shared" ref="AF25:AF34" si="1">(AD25-AB25)/AB25</f>
        <v>1.0752688172043012E-2</v>
      </c>
      <c r="AG25" s="228" t="s">
        <v>425</v>
      </c>
      <c r="AH25" s="22"/>
      <c r="AI25" s="223" t="s">
        <v>425</v>
      </c>
      <c r="AJ25" s="215" t="s">
        <v>425</v>
      </c>
      <c r="AK25" s="215" t="s">
        <v>425</v>
      </c>
      <c r="AL25" s="228" t="s">
        <v>425</v>
      </c>
      <c r="AM25" s="225"/>
      <c r="AN25" s="223" t="s">
        <v>425</v>
      </c>
      <c r="AO25" s="229" t="s">
        <v>425</v>
      </c>
      <c r="AP25" s="229" t="s">
        <v>425</v>
      </c>
      <c r="AQ25" s="228" t="s">
        <v>425</v>
      </c>
      <c r="AR25" s="225"/>
      <c r="AS25" s="223" t="s">
        <v>425</v>
      </c>
      <c r="AT25" s="209" t="s">
        <v>425</v>
      </c>
      <c r="AU25" s="213" t="s">
        <v>425</v>
      </c>
      <c r="AV25" s="22"/>
      <c r="AW25" s="115"/>
      <c r="AX25" s="115"/>
      <c r="AY25" s="42"/>
      <c r="AZ25" s="42"/>
      <c r="BA25" s="218">
        <v>96</v>
      </c>
      <c r="BB25" s="218"/>
      <c r="BC25" s="218">
        <v>98</v>
      </c>
      <c r="BD25" s="224">
        <f t="shared" ref="BD25:BD34" si="2">BC25-BA25</f>
        <v>2</v>
      </c>
      <c r="BE25" s="115">
        <f t="shared" ref="BE25:BE34" si="3">(BC25-BA25)/BA25</f>
        <v>2.0833333333333332E-2</v>
      </c>
      <c r="BF25" s="218">
        <v>98</v>
      </c>
      <c r="BG25" s="218"/>
      <c r="BH25" s="218">
        <v>97</v>
      </c>
      <c r="BI25" s="224">
        <f t="shared" ref="BI25:BI34" si="4">BH25-BF25</f>
        <v>-1</v>
      </c>
      <c r="BJ25" s="115">
        <f t="shared" ref="BJ25:BJ34" si="5">(BH25-BF25)/BF25</f>
        <v>-1.020408163265306E-2</v>
      </c>
      <c r="BK25" s="99">
        <v>92</v>
      </c>
      <c r="BL25" s="22"/>
      <c r="BM25" s="99">
        <v>92</v>
      </c>
      <c r="BN25" s="224">
        <f t="shared" ref="BN25:BN28" si="6">BM25-BK25</f>
        <v>0</v>
      </c>
      <c r="BO25" s="115">
        <f t="shared" ref="BO25:BO28" si="7">(BM25-BK25)/BK25</f>
        <v>0</v>
      </c>
      <c r="BP25" s="42"/>
      <c r="BQ25" s="42"/>
      <c r="BR25" s="47"/>
      <c r="BS25" s="42"/>
      <c r="BT25" s="48"/>
      <c r="BU25" s="42"/>
      <c r="BV25" s="42"/>
      <c r="BW25" s="42"/>
      <c r="BX25" s="42"/>
      <c r="BY25" s="96">
        <v>1</v>
      </c>
      <c r="BZ25" s="94">
        <v>0</v>
      </c>
      <c r="CA25" s="94">
        <v>0</v>
      </c>
      <c r="CB25" s="94">
        <v>0</v>
      </c>
      <c r="CC25" s="94">
        <v>0</v>
      </c>
      <c r="CD25" s="94">
        <v>0</v>
      </c>
      <c r="CE25" s="94">
        <v>0</v>
      </c>
      <c r="CF25" s="94">
        <v>0</v>
      </c>
      <c r="CG25" s="94">
        <v>1</v>
      </c>
      <c r="CH25" s="94">
        <v>0</v>
      </c>
      <c r="CI25" s="94">
        <v>0</v>
      </c>
      <c r="CJ25" s="94">
        <v>0</v>
      </c>
      <c r="CK25" s="94">
        <v>1</v>
      </c>
      <c r="CL25" s="94"/>
      <c r="CM25" s="94">
        <v>0</v>
      </c>
      <c r="CN25" s="94" t="s">
        <v>4205</v>
      </c>
      <c r="CO25" s="94"/>
      <c r="CP25" s="94"/>
      <c r="CQ25" s="94"/>
      <c r="CR25" s="94"/>
      <c r="CS25" s="94"/>
      <c r="CT25" s="94"/>
      <c r="CU25" s="94"/>
      <c r="CV25" s="94"/>
      <c r="CW25" s="94"/>
      <c r="CX25" s="94"/>
      <c r="CY25" s="94"/>
      <c r="CZ25" s="94"/>
      <c r="DA25" s="94"/>
      <c r="DB25" s="94"/>
      <c r="DC25" s="94"/>
      <c r="DD25" s="94"/>
      <c r="DE25" s="94"/>
      <c r="DF25" s="94"/>
      <c r="DG25" s="94"/>
      <c r="DH25" s="94"/>
      <c r="DI25" s="94"/>
      <c r="DJ25" s="94"/>
      <c r="DK25" s="94"/>
      <c r="DL25" s="94"/>
      <c r="DM25" s="94"/>
      <c r="DN25" s="94"/>
      <c r="DO25" s="94"/>
      <c r="DP25" s="94"/>
      <c r="DQ25" s="94"/>
      <c r="DR25" s="94"/>
    </row>
    <row r="26" spans="1:122">
      <c r="A26" s="42">
        <v>23</v>
      </c>
      <c r="B26" s="42">
        <v>2021</v>
      </c>
      <c r="C26" s="189"/>
      <c r="D26" s="217" t="s">
        <v>795</v>
      </c>
      <c r="E26" s="189"/>
      <c r="F26" s="99" t="s">
        <v>4187</v>
      </c>
      <c r="G26" s="189"/>
      <c r="H26" s="99" t="s">
        <v>4201</v>
      </c>
      <c r="I26" s="189"/>
      <c r="J26" s="189"/>
      <c r="K26" s="42" t="s">
        <v>4166</v>
      </c>
      <c r="L26" s="99" t="s">
        <v>4180</v>
      </c>
      <c r="M26" s="189"/>
      <c r="N26" s="99" t="s">
        <v>1089</v>
      </c>
      <c r="O26" s="99" t="s">
        <v>4202</v>
      </c>
      <c r="P26" s="99" t="s">
        <v>4203</v>
      </c>
      <c r="Q26" s="99" t="s">
        <v>4204</v>
      </c>
      <c r="R26" s="189"/>
      <c r="S26" s="224">
        <v>5321</v>
      </c>
      <c r="T26" s="224">
        <v>2130</v>
      </c>
      <c r="U26" s="53">
        <v>426</v>
      </c>
      <c r="V26" s="217" t="s">
        <v>3254</v>
      </c>
      <c r="W26" s="189"/>
      <c r="X26" s="189"/>
      <c r="Y26" s="193"/>
      <c r="Z26" s="212"/>
      <c r="AA26" s="193"/>
      <c r="AB26" s="218">
        <v>89</v>
      </c>
      <c r="AC26" s="42"/>
      <c r="AD26" s="218">
        <v>81</v>
      </c>
      <c r="AE26" s="224">
        <f t="shared" si="0"/>
        <v>-8</v>
      </c>
      <c r="AF26" s="115">
        <f t="shared" si="1"/>
        <v>-8.98876404494382E-2</v>
      </c>
      <c r="AG26" s="228" t="s">
        <v>425</v>
      </c>
      <c r="AH26" s="22"/>
      <c r="AI26" s="223" t="s">
        <v>425</v>
      </c>
      <c r="AJ26" s="215" t="s">
        <v>425</v>
      </c>
      <c r="AK26" s="215" t="s">
        <v>425</v>
      </c>
      <c r="AL26" s="228" t="s">
        <v>425</v>
      </c>
      <c r="AM26" s="225"/>
      <c r="AN26" s="223" t="s">
        <v>425</v>
      </c>
      <c r="AO26" s="229" t="s">
        <v>425</v>
      </c>
      <c r="AP26" s="229" t="s">
        <v>425</v>
      </c>
      <c r="AQ26" s="228" t="s">
        <v>425</v>
      </c>
      <c r="AR26" s="225"/>
      <c r="AS26" s="223" t="s">
        <v>425</v>
      </c>
      <c r="AT26" s="209" t="s">
        <v>425</v>
      </c>
      <c r="AU26" s="213" t="s">
        <v>425</v>
      </c>
      <c r="AV26" s="22"/>
      <c r="AW26" s="115"/>
      <c r="AX26" s="115"/>
      <c r="AY26" s="42"/>
      <c r="AZ26" s="42"/>
      <c r="BA26" s="218">
        <v>96</v>
      </c>
      <c r="BB26" s="218"/>
      <c r="BC26" s="218">
        <v>96</v>
      </c>
      <c r="BD26" s="224">
        <f t="shared" si="2"/>
        <v>0</v>
      </c>
      <c r="BE26" s="115">
        <f t="shared" si="3"/>
        <v>0</v>
      </c>
      <c r="BF26" s="218">
        <v>99</v>
      </c>
      <c r="BG26" s="218"/>
      <c r="BH26" s="218">
        <v>89</v>
      </c>
      <c r="BI26" s="224">
        <f t="shared" si="4"/>
        <v>-10</v>
      </c>
      <c r="BJ26" s="115">
        <f t="shared" si="5"/>
        <v>-0.10101010101010101</v>
      </c>
      <c r="BK26" s="99">
        <v>87</v>
      </c>
      <c r="BL26" s="22"/>
      <c r="BM26" s="218">
        <v>88</v>
      </c>
      <c r="BN26" s="224">
        <f t="shared" si="6"/>
        <v>1</v>
      </c>
      <c r="BO26" s="115">
        <f t="shared" si="7"/>
        <v>1.1494252873563218E-2</v>
      </c>
      <c r="BP26" s="42"/>
      <c r="BQ26" s="42"/>
      <c r="BR26" s="47"/>
      <c r="BS26" s="42"/>
      <c r="BT26" s="48"/>
      <c r="BU26" s="42"/>
      <c r="BV26" s="42"/>
      <c r="BW26" s="42"/>
      <c r="BX26" s="42"/>
      <c r="BY26" s="96">
        <v>1</v>
      </c>
      <c r="BZ26" s="94">
        <v>0</v>
      </c>
      <c r="CA26" s="94">
        <v>0</v>
      </c>
      <c r="CB26" s="94">
        <v>0</v>
      </c>
      <c r="CC26" s="94">
        <v>0</v>
      </c>
      <c r="CD26" s="94">
        <v>0</v>
      </c>
      <c r="CE26" s="94">
        <v>0</v>
      </c>
      <c r="CF26" s="94">
        <v>0</v>
      </c>
      <c r="CG26" s="94">
        <v>1</v>
      </c>
      <c r="CH26" s="94">
        <v>0</v>
      </c>
      <c r="CI26" s="94">
        <v>0</v>
      </c>
      <c r="CJ26" s="94">
        <v>0</v>
      </c>
      <c r="CK26" s="94">
        <v>1</v>
      </c>
      <c r="CL26" s="94"/>
      <c r="CM26" s="94">
        <v>0</v>
      </c>
      <c r="CN26" s="94" t="s">
        <v>4206</v>
      </c>
      <c r="CO26" s="94"/>
      <c r="CP26" s="94"/>
      <c r="CQ26" s="94"/>
      <c r="CR26" s="94"/>
      <c r="CS26" s="216">
        <v>0.28999999999999998</v>
      </c>
      <c r="CT26" s="94"/>
      <c r="CU26" s="94"/>
      <c r="CV26" s="94"/>
      <c r="CW26" s="94"/>
      <c r="CX26" s="94">
        <v>71</v>
      </c>
      <c r="CY26" s="94"/>
      <c r="CZ26" s="94"/>
      <c r="DA26" s="94"/>
      <c r="DB26" s="94"/>
      <c r="DC26" s="94"/>
      <c r="DD26" s="94">
        <v>38</v>
      </c>
      <c r="DE26" s="94"/>
      <c r="DF26" s="94"/>
      <c r="DG26" s="94"/>
      <c r="DH26" s="94"/>
      <c r="DI26" s="94"/>
      <c r="DJ26" s="94">
        <v>81</v>
      </c>
      <c r="DK26" s="94"/>
      <c r="DL26" s="94"/>
      <c r="DM26" s="94"/>
      <c r="DN26" s="94"/>
      <c r="DO26" s="94"/>
      <c r="DP26" s="94">
        <v>5</v>
      </c>
      <c r="DQ26" s="94"/>
      <c r="DR26" s="94"/>
    </row>
    <row r="27" spans="1:122">
      <c r="A27" s="42">
        <v>24</v>
      </c>
      <c r="B27" s="42">
        <v>2021</v>
      </c>
      <c r="C27" s="189"/>
      <c r="D27" s="217" t="s">
        <v>795</v>
      </c>
      <c r="E27" s="189"/>
      <c r="F27" s="99" t="s">
        <v>4187</v>
      </c>
      <c r="G27" s="189"/>
      <c r="H27" s="99" t="s">
        <v>4201</v>
      </c>
      <c r="I27" s="189"/>
      <c r="J27" s="189"/>
      <c r="K27" s="42" t="s">
        <v>4166</v>
      </c>
      <c r="L27" s="99" t="s">
        <v>4183</v>
      </c>
      <c r="M27" s="189"/>
      <c r="N27" s="99" t="s">
        <v>1089</v>
      </c>
      <c r="O27" s="99" t="s">
        <v>4202</v>
      </c>
      <c r="P27" s="99" t="s">
        <v>4203</v>
      </c>
      <c r="Q27" s="99" t="s">
        <v>4204</v>
      </c>
      <c r="R27" s="189"/>
      <c r="S27" s="224">
        <v>5015</v>
      </c>
      <c r="T27" s="224">
        <v>1859</v>
      </c>
      <c r="U27" s="53">
        <v>372</v>
      </c>
      <c r="V27" s="217" t="s">
        <v>3254</v>
      </c>
      <c r="W27" s="189"/>
      <c r="X27" s="189"/>
      <c r="Y27" s="193"/>
      <c r="Z27" s="212"/>
      <c r="AA27" s="193"/>
      <c r="AB27" s="218">
        <v>80</v>
      </c>
      <c r="AC27" s="42"/>
      <c r="AD27" s="218">
        <v>84</v>
      </c>
      <c r="AE27" s="224">
        <f t="shared" si="0"/>
        <v>4</v>
      </c>
      <c r="AF27" s="115">
        <f t="shared" si="1"/>
        <v>0.05</v>
      </c>
      <c r="AG27" s="228" t="s">
        <v>425</v>
      </c>
      <c r="AH27" s="22"/>
      <c r="AI27" s="223" t="s">
        <v>425</v>
      </c>
      <c r="AJ27" s="215" t="s">
        <v>425</v>
      </c>
      <c r="AK27" s="215" t="s">
        <v>425</v>
      </c>
      <c r="AL27" s="228" t="s">
        <v>425</v>
      </c>
      <c r="AM27" s="225"/>
      <c r="AN27" s="223" t="s">
        <v>425</v>
      </c>
      <c r="AO27" s="229" t="s">
        <v>425</v>
      </c>
      <c r="AP27" s="229" t="s">
        <v>425</v>
      </c>
      <c r="AQ27" s="228" t="s">
        <v>425</v>
      </c>
      <c r="AR27" s="225"/>
      <c r="AS27" s="223" t="s">
        <v>425</v>
      </c>
      <c r="AT27" s="209" t="s">
        <v>425</v>
      </c>
      <c r="AU27" s="213" t="s">
        <v>425</v>
      </c>
      <c r="AV27" s="22"/>
      <c r="AW27" s="115"/>
      <c r="AX27" s="115"/>
      <c r="AY27" s="42"/>
      <c r="AZ27" s="42"/>
      <c r="BA27" s="218">
        <v>85</v>
      </c>
      <c r="BB27" s="218"/>
      <c r="BC27" s="218">
        <v>88</v>
      </c>
      <c r="BD27" s="224">
        <f t="shared" si="2"/>
        <v>3</v>
      </c>
      <c r="BE27" s="115">
        <f t="shared" si="3"/>
        <v>3.5294117647058823E-2</v>
      </c>
      <c r="BF27" s="218">
        <v>96</v>
      </c>
      <c r="BG27" s="218"/>
      <c r="BH27" s="218">
        <v>96</v>
      </c>
      <c r="BI27" s="224">
        <f t="shared" si="4"/>
        <v>0</v>
      </c>
      <c r="BJ27" s="115">
        <f t="shared" si="5"/>
        <v>0</v>
      </c>
      <c r="BK27" s="218">
        <v>92</v>
      </c>
      <c r="BL27" s="22"/>
      <c r="BM27" s="218">
        <v>84</v>
      </c>
      <c r="BN27" s="224">
        <f t="shared" si="6"/>
        <v>-8</v>
      </c>
      <c r="BO27" s="115">
        <f t="shared" si="7"/>
        <v>-8.6956521739130432E-2</v>
      </c>
      <c r="BP27" s="42"/>
      <c r="BQ27" s="42"/>
      <c r="BR27" s="47"/>
      <c r="BS27" s="42"/>
      <c r="BT27" s="48"/>
      <c r="BU27" s="42"/>
      <c r="BV27" s="42"/>
      <c r="BW27" s="42"/>
      <c r="BX27" s="42"/>
      <c r="BY27" s="96">
        <v>1</v>
      </c>
      <c r="BZ27" s="94">
        <v>0</v>
      </c>
      <c r="CA27" s="94">
        <v>0</v>
      </c>
      <c r="CB27" s="94">
        <v>0</v>
      </c>
      <c r="CC27" s="94">
        <v>0</v>
      </c>
      <c r="CD27" s="94">
        <v>0</v>
      </c>
      <c r="CE27" s="94">
        <v>0</v>
      </c>
      <c r="CF27" s="94">
        <v>0</v>
      </c>
      <c r="CG27" s="94">
        <v>0</v>
      </c>
      <c r="CH27" s="94">
        <v>0</v>
      </c>
      <c r="CI27" s="94">
        <v>0</v>
      </c>
      <c r="CJ27" s="94">
        <v>0</v>
      </c>
      <c r="CK27" s="94">
        <v>1</v>
      </c>
      <c r="CL27" s="94"/>
      <c r="CM27" s="94">
        <v>0</v>
      </c>
      <c r="CN27" s="94" t="s">
        <v>4207</v>
      </c>
      <c r="CO27" s="94"/>
      <c r="CP27" s="94"/>
      <c r="CQ27" s="94"/>
      <c r="CR27" s="94"/>
      <c r="CS27" s="216">
        <v>0.27</v>
      </c>
      <c r="CT27" s="94"/>
      <c r="CU27" s="94"/>
      <c r="CV27" s="94"/>
      <c r="CW27" s="94"/>
      <c r="CX27" s="94">
        <v>72</v>
      </c>
      <c r="CY27" s="94"/>
      <c r="CZ27" s="94"/>
      <c r="DA27" s="94"/>
      <c r="DB27" s="94"/>
      <c r="DC27" s="94"/>
      <c r="DD27" s="94">
        <v>39</v>
      </c>
      <c r="DE27" s="94"/>
      <c r="DF27" s="94"/>
      <c r="DG27" s="94"/>
      <c r="DH27" s="94"/>
      <c r="DI27" s="94"/>
      <c r="DJ27" s="94">
        <v>79</v>
      </c>
      <c r="DK27" s="94"/>
      <c r="DL27" s="94"/>
      <c r="DM27" s="94"/>
      <c r="DN27" s="94"/>
      <c r="DO27" s="94"/>
      <c r="DP27" s="94">
        <v>9</v>
      </c>
      <c r="DQ27" s="94"/>
      <c r="DR27" s="94"/>
    </row>
    <row r="28" spans="1:122">
      <c r="A28" s="42">
        <v>25</v>
      </c>
      <c r="B28" s="42">
        <v>2021</v>
      </c>
      <c r="C28" s="189"/>
      <c r="D28" s="217" t="s">
        <v>795</v>
      </c>
      <c r="E28" s="189"/>
      <c r="F28" s="99" t="s">
        <v>4187</v>
      </c>
      <c r="G28" s="189"/>
      <c r="H28" s="99" t="s">
        <v>4201</v>
      </c>
      <c r="I28" s="189"/>
      <c r="J28" s="189"/>
      <c r="K28" s="42" t="s">
        <v>4166</v>
      </c>
      <c r="L28" s="99" t="s">
        <v>4208</v>
      </c>
      <c r="M28" s="189"/>
      <c r="N28" s="99" t="s">
        <v>1089</v>
      </c>
      <c r="O28" s="99" t="s">
        <v>4202</v>
      </c>
      <c r="P28" s="99" t="s">
        <v>4203</v>
      </c>
      <c r="Q28" s="99" t="s">
        <v>4204</v>
      </c>
      <c r="R28" s="189"/>
      <c r="S28" s="99" t="s">
        <v>4173</v>
      </c>
      <c r="T28" s="99" t="s">
        <v>4173</v>
      </c>
      <c r="U28" s="53" t="s">
        <v>4173</v>
      </c>
      <c r="V28" s="217" t="s">
        <v>3254</v>
      </c>
      <c r="W28" s="189"/>
      <c r="X28" s="189"/>
      <c r="Y28" s="193"/>
      <c r="Z28" s="212"/>
      <c r="AA28" s="193"/>
      <c r="AB28" s="218">
        <v>90</v>
      </c>
      <c r="AC28" s="42"/>
      <c r="AD28" s="218">
        <v>93</v>
      </c>
      <c r="AE28" s="224">
        <f t="shared" si="0"/>
        <v>3</v>
      </c>
      <c r="AF28" s="115">
        <f t="shared" si="1"/>
        <v>3.3333333333333333E-2</v>
      </c>
      <c r="AG28" s="228" t="s">
        <v>425</v>
      </c>
      <c r="AH28" s="22"/>
      <c r="AI28" s="223" t="s">
        <v>425</v>
      </c>
      <c r="AJ28" s="215" t="s">
        <v>425</v>
      </c>
      <c r="AK28" s="215" t="s">
        <v>425</v>
      </c>
      <c r="AL28" s="223" t="s">
        <v>425</v>
      </c>
      <c r="AM28" s="225"/>
      <c r="AN28" s="223" t="s">
        <v>425</v>
      </c>
      <c r="AO28" s="229" t="s">
        <v>425</v>
      </c>
      <c r="AP28" s="229" t="s">
        <v>425</v>
      </c>
      <c r="AQ28" s="228" t="s">
        <v>425</v>
      </c>
      <c r="AR28" s="225"/>
      <c r="AS28" s="223" t="s">
        <v>425</v>
      </c>
      <c r="AT28" s="209" t="s">
        <v>425</v>
      </c>
      <c r="AU28" s="213" t="s">
        <v>425</v>
      </c>
      <c r="AV28" s="22"/>
      <c r="AW28" s="115"/>
      <c r="AX28" s="115"/>
      <c r="AY28" s="42"/>
      <c r="AZ28" s="42"/>
      <c r="BA28" s="218">
        <v>87</v>
      </c>
      <c r="BB28" s="218"/>
      <c r="BC28" s="218">
        <v>92</v>
      </c>
      <c r="BD28" s="224">
        <f t="shared" si="2"/>
        <v>5</v>
      </c>
      <c r="BE28" s="115">
        <f t="shared" si="3"/>
        <v>5.7471264367816091E-2</v>
      </c>
      <c r="BF28" s="218">
        <v>97</v>
      </c>
      <c r="BG28" s="218"/>
      <c r="BH28" s="218">
        <v>97</v>
      </c>
      <c r="BI28" s="224">
        <f t="shared" si="4"/>
        <v>0</v>
      </c>
      <c r="BJ28" s="115">
        <f t="shared" si="5"/>
        <v>0</v>
      </c>
      <c r="BK28" s="218">
        <v>89</v>
      </c>
      <c r="BL28" s="22"/>
      <c r="BM28" s="218">
        <v>91</v>
      </c>
      <c r="BN28" s="224">
        <f t="shared" si="6"/>
        <v>2</v>
      </c>
      <c r="BO28" s="115">
        <f t="shared" si="7"/>
        <v>2.247191011235955E-2</v>
      </c>
      <c r="BP28" s="42"/>
      <c r="BQ28" s="42"/>
      <c r="BR28" s="47"/>
      <c r="BS28" s="42"/>
      <c r="BT28" s="48"/>
      <c r="BU28" s="42"/>
      <c r="BV28" s="42"/>
      <c r="BW28" s="42"/>
      <c r="BX28" s="42"/>
      <c r="BY28" s="96">
        <v>1</v>
      </c>
      <c r="BZ28" s="94">
        <v>0</v>
      </c>
      <c r="CA28" s="94">
        <v>0</v>
      </c>
      <c r="CB28" s="94">
        <v>0</v>
      </c>
      <c r="CC28" s="94">
        <v>0</v>
      </c>
      <c r="CD28" s="94">
        <v>0</v>
      </c>
      <c r="CE28" s="94">
        <v>0</v>
      </c>
      <c r="CF28" s="94">
        <v>0</v>
      </c>
      <c r="CG28" s="94">
        <v>1</v>
      </c>
      <c r="CH28" s="94">
        <v>0</v>
      </c>
      <c r="CI28" s="94">
        <v>0</v>
      </c>
      <c r="CJ28" s="94">
        <v>0</v>
      </c>
      <c r="CK28" s="94">
        <v>1</v>
      </c>
      <c r="CL28" s="94"/>
      <c r="CM28" s="94">
        <v>0</v>
      </c>
      <c r="CN28" s="94" t="s">
        <v>4205</v>
      </c>
      <c r="CO28" s="94"/>
      <c r="CP28" s="94"/>
      <c r="CQ28" s="94"/>
      <c r="CR28" s="94"/>
      <c r="CS28" s="94"/>
      <c r="CT28" s="94"/>
      <c r="CU28" s="94"/>
      <c r="CV28" s="94"/>
      <c r="CW28" s="94"/>
      <c r="CX28" s="94"/>
      <c r="CY28" s="94"/>
      <c r="CZ28" s="94"/>
      <c r="DA28" s="94"/>
      <c r="DB28" s="94"/>
      <c r="DC28" s="94"/>
      <c r="DD28" s="94"/>
      <c r="DE28" s="94"/>
      <c r="DF28" s="94"/>
      <c r="DG28" s="94"/>
      <c r="DH28" s="94"/>
      <c r="DI28" s="94"/>
      <c r="DJ28" s="94"/>
      <c r="DK28" s="94"/>
      <c r="DL28" s="94"/>
      <c r="DM28" s="94"/>
      <c r="DN28" s="94"/>
      <c r="DO28" s="94"/>
      <c r="DP28" s="94"/>
      <c r="DQ28" s="94"/>
      <c r="DR28" s="94"/>
    </row>
    <row r="29" spans="1:122">
      <c r="A29" s="42">
        <v>26</v>
      </c>
      <c r="B29" s="42">
        <v>2021</v>
      </c>
      <c r="C29" s="189"/>
      <c r="D29" s="217" t="e">
        <v>#N/A</v>
      </c>
      <c r="E29" s="189"/>
      <c r="F29" s="99" t="s">
        <v>4194</v>
      </c>
      <c r="G29" s="189"/>
      <c r="H29" s="99" t="s">
        <v>4195</v>
      </c>
      <c r="I29" s="189"/>
      <c r="J29" s="189"/>
      <c r="K29" s="42" t="s">
        <v>4166</v>
      </c>
      <c r="L29" s="99" t="s">
        <v>4196</v>
      </c>
      <c r="M29" s="189"/>
      <c r="N29" s="99" t="s">
        <v>1435</v>
      </c>
      <c r="O29" s="99" t="s">
        <v>4209</v>
      </c>
      <c r="P29" s="99" t="s">
        <v>4210</v>
      </c>
      <c r="Q29" s="99" t="s">
        <v>4211</v>
      </c>
      <c r="R29" s="189"/>
      <c r="S29" s="99" t="s">
        <v>4182</v>
      </c>
      <c r="T29" s="224">
        <v>1907</v>
      </c>
      <c r="U29" s="230">
        <v>954</v>
      </c>
      <c r="V29" s="217" t="s">
        <v>3254</v>
      </c>
      <c r="W29" s="189"/>
      <c r="X29" s="189"/>
      <c r="Y29" s="193"/>
      <c r="Z29" s="212"/>
      <c r="AA29" s="193"/>
      <c r="AB29" s="218">
        <v>75</v>
      </c>
      <c r="AC29" s="42"/>
      <c r="AD29" s="99">
        <v>83</v>
      </c>
      <c r="AE29" s="224">
        <f t="shared" si="0"/>
        <v>8</v>
      </c>
      <c r="AF29" s="115">
        <f t="shared" si="1"/>
        <v>0.10666666666666667</v>
      </c>
      <c r="AG29" s="99">
        <v>76</v>
      </c>
      <c r="AH29" s="22"/>
      <c r="AI29" s="99">
        <v>83</v>
      </c>
      <c r="AJ29" s="224">
        <f t="shared" ref="AJ29:AJ31" si="8">AI29-AG29</f>
        <v>7</v>
      </c>
      <c r="AK29" s="115">
        <f t="shared" ref="AK29:AK31" si="9">(AI29-AG29)/AG29</f>
        <v>9.2105263157894732E-2</v>
      </c>
      <c r="AL29" s="218">
        <v>93</v>
      </c>
      <c r="AM29" s="99"/>
      <c r="AN29" s="99">
        <v>94</v>
      </c>
      <c r="AO29" s="224">
        <f t="shared" ref="AO29:AO34" si="10">AN29-AL29</f>
        <v>1</v>
      </c>
      <c r="AP29" s="115">
        <f t="shared" ref="AP29:AP34" si="11">(AN29-AL29)/AL29</f>
        <v>1.0752688172043012E-2</v>
      </c>
      <c r="AQ29" s="228" t="s">
        <v>425</v>
      </c>
      <c r="AR29" s="225"/>
      <c r="AS29" s="223" t="s">
        <v>425</v>
      </c>
      <c r="AT29" s="209" t="s">
        <v>425</v>
      </c>
      <c r="AU29" s="213" t="s">
        <v>425</v>
      </c>
      <c r="AV29" s="22"/>
      <c r="AW29" s="115"/>
      <c r="AX29" s="115"/>
      <c r="AY29" s="42"/>
      <c r="AZ29" s="42"/>
      <c r="BA29" s="218">
        <v>91</v>
      </c>
      <c r="BB29" s="99"/>
      <c r="BC29" s="99">
        <v>93</v>
      </c>
      <c r="BD29" s="224">
        <f t="shared" si="2"/>
        <v>2</v>
      </c>
      <c r="BE29" s="115">
        <f t="shared" si="3"/>
        <v>2.197802197802198E-2</v>
      </c>
      <c r="BF29" s="218">
        <v>49</v>
      </c>
      <c r="BG29" s="99"/>
      <c r="BH29" s="99">
        <v>68</v>
      </c>
      <c r="BI29" s="224">
        <f t="shared" si="4"/>
        <v>19</v>
      </c>
      <c r="BJ29" s="115">
        <f t="shared" si="5"/>
        <v>0.38775510204081631</v>
      </c>
      <c r="BK29" s="223" t="s">
        <v>425</v>
      </c>
      <c r="BL29" s="22"/>
      <c r="BM29" s="223" t="s">
        <v>425</v>
      </c>
      <c r="BN29" s="215" t="s">
        <v>425</v>
      </c>
      <c r="BO29" s="22"/>
      <c r="BP29" s="42"/>
      <c r="BQ29" s="42"/>
      <c r="BR29" s="47"/>
      <c r="BS29" s="42"/>
      <c r="BT29" s="48"/>
      <c r="BU29" s="42"/>
      <c r="BV29" s="42"/>
      <c r="BW29" s="42"/>
      <c r="BX29" s="42"/>
      <c r="BY29" s="96">
        <v>0</v>
      </c>
      <c r="BZ29" s="94">
        <v>0</v>
      </c>
      <c r="CA29" s="94">
        <v>0</v>
      </c>
      <c r="CB29" s="94">
        <v>0</v>
      </c>
      <c r="CC29" s="94">
        <v>0</v>
      </c>
      <c r="CD29" s="94">
        <v>0</v>
      </c>
      <c r="CE29" s="94">
        <v>0</v>
      </c>
      <c r="CF29" s="94">
        <v>0</v>
      </c>
      <c r="CG29" s="94">
        <v>0</v>
      </c>
      <c r="CH29" s="94">
        <v>0</v>
      </c>
      <c r="CI29" s="94">
        <v>0</v>
      </c>
      <c r="CJ29" s="94">
        <v>0</v>
      </c>
      <c r="CK29" s="94">
        <v>1</v>
      </c>
      <c r="CL29" s="94">
        <v>0</v>
      </c>
      <c r="CM29" s="94">
        <v>0</v>
      </c>
      <c r="CN29" s="94" t="s">
        <v>4198</v>
      </c>
      <c r="CO29" s="94"/>
      <c r="CP29" s="94"/>
      <c r="CQ29" s="94"/>
      <c r="CR29" s="94"/>
      <c r="CS29" s="216">
        <v>1</v>
      </c>
      <c r="CT29" s="94"/>
      <c r="CU29" s="94"/>
      <c r="CV29" s="94"/>
      <c r="CW29" s="94"/>
      <c r="CX29" s="94"/>
      <c r="CY29" s="94"/>
      <c r="CZ29" s="94">
        <v>60</v>
      </c>
      <c r="DA29" s="94">
        <v>49</v>
      </c>
      <c r="DB29" s="94"/>
      <c r="DC29" s="94"/>
      <c r="DD29" s="94"/>
      <c r="DE29" s="94"/>
      <c r="DF29" s="94"/>
      <c r="DG29" s="94"/>
      <c r="DH29" s="94"/>
      <c r="DI29" s="94"/>
      <c r="DJ29" s="94"/>
      <c r="DK29" s="94"/>
      <c r="DL29" s="94"/>
      <c r="DM29" s="94"/>
      <c r="DN29" s="94"/>
      <c r="DO29" s="94"/>
      <c r="DP29" s="94"/>
      <c r="DQ29" s="94"/>
      <c r="DR29" s="94"/>
    </row>
    <row r="30" spans="1:122">
      <c r="A30" s="42">
        <v>27</v>
      </c>
      <c r="B30" s="42">
        <v>2021</v>
      </c>
      <c r="C30" s="189"/>
      <c r="D30" s="217" t="e">
        <v>#N/A</v>
      </c>
      <c r="E30" s="189"/>
      <c r="F30" s="99" t="s">
        <v>4194</v>
      </c>
      <c r="G30" s="189"/>
      <c r="H30" s="99" t="s">
        <v>4195</v>
      </c>
      <c r="I30" s="189"/>
      <c r="J30" s="189"/>
      <c r="K30" s="42" t="s">
        <v>4166</v>
      </c>
      <c r="L30" s="99" t="s">
        <v>4171</v>
      </c>
      <c r="M30" s="189"/>
      <c r="N30" s="99" t="s">
        <v>1435</v>
      </c>
      <c r="O30" s="99" t="s">
        <v>4209</v>
      </c>
      <c r="P30" s="99" t="s">
        <v>4210</v>
      </c>
      <c r="Q30" s="99" t="s">
        <v>4211</v>
      </c>
      <c r="R30" s="189"/>
      <c r="S30" s="99" t="s">
        <v>4182</v>
      </c>
      <c r="T30" s="224">
        <v>1603</v>
      </c>
      <c r="U30" s="230">
        <v>802</v>
      </c>
      <c r="V30" s="217" t="s">
        <v>3254</v>
      </c>
      <c r="W30" s="189"/>
      <c r="X30" s="189"/>
      <c r="Y30" s="193"/>
      <c r="Z30" s="212"/>
      <c r="AA30" s="193"/>
      <c r="AB30" s="99">
        <v>53</v>
      </c>
      <c r="AC30" s="42"/>
      <c r="AD30" s="99">
        <v>60</v>
      </c>
      <c r="AE30" s="224">
        <f t="shared" si="0"/>
        <v>7</v>
      </c>
      <c r="AF30" s="115">
        <f t="shared" si="1"/>
        <v>0.13207547169811321</v>
      </c>
      <c r="AG30" s="99">
        <v>56</v>
      </c>
      <c r="AH30" s="22"/>
      <c r="AI30" s="99">
        <v>61</v>
      </c>
      <c r="AJ30" s="224">
        <f t="shared" si="8"/>
        <v>5</v>
      </c>
      <c r="AK30" s="115">
        <f t="shared" si="9"/>
        <v>8.9285714285714288E-2</v>
      </c>
      <c r="AL30" s="99">
        <v>87</v>
      </c>
      <c r="AM30" s="99"/>
      <c r="AN30" s="99">
        <v>91</v>
      </c>
      <c r="AO30" s="224">
        <f t="shared" si="10"/>
        <v>4</v>
      </c>
      <c r="AP30" s="115">
        <f t="shared" si="11"/>
        <v>4.5977011494252873E-2</v>
      </c>
      <c r="AQ30" s="228" t="s">
        <v>425</v>
      </c>
      <c r="AR30" s="225"/>
      <c r="AS30" s="223" t="s">
        <v>425</v>
      </c>
      <c r="AT30" s="209" t="s">
        <v>425</v>
      </c>
      <c r="AU30" s="213" t="s">
        <v>425</v>
      </c>
      <c r="AV30" s="22"/>
      <c r="AW30" s="115"/>
      <c r="AX30" s="115"/>
      <c r="AY30" s="42"/>
      <c r="AZ30" s="42"/>
      <c r="BA30" s="99">
        <v>83</v>
      </c>
      <c r="BB30" s="99"/>
      <c r="BC30" s="99">
        <v>94</v>
      </c>
      <c r="BD30" s="224">
        <f t="shared" si="2"/>
        <v>11</v>
      </c>
      <c r="BE30" s="115">
        <f t="shared" si="3"/>
        <v>0.13253012048192772</v>
      </c>
      <c r="BF30" s="99">
        <v>43</v>
      </c>
      <c r="BG30" s="99"/>
      <c r="BH30" s="99">
        <v>49</v>
      </c>
      <c r="BI30" s="224">
        <f t="shared" si="4"/>
        <v>6</v>
      </c>
      <c r="BJ30" s="115">
        <f t="shared" si="5"/>
        <v>0.13953488372093023</v>
      </c>
      <c r="BK30" s="228" t="s">
        <v>425</v>
      </c>
      <c r="BL30" s="22"/>
      <c r="BM30" s="228" t="s">
        <v>425</v>
      </c>
      <c r="BN30" s="215" t="s">
        <v>425</v>
      </c>
      <c r="BO30" s="22"/>
      <c r="BP30" s="42"/>
      <c r="BQ30" s="42"/>
      <c r="BR30" s="47"/>
      <c r="BS30" s="42"/>
      <c r="BT30" s="48"/>
      <c r="BU30" s="42"/>
      <c r="BV30" s="42"/>
      <c r="BW30" s="42"/>
      <c r="BX30" s="42"/>
      <c r="BY30" s="96">
        <v>0</v>
      </c>
      <c r="BZ30" s="94">
        <v>0</v>
      </c>
      <c r="CA30" s="94">
        <v>0</v>
      </c>
      <c r="CB30" s="94">
        <v>0</v>
      </c>
      <c r="CC30" s="94">
        <v>0</v>
      </c>
      <c r="CD30" s="94">
        <v>0</v>
      </c>
      <c r="CE30" s="94">
        <v>0</v>
      </c>
      <c r="CF30" s="94">
        <v>0</v>
      </c>
      <c r="CG30" s="94">
        <v>0</v>
      </c>
      <c r="CH30" s="94">
        <v>0</v>
      </c>
      <c r="CI30" s="94">
        <v>0</v>
      </c>
      <c r="CJ30" s="94">
        <v>0</v>
      </c>
      <c r="CK30" s="94">
        <v>1</v>
      </c>
      <c r="CL30" s="94">
        <v>0</v>
      </c>
      <c r="CM30" s="94">
        <v>0</v>
      </c>
      <c r="CN30" s="94" t="s">
        <v>4212</v>
      </c>
      <c r="CO30" s="94"/>
      <c r="CP30" s="94"/>
      <c r="CQ30" s="94"/>
      <c r="CR30" s="94"/>
      <c r="CS30" s="216">
        <v>1</v>
      </c>
      <c r="CT30" s="94"/>
      <c r="CU30" s="94"/>
      <c r="CV30" s="94"/>
      <c r="CW30" s="94"/>
      <c r="CX30" s="94"/>
      <c r="CY30" s="94"/>
      <c r="CZ30" s="94">
        <v>64</v>
      </c>
      <c r="DA30" s="94">
        <v>52</v>
      </c>
      <c r="DB30" s="94"/>
      <c r="DC30" s="94"/>
      <c r="DD30" s="94"/>
      <c r="DE30" s="94"/>
      <c r="DF30" s="94"/>
      <c r="DG30" s="94"/>
      <c r="DH30" s="94"/>
      <c r="DI30" s="94"/>
      <c r="DJ30" s="94"/>
      <c r="DK30" s="94"/>
      <c r="DL30" s="94"/>
      <c r="DM30" s="94"/>
      <c r="DN30" s="94"/>
      <c r="DO30" s="94"/>
      <c r="DP30" s="94"/>
      <c r="DQ30" s="94"/>
      <c r="DR30" s="94"/>
    </row>
    <row r="31" spans="1:122">
      <c r="A31" s="42">
        <v>28</v>
      </c>
      <c r="B31" s="42">
        <v>2021</v>
      </c>
      <c r="C31" s="189"/>
      <c r="D31" s="217" t="e">
        <v>#N/A</v>
      </c>
      <c r="E31" s="189"/>
      <c r="F31" s="99" t="s">
        <v>4194</v>
      </c>
      <c r="G31" s="189"/>
      <c r="H31" s="99" t="s">
        <v>4195</v>
      </c>
      <c r="I31" s="189"/>
      <c r="J31" s="189"/>
      <c r="K31" s="42" t="s">
        <v>4166</v>
      </c>
      <c r="L31" s="99" t="s">
        <v>4192</v>
      </c>
      <c r="M31" s="189"/>
      <c r="N31" s="99" t="s">
        <v>1435</v>
      </c>
      <c r="O31" s="99" t="s">
        <v>4209</v>
      </c>
      <c r="P31" s="99" t="s">
        <v>4210</v>
      </c>
      <c r="Q31" s="99" t="s">
        <v>4211</v>
      </c>
      <c r="R31" s="189"/>
      <c r="S31" s="99" t="s">
        <v>4182</v>
      </c>
      <c r="T31" s="99" t="s">
        <v>4173</v>
      </c>
      <c r="U31" s="53" t="s">
        <v>4173</v>
      </c>
      <c r="V31" s="217" t="s">
        <v>3254</v>
      </c>
      <c r="W31" s="189"/>
      <c r="X31" s="189"/>
      <c r="Y31" s="193"/>
      <c r="Z31" s="212"/>
      <c r="AA31" s="193"/>
      <c r="AB31" s="99">
        <v>65</v>
      </c>
      <c r="AC31" s="42"/>
      <c r="AD31" s="99">
        <v>80</v>
      </c>
      <c r="AE31" s="224">
        <f t="shared" si="0"/>
        <v>15</v>
      </c>
      <c r="AF31" s="115">
        <f t="shared" si="1"/>
        <v>0.23076923076923078</v>
      </c>
      <c r="AG31" s="99">
        <v>67</v>
      </c>
      <c r="AH31" s="22"/>
      <c r="AI31" s="99">
        <v>80</v>
      </c>
      <c r="AJ31" s="224">
        <f t="shared" si="8"/>
        <v>13</v>
      </c>
      <c r="AK31" s="115">
        <f t="shared" si="9"/>
        <v>0.19402985074626866</v>
      </c>
      <c r="AL31" s="99">
        <v>85</v>
      </c>
      <c r="AM31" s="99"/>
      <c r="AN31" s="99">
        <v>94</v>
      </c>
      <c r="AO31" s="224">
        <f t="shared" si="10"/>
        <v>9</v>
      </c>
      <c r="AP31" s="115">
        <f t="shared" si="11"/>
        <v>0.10588235294117647</v>
      </c>
      <c r="AQ31" s="228" t="s">
        <v>425</v>
      </c>
      <c r="AR31" s="225"/>
      <c r="AS31" s="223" t="s">
        <v>425</v>
      </c>
      <c r="AT31" s="209" t="s">
        <v>425</v>
      </c>
      <c r="AU31" s="213" t="s">
        <v>425</v>
      </c>
      <c r="AV31" s="22"/>
      <c r="AW31" s="115"/>
      <c r="AX31" s="115"/>
      <c r="AY31" s="42"/>
      <c r="AZ31" s="42"/>
      <c r="BA31" s="99">
        <v>79</v>
      </c>
      <c r="BB31" s="99"/>
      <c r="BC31" s="99">
        <v>91</v>
      </c>
      <c r="BD31" s="224">
        <f t="shared" si="2"/>
        <v>12</v>
      </c>
      <c r="BE31" s="115">
        <f t="shared" si="3"/>
        <v>0.15189873417721519</v>
      </c>
      <c r="BF31" s="99">
        <v>55</v>
      </c>
      <c r="BG31" s="99"/>
      <c r="BH31" s="99">
        <v>59</v>
      </c>
      <c r="BI31" s="224">
        <f t="shared" si="4"/>
        <v>4</v>
      </c>
      <c r="BJ31" s="115">
        <f t="shared" si="5"/>
        <v>7.2727272727272724E-2</v>
      </c>
      <c r="BK31" s="228" t="s">
        <v>425</v>
      </c>
      <c r="BL31" s="22"/>
      <c r="BM31" s="228" t="s">
        <v>425</v>
      </c>
      <c r="BN31" s="215" t="s">
        <v>425</v>
      </c>
      <c r="BO31" s="22"/>
      <c r="BP31" s="42"/>
      <c r="BQ31" s="42"/>
      <c r="BR31" s="47"/>
      <c r="BS31" s="42"/>
      <c r="BT31" s="48"/>
      <c r="BU31" s="42"/>
      <c r="BV31" s="42"/>
      <c r="BW31" s="42"/>
      <c r="BX31" s="42"/>
      <c r="BY31" s="96">
        <v>0</v>
      </c>
      <c r="BZ31" s="94">
        <v>0</v>
      </c>
      <c r="CA31" s="94">
        <v>0</v>
      </c>
      <c r="CB31" s="94">
        <v>0</v>
      </c>
      <c r="CC31" s="94">
        <v>0</v>
      </c>
      <c r="CD31" s="94">
        <v>0</v>
      </c>
      <c r="CE31" s="94">
        <v>0</v>
      </c>
      <c r="CF31" s="94">
        <v>0</v>
      </c>
      <c r="CG31" s="94">
        <v>0</v>
      </c>
      <c r="CH31" s="94">
        <v>0</v>
      </c>
      <c r="CI31" s="94">
        <v>0</v>
      </c>
      <c r="CJ31" s="94">
        <v>0</v>
      </c>
      <c r="CK31" s="94">
        <v>1</v>
      </c>
      <c r="CL31" s="94">
        <v>0</v>
      </c>
      <c r="CM31" s="94">
        <v>0</v>
      </c>
      <c r="CN31" s="94" t="s">
        <v>4213</v>
      </c>
      <c r="CO31" s="94"/>
      <c r="CP31" s="94"/>
      <c r="CQ31" s="94"/>
      <c r="CR31" s="94"/>
      <c r="CS31" s="94"/>
      <c r="CT31" s="94"/>
      <c r="CU31" s="94"/>
      <c r="CV31" s="94"/>
      <c r="CW31" s="94"/>
      <c r="CX31" s="94"/>
      <c r="CY31" s="94"/>
      <c r="CZ31" s="94"/>
      <c r="DA31" s="94"/>
      <c r="DB31" s="94"/>
      <c r="DC31" s="94"/>
      <c r="DD31" s="94"/>
      <c r="DE31" s="94"/>
      <c r="DF31" s="94"/>
      <c r="DG31" s="94"/>
      <c r="DH31" s="94"/>
      <c r="DI31" s="94"/>
      <c r="DJ31" s="94"/>
      <c r="DK31" s="94"/>
      <c r="DL31" s="94"/>
      <c r="DM31" s="94"/>
      <c r="DN31" s="94"/>
      <c r="DO31" s="94"/>
      <c r="DP31" s="94"/>
      <c r="DQ31" s="94"/>
      <c r="DR31" s="94"/>
    </row>
    <row r="32" spans="1:122">
      <c r="A32" s="42">
        <v>29</v>
      </c>
      <c r="B32" s="42">
        <v>2021</v>
      </c>
      <c r="C32" s="189"/>
      <c r="D32" s="217" t="s">
        <v>801</v>
      </c>
      <c r="E32" s="189"/>
      <c r="F32" s="99" t="s">
        <v>4187</v>
      </c>
      <c r="G32" s="189"/>
      <c r="H32" s="99" t="s">
        <v>4214</v>
      </c>
      <c r="I32" s="189"/>
      <c r="J32" s="189"/>
      <c r="K32" s="42" t="s">
        <v>4166</v>
      </c>
      <c r="L32" s="99" t="s">
        <v>4167</v>
      </c>
      <c r="M32" s="189"/>
      <c r="N32" s="99" t="s">
        <v>4215</v>
      </c>
      <c r="O32" s="99" t="s">
        <v>4216</v>
      </c>
      <c r="P32" s="99" t="s">
        <v>4217</v>
      </c>
      <c r="Q32" s="99" t="s">
        <v>4218</v>
      </c>
      <c r="R32" s="189"/>
      <c r="S32" s="224">
        <v>1447</v>
      </c>
      <c r="T32" s="231">
        <v>502</v>
      </c>
      <c r="U32" s="232">
        <v>167</v>
      </c>
      <c r="V32" s="217" t="s">
        <v>3254</v>
      </c>
      <c r="W32" s="189"/>
      <c r="X32" s="189"/>
      <c r="Y32" s="193"/>
      <c r="Z32" s="212"/>
      <c r="AA32" s="193"/>
      <c r="AB32" s="99">
        <v>18</v>
      </c>
      <c r="AC32" s="42"/>
      <c r="AD32" s="99">
        <v>39</v>
      </c>
      <c r="AE32" s="224">
        <f t="shared" si="0"/>
        <v>21</v>
      </c>
      <c r="AF32" s="115">
        <f t="shared" si="1"/>
        <v>1.1666666666666667</v>
      </c>
      <c r="AG32" s="220" t="s">
        <v>425</v>
      </c>
      <c r="AH32" s="22"/>
      <c r="AI32" s="220" t="s">
        <v>425</v>
      </c>
      <c r="AJ32" s="209" t="s">
        <v>425</v>
      </c>
      <c r="AK32" s="209" t="s">
        <v>425</v>
      </c>
      <c r="AL32" s="99">
        <v>86</v>
      </c>
      <c r="AM32" s="99"/>
      <c r="AN32" s="99">
        <v>90</v>
      </c>
      <c r="AO32" s="224">
        <f t="shared" si="10"/>
        <v>4</v>
      </c>
      <c r="AP32" s="115">
        <f t="shared" si="11"/>
        <v>4.6511627906976744E-2</v>
      </c>
      <c r="AQ32" s="228" t="s">
        <v>425</v>
      </c>
      <c r="AR32" s="221"/>
      <c r="AS32" s="220" t="s">
        <v>425</v>
      </c>
      <c r="AT32" s="209" t="s">
        <v>425</v>
      </c>
      <c r="AU32" s="213" t="s">
        <v>425</v>
      </c>
      <c r="AV32" s="22"/>
      <c r="AW32" s="115"/>
      <c r="AX32" s="115"/>
      <c r="AY32" s="42"/>
      <c r="AZ32" s="42"/>
      <c r="BA32" s="99">
        <v>85</v>
      </c>
      <c r="BB32" s="99"/>
      <c r="BC32" s="99">
        <v>86</v>
      </c>
      <c r="BD32" s="224">
        <f t="shared" si="2"/>
        <v>1</v>
      </c>
      <c r="BE32" s="115">
        <f t="shared" si="3"/>
        <v>1.1764705882352941E-2</v>
      </c>
      <c r="BF32" s="99">
        <v>79</v>
      </c>
      <c r="BG32" s="99"/>
      <c r="BH32" s="99">
        <v>91</v>
      </c>
      <c r="BI32" s="224">
        <f t="shared" si="4"/>
        <v>12</v>
      </c>
      <c r="BJ32" s="115">
        <f t="shared" si="5"/>
        <v>0.15189873417721519</v>
      </c>
      <c r="BK32" s="220" t="s">
        <v>425</v>
      </c>
      <c r="BL32" s="22"/>
      <c r="BM32" s="220" t="s">
        <v>425</v>
      </c>
      <c r="BN32" s="215" t="s">
        <v>425</v>
      </c>
      <c r="BO32" s="22"/>
      <c r="BP32" s="42"/>
      <c r="BQ32" s="42"/>
      <c r="BR32" s="47"/>
      <c r="BS32" s="42"/>
      <c r="BT32" s="48"/>
      <c r="BU32" s="42"/>
      <c r="BV32" s="42"/>
      <c r="BW32" s="42"/>
      <c r="BX32" s="42"/>
      <c r="BY32" s="96"/>
      <c r="BZ32" s="94"/>
      <c r="CA32" s="94"/>
      <c r="CB32" s="94"/>
      <c r="CC32" s="94"/>
      <c r="CD32" s="94"/>
      <c r="CE32" s="94"/>
      <c r="CF32" s="94"/>
      <c r="CG32" s="94">
        <v>0</v>
      </c>
      <c r="CH32" s="94">
        <v>0</v>
      </c>
      <c r="CI32" s="94">
        <v>0</v>
      </c>
      <c r="CJ32" s="94">
        <v>0</v>
      </c>
      <c r="CK32" s="94">
        <v>0</v>
      </c>
      <c r="CL32" s="94">
        <v>0</v>
      </c>
      <c r="CM32" s="94">
        <v>0</v>
      </c>
      <c r="CN32" s="94" t="s">
        <v>4219</v>
      </c>
      <c r="CO32" s="94"/>
      <c r="CP32" s="94"/>
      <c r="CQ32" s="94"/>
      <c r="CR32" s="94"/>
      <c r="CS32" s="216">
        <v>0.26</v>
      </c>
      <c r="CT32" s="94"/>
      <c r="CU32" s="94"/>
      <c r="CV32" s="94"/>
      <c r="CW32" s="94"/>
      <c r="CX32" s="94">
        <v>46</v>
      </c>
      <c r="CY32" s="94"/>
      <c r="CZ32" s="94"/>
      <c r="DA32" s="94"/>
      <c r="DB32" s="94"/>
      <c r="DC32" s="94"/>
      <c r="DD32" s="94"/>
      <c r="DE32" s="94"/>
      <c r="DF32" s="94"/>
      <c r="DG32" s="94"/>
      <c r="DH32" s="94"/>
      <c r="DI32" s="94"/>
      <c r="DJ32" s="94">
        <v>53</v>
      </c>
      <c r="DK32" s="94"/>
      <c r="DL32" s="94"/>
      <c r="DM32" s="94"/>
      <c r="DN32" s="94"/>
      <c r="DO32" s="94"/>
      <c r="DP32" s="94">
        <v>7</v>
      </c>
      <c r="DQ32" s="94"/>
      <c r="DR32" s="94"/>
    </row>
    <row r="33" spans="1:122">
      <c r="A33" s="42">
        <v>30</v>
      </c>
      <c r="B33" s="42">
        <v>2021</v>
      </c>
      <c r="C33" s="189"/>
      <c r="D33" s="217" t="s">
        <v>801</v>
      </c>
      <c r="E33" s="189"/>
      <c r="F33" s="99" t="s">
        <v>4187</v>
      </c>
      <c r="G33" s="189"/>
      <c r="H33" s="99" t="s">
        <v>4214</v>
      </c>
      <c r="I33" s="189"/>
      <c r="J33" s="189"/>
      <c r="K33" s="42" t="s">
        <v>4166</v>
      </c>
      <c r="L33" s="99" t="s">
        <v>4180</v>
      </c>
      <c r="M33" s="189"/>
      <c r="N33" s="99" t="s">
        <v>4215</v>
      </c>
      <c r="O33" s="99" t="s">
        <v>4216</v>
      </c>
      <c r="P33" s="99" t="s">
        <v>4217</v>
      </c>
      <c r="Q33" s="99" t="s">
        <v>4218</v>
      </c>
      <c r="R33" s="189"/>
      <c r="S33" s="224">
        <v>1563</v>
      </c>
      <c r="T33" s="231">
        <v>614</v>
      </c>
      <c r="U33" s="232">
        <v>205</v>
      </c>
      <c r="V33" s="217" t="s">
        <v>3254</v>
      </c>
      <c r="W33" s="189"/>
      <c r="X33" s="189"/>
      <c r="Y33" s="193"/>
      <c r="Z33" s="212"/>
      <c r="AA33" s="193"/>
      <c r="AB33" s="99">
        <v>18</v>
      </c>
      <c r="AC33" s="42"/>
      <c r="AD33" s="99">
        <v>51</v>
      </c>
      <c r="AE33" s="224">
        <f t="shared" si="0"/>
        <v>33</v>
      </c>
      <c r="AF33" s="115">
        <f t="shared" si="1"/>
        <v>1.8333333333333333</v>
      </c>
      <c r="AG33" s="215" t="s">
        <v>425</v>
      </c>
      <c r="AH33" s="22"/>
      <c r="AI33" s="220" t="s">
        <v>425</v>
      </c>
      <c r="AJ33" s="215" t="s">
        <v>425</v>
      </c>
      <c r="AK33" s="215" t="s">
        <v>425</v>
      </c>
      <c r="AL33" s="99">
        <v>76</v>
      </c>
      <c r="AM33" s="99"/>
      <c r="AN33" s="99">
        <v>91</v>
      </c>
      <c r="AO33" s="224">
        <f t="shared" si="10"/>
        <v>15</v>
      </c>
      <c r="AP33" s="115">
        <f t="shared" si="11"/>
        <v>0.19736842105263158</v>
      </c>
      <c r="AQ33" s="215" t="s">
        <v>425</v>
      </c>
      <c r="AR33" s="221"/>
      <c r="AS33" s="220" t="s">
        <v>425</v>
      </c>
      <c r="AT33" s="209" t="s">
        <v>425</v>
      </c>
      <c r="AU33" s="213" t="s">
        <v>425</v>
      </c>
      <c r="AV33" s="22"/>
      <c r="AW33" s="115"/>
      <c r="AX33" s="115"/>
      <c r="AY33" s="42"/>
      <c r="AZ33" s="42"/>
      <c r="BA33" s="99">
        <v>83</v>
      </c>
      <c r="BB33" s="99"/>
      <c r="BC33" s="99">
        <v>83</v>
      </c>
      <c r="BD33" s="224">
        <f t="shared" si="2"/>
        <v>0</v>
      </c>
      <c r="BE33" s="115">
        <f t="shared" si="3"/>
        <v>0</v>
      </c>
      <c r="BF33" s="99">
        <v>84</v>
      </c>
      <c r="BG33" s="99"/>
      <c r="BH33" s="99">
        <v>86</v>
      </c>
      <c r="BI33" s="224">
        <f t="shared" si="4"/>
        <v>2</v>
      </c>
      <c r="BJ33" s="115">
        <f t="shared" si="5"/>
        <v>2.3809523809523808E-2</v>
      </c>
      <c r="BK33" s="220" t="s">
        <v>425</v>
      </c>
      <c r="BL33" s="22"/>
      <c r="BM33" s="220" t="s">
        <v>425</v>
      </c>
      <c r="BN33" s="215" t="s">
        <v>425</v>
      </c>
      <c r="BO33" s="22"/>
      <c r="BP33" s="42"/>
      <c r="BQ33" s="42"/>
      <c r="BR33" s="47"/>
      <c r="BS33" s="42"/>
      <c r="BT33" s="48"/>
      <c r="BU33" s="42"/>
      <c r="BV33" s="42"/>
      <c r="BW33" s="42"/>
      <c r="BX33" s="42"/>
      <c r="BY33" s="96"/>
      <c r="BZ33" s="94"/>
      <c r="CA33" s="94"/>
      <c r="CB33" s="94"/>
      <c r="CC33" s="94"/>
      <c r="CD33" s="94"/>
      <c r="CE33" s="94"/>
      <c r="CF33" s="94"/>
      <c r="CG33" s="94">
        <v>0</v>
      </c>
      <c r="CH33" s="94">
        <v>0</v>
      </c>
      <c r="CI33" s="94">
        <v>0</v>
      </c>
      <c r="CJ33" s="94">
        <v>0</v>
      </c>
      <c r="CK33" s="94">
        <v>0</v>
      </c>
      <c r="CL33" s="94">
        <v>0</v>
      </c>
      <c r="CM33" s="94">
        <v>0</v>
      </c>
      <c r="CN33" s="94" t="s">
        <v>4219</v>
      </c>
      <c r="CO33" s="94"/>
      <c r="CP33" s="94"/>
      <c r="CQ33" s="94"/>
      <c r="CR33" s="94"/>
      <c r="CS33" s="216">
        <v>0.28000000000000003</v>
      </c>
      <c r="CT33" s="94"/>
      <c r="CU33" s="94"/>
      <c r="CV33" s="94"/>
      <c r="CW33" s="94"/>
      <c r="CX33" s="94">
        <v>51</v>
      </c>
      <c r="CY33" s="94"/>
      <c r="CZ33" s="94"/>
      <c r="DA33" s="94"/>
      <c r="DB33" s="94"/>
      <c r="DC33" s="94"/>
      <c r="DD33" s="94"/>
      <c r="DE33" s="94"/>
      <c r="DF33" s="94"/>
      <c r="DG33" s="94"/>
      <c r="DH33" s="94"/>
      <c r="DI33" s="94"/>
      <c r="DJ33" s="94">
        <v>57</v>
      </c>
      <c r="DK33" s="94"/>
      <c r="DL33" s="94"/>
      <c r="DM33" s="94"/>
      <c r="DN33" s="94"/>
      <c r="DO33" s="94"/>
      <c r="DP33" s="94">
        <v>6</v>
      </c>
      <c r="DQ33" s="94"/>
      <c r="DR33" s="94"/>
    </row>
    <row r="34" spans="1:122">
      <c r="A34" s="42">
        <v>31</v>
      </c>
      <c r="B34" s="42">
        <v>2021</v>
      </c>
      <c r="C34" s="189"/>
      <c r="D34" s="217" t="s">
        <v>801</v>
      </c>
      <c r="E34" s="189"/>
      <c r="F34" s="99" t="s">
        <v>4187</v>
      </c>
      <c r="G34" s="189"/>
      <c r="H34" s="99" t="s">
        <v>4214</v>
      </c>
      <c r="I34" s="189"/>
      <c r="J34" s="189"/>
      <c r="K34" s="42" t="s">
        <v>4166</v>
      </c>
      <c r="L34" s="99" t="s">
        <v>4220</v>
      </c>
      <c r="M34" s="189"/>
      <c r="N34" s="99" t="s">
        <v>4215</v>
      </c>
      <c r="O34" s="99" t="s">
        <v>4216</v>
      </c>
      <c r="P34" s="99" t="s">
        <v>4217</v>
      </c>
      <c r="Q34" s="99" t="s">
        <v>4218</v>
      </c>
      <c r="R34" s="189"/>
      <c r="S34" s="224">
        <v>1457</v>
      </c>
      <c r="T34" s="217">
        <v>512</v>
      </c>
      <c r="U34" s="233">
        <v>171</v>
      </c>
      <c r="V34" s="217" t="s">
        <v>3254</v>
      </c>
      <c r="W34" s="189"/>
      <c r="X34" s="189"/>
      <c r="Y34" s="193"/>
      <c r="Z34" s="212"/>
      <c r="AA34" s="193"/>
      <c r="AB34" s="99">
        <v>18</v>
      </c>
      <c r="AC34" s="42"/>
      <c r="AD34" s="217">
        <v>45</v>
      </c>
      <c r="AE34" s="224">
        <f t="shared" si="0"/>
        <v>27</v>
      </c>
      <c r="AF34" s="115">
        <f t="shared" si="1"/>
        <v>1.5</v>
      </c>
      <c r="AG34" s="215" t="s">
        <v>425</v>
      </c>
      <c r="AH34" s="22"/>
      <c r="AI34" s="220" t="s">
        <v>425</v>
      </c>
      <c r="AJ34" s="215" t="s">
        <v>425</v>
      </c>
      <c r="AK34" s="215" t="s">
        <v>425</v>
      </c>
      <c r="AL34" s="99">
        <v>81</v>
      </c>
      <c r="AM34" s="99"/>
      <c r="AN34" s="99">
        <v>91</v>
      </c>
      <c r="AO34" s="224">
        <f t="shared" si="10"/>
        <v>10</v>
      </c>
      <c r="AP34" s="115">
        <f t="shared" si="11"/>
        <v>0.12345679012345678</v>
      </c>
      <c r="AQ34" s="215" t="s">
        <v>425</v>
      </c>
      <c r="AR34" s="221"/>
      <c r="AS34" s="220" t="s">
        <v>425</v>
      </c>
      <c r="AT34" s="209" t="s">
        <v>425</v>
      </c>
      <c r="AU34" s="213" t="s">
        <v>425</v>
      </c>
      <c r="AV34" s="22"/>
      <c r="AW34" s="115"/>
      <c r="AX34" s="115"/>
      <c r="AY34" s="42"/>
      <c r="AZ34" s="42"/>
      <c r="BA34" s="99">
        <v>85</v>
      </c>
      <c r="BB34" s="99"/>
      <c r="BC34" s="99">
        <v>86</v>
      </c>
      <c r="BD34" s="224">
        <f t="shared" si="2"/>
        <v>1</v>
      </c>
      <c r="BE34" s="115">
        <f t="shared" si="3"/>
        <v>1.1764705882352941E-2</v>
      </c>
      <c r="BF34" s="99">
        <v>81</v>
      </c>
      <c r="BG34" s="99"/>
      <c r="BH34" s="99">
        <v>89</v>
      </c>
      <c r="BI34" s="224">
        <f t="shared" si="4"/>
        <v>8</v>
      </c>
      <c r="BJ34" s="115">
        <f t="shared" si="5"/>
        <v>9.8765432098765427E-2</v>
      </c>
      <c r="BK34" s="220" t="s">
        <v>425</v>
      </c>
      <c r="BL34" s="22"/>
      <c r="BM34" s="220" t="s">
        <v>425</v>
      </c>
      <c r="BN34" s="215" t="s">
        <v>425</v>
      </c>
      <c r="BO34" s="22"/>
      <c r="BP34" s="42"/>
      <c r="BQ34" s="42"/>
      <c r="BR34" s="47"/>
      <c r="BS34" s="42"/>
      <c r="BT34" s="48"/>
      <c r="BU34" s="42"/>
      <c r="BV34" s="42"/>
      <c r="BW34" s="42"/>
      <c r="BX34" s="42"/>
      <c r="BY34" s="96"/>
      <c r="BZ34" s="94"/>
      <c r="CA34" s="94"/>
      <c r="CB34" s="94"/>
      <c r="CC34" s="94"/>
      <c r="CD34" s="94"/>
      <c r="CE34" s="94"/>
      <c r="CF34" s="94"/>
      <c r="CG34" s="94">
        <v>0</v>
      </c>
      <c r="CH34" s="94">
        <v>0</v>
      </c>
      <c r="CI34" s="94">
        <v>0</v>
      </c>
      <c r="CJ34" s="94">
        <v>0</v>
      </c>
      <c r="CK34" s="94">
        <v>0</v>
      </c>
      <c r="CL34" s="94">
        <v>0</v>
      </c>
      <c r="CM34" s="94">
        <v>0</v>
      </c>
      <c r="CN34" s="94" t="s">
        <v>4219</v>
      </c>
      <c r="CO34" s="94"/>
      <c r="CP34" s="94"/>
      <c r="CQ34" s="94"/>
      <c r="CR34" s="94"/>
      <c r="CS34" s="216">
        <v>0.26</v>
      </c>
      <c r="CT34" s="94"/>
      <c r="CU34" s="94"/>
      <c r="CV34" s="94"/>
      <c r="CW34" s="94"/>
      <c r="CX34" s="94">
        <v>46</v>
      </c>
      <c r="CY34" s="94"/>
      <c r="CZ34" s="94"/>
      <c r="DA34" s="94"/>
      <c r="DB34" s="94"/>
      <c r="DC34" s="94"/>
      <c r="DD34" s="94"/>
      <c r="DE34" s="94"/>
      <c r="DF34" s="94"/>
      <c r="DG34" s="94"/>
      <c r="DH34" s="94"/>
      <c r="DI34" s="94"/>
      <c r="DJ34" s="94">
        <v>53</v>
      </c>
      <c r="DK34" s="94"/>
      <c r="DL34" s="94"/>
      <c r="DM34" s="94"/>
      <c r="DN34" s="94"/>
      <c r="DO34" s="94"/>
      <c r="DP34" s="94">
        <v>7</v>
      </c>
      <c r="DQ34" s="94"/>
      <c r="DR34" s="94"/>
    </row>
    <row r="35" spans="1:122">
      <c r="A35" s="42">
        <v>32</v>
      </c>
      <c r="B35" s="42">
        <v>2021</v>
      </c>
      <c r="C35" s="189"/>
      <c r="D35" s="217" t="e">
        <v>#N/A</v>
      </c>
      <c r="E35" s="189"/>
      <c r="F35" s="99" t="s">
        <v>4221</v>
      </c>
      <c r="G35" s="189"/>
      <c r="H35" s="99" t="s">
        <v>4222</v>
      </c>
      <c r="I35" s="189"/>
      <c r="J35" s="189"/>
      <c r="K35" s="42" t="s">
        <v>4166</v>
      </c>
      <c r="L35" s="99" t="s">
        <v>4176</v>
      </c>
      <c r="M35" s="189"/>
      <c r="N35" s="99" t="s">
        <v>4223</v>
      </c>
      <c r="O35" s="99" t="s">
        <v>4224</v>
      </c>
      <c r="P35" s="183"/>
      <c r="Q35" s="234"/>
      <c r="R35" s="189"/>
      <c r="S35" s="99" t="s">
        <v>4182</v>
      </c>
      <c r="T35" s="217">
        <v>491</v>
      </c>
      <c r="U35" s="233">
        <v>491</v>
      </c>
      <c r="V35" s="217" t="s">
        <v>4169</v>
      </c>
      <c r="W35" s="189"/>
      <c r="X35" s="189"/>
      <c r="Y35" s="193"/>
      <c r="Z35" s="212"/>
      <c r="AA35" s="193"/>
      <c r="AB35" s="99"/>
      <c r="AC35" s="42"/>
      <c r="AD35" s="217">
        <v>21</v>
      </c>
      <c r="AE35" s="224" t="s">
        <v>425</v>
      </c>
      <c r="AF35" s="215" t="s">
        <v>425</v>
      </c>
      <c r="AG35" s="42"/>
      <c r="AH35" s="22"/>
      <c r="AI35" s="220" t="s">
        <v>425</v>
      </c>
      <c r="AJ35" s="215" t="s">
        <v>425</v>
      </c>
      <c r="AK35" s="215" t="s">
        <v>425</v>
      </c>
      <c r="AL35" s="22"/>
      <c r="AM35" s="53"/>
      <c r="AN35" s="99">
        <v>77</v>
      </c>
      <c r="AO35" s="229" t="s">
        <v>425</v>
      </c>
      <c r="AP35" s="115"/>
      <c r="AQ35" s="234"/>
      <c r="AR35" s="221"/>
      <c r="AS35" s="220" t="s">
        <v>425</v>
      </c>
      <c r="AT35" s="209" t="s">
        <v>425</v>
      </c>
      <c r="AU35" s="213" t="s">
        <v>425</v>
      </c>
      <c r="AV35" s="22"/>
      <c r="AW35" s="115"/>
      <c r="AX35" s="115"/>
      <c r="AY35" s="42"/>
      <c r="AZ35" s="42"/>
      <c r="BA35" s="215" t="s">
        <v>425</v>
      </c>
      <c r="BB35" s="99"/>
      <c r="BC35" s="99">
        <v>84</v>
      </c>
      <c r="BD35" s="215" t="s">
        <v>425</v>
      </c>
      <c r="BE35" s="215" t="s">
        <v>425</v>
      </c>
      <c r="BF35" s="215" t="s">
        <v>425</v>
      </c>
      <c r="BG35" s="99"/>
      <c r="BH35" s="99">
        <v>36</v>
      </c>
      <c r="BI35" s="215" t="s">
        <v>425</v>
      </c>
      <c r="BJ35" s="215" t="s">
        <v>425</v>
      </c>
      <c r="BK35" s="234"/>
      <c r="BL35" s="183"/>
      <c r="BM35" s="220" t="s">
        <v>425</v>
      </c>
      <c r="BN35" s="215" t="s">
        <v>425</v>
      </c>
      <c r="BO35" s="183"/>
      <c r="BP35" s="42"/>
      <c r="BQ35" s="42"/>
      <c r="BR35" s="47"/>
      <c r="BS35" s="42"/>
      <c r="BT35" s="48"/>
      <c r="BU35" s="42"/>
      <c r="BV35" s="42"/>
      <c r="BW35" s="42"/>
      <c r="BX35" s="42"/>
      <c r="BY35" s="96">
        <v>0</v>
      </c>
      <c r="BZ35" s="94">
        <v>0</v>
      </c>
      <c r="CA35" s="94">
        <v>0</v>
      </c>
      <c r="CB35" s="94">
        <v>0</v>
      </c>
      <c r="CC35" s="94">
        <v>0</v>
      </c>
      <c r="CD35" s="94">
        <v>0</v>
      </c>
      <c r="CE35" s="94">
        <v>0</v>
      </c>
      <c r="CF35" s="94">
        <v>0</v>
      </c>
      <c r="CG35" s="94"/>
      <c r="CH35" s="94"/>
      <c r="CI35" s="94"/>
      <c r="CJ35" s="94"/>
      <c r="CK35" s="94"/>
      <c r="CL35" s="94"/>
      <c r="CM35" s="94">
        <v>0</v>
      </c>
      <c r="CN35" s="94" t="s">
        <v>4222</v>
      </c>
      <c r="CO35" s="94"/>
      <c r="CP35" s="94"/>
      <c r="CQ35" s="94"/>
      <c r="CR35" s="94"/>
      <c r="CS35" s="216">
        <v>1</v>
      </c>
      <c r="CT35" s="94"/>
      <c r="CU35" s="94"/>
      <c r="CV35" s="94"/>
      <c r="CW35" s="94"/>
      <c r="CX35" s="94"/>
      <c r="CY35" s="94"/>
      <c r="CZ35" s="94"/>
      <c r="DA35" s="94"/>
      <c r="DB35" s="94"/>
      <c r="DC35" s="94">
        <v>46</v>
      </c>
      <c r="DD35" s="94">
        <v>36</v>
      </c>
      <c r="DE35" s="94">
        <v>28</v>
      </c>
      <c r="DF35" s="94"/>
      <c r="DG35" s="94"/>
      <c r="DH35" s="94"/>
      <c r="DI35" s="94"/>
      <c r="DJ35" s="94"/>
      <c r="DK35" s="94"/>
      <c r="DL35" s="94"/>
      <c r="DM35" s="94"/>
      <c r="DN35" s="94"/>
      <c r="DO35" s="94"/>
      <c r="DP35" s="94"/>
      <c r="DQ35" s="94"/>
      <c r="DR35" s="94"/>
    </row>
    <row r="36" spans="1:122">
      <c r="A36" s="42">
        <v>33</v>
      </c>
      <c r="B36" s="42">
        <v>2022</v>
      </c>
      <c r="C36" s="189"/>
      <c r="D36" s="217" t="e">
        <v>#N/A</v>
      </c>
      <c r="E36" s="189"/>
      <c r="F36" s="86" t="s">
        <v>4225</v>
      </c>
      <c r="G36" s="189"/>
      <c r="H36" s="86" t="s">
        <v>4226</v>
      </c>
      <c r="I36" s="189"/>
      <c r="J36" s="189"/>
      <c r="K36" s="42" t="s">
        <v>4166</v>
      </c>
      <c r="L36" s="86" t="s">
        <v>4167</v>
      </c>
      <c r="M36" s="189"/>
      <c r="N36" s="86" t="s">
        <v>1242</v>
      </c>
      <c r="O36" s="86" t="s">
        <v>4227</v>
      </c>
      <c r="P36" s="235" t="s">
        <v>425</v>
      </c>
      <c r="Q36" s="207" t="s">
        <v>4228</v>
      </c>
      <c r="R36" s="189"/>
      <c r="S36" s="236">
        <v>1358</v>
      </c>
      <c r="T36" s="210">
        <v>234</v>
      </c>
      <c r="U36" s="210">
        <v>234</v>
      </c>
      <c r="V36" s="207" t="s">
        <v>4169</v>
      </c>
      <c r="W36" s="189"/>
      <c r="X36" s="189"/>
      <c r="Y36" s="193"/>
      <c r="Z36" s="212"/>
      <c r="AA36" s="193"/>
      <c r="AB36" s="235" t="s">
        <v>425</v>
      </c>
      <c r="AC36" s="42"/>
      <c r="AD36" s="86">
        <v>23</v>
      </c>
      <c r="AE36" s="224" t="s">
        <v>425</v>
      </c>
      <c r="AF36" s="215" t="s">
        <v>425</v>
      </c>
      <c r="AG36" s="235" t="s">
        <v>425</v>
      </c>
      <c r="AH36" s="22"/>
      <c r="AI36" s="213" t="s">
        <v>425</v>
      </c>
      <c r="AJ36" s="215" t="s">
        <v>425</v>
      </c>
      <c r="AK36" s="215" t="s">
        <v>425</v>
      </c>
      <c r="AL36" s="235" t="s">
        <v>425</v>
      </c>
      <c r="AM36" s="53"/>
      <c r="AN36" s="213" t="s">
        <v>425</v>
      </c>
      <c r="AO36" s="229" t="s">
        <v>425</v>
      </c>
      <c r="AP36" s="229" t="s">
        <v>425</v>
      </c>
      <c r="AQ36" s="235" t="s">
        <v>425</v>
      </c>
      <c r="AR36" s="221"/>
      <c r="AS36" s="213" t="s">
        <v>425</v>
      </c>
      <c r="AT36" s="213" t="s">
        <v>425</v>
      </c>
      <c r="AU36" s="213" t="s">
        <v>425</v>
      </c>
      <c r="AV36" s="22"/>
      <c r="AW36" s="115"/>
      <c r="AX36" s="115"/>
      <c r="AY36" s="42"/>
      <c r="AZ36" s="42"/>
      <c r="BA36" s="235" t="s">
        <v>425</v>
      </c>
      <c r="BB36" s="99"/>
      <c r="BC36" s="86">
        <v>86</v>
      </c>
      <c r="BD36" s="215" t="s">
        <v>425</v>
      </c>
      <c r="BE36" s="215" t="s">
        <v>425</v>
      </c>
      <c r="BF36" s="235" t="s">
        <v>425</v>
      </c>
      <c r="BG36" s="99"/>
      <c r="BH36" s="213" t="s">
        <v>425</v>
      </c>
      <c r="BI36" s="213" t="s">
        <v>425</v>
      </c>
      <c r="BJ36" s="213" t="s">
        <v>425</v>
      </c>
      <c r="BK36" s="235" t="s">
        <v>425</v>
      </c>
      <c r="BL36" s="183"/>
      <c r="BM36" s="213" t="s">
        <v>425</v>
      </c>
      <c r="BN36" s="237" t="s">
        <v>425</v>
      </c>
      <c r="BO36" s="238" t="s">
        <v>425</v>
      </c>
      <c r="BP36" s="42"/>
      <c r="BQ36" s="42"/>
      <c r="BR36" s="47"/>
      <c r="BS36" s="42"/>
      <c r="BT36" s="48"/>
      <c r="BU36" s="42"/>
      <c r="BV36" s="42"/>
      <c r="BW36" s="42"/>
      <c r="BX36" s="42"/>
      <c r="BY36" s="96">
        <v>1</v>
      </c>
      <c r="BZ36" s="94">
        <v>0</v>
      </c>
      <c r="CA36" s="94">
        <v>0</v>
      </c>
      <c r="CB36" s="94">
        <v>0</v>
      </c>
      <c r="CC36" s="94">
        <v>0</v>
      </c>
      <c r="CD36" s="94">
        <v>0</v>
      </c>
      <c r="CE36" s="94">
        <v>0</v>
      </c>
      <c r="CF36" s="94">
        <v>0</v>
      </c>
      <c r="CG36" s="94">
        <v>0</v>
      </c>
      <c r="CH36" s="94">
        <v>0</v>
      </c>
      <c r="CI36" s="94">
        <v>1</v>
      </c>
      <c r="CJ36" s="94">
        <v>0</v>
      </c>
      <c r="CK36" s="94">
        <v>0</v>
      </c>
      <c r="CL36" s="94">
        <v>0</v>
      </c>
      <c r="CM36" s="94">
        <v>0</v>
      </c>
      <c r="CN36" s="94" t="s">
        <v>4229</v>
      </c>
      <c r="CO36" s="94"/>
      <c r="CP36" s="94"/>
      <c r="CQ36" s="94"/>
      <c r="CR36" s="94"/>
      <c r="CS36" s="216">
        <v>0.15</v>
      </c>
      <c r="CT36" s="94">
        <v>79</v>
      </c>
      <c r="CU36" s="94">
        <v>69</v>
      </c>
      <c r="CV36" s="94">
        <v>65</v>
      </c>
      <c r="CW36" s="94">
        <v>79</v>
      </c>
      <c r="CX36" s="94">
        <v>69</v>
      </c>
      <c r="CY36" s="94">
        <v>65</v>
      </c>
      <c r="CZ36" s="94">
        <v>27</v>
      </c>
      <c r="DA36" s="94">
        <v>16</v>
      </c>
      <c r="DB36" s="94">
        <v>12</v>
      </c>
      <c r="DC36" s="94">
        <v>27</v>
      </c>
      <c r="DD36" s="94">
        <v>16</v>
      </c>
      <c r="DE36" s="94">
        <v>12</v>
      </c>
      <c r="DF36" s="94">
        <v>80</v>
      </c>
      <c r="DG36" s="94">
        <v>70</v>
      </c>
      <c r="DH36" s="94">
        <v>66</v>
      </c>
      <c r="DI36" s="94">
        <v>80</v>
      </c>
      <c r="DJ36" s="94">
        <v>70</v>
      </c>
      <c r="DK36" s="94">
        <v>66</v>
      </c>
      <c r="DL36" s="94">
        <v>1</v>
      </c>
      <c r="DM36" s="94">
        <v>1</v>
      </c>
      <c r="DN36" s="94">
        <v>1</v>
      </c>
      <c r="DO36" s="94">
        <v>1</v>
      </c>
      <c r="DP36" s="94">
        <v>1</v>
      </c>
      <c r="DQ36" s="94">
        <v>1</v>
      </c>
      <c r="DR36" s="94"/>
    </row>
    <row r="37" spans="1:122">
      <c r="A37" s="42">
        <v>34</v>
      </c>
      <c r="B37" s="42">
        <v>2022</v>
      </c>
      <c r="C37" s="189"/>
      <c r="D37" s="217" t="e">
        <v>#N/A</v>
      </c>
      <c r="E37" s="189"/>
      <c r="F37" s="99" t="s">
        <v>4225</v>
      </c>
      <c r="G37" s="189"/>
      <c r="H37" s="99" t="s">
        <v>4226</v>
      </c>
      <c r="I37" s="189"/>
      <c r="J37" s="189"/>
      <c r="K37" s="42" t="s">
        <v>4166</v>
      </c>
      <c r="L37" s="99" t="s">
        <v>4170</v>
      </c>
      <c r="M37" s="189"/>
      <c r="N37" s="99" t="s">
        <v>1242</v>
      </c>
      <c r="O37" s="99" t="s">
        <v>4227</v>
      </c>
      <c r="P37" s="229" t="s">
        <v>425</v>
      </c>
      <c r="Q37" s="217" t="s">
        <v>4228</v>
      </c>
      <c r="R37" s="189"/>
      <c r="S37" s="224">
        <v>1258</v>
      </c>
      <c r="T37" s="53">
        <v>213</v>
      </c>
      <c r="U37" s="53">
        <v>213</v>
      </c>
      <c r="V37" s="217" t="s">
        <v>4169</v>
      </c>
      <c r="W37" s="189"/>
      <c r="X37" s="189"/>
      <c r="Y37" s="193"/>
      <c r="Z37" s="212"/>
      <c r="AA37" s="193"/>
      <c r="AB37" s="229" t="s">
        <v>425</v>
      </c>
      <c r="AC37" s="42"/>
      <c r="AD37" s="99">
        <v>49</v>
      </c>
      <c r="AE37" s="224" t="s">
        <v>425</v>
      </c>
      <c r="AF37" s="215" t="s">
        <v>425</v>
      </c>
      <c r="AG37" s="229" t="s">
        <v>425</v>
      </c>
      <c r="AH37" s="22"/>
      <c r="AI37" s="220" t="s">
        <v>425</v>
      </c>
      <c r="AJ37" s="215" t="s">
        <v>425</v>
      </c>
      <c r="AK37" s="215" t="s">
        <v>425</v>
      </c>
      <c r="AL37" s="229" t="s">
        <v>425</v>
      </c>
      <c r="AM37" s="53"/>
      <c r="AN37" s="220" t="s">
        <v>425</v>
      </c>
      <c r="AO37" s="229" t="s">
        <v>425</v>
      </c>
      <c r="AP37" s="229" t="s">
        <v>425</v>
      </c>
      <c r="AQ37" s="229" t="s">
        <v>425</v>
      </c>
      <c r="AR37" s="221"/>
      <c r="AS37" s="220" t="s">
        <v>425</v>
      </c>
      <c r="AT37" s="213" t="s">
        <v>425</v>
      </c>
      <c r="AU37" s="213" t="s">
        <v>425</v>
      </c>
      <c r="AV37" s="22"/>
      <c r="AW37" s="115"/>
      <c r="AX37" s="115"/>
      <c r="AY37" s="42"/>
      <c r="AZ37" s="42"/>
      <c r="BA37" s="229" t="s">
        <v>425</v>
      </c>
      <c r="BB37" s="99"/>
      <c r="BC37" s="99">
        <v>79</v>
      </c>
      <c r="BD37" s="215" t="s">
        <v>425</v>
      </c>
      <c r="BE37" s="215" t="s">
        <v>425</v>
      </c>
      <c r="BF37" s="229" t="s">
        <v>425</v>
      </c>
      <c r="BG37" s="99"/>
      <c r="BH37" s="220" t="s">
        <v>425</v>
      </c>
      <c r="BI37" s="213" t="s">
        <v>425</v>
      </c>
      <c r="BJ37" s="213" t="s">
        <v>425</v>
      </c>
      <c r="BK37" s="229" t="s">
        <v>425</v>
      </c>
      <c r="BL37" s="183"/>
      <c r="BM37" s="220" t="s">
        <v>425</v>
      </c>
      <c r="BN37" s="239" t="s">
        <v>425</v>
      </c>
      <c r="BO37" s="240" t="s">
        <v>425</v>
      </c>
      <c r="BP37" s="42"/>
      <c r="BQ37" s="42"/>
      <c r="BR37" s="47"/>
      <c r="BS37" s="42"/>
      <c r="BT37" s="48"/>
      <c r="BU37" s="42"/>
      <c r="BV37" s="42"/>
      <c r="BW37" s="42"/>
      <c r="BX37" s="42"/>
      <c r="BY37" s="96">
        <v>1</v>
      </c>
      <c r="BZ37" s="94">
        <v>0</v>
      </c>
      <c r="CA37" s="94">
        <v>0</v>
      </c>
      <c r="CB37" s="94">
        <v>0</v>
      </c>
      <c r="CC37" s="94">
        <v>0</v>
      </c>
      <c r="CD37" s="94">
        <v>0</v>
      </c>
      <c r="CE37" s="94">
        <v>0</v>
      </c>
      <c r="CF37" s="94">
        <v>0</v>
      </c>
      <c r="CG37" s="94">
        <v>0</v>
      </c>
      <c r="CH37" s="94">
        <v>0</v>
      </c>
      <c r="CI37" s="94">
        <v>1</v>
      </c>
      <c r="CJ37" s="94">
        <v>0</v>
      </c>
      <c r="CK37" s="94">
        <v>0</v>
      </c>
      <c r="CL37" s="94">
        <v>0</v>
      </c>
      <c r="CM37" s="94">
        <v>0</v>
      </c>
      <c r="CN37" s="94" t="s">
        <v>4229</v>
      </c>
      <c r="CO37" s="94"/>
      <c r="CP37" s="94"/>
      <c r="CQ37" s="94"/>
      <c r="CR37" s="94"/>
      <c r="CS37" s="216">
        <v>0.14000000000000001</v>
      </c>
      <c r="CT37" s="94">
        <v>79</v>
      </c>
      <c r="CU37" s="94">
        <v>66</v>
      </c>
      <c r="CV37" s="94">
        <v>63</v>
      </c>
      <c r="CW37" s="94">
        <v>79</v>
      </c>
      <c r="CX37" s="94">
        <v>66</v>
      </c>
      <c r="CY37" s="94">
        <v>63</v>
      </c>
      <c r="CZ37" s="94">
        <v>24</v>
      </c>
      <c r="DA37" s="94">
        <v>14</v>
      </c>
      <c r="DB37" s="94">
        <v>11</v>
      </c>
      <c r="DC37" s="94">
        <v>24</v>
      </c>
      <c r="DD37" s="94">
        <v>14</v>
      </c>
      <c r="DE37" s="94">
        <v>11</v>
      </c>
      <c r="DF37" s="94">
        <v>80</v>
      </c>
      <c r="DG37" s="94">
        <v>67</v>
      </c>
      <c r="DH37" s="94">
        <v>64</v>
      </c>
      <c r="DI37" s="94">
        <v>80</v>
      </c>
      <c r="DJ37" s="94">
        <v>67</v>
      </c>
      <c r="DK37" s="94">
        <v>64</v>
      </c>
      <c r="DL37" s="94">
        <v>0</v>
      </c>
      <c r="DM37" s="94">
        <v>1</v>
      </c>
      <c r="DN37" s="94">
        <v>1</v>
      </c>
      <c r="DO37" s="94">
        <v>0</v>
      </c>
      <c r="DP37" s="94">
        <v>1</v>
      </c>
      <c r="DQ37" s="94">
        <v>1</v>
      </c>
      <c r="DR37" s="94"/>
    </row>
    <row r="38" spans="1:122">
      <c r="A38" s="42">
        <v>35</v>
      </c>
      <c r="B38" s="42">
        <v>2022</v>
      </c>
      <c r="C38" s="189"/>
      <c r="D38" s="217" t="s">
        <v>795</v>
      </c>
      <c r="E38" s="189"/>
      <c r="F38" s="99" t="s">
        <v>4187</v>
      </c>
      <c r="G38" s="189"/>
      <c r="H38" s="99" t="s">
        <v>4230</v>
      </c>
      <c r="I38" s="189"/>
      <c r="J38" s="189"/>
      <c r="K38" s="42" t="s">
        <v>4166</v>
      </c>
      <c r="L38" s="99" t="s">
        <v>4176</v>
      </c>
      <c r="M38" s="189"/>
      <c r="N38" s="99" t="s">
        <v>310</v>
      </c>
      <c r="O38" s="99" t="s">
        <v>4231</v>
      </c>
      <c r="P38" s="217" t="s">
        <v>4232</v>
      </c>
      <c r="Q38" s="217" t="s">
        <v>4233</v>
      </c>
      <c r="R38" s="189"/>
      <c r="S38" s="224">
        <v>2964</v>
      </c>
      <c r="T38" s="53">
        <v>656</v>
      </c>
      <c r="U38" s="53">
        <v>328</v>
      </c>
      <c r="V38" s="217" t="s">
        <v>3254</v>
      </c>
      <c r="W38" s="189"/>
      <c r="X38" s="189"/>
      <c r="Y38" s="193"/>
      <c r="Z38" s="212"/>
      <c r="AA38" s="193"/>
      <c r="AB38" s="99">
        <v>51</v>
      </c>
      <c r="AC38" s="42"/>
      <c r="AD38" s="99">
        <v>61</v>
      </c>
      <c r="AE38" s="224">
        <f t="shared" ref="AE38:AE71" si="12">AD38-AB38</f>
        <v>10</v>
      </c>
      <c r="AF38" s="115">
        <f t="shared" ref="AF38:AF70" si="13">(AD38-AB38)/AB38</f>
        <v>0.19607843137254902</v>
      </c>
      <c r="AG38" s="99">
        <v>81</v>
      </c>
      <c r="AH38" s="22"/>
      <c r="AI38" s="99">
        <v>85</v>
      </c>
      <c r="AJ38" s="224">
        <f t="shared" ref="AJ38:AJ71" si="14">AI38-AG38</f>
        <v>4</v>
      </c>
      <c r="AK38" s="115">
        <f t="shared" ref="AK38:AK71" si="15">(AI38-AG38)/AG38</f>
        <v>4.9382716049382713E-2</v>
      </c>
      <c r="AL38" s="220" t="s">
        <v>425</v>
      </c>
      <c r="AM38" s="53"/>
      <c r="AN38" s="220" t="s">
        <v>425</v>
      </c>
      <c r="AO38" s="229" t="s">
        <v>425</v>
      </c>
      <c r="AP38" s="229" t="s">
        <v>425</v>
      </c>
      <c r="AQ38" s="220" t="s">
        <v>425</v>
      </c>
      <c r="AR38" s="221"/>
      <c r="AS38" s="220" t="s">
        <v>425</v>
      </c>
      <c r="AT38" s="213" t="s">
        <v>425</v>
      </c>
      <c r="AU38" s="213" t="s">
        <v>425</v>
      </c>
      <c r="AV38" s="22"/>
      <c r="AW38" s="115"/>
      <c r="AX38" s="115"/>
      <c r="AY38" s="42"/>
      <c r="AZ38" s="42"/>
      <c r="BA38" s="99">
        <v>90</v>
      </c>
      <c r="BB38" s="99"/>
      <c r="BC38" s="99">
        <v>93</v>
      </c>
      <c r="BD38" s="224">
        <f t="shared" ref="BD38:BD71" si="16">BC38-BA38</f>
        <v>3</v>
      </c>
      <c r="BE38" s="115">
        <f t="shared" ref="BE38:BE71" si="17">(BC38-BA38)/BA38</f>
        <v>3.3333333333333333E-2</v>
      </c>
      <c r="BF38" s="99">
        <v>90</v>
      </c>
      <c r="BG38" s="99"/>
      <c r="BH38" s="99">
        <v>95</v>
      </c>
      <c r="BI38" s="224">
        <f t="shared" ref="BI38:BI46" si="18">BH38-BF38</f>
        <v>5</v>
      </c>
      <c r="BJ38" s="115">
        <f t="shared" ref="BJ38:BJ46" si="19">(BH38-BF38)/BF38</f>
        <v>5.5555555555555552E-2</v>
      </c>
      <c r="BK38" s="220" t="s">
        <v>425</v>
      </c>
      <c r="BL38" s="183"/>
      <c r="BM38" s="220" t="s">
        <v>425</v>
      </c>
      <c r="BN38" s="239" t="s">
        <v>425</v>
      </c>
      <c r="BO38" s="240" t="s">
        <v>425</v>
      </c>
      <c r="BP38" s="42"/>
      <c r="BQ38" s="42"/>
      <c r="BR38" s="47"/>
      <c r="BS38" s="42"/>
      <c r="BT38" s="48"/>
      <c r="BU38" s="42"/>
      <c r="BV38" s="42"/>
      <c r="BW38" s="42"/>
      <c r="BX38" s="42"/>
      <c r="BY38" s="96">
        <v>0</v>
      </c>
      <c r="BZ38" s="94">
        <v>0</v>
      </c>
      <c r="CA38" s="94">
        <v>0</v>
      </c>
      <c r="CB38" s="94">
        <v>0</v>
      </c>
      <c r="CC38" s="94">
        <v>1</v>
      </c>
      <c r="CD38" s="94">
        <v>0</v>
      </c>
      <c r="CE38" s="94">
        <v>0</v>
      </c>
      <c r="CF38" s="94">
        <v>0</v>
      </c>
      <c r="CG38" s="94">
        <v>0</v>
      </c>
      <c r="CH38" s="94">
        <v>0</v>
      </c>
      <c r="CI38" s="94">
        <v>0</v>
      </c>
      <c r="CJ38" s="94">
        <v>0</v>
      </c>
      <c r="CK38" s="94">
        <v>0</v>
      </c>
      <c r="CL38" s="94">
        <v>0</v>
      </c>
      <c r="CM38" s="94">
        <v>0</v>
      </c>
      <c r="CN38" s="94" t="s">
        <v>4234</v>
      </c>
      <c r="CO38" s="94"/>
      <c r="CP38" s="94"/>
      <c r="CQ38" s="94"/>
      <c r="CR38" s="94"/>
      <c r="CS38" s="216">
        <v>0.18</v>
      </c>
      <c r="CT38" s="94"/>
      <c r="CU38" s="94"/>
      <c r="CV38" s="94"/>
      <c r="CW38" s="94"/>
      <c r="CX38" s="94"/>
      <c r="CY38" s="94"/>
      <c r="CZ38" s="94"/>
      <c r="DA38" s="94"/>
      <c r="DB38" s="94"/>
      <c r="DC38" s="94"/>
      <c r="DD38" s="94"/>
      <c r="DE38" s="94"/>
      <c r="DF38" s="94"/>
      <c r="DG38" s="94"/>
      <c r="DH38" s="94"/>
      <c r="DI38" s="94"/>
      <c r="DJ38" s="94"/>
      <c r="DK38" s="94"/>
      <c r="DL38" s="94"/>
      <c r="DM38" s="94"/>
      <c r="DN38" s="94"/>
      <c r="DO38" s="94"/>
      <c r="DP38" s="94"/>
      <c r="DQ38" s="94"/>
      <c r="DR38" s="94"/>
    </row>
    <row r="39" spans="1:122">
      <c r="A39" s="42">
        <v>36</v>
      </c>
      <c r="B39" s="42">
        <v>2022</v>
      </c>
      <c r="C39" s="189"/>
      <c r="D39" s="217" t="s">
        <v>795</v>
      </c>
      <c r="E39" s="189"/>
      <c r="F39" s="99" t="s">
        <v>4187</v>
      </c>
      <c r="G39" s="189"/>
      <c r="H39" s="99" t="s">
        <v>4230</v>
      </c>
      <c r="I39" s="189"/>
      <c r="J39" s="189"/>
      <c r="K39" s="42" t="s">
        <v>4166</v>
      </c>
      <c r="L39" s="99" t="s">
        <v>4178</v>
      </c>
      <c r="M39" s="189"/>
      <c r="N39" s="99" t="s">
        <v>310</v>
      </c>
      <c r="O39" s="99" t="s">
        <v>4231</v>
      </c>
      <c r="P39" s="217" t="s">
        <v>4232</v>
      </c>
      <c r="Q39" s="217" t="s">
        <v>4233</v>
      </c>
      <c r="R39" s="189"/>
      <c r="S39" s="224">
        <v>3870</v>
      </c>
      <c r="T39" s="53">
        <v>509</v>
      </c>
      <c r="U39" s="53">
        <v>255</v>
      </c>
      <c r="V39" s="217" t="s">
        <v>3254</v>
      </c>
      <c r="W39" s="189"/>
      <c r="X39" s="189"/>
      <c r="Y39" s="193"/>
      <c r="Z39" s="212"/>
      <c r="AA39" s="193"/>
      <c r="AB39" s="99">
        <v>50</v>
      </c>
      <c r="AC39" s="42"/>
      <c r="AD39" s="99">
        <v>57</v>
      </c>
      <c r="AE39" s="224">
        <f t="shared" si="12"/>
        <v>7</v>
      </c>
      <c r="AF39" s="115">
        <f t="shared" si="13"/>
        <v>0.14000000000000001</v>
      </c>
      <c r="AG39" s="99">
        <v>81</v>
      </c>
      <c r="AH39" s="22"/>
      <c r="AI39" s="99">
        <v>84</v>
      </c>
      <c r="AJ39" s="224">
        <f t="shared" si="14"/>
        <v>3</v>
      </c>
      <c r="AK39" s="115">
        <f t="shared" si="15"/>
        <v>3.7037037037037035E-2</v>
      </c>
      <c r="AL39" s="220" t="s">
        <v>425</v>
      </c>
      <c r="AM39" s="53"/>
      <c r="AN39" s="220" t="s">
        <v>425</v>
      </c>
      <c r="AO39" s="229" t="s">
        <v>425</v>
      </c>
      <c r="AP39" s="229" t="s">
        <v>425</v>
      </c>
      <c r="AQ39" s="220" t="s">
        <v>425</v>
      </c>
      <c r="AR39" s="221"/>
      <c r="AS39" s="220" t="s">
        <v>425</v>
      </c>
      <c r="AT39" s="213" t="s">
        <v>425</v>
      </c>
      <c r="AU39" s="213" t="s">
        <v>425</v>
      </c>
      <c r="AV39" s="22"/>
      <c r="AW39" s="115"/>
      <c r="AX39" s="115"/>
      <c r="AY39" s="42"/>
      <c r="AZ39" s="42"/>
      <c r="BA39" s="99">
        <v>78</v>
      </c>
      <c r="BB39" s="99"/>
      <c r="BC39" s="99">
        <v>83</v>
      </c>
      <c r="BD39" s="224">
        <f t="shared" si="16"/>
        <v>5</v>
      </c>
      <c r="BE39" s="115">
        <f t="shared" si="17"/>
        <v>6.4102564102564097E-2</v>
      </c>
      <c r="BF39" s="99">
        <v>80</v>
      </c>
      <c r="BG39" s="99"/>
      <c r="BH39" s="99">
        <v>89</v>
      </c>
      <c r="BI39" s="224">
        <f t="shared" si="18"/>
        <v>9</v>
      </c>
      <c r="BJ39" s="115">
        <f t="shared" si="19"/>
        <v>0.1125</v>
      </c>
      <c r="BK39" s="220" t="s">
        <v>425</v>
      </c>
      <c r="BL39" s="183"/>
      <c r="BM39" s="220" t="s">
        <v>425</v>
      </c>
      <c r="BN39" s="239" t="s">
        <v>425</v>
      </c>
      <c r="BO39" s="240" t="s">
        <v>425</v>
      </c>
      <c r="BP39" s="42"/>
      <c r="BQ39" s="42"/>
      <c r="BR39" s="47"/>
      <c r="BS39" s="42"/>
      <c r="BT39" s="48"/>
      <c r="BU39" s="42"/>
      <c r="BV39" s="42"/>
      <c r="BW39" s="42"/>
      <c r="BX39" s="42"/>
      <c r="BY39" s="96">
        <v>0</v>
      </c>
      <c r="BZ39" s="94">
        <v>0</v>
      </c>
      <c r="CA39" s="94">
        <v>0</v>
      </c>
      <c r="CB39" s="94">
        <v>0</v>
      </c>
      <c r="CC39" s="94">
        <v>1</v>
      </c>
      <c r="CD39" s="94">
        <v>0</v>
      </c>
      <c r="CE39" s="94">
        <v>0</v>
      </c>
      <c r="CF39" s="94">
        <v>0</v>
      </c>
      <c r="CG39" s="94">
        <v>0</v>
      </c>
      <c r="CH39" s="94">
        <v>0</v>
      </c>
      <c r="CI39" s="94">
        <v>0</v>
      </c>
      <c r="CJ39" s="94">
        <v>0</v>
      </c>
      <c r="CK39" s="94">
        <v>0</v>
      </c>
      <c r="CL39" s="94">
        <v>0</v>
      </c>
      <c r="CM39" s="94">
        <v>0</v>
      </c>
      <c r="CN39" s="94" t="s">
        <v>4234</v>
      </c>
      <c r="CO39" s="94"/>
      <c r="CP39" s="94"/>
      <c r="CQ39" s="94"/>
      <c r="CR39" s="94"/>
      <c r="CS39" s="216">
        <v>0.12</v>
      </c>
      <c r="CT39" s="94"/>
      <c r="CU39" s="94"/>
      <c r="CV39" s="94"/>
      <c r="CW39" s="94"/>
      <c r="CX39" s="94"/>
      <c r="CY39" s="94"/>
      <c r="CZ39" s="94"/>
      <c r="DA39" s="94"/>
      <c r="DB39" s="94"/>
      <c r="DC39" s="94"/>
      <c r="DD39" s="94"/>
      <c r="DE39" s="94"/>
      <c r="DF39" s="94"/>
      <c r="DG39" s="94"/>
      <c r="DH39" s="94"/>
      <c r="DI39" s="94"/>
      <c r="DJ39" s="94"/>
      <c r="DK39" s="94"/>
      <c r="DL39" s="94"/>
      <c r="DM39" s="94"/>
      <c r="DN39" s="94"/>
      <c r="DO39" s="94"/>
      <c r="DP39" s="94"/>
      <c r="DQ39" s="94"/>
      <c r="DR39" s="216">
        <v>0.66</v>
      </c>
    </row>
    <row r="40" spans="1:122">
      <c r="A40" s="42">
        <v>37</v>
      </c>
      <c r="B40" s="42">
        <v>2022</v>
      </c>
      <c r="C40" s="189"/>
      <c r="D40" s="217" t="s">
        <v>795</v>
      </c>
      <c r="E40" s="189"/>
      <c r="F40" s="99" t="s">
        <v>4187</v>
      </c>
      <c r="G40" s="189"/>
      <c r="H40" s="99" t="s">
        <v>4230</v>
      </c>
      <c r="I40" s="189"/>
      <c r="J40" s="189"/>
      <c r="K40" s="42" t="s">
        <v>4166</v>
      </c>
      <c r="L40" s="99" t="s">
        <v>4170</v>
      </c>
      <c r="M40" s="189"/>
      <c r="N40" s="99" t="s">
        <v>310</v>
      </c>
      <c r="O40" s="99" t="s">
        <v>4231</v>
      </c>
      <c r="P40" s="217" t="s">
        <v>4232</v>
      </c>
      <c r="Q40" s="217" t="s">
        <v>4233</v>
      </c>
      <c r="R40" s="189"/>
      <c r="S40" s="224">
        <v>1919</v>
      </c>
      <c r="T40" s="53">
        <v>366</v>
      </c>
      <c r="U40" s="53">
        <v>183</v>
      </c>
      <c r="V40" s="217" t="s">
        <v>3254</v>
      </c>
      <c r="W40" s="189"/>
      <c r="X40" s="189"/>
      <c r="Y40" s="193"/>
      <c r="Z40" s="212"/>
      <c r="AA40" s="193"/>
      <c r="AB40" s="99">
        <v>53</v>
      </c>
      <c r="AC40" s="42"/>
      <c r="AD40" s="99">
        <v>65</v>
      </c>
      <c r="AE40" s="224">
        <f t="shared" si="12"/>
        <v>12</v>
      </c>
      <c r="AF40" s="115">
        <f t="shared" si="13"/>
        <v>0.22641509433962265</v>
      </c>
      <c r="AG40" s="99">
        <v>86</v>
      </c>
      <c r="AH40" s="22"/>
      <c r="AI40" s="99">
        <v>92</v>
      </c>
      <c r="AJ40" s="224">
        <f t="shared" si="14"/>
        <v>6</v>
      </c>
      <c r="AK40" s="115">
        <f t="shared" si="15"/>
        <v>6.9767441860465115E-2</v>
      </c>
      <c r="AL40" s="220" t="s">
        <v>425</v>
      </c>
      <c r="AM40" s="53"/>
      <c r="AN40" s="220" t="s">
        <v>425</v>
      </c>
      <c r="AO40" s="229" t="s">
        <v>425</v>
      </c>
      <c r="AP40" s="229" t="s">
        <v>425</v>
      </c>
      <c r="AQ40" s="220" t="s">
        <v>425</v>
      </c>
      <c r="AR40" s="221"/>
      <c r="AS40" s="220" t="s">
        <v>425</v>
      </c>
      <c r="AT40" s="213" t="s">
        <v>425</v>
      </c>
      <c r="AU40" s="213" t="s">
        <v>425</v>
      </c>
      <c r="AV40" s="22"/>
      <c r="AW40" s="115"/>
      <c r="AX40" s="115"/>
      <c r="AY40" s="42"/>
      <c r="AZ40" s="42"/>
      <c r="BA40" s="99">
        <v>84</v>
      </c>
      <c r="BB40" s="99"/>
      <c r="BC40" s="99">
        <v>90</v>
      </c>
      <c r="BD40" s="224">
        <f t="shared" si="16"/>
        <v>6</v>
      </c>
      <c r="BE40" s="115">
        <f t="shared" si="17"/>
        <v>7.1428571428571425E-2</v>
      </c>
      <c r="BF40" s="99">
        <v>84</v>
      </c>
      <c r="BG40" s="99"/>
      <c r="BH40" s="99">
        <v>92</v>
      </c>
      <c r="BI40" s="224">
        <f t="shared" si="18"/>
        <v>8</v>
      </c>
      <c r="BJ40" s="115">
        <f t="shared" si="19"/>
        <v>9.5238095238095233E-2</v>
      </c>
      <c r="BK40" s="220" t="s">
        <v>425</v>
      </c>
      <c r="BL40" s="183"/>
      <c r="BM40" s="220" t="s">
        <v>425</v>
      </c>
      <c r="BN40" s="239" t="s">
        <v>425</v>
      </c>
      <c r="BO40" s="240" t="s">
        <v>425</v>
      </c>
      <c r="BP40" s="42"/>
      <c r="BQ40" s="42"/>
      <c r="BR40" s="47"/>
      <c r="BS40" s="42"/>
      <c r="BT40" s="48"/>
      <c r="BU40" s="42"/>
      <c r="BV40" s="42"/>
      <c r="BW40" s="42"/>
      <c r="BX40" s="42"/>
      <c r="BY40" s="96">
        <v>0</v>
      </c>
      <c r="BZ40" s="94">
        <v>0</v>
      </c>
      <c r="CA40" s="94">
        <v>0</v>
      </c>
      <c r="CB40" s="94">
        <v>0</v>
      </c>
      <c r="CC40" s="94">
        <v>1</v>
      </c>
      <c r="CD40" s="94">
        <v>0</v>
      </c>
      <c r="CE40" s="94">
        <v>0</v>
      </c>
      <c r="CF40" s="94">
        <v>0</v>
      </c>
      <c r="CG40" s="94">
        <v>0</v>
      </c>
      <c r="CH40" s="94">
        <v>0</v>
      </c>
      <c r="CI40" s="94">
        <v>0</v>
      </c>
      <c r="CJ40" s="94">
        <v>0</v>
      </c>
      <c r="CK40" s="94">
        <v>0</v>
      </c>
      <c r="CL40" s="94">
        <v>0</v>
      </c>
      <c r="CM40" s="94">
        <v>0</v>
      </c>
      <c r="CN40" s="94" t="s">
        <v>4234</v>
      </c>
      <c r="CO40" s="94"/>
      <c r="CP40" s="94"/>
      <c r="CQ40" s="94"/>
      <c r="CR40" s="94"/>
      <c r="CS40" s="216">
        <v>0.16</v>
      </c>
      <c r="CT40" s="94"/>
      <c r="CU40" s="94"/>
      <c r="CV40" s="94"/>
      <c r="CW40" s="94">
        <v>83</v>
      </c>
      <c r="CX40" s="94">
        <v>73</v>
      </c>
      <c r="CY40" s="94">
        <v>68</v>
      </c>
      <c r="CZ40" s="94"/>
      <c r="DA40" s="94"/>
      <c r="DB40" s="94"/>
      <c r="DC40" s="94">
        <v>22</v>
      </c>
      <c r="DD40" s="94">
        <v>12</v>
      </c>
      <c r="DE40" s="94">
        <v>9</v>
      </c>
      <c r="DF40" s="94"/>
      <c r="DG40" s="94"/>
      <c r="DH40" s="94"/>
      <c r="DI40" s="94">
        <v>83</v>
      </c>
      <c r="DJ40" s="94">
        <v>74</v>
      </c>
      <c r="DK40" s="94">
        <v>69</v>
      </c>
      <c r="DL40" s="94"/>
      <c r="DM40" s="94"/>
      <c r="DN40" s="94"/>
      <c r="DO40" s="94">
        <v>1</v>
      </c>
      <c r="DP40" s="94">
        <v>1</v>
      </c>
      <c r="DQ40" s="94">
        <v>1</v>
      </c>
      <c r="DR40" s="216">
        <v>0.81</v>
      </c>
    </row>
    <row r="41" spans="1:122">
      <c r="A41" s="42">
        <v>38</v>
      </c>
      <c r="B41" s="42">
        <v>2022</v>
      </c>
      <c r="C41" s="189"/>
      <c r="D41" s="217" t="s">
        <v>795</v>
      </c>
      <c r="E41" s="189"/>
      <c r="F41" s="99" t="s">
        <v>4187</v>
      </c>
      <c r="G41" s="189"/>
      <c r="H41" s="99" t="s">
        <v>4230</v>
      </c>
      <c r="I41" s="189"/>
      <c r="J41" s="189"/>
      <c r="K41" s="42" t="s">
        <v>4166</v>
      </c>
      <c r="L41" s="99" t="s">
        <v>4171</v>
      </c>
      <c r="M41" s="189"/>
      <c r="N41" s="99" t="s">
        <v>310</v>
      </c>
      <c r="O41" s="99" t="s">
        <v>4231</v>
      </c>
      <c r="P41" s="217" t="s">
        <v>4232</v>
      </c>
      <c r="Q41" s="217" t="s">
        <v>4233</v>
      </c>
      <c r="R41" s="189"/>
      <c r="S41" s="224">
        <v>1611</v>
      </c>
      <c r="T41" s="53">
        <v>352</v>
      </c>
      <c r="U41" s="53">
        <v>176</v>
      </c>
      <c r="V41" s="217" t="s">
        <v>3254</v>
      </c>
      <c r="W41" s="189"/>
      <c r="X41" s="189"/>
      <c r="Y41" s="193"/>
      <c r="Z41" s="212"/>
      <c r="AA41" s="193"/>
      <c r="AB41" s="99">
        <v>57</v>
      </c>
      <c r="AC41" s="42"/>
      <c r="AD41" s="99">
        <v>59</v>
      </c>
      <c r="AE41" s="224">
        <f t="shared" si="12"/>
        <v>2</v>
      </c>
      <c r="AF41" s="115">
        <f t="shared" si="13"/>
        <v>3.5087719298245612E-2</v>
      </c>
      <c r="AG41" s="99">
        <v>84</v>
      </c>
      <c r="AH41" s="22"/>
      <c r="AI41" s="99">
        <v>93</v>
      </c>
      <c r="AJ41" s="224">
        <f t="shared" si="14"/>
        <v>9</v>
      </c>
      <c r="AK41" s="115">
        <f t="shared" si="15"/>
        <v>0.10714285714285714</v>
      </c>
      <c r="AL41" s="220" t="s">
        <v>425</v>
      </c>
      <c r="AM41" s="53"/>
      <c r="AN41" s="220" t="s">
        <v>425</v>
      </c>
      <c r="AO41" s="229" t="s">
        <v>425</v>
      </c>
      <c r="AP41" s="229" t="s">
        <v>425</v>
      </c>
      <c r="AQ41" s="220" t="s">
        <v>425</v>
      </c>
      <c r="AR41" s="221"/>
      <c r="AS41" s="220" t="s">
        <v>425</v>
      </c>
      <c r="AT41" s="213" t="s">
        <v>425</v>
      </c>
      <c r="AU41" s="213" t="s">
        <v>425</v>
      </c>
      <c r="AV41" s="22"/>
      <c r="AW41" s="115"/>
      <c r="AX41" s="115"/>
      <c r="AY41" s="42"/>
      <c r="AZ41" s="42"/>
      <c r="BA41" s="99">
        <v>87</v>
      </c>
      <c r="BB41" s="99"/>
      <c r="BC41" s="99">
        <v>90</v>
      </c>
      <c r="BD41" s="224">
        <f t="shared" si="16"/>
        <v>3</v>
      </c>
      <c r="BE41" s="115">
        <f t="shared" si="17"/>
        <v>3.4482758620689655E-2</v>
      </c>
      <c r="BF41" s="99">
        <v>88</v>
      </c>
      <c r="BG41" s="99"/>
      <c r="BH41" s="99">
        <v>90</v>
      </c>
      <c r="BI41" s="224">
        <f t="shared" si="18"/>
        <v>2</v>
      </c>
      <c r="BJ41" s="115">
        <f t="shared" si="19"/>
        <v>2.2727272727272728E-2</v>
      </c>
      <c r="BK41" s="220" t="s">
        <v>425</v>
      </c>
      <c r="BL41" s="183"/>
      <c r="BM41" s="220" t="s">
        <v>425</v>
      </c>
      <c r="BN41" s="239" t="s">
        <v>425</v>
      </c>
      <c r="BO41" s="240" t="s">
        <v>425</v>
      </c>
      <c r="BP41" s="42"/>
      <c r="BQ41" s="42"/>
      <c r="BR41" s="47"/>
      <c r="BS41" s="42"/>
      <c r="BT41" s="48"/>
      <c r="BU41" s="42"/>
      <c r="BV41" s="42"/>
      <c r="BW41" s="42"/>
      <c r="BX41" s="42"/>
      <c r="BY41" s="96">
        <v>0</v>
      </c>
      <c r="BZ41" s="94">
        <v>0</v>
      </c>
      <c r="CA41" s="94">
        <v>0</v>
      </c>
      <c r="CB41" s="94">
        <v>0</v>
      </c>
      <c r="CC41" s="94">
        <v>1</v>
      </c>
      <c r="CD41" s="94">
        <v>0</v>
      </c>
      <c r="CE41" s="94">
        <v>0</v>
      </c>
      <c r="CF41" s="94">
        <v>0</v>
      </c>
      <c r="CG41" s="94">
        <v>0</v>
      </c>
      <c r="CH41" s="94">
        <v>0</v>
      </c>
      <c r="CI41" s="94">
        <v>0</v>
      </c>
      <c r="CJ41" s="94">
        <v>0</v>
      </c>
      <c r="CK41" s="94">
        <v>1</v>
      </c>
      <c r="CL41" s="94">
        <v>0</v>
      </c>
      <c r="CM41" s="94">
        <v>0</v>
      </c>
      <c r="CN41" s="94" t="s">
        <v>4235</v>
      </c>
      <c r="CO41" s="94"/>
      <c r="CP41" s="94"/>
      <c r="CQ41" s="94"/>
      <c r="CR41" s="94"/>
      <c r="CS41" s="216">
        <v>0.18</v>
      </c>
      <c r="CT41" s="94"/>
      <c r="CU41" s="94"/>
      <c r="CV41" s="94"/>
      <c r="CW41" s="94">
        <v>83</v>
      </c>
      <c r="CX41" s="94">
        <v>73</v>
      </c>
      <c r="CY41" s="94">
        <v>69</v>
      </c>
      <c r="CZ41" s="94"/>
      <c r="DA41" s="94"/>
      <c r="DB41" s="94"/>
      <c r="DC41" s="94">
        <v>24</v>
      </c>
      <c r="DD41" s="94">
        <v>13</v>
      </c>
      <c r="DE41" s="94">
        <v>11</v>
      </c>
      <c r="DF41" s="94"/>
      <c r="DG41" s="94"/>
      <c r="DH41" s="94"/>
      <c r="DI41" s="94">
        <v>84</v>
      </c>
      <c r="DJ41" s="94">
        <v>74</v>
      </c>
      <c r="DK41" s="94">
        <v>71</v>
      </c>
      <c r="DL41" s="94"/>
      <c r="DM41" s="94"/>
      <c r="DN41" s="94"/>
      <c r="DO41" s="94">
        <v>1</v>
      </c>
      <c r="DP41" s="94">
        <v>1</v>
      </c>
      <c r="DQ41" s="94">
        <v>2</v>
      </c>
      <c r="DR41" s="216">
        <v>0.72</v>
      </c>
    </row>
    <row r="42" spans="1:122">
      <c r="A42" s="42">
        <v>39</v>
      </c>
      <c r="B42" s="42">
        <v>2022</v>
      </c>
      <c r="C42" s="189"/>
      <c r="D42" s="217" t="s">
        <v>795</v>
      </c>
      <c r="E42" s="189"/>
      <c r="F42" s="99" t="s">
        <v>4187</v>
      </c>
      <c r="G42" s="189"/>
      <c r="H42" s="99" t="s">
        <v>4230</v>
      </c>
      <c r="I42" s="189"/>
      <c r="J42" s="189"/>
      <c r="K42" s="42" t="s">
        <v>4166</v>
      </c>
      <c r="L42" s="99" t="s">
        <v>4180</v>
      </c>
      <c r="M42" s="189"/>
      <c r="N42" s="99" t="s">
        <v>310</v>
      </c>
      <c r="O42" s="99" t="s">
        <v>4231</v>
      </c>
      <c r="P42" s="217" t="s">
        <v>4232</v>
      </c>
      <c r="Q42" s="217" t="s">
        <v>4233</v>
      </c>
      <c r="R42" s="189"/>
      <c r="S42" s="224">
        <v>2685</v>
      </c>
      <c r="T42" s="53">
        <v>540</v>
      </c>
      <c r="U42" s="53">
        <v>270</v>
      </c>
      <c r="V42" s="217" t="s">
        <v>3254</v>
      </c>
      <c r="W42" s="189"/>
      <c r="X42" s="189"/>
      <c r="Y42" s="193"/>
      <c r="Z42" s="212"/>
      <c r="AA42" s="193"/>
      <c r="AB42" s="99">
        <v>69</v>
      </c>
      <c r="AC42" s="42"/>
      <c r="AD42" s="99">
        <v>70</v>
      </c>
      <c r="AE42" s="224">
        <f t="shared" si="12"/>
        <v>1</v>
      </c>
      <c r="AF42" s="115">
        <f t="shared" si="13"/>
        <v>1.4492753623188406E-2</v>
      </c>
      <c r="AG42" s="99">
        <v>88</v>
      </c>
      <c r="AH42" s="22"/>
      <c r="AI42" s="99">
        <v>90</v>
      </c>
      <c r="AJ42" s="224">
        <f t="shared" si="14"/>
        <v>2</v>
      </c>
      <c r="AK42" s="115">
        <f t="shared" si="15"/>
        <v>2.2727272727272728E-2</v>
      </c>
      <c r="AL42" s="220" t="s">
        <v>425</v>
      </c>
      <c r="AM42" s="53"/>
      <c r="AN42" s="220" t="s">
        <v>425</v>
      </c>
      <c r="AO42" s="229" t="s">
        <v>425</v>
      </c>
      <c r="AP42" s="229" t="s">
        <v>425</v>
      </c>
      <c r="AQ42" s="220" t="s">
        <v>425</v>
      </c>
      <c r="AR42" s="221"/>
      <c r="AS42" s="220" t="s">
        <v>425</v>
      </c>
      <c r="AT42" s="213" t="s">
        <v>425</v>
      </c>
      <c r="AU42" s="213" t="s">
        <v>425</v>
      </c>
      <c r="AV42" s="22"/>
      <c r="AW42" s="115"/>
      <c r="AX42" s="115"/>
      <c r="AY42" s="42"/>
      <c r="AZ42" s="42"/>
      <c r="BA42" s="99">
        <v>78</v>
      </c>
      <c r="BB42" s="99"/>
      <c r="BC42" s="99">
        <v>88</v>
      </c>
      <c r="BD42" s="224">
        <f t="shared" si="16"/>
        <v>10</v>
      </c>
      <c r="BE42" s="115">
        <f t="shared" si="17"/>
        <v>0.12820512820512819</v>
      </c>
      <c r="BF42" s="99">
        <v>84</v>
      </c>
      <c r="BG42" s="99"/>
      <c r="BH42" s="99">
        <v>93</v>
      </c>
      <c r="BI42" s="224">
        <f t="shared" si="18"/>
        <v>9</v>
      </c>
      <c r="BJ42" s="115">
        <f t="shared" si="19"/>
        <v>0.10714285714285714</v>
      </c>
      <c r="BK42" s="220" t="s">
        <v>425</v>
      </c>
      <c r="BL42" s="183"/>
      <c r="BM42" s="220" t="s">
        <v>425</v>
      </c>
      <c r="BN42" s="239" t="s">
        <v>425</v>
      </c>
      <c r="BO42" s="240" t="s">
        <v>425</v>
      </c>
      <c r="BP42" s="42"/>
      <c r="BQ42" s="42"/>
      <c r="BR42" s="47"/>
      <c r="BS42" s="42"/>
      <c r="BT42" s="48"/>
      <c r="BU42" s="42"/>
      <c r="BV42" s="42"/>
      <c r="BW42" s="42"/>
      <c r="BX42" s="42"/>
      <c r="BY42" s="96">
        <v>0</v>
      </c>
      <c r="BZ42" s="94">
        <v>0</v>
      </c>
      <c r="CA42" s="94">
        <v>0</v>
      </c>
      <c r="CB42" s="94">
        <v>0</v>
      </c>
      <c r="CC42" s="94">
        <v>1</v>
      </c>
      <c r="CD42" s="94">
        <v>0</v>
      </c>
      <c r="CE42" s="94">
        <v>0</v>
      </c>
      <c r="CF42" s="94">
        <v>0</v>
      </c>
      <c r="CG42" s="94">
        <v>0</v>
      </c>
      <c r="CH42" s="94">
        <v>0</v>
      </c>
      <c r="CI42" s="94">
        <v>0</v>
      </c>
      <c r="CJ42" s="94">
        <v>0</v>
      </c>
      <c r="CK42" s="94">
        <v>0</v>
      </c>
      <c r="CL42" s="94">
        <v>0</v>
      </c>
      <c r="CM42" s="94">
        <v>0</v>
      </c>
      <c r="CN42" s="94" t="s">
        <v>4234</v>
      </c>
      <c r="CO42" s="94"/>
      <c r="CP42" s="94"/>
      <c r="CQ42" s="94"/>
      <c r="CR42" s="94"/>
      <c r="CS42" s="216">
        <v>0.17</v>
      </c>
      <c r="CT42" s="94"/>
      <c r="CU42" s="94"/>
      <c r="CV42" s="94"/>
      <c r="CW42" s="94">
        <v>87</v>
      </c>
      <c r="CX42" s="94">
        <v>79</v>
      </c>
      <c r="CY42" s="94">
        <v>74</v>
      </c>
      <c r="CZ42" s="94"/>
      <c r="DA42" s="94"/>
      <c r="DB42" s="94"/>
      <c r="DC42" s="94">
        <v>34</v>
      </c>
      <c r="DD42" s="94">
        <v>21</v>
      </c>
      <c r="DE42" s="94">
        <v>18</v>
      </c>
      <c r="DF42" s="94"/>
      <c r="DG42" s="94"/>
      <c r="DH42" s="94"/>
      <c r="DI42" s="94">
        <v>88</v>
      </c>
      <c r="DJ42" s="94">
        <v>80</v>
      </c>
      <c r="DK42" s="94">
        <v>76</v>
      </c>
      <c r="DL42" s="94"/>
      <c r="DM42" s="94"/>
      <c r="DN42" s="94"/>
      <c r="DO42" s="94">
        <v>1</v>
      </c>
      <c r="DP42" s="94">
        <v>2</v>
      </c>
      <c r="DQ42" s="94">
        <v>2</v>
      </c>
      <c r="DR42" s="94"/>
    </row>
    <row r="43" spans="1:122">
      <c r="A43" s="42">
        <v>40</v>
      </c>
      <c r="B43" s="42">
        <v>2022</v>
      </c>
      <c r="C43" s="189"/>
      <c r="D43" s="217" t="s">
        <v>795</v>
      </c>
      <c r="E43" s="189"/>
      <c r="F43" s="99" t="s">
        <v>4187</v>
      </c>
      <c r="G43" s="189"/>
      <c r="H43" s="99" t="s">
        <v>4230</v>
      </c>
      <c r="I43" s="189"/>
      <c r="J43" s="189"/>
      <c r="K43" s="42" t="s">
        <v>4166</v>
      </c>
      <c r="L43" s="99" t="s">
        <v>4236</v>
      </c>
      <c r="M43" s="189"/>
      <c r="N43" s="99" t="s">
        <v>310</v>
      </c>
      <c r="O43" s="99" t="s">
        <v>4231</v>
      </c>
      <c r="P43" s="217" t="s">
        <v>4232</v>
      </c>
      <c r="Q43" s="217" t="s">
        <v>4233</v>
      </c>
      <c r="R43" s="189"/>
      <c r="S43" s="224">
        <v>2347</v>
      </c>
      <c r="T43" s="53">
        <v>556</v>
      </c>
      <c r="U43" s="53">
        <v>278</v>
      </c>
      <c r="V43" s="217" t="s">
        <v>3254</v>
      </c>
      <c r="W43" s="189"/>
      <c r="X43" s="189"/>
      <c r="Y43" s="193"/>
      <c r="Z43" s="212"/>
      <c r="AA43" s="193"/>
      <c r="AB43" s="99">
        <v>54</v>
      </c>
      <c r="AC43" s="42"/>
      <c r="AD43" s="99">
        <v>54</v>
      </c>
      <c r="AE43" s="224">
        <f t="shared" si="12"/>
        <v>0</v>
      </c>
      <c r="AF43" s="115">
        <f t="shared" si="13"/>
        <v>0</v>
      </c>
      <c r="AG43" s="99">
        <v>78</v>
      </c>
      <c r="AH43" s="22"/>
      <c r="AI43" s="99">
        <v>85</v>
      </c>
      <c r="AJ43" s="224">
        <f t="shared" si="14"/>
        <v>7</v>
      </c>
      <c r="AK43" s="115">
        <f t="shared" si="15"/>
        <v>8.9743589743589744E-2</v>
      </c>
      <c r="AL43" s="220" t="s">
        <v>425</v>
      </c>
      <c r="AM43" s="53"/>
      <c r="AN43" s="220" t="s">
        <v>425</v>
      </c>
      <c r="AO43" s="229" t="s">
        <v>425</v>
      </c>
      <c r="AP43" s="229" t="s">
        <v>425</v>
      </c>
      <c r="AQ43" s="220" t="s">
        <v>425</v>
      </c>
      <c r="AR43" s="221"/>
      <c r="AS43" s="220" t="s">
        <v>425</v>
      </c>
      <c r="AT43" s="213" t="s">
        <v>425</v>
      </c>
      <c r="AU43" s="213" t="s">
        <v>425</v>
      </c>
      <c r="AV43" s="22"/>
      <c r="AW43" s="115"/>
      <c r="AX43" s="115"/>
      <c r="AY43" s="42"/>
      <c r="AZ43" s="42"/>
      <c r="BA43" s="99">
        <v>71</v>
      </c>
      <c r="BB43" s="99"/>
      <c r="BC43" s="99">
        <v>86</v>
      </c>
      <c r="BD43" s="224">
        <f t="shared" si="16"/>
        <v>15</v>
      </c>
      <c r="BE43" s="115">
        <f t="shared" si="17"/>
        <v>0.21126760563380281</v>
      </c>
      <c r="BF43" s="99">
        <v>83</v>
      </c>
      <c r="BG43" s="99"/>
      <c r="BH43" s="99">
        <v>88</v>
      </c>
      <c r="BI43" s="224">
        <f t="shared" si="18"/>
        <v>5</v>
      </c>
      <c r="BJ43" s="115">
        <f t="shared" si="19"/>
        <v>6.0240963855421686E-2</v>
      </c>
      <c r="BK43" s="220" t="s">
        <v>425</v>
      </c>
      <c r="BL43" s="183"/>
      <c r="BM43" s="220" t="s">
        <v>425</v>
      </c>
      <c r="BN43" s="239" t="s">
        <v>425</v>
      </c>
      <c r="BO43" s="240" t="s">
        <v>425</v>
      </c>
      <c r="BP43" s="42"/>
      <c r="BQ43" s="42"/>
      <c r="BR43" s="47"/>
      <c r="BS43" s="42"/>
      <c r="BT43" s="48"/>
      <c r="BU43" s="42"/>
      <c r="BV43" s="42"/>
      <c r="BW43" s="42"/>
      <c r="BX43" s="42"/>
      <c r="BY43" s="96">
        <v>0</v>
      </c>
      <c r="BZ43" s="94">
        <v>0</v>
      </c>
      <c r="CA43" s="94">
        <v>0</v>
      </c>
      <c r="CB43" s="94">
        <v>0</v>
      </c>
      <c r="CC43" s="94">
        <v>1</v>
      </c>
      <c r="CD43" s="94">
        <v>0</v>
      </c>
      <c r="CE43" s="94">
        <v>0</v>
      </c>
      <c r="CF43" s="94">
        <v>0</v>
      </c>
      <c r="CG43" s="94">
        <v>0</v>
      </c>
      <c r="CH43" s="94">
        <v>0</v>
      </c>
      <c r="CI43" s="94">
        <v>0</v>
      </c>
      <c r="CJ43" s="94">
        <v>0</v>
      </c>
      <c r="CK43" s="94">
        <v>0</v>
      </c>
      <c r="CL43" s="94">
        <v>0</v>
      </c>
      <c r="CM43" s="94">
        <v>0</v>
      </c>
      <c r="CN43" s="94" t="s">
        <v>4234</v>
      </c>
      <c r="CO43" s="94"/>
      <c r="CP43" s="94"/>
      <c r="CQ43" s="94"/>
      <c r="CR43" s="94"/>
      <c r="CS43" s="216">
        <v>0.19</v>
      </c>
      <c r="CT43" s="94"/>
      <c r="CU43" s="94"/>
      <c r="CV43" s="94"/>
      <c r="CW43" s="94"/>
      <c r="CX43" s="94"/>
      <c r="CY43" s="94"/>
      <c r="CZ43" s="94"/>
      <c r="DA43" s="94"/>
      <c r="DB43" s="94"/>
      <c r="DC43" s="94"/>
      <c r="DD43" s="94"/>
      <c r="DE43" s="94"/>
      <c r="DF43" s="94"/>
      <c r="DG43" s="94"/>
      <c r="DH43" s="94"/>
      <c r="DI43" s="94"/>
      <c r="DJ43" s="94"/>
      <c r="DK43" s="94"/>
      <c r="DL43" s="94"/>
      <c r="DM43" s="94"/>
      <c r="DN43" s="94"/>
      <c r="DO43" s="94"/>
      <c r="DP43" s="94"/>
      <c r="DQ43" s="94"/>
      <c r="DR43" s="94"/>
    </row>
    <row r="44" spans="1:122">
      <c r="A44" s="42">
        <v>41</v>
      </c>
      <c r="B44" s="42">
        <v>2022</v>
      </c>
      <c r="C44" s="189"/>
      <c r="D44" s="217" t="s">
        <v>333</v>
      </c>
      <c r="E44" s="189"/>
      <c r="F44" s="99" t="s">
        <v>4187</v>
      </c>
      <c r="G44" s="189"/>
      <c r="H44" s="99" t="s">
        <v>4237</v>
      </c>
      <c r="I44" s="189"/>
      <c r="J44" s="189"/>
      <c r="K44" s="42" t="s">
        <v>4166</v>
      </c>
      <c r="L44" s="99" t="s">
        <v>4167</v>
      </c>
      <c r="M44" s="189"/>
      <c r="N44" s="99" t="s">
        <v>310</v>
      </c>
      <c r="O44" s="99" t="s">
        <v>4238</v>
      </c>
      <c r="P44" s="217" t="s">
        <v>4239</v>
      </c>
      <c r="Q44" s="217" t="s">
        <v>4240</v>
      </c>
      <c r="R44" s="189"/>
      <c r="S44" s="99" t="s">
        <v>4182</v>
      </c>
      <c r="T44" s="230">
        <v>1579</v>
      </c>
      <c r="U44" s="53">
        <v>790</v>
      </c>
      <c r="V44" s="217" t="s">
        <v>3254</v>
      </c>
      <c r="W44" s="189"/>
      <c r="X44" s="189"/>
      <c r="Y44" s="193"/>
      <c r="Z44" s="212"/>
      <c r="AA44" s="193"/>
      <c r="AB44" s="99">
        <v>11</v>
      </c>
      <c r="AC44" s="42"/>
      <c r="AD44" s="99">
        <v>8</v>
      </c>
      <c r="AE44" s="224">
        <f t="shared" si="12"/>
        <v>-3</v>
      </c>
      <c r="AF44" s="115">
        <f t="shared" si="13"/>
        <v>-0.27272727272727271</v>
      </c>
      <c r="AG44" s="99">
        <v>28</v>
      </c>
      <c r="AH44" s="22"/>
      <c r="AI44" s="99">
        <v>31</v>
      </c>
      <c r="AJ44" s="224">
        <f t="shared" si="14"/>
        <v>3</v>
      </c>
      <c r="AK44" s="115">
        <f t="shared" si="15"/>
        <v>0.10714285714285714</v>
      </c>
      <c r="AL44" s="220" t="s">
        <v>425</v>
      </c>
      <c r="AM44" s="53"/>
      <c r="AN44" s="220" t="s">
        <v>425</v>
      </c>
      <c r="AO44" s="229" t="s">
        <v>425</v>
      </c>
      <c r="AP44" s="229" t="s">
        <v>425</v>
      </c>
      <c r="AQ44" s="220" t="s">
        <v>425</v>
      </c>
      <c r="AR44" s="221"/>
      <c r="AS44" s="220" t="s">
        <v>425</v>
      </c>
      <c r="AT44" s="213" t="s">
        <v>425</v>
      </c>
      <c r="AU44" s="213" t="s">
        <v>425</v>
      </c>
      <c r="AV44" s="22"/>
      <c r="AW44" s="115"/>
      <c r="AX44" s="115"/>
      <c r="AY44" s="42"/>
      <c r="AZ44" s="42"/>
      <c r="BA44" s="99">
        <v>67</v>
      </c>
      <c r="BB44" s="99"/>
      <c r="BC44" s="99">
        <v>72</v>
      </c>
      <c r="BD44" s="224">
        <f t="shared" si="16"/>
        <v>5</v>
      </c>
      <c r="BE44" s="115">
        <f t="shared" si="17"/>
        <v>7.4626865671641784E-2</v>
      </c>
      <c r="BF44" s="99">
        <v>54</v>
      </c>
      <c r="BG44" s="99"/>
      <c r="BH44" s="99">
        <v>64</v>
      </c>
      <c r="BI44" s="224">
        <f t="shared" si="18"/>
        <v>10</v>
      </c>
      <c r="BJ44" s="115">
        <f t="shared" si="19"/>
        <v>0.18518518518518517</v>
      </c>
      <c r="BK44" s="220" t="s">
        <v>425</v>
      </c>
      <c r="BL44" s="183"/>
      <c r="BM44" s="220" t="s">
        <v>425</v>
      </c>
      <c r="BN44" s="239" t="s">
        <v>425</v>
      </c>
      <c r="BO44" s="240" t="s">
        <v>425</v>
      </c>
      <c r="BP44" s="42"/>
      <c r="BQ44" s="42"/>
      <c r="BR44" s="47"/>
      <c r="BS44" s="42"/>
      <c r="BT44" s="48"/>
      <c r="BU44" s="42"/>
      <c r="BV44" s="42"/>
      <c r="BW44" s="42"/>
      <c r="BX44" s="42"/>
      <c r="BY44" s="96">
        <v>0</v>
      </c>
      <c r="BZ44" s="94">
        <v>0</v>
      </c>
      <c r="CA44" s="94">
        <v>0</v>
      </c>
      <c r="CB44" s="94">
        <v>0</v>
      </c>
      <c r="CC44" s="94">
        <v>0</v>
      </c>
      <c r="CD44" s="94">
        <v>0</v>
      </c>
      <c r="CE44" s="94">
        <v>0</v>
      </c>
      <c r="CF44" s="94">
        <v>0</v>
      </c>
      <c r="CG44" s="94">
        <v>1</v>
      </c>
      <c r="CH44" s="94">
        <v>0</v>
      </c>
      <c r="CI44" s="94">
        <v>0</v>
      </c>
      <c r="CJ44" s="94">
        <v>0</v>
      </c>
      <c r="CK44" s="94">
        <v>0</v>
      </c>
      <c r="CL44" s="94">
        <v>0</v>
      </c>
      <c r="CM44" s="94">
        <v>0</v>
      </c>
      <c r="CN44" s="94" t="s">
        <v>4241</v>
      </c>
      <c r="CO44" s="94"/>
      <c r="CP44" s="94"/>
      <c r="CQ44" s="94"/>
      <c r="CR44" s="94"/>
      <c r="CS44" s="216">
        <v>1</v>
      </c>
      <c r="CT44" s="94"/>
      <c r="CU44" s="94"/>
      <c r="CV44" s="94"/>
      <c r="CW44" s="94"/>
      <c r="CX44" s="94"/>
      <c r="CY44" s="94"/>
      <c r="CZ44" s="94"/>
      <c r="DA44" s="94"/>
      <c r="DB44" s="94"/>
      <c r="DC44" s="94">
        <v>46</v>
      </c>
      <c r="DD44" s="94">
        <v>35</v>
      </c>
      <c r="DE44" s="94">
        <v>31</v>
      </c>
      <c r="DF44" s="94"/>
      <c r="DG44" s="94"/>
      <c r="DH44" s="94"/>
      <c r="DI44" s="94"/>
      <c r="DJ44" s="94"/>
      <c r="DK44" s="94"/>
      <c r="DL44" s="94"/>
      <c r="DM44" s="94"/>
      <c r="DN44" s="94"/>
      <c r="DO44" s="94"/>
      <c r="DP44" s="94"/>
      <c r="DQ44" s="94"/>
      <c r="DR44" s="94"/>
    </row>
    <row r="45" spans="1:122">
      <c r="A45" s="42">
        <v>42</v>
      </c>
      <c r="B45" s="42">
        <v>2022</v>
      </c>
      <c r="C45" s="189"/>
      <c r="D45" s="217" t="s">
        <v>333</v>
      </c>
      <c r="E45" s="189"/>
      <c r="F45" s="99" t="s">
        <v>4187</v>
      </c>
      <c r="G45" s="189"/>
      <c r="H45" s="99" t="s">
        <v>4237</v>
      </c>
      <c r="I45" s="189"/>
      <c r="J45" s="189"/>
      <c r="K45" s="42" t="s">
        <v>4166</v>
      </c>
      <c r="L45" s="99" t="s">
        <v>4170</v>
      </c>
      <c r="M45" s="189"/>
      <c r="N45" s="99" t="s">
        <v>310</v>
      </c>
      <c r="O45" s="99" t="s">
        <v>4238</v>
      </c>
      <c r="P45" s="217" t="s">
        <v>4239</v>
      </c>
      <c r="Q45" s="217" t="s">
        <v>4240</v>
      </c>
      <c r="R45" s="189"/>
      <c r="S45" s="99" t="s">
        <v>4182</v>
      </c>
      <c r="T45" s="53">
        <v>869</v>
      </c>
      <c r="U45" s="53">
        <v>435</v>
      </c>
      <c r="V45" s="217" t="s">
        <v>3254</v>
      </c>
      <c r="W45" s="189"/>
      <c r="X45" s="189"/>
      <c r="Y45" s="193"/>
      <c r="Z45" s="212"/>
      <c r="AA45" s="193"/>
      <c r="AB45" s="99">
        <v>6</v>
      </c>
      <c r="AC45" s="42"/>
      <c r="AD45" s="99">
        <v>6</v>
      </c>
      <c r="AE45" s="224">
        <f t="shared" si="12"/>
        <v>0</v>
      </c>
      <c r="AF45" s="115">
        <f t="shared" si="13"/>
        <v>0</v>
      </c>
      <c r="AG45" s="99">
        <v>17</v>
      </c>
      <c r="AH45" s="22"/>
      <c r="AI45" s="99">
        <v>16</v>
      </c>
      <c r="AJ45" s="224">
        <f t="shared" si="14"/>
        <v>-1</v>
      </c>
      <c r="AK45" s="115">
        <f t="shared" si="15"/>
        <v>-5.8823529411764705E-2</v>
      </c>
      <c r="AL45" s="220" t="s">
        <v>425</v>
      </c>
      <c r="AM45" s="53"/>
      <c r="AN45" s="220" t="s">
        <v>425</v>
      </c>
      <c r="AO45" s="229" t="s">
        <v>425</v>
      </c>
      <c r="AP45" s="229" t="s">
        <v>425</v>
      </c>
      <c r="AQ45" s="220" t="s">
        <v>425</v>
      </c>
      <c r="AR45" s="221"/>
      <c r="AS45" s="220" t="s">
        <v>425</v>
      </c>
      <c r="AT45" s="213" t="s">
        <v>425</v>
      </c>
      <c r="AU45" s="213" t="s">
        <v>425</v>
      </c>
      <c r="AV45" s="22"/>
      <c r="AW45" s="115"/>
      <c r="AX45" s="115"/>
      <c r="AY45" s="42"/>
      <c r="AZ45" s="42"/>
      <c r="BA45" s="99">
        <v>71</v>
      </c>
      <c r="BB45" s="99"/>
      <c r="BC45" s="99">
        <v>54</v>
      </c>
      <c r="BD45" s="224">
        <f t="shared" si="16"/>
        <v>-17</v>
      </c>
      <c r="BE45" s="115">
        <f t="shared" si="17"/>
        <v>-0.23943661971830985</v>
      </c>
      <c r="BF45" s="99">
        <v>66</v>
      </c>
      <c r="BG45" s="99"/>
      <c r="BH45" s="99">
        <v>48</v>
      </c>
      <c r="BI45" s="224">
        <f t="shared" si="18"/>
        <v>-18</v>
      </c>
      <c r="BJ45" s="115">
        <f t="shared" si="19"/>
        <v>-0.27272727272727271</v>
      </c>
      <c r="BK45" s="220" t="s">
        <v>425</v>
      </c>
      <c r="BL45" s="183"/>
      <c r="BM45" s="220" t="s">
        <v>425</v>
      </c>
      <c r="BN45" s="239" t="s">
        <v>425</v>
      </c>
      <c r="BO45" s="240" t="s">
        <v>425</v>
      </c>
      <c r="BP45" s="42"/>
      <c r="BQ45" s="42"/>
      <c r="BR45" s="47"/>
      <c r="BS45" s="42"/>
      <c r="BT45" s="48"/>
      <c r="BU45" s="42"/>
      <c r="BV45" s="42"/>
      <c r="BW45" s="42"/>
      <c r="BX45" s="42"/>
      <c r="BY45" s="96">
        <v>0</v>
      </c>
      <c r="BZ45" s="94">
        <v>0</v>
      </c>
      <c r="CA45" s="94">
        <v>0</v>
      </c>
      <c r="CB45" s="94">
        <v>0</v>
      </c>
      <c r="CC45" s="94">
        <v>0</v>
      </c>
      <c r="CD45" s="94">
        <v>0</v>
      </c>
      <c r="CE45" s="94">
        <v>0</v>
      </c>
      <c r="CF45" s="94">
        <v>0</v>
      </c>
      <c r="CG45" s="94">
        <v>1</v>
      </c>
      <c r="CH45" s="94">
        <v>0</v>
      </c>
      <c r="CI45" s="94">
        <v>0</v>
      </c>
      <c r="CJ45" s="94">
        <v>0</v>
      </c>
      <c r="CK45" s="94">
        <v>0</v>
      </c>
      <c r="CL45" s="94">
        <v>0</v>
      </c>
      <c r="CM45" s="94">
        <v>0</v>
      </c>
      <c r="CN45" s="94" t="s">
        <v>4241</v>
      </c>
      <c r="CO45" s="94"/>
      <c r="CP45" s="94"/>
      <c r="CQ45" s="94"/>
      <c r="CR45" s="94"/>
      <c r="CS45" s="216">
        <v>1</v>
      </c>
      <c r="CT45" s="94"/>
      <c r="CU45" s="94"/>
      <c r="CV45" s="94"/>
      <c r="CW45" s="94"/>
      <c r="CX45" s="94"/>
      <c r="CY45" s="94"/>
      <c r="CZ45" s="94"/>
      <c r="DA45" s="94"/>
      <c r="DB45" s="94"/>
      <c r="DC45" s="94">
        <v>33</v>
      </c>
      <c r="DD45" s="94">
        <v>23</v>
      </c>
      <c r="DE45" s="94">
        <v>19</v>
      </c>
      <c r="DF45" s="94"/>
      <c r="DG45" s="94"/>
      <c r="DH45" s="94"/>
      <c r="DI45" s="94"/>
      <c r="DJ45" s="94"/>
      <c r="DK45" s="94"/>
      <c r="DL45" s="94"/>
      <c r="DM45" s="94"/>
      <c r="DN45" s="94"/>
      <c r="DO45" s="94"/>
      <c r="DP45" s="94"/>
      <c r="DQ45" s="94"/>
      <c r="DR45" s="94"/>
    </row>
    <row r="46" spans="1:122">
      <c r="A46" s="42">
        <v>43</v>
      </c>
      <c r="B46" s="42">
        <v>2022</v>
      </c>
      <c r="C46" s="189"/>
      <c r="D46" s="217" t="s">
        <v>333</v>
      </c>
      <c r="E46" s="189"/>
      <c r="F46" s="99" t="s">
        <v>4187</v>
      </c>
      <c r="G46" s="189"/>
      <c r="H46" s="99" t="s">
        <v>4237</v>
      </c>
      <c r="I46" s="189"/>
      <c r="J46" s="189"/>
      <c r="K46" s="42" t="s">
        <v>4166</v>
      </c>
      <c r="L46" s="99" t="s">
        <v>4180</v>
      </c>
      <c r="M46" s="189"/>
      <c r="N46" s="99" t="s">
        <v>310</v>
      </c>
      <c r="O46" s="99" t="s">
        <v>4238</v>
      </c>
      <c r="P46" s="217" t="s">
        <v>4239</v>
      </c>
      <c r="Q46" s="217" t="s">
        <v>4240</v>
      </c>
      <c r="R46" s="189"/>
      <c r="S46" s="99" t="s">
        <v>4182</v>
      </c>
      <c r="T46" s="230">
        <v>1211</v>
      </c>
      <c r="U46" s="53">
        <v>606</v>
      </c>
      <c r="V46" s="217" t="s">
        <v>3254</v>
      </c>
      <c r="W46" s="189"/>
      <c r="X46" s="189"/>
      <c r="Y46" s="193"/>
      <c r="Z46" s="212"/>
      <c r="AA46" s="193"/>
      <c r="AB46" s="99">
        <v>11</v>
      </c>
      <c r="AC46" s="42"/>
      <c r="AD46" s="99">
        <v>9</v>
      </c>
      <c r="AE46" s="224">
        <f t="shared" si="12"/>
        <v>-2</v>
      </c>
      <c r="AF46" s="115">
        <f t="shared" si="13"/>
        <v>-0.18181818181818182</v>
      </c>
      <c r="AG46" s="99">
        <v>32</v>
      </c>
      <c r="AH46" s="22"/>
      <c r="AI46" s="99">
        <v>21</v>
      </c>
      <c r="AJ46" s="224">
        <f t="shared" si="14"/>
        <v>-11</v>
      </c>
      <c r="AK46" s="115">
        <f t="shared" si="15"/>
        <v>-0.34375</v>
      </c>
      <c r="AL46" s="220" t="s">
        <v>425</v>
      </c>
      <c r="AM46" s="53"/>
      <c r="AN46" s="220" t="s">
        <v>425</v>
      </c>
      <c r="AO46" s="229" t="s">
        <v>425</v>
      </c>
      <c r="AP46" s="229" t="s">
        <v>425</v>
      </c>
      <c r="AQ46" s="220" t="s">
        <v>425</v>
      </c>
      <c r="AR46" s="221"/>
      <c r="AS46" s="220" t="s">
        <v>425</v>
      </c>
      <c r="AT46" s="213" t="s">
        <v>425</v>
      </c>
      <c r="AU46" s="213" t="s">
        <v>425</v>
      </c>
      <c r="AV46" s="22"/>
      <c r="AW46" s="115"/>
      <c r="AX46" s="115"/>
      <c r="AY46" s="42"/>
      <c r="AZ46" s="42"/>
      <c r="BA46" s="99">
        <v>69</v>
      </c>
      <c r="BB46" s="99"/>
      <c r="BC46" s="99">
        <v>60</v>
      </c>
      <c r="BD46" s="224">
        <f t="shared" si="16"/>
        <v>-9</v>
      </c>
      <c r="BE46" s="115">
        <f t="shared" si="17"/>
        <v>-0.13043478260869565</v>
      </c>
      <c r="BF46" s="99">
        <v>61</v>
      </c>
      <c r="BG46" s="99"/>
      <c r="BH46" s="99">
        <v>48</v>
      </c>
      <c r="BI46" s="224">
        <f t="shared" si="18"/>
        <v>-13</v>
      </c>
      <c r="BJ46" s="115">
        <f t="shared" si="19"/>
        <v>-0.21311475409836064</v>
      </c>
      <c r="BK46" s="220" t="s">
        <v>425</v>
      </c>
      <c r="BL46" s="183"/>
      <c r="BM46" s="220" t="s">
        <v>425</v>
      </c>
      <c r="BN46" s="239" t="s">
        <v>425</v>
      </c>
      <c r="BO46" s="240" t="s">
        <v>425</v>
      </c>
      <c r="BP46" s="42"/>
      <c r="BQ46" s="42"/>
      <c r="BR46" s="47"/>
      <c r="BS46" s="42"/>
      <c r="BT46" s="48"/>
      <c r="BU46" s="42"/>
      <c r="BV46" s="42"/>
      <c r="BW46" s="42"/>
      <c r="BX46" s="42"/>
      <c r="BY46" s="96">
        <v>0</v>
      </c>
      <c r="BZ46" s="94">
        <v>0</v>
      </c>
      <c r="CA46" s="94">
        <v>0</v>
      </c>
      <c r="CB46" s="94">
        <v>0</v>
      </c>
      <c r="CC46" s="94">
        <v>0</v>
      </c>
      <c r="CD46" s="94">
        <v>0</v>
      </c>
      <c r="CE46" s="94">
        <v>0</v>
      </c>
      <c r="CF46" s="94">
        <v>0</v>
      </c>
      <c r="CG46" s="94">
        <v>1</v>
      </c>
      <c r="CH46" s="94">
        <v>0</v>
      </c>
      <c r="CI46" s="94">
        <v>0</v>
      </c>
      <c r="CJ46" s="94">
        <v>0</v>
      </c>
      <c r="CK46" s="94">
        <v>0</v>
      </c>
      <c r="CL46" s="94">
        <v>0</v>
      </c>
      <c r="CM46" s="94">
        <v>0</v>
      </c>
      <c r="CN46" s="94" t="s">
        <v>4241</v>
      </c>
      <c r="CO46" s="94"/>
      <c r="CP46" s="94"/>
      <c r="CQ46" s="94"/>
      <c r="CR46" s="94"/>
      <c r="CS46" s="216">
        <v>1</v>
      </c>
      <c r="CT46" s="94"/>
      <c r="CU46" s="94"/>
      <c r="CV46" s="94"/>
      <c r="CW46" s="94"/>
      <c r="CX46" s="94"/>
      <c r="CY46" s="94"/>
      <c r="CZ46" s="94"/>
      <c r="DA46" s="94"/>
      <c r="DB46" s="94"/>
      <c r="DC46" s="94">
        <v>45</v>
      </c>
      <c r="DD46" s="94">
        <v>35</v>
      </c>
      <c r="DE46" s="94">
        <v>31</v>
      </c>
      <c r="DF46" s="94"/>
      <c r="DG46" s="94"/>
      <c r="DH46" s="94"/>
      <c r="DI46" s="94"/>
      <c r="DJ46" s="94"/>
      <c r="DK46" s="94"/>
      <c r="DL46" s="94"/>
      <c r="DM46" s="94"/>
      <c r="DN46" s="94"/>
      <c r="DO46" s="94"/>
      <c r="DP46" s="94"/>
      <c r="DQ46" s="94"/>
      <c r="DR46" s="94"/>
    </row>
    <row r="47" spans="1:122">
      <c r="A47" s="42">
        <v>44</v>
      </c>
      <c r="B47" s="42">
        <v>2022</v>
      </c>
      <c r="C47" s="189"/>
      <c r="D47" s="217" t="e">
        <v>#N/A</v>
      </c>
      <c r="E47" s="189"/>
      <c r="F47" s="99" t="s">
        <v>4242</v>
      </c>
      <c r="G47" s="189"/>
      <c r="H47" s="99" t="s">
        <v>4243</v>
      </c>
      <c r="I47" s="189"/>
      <c r="J47" s="189"/>
      <c r="K47" s="42" t="s">
        <v>4166</v>
      </c>
      <c r="L47" s="99" t="s">
        <v>4167</v>
      </c>
      <c r="M47" s="189"/>
      <c r="N47" s="99" t="s">
        <v>4244</v>
      </c>
      <c r="O47" s="99" t="s">
        <v>4245</v>
      </c>
      <c r="P47" s="217" t="s">
        <v>4246</v>
      </c>
      <c r="Q47" s="217" t="s">
        <v>4247</v>
      </c>
      <c r="R47" s="189"/>
      <c r="S47" s="99" t="s">
        <v>4182</v>
      </c>
      <c r="T47" s="232">
        <v>1199</v>
      </c>
      <c r="U47" s="233">
        <v>399</v>
      </c>
      <c r="V47" s="217" t="s">
        <v>3254</v>
      </c>
      <c r="W47" s="189"/>
      <c r="X47" s="189"/>
      <c r="Y47" s="193"/>
      <c r="Z47" s="212"/>
      <c r="AA47" s="193"/>
      <c r="AB47" s="99">
        <v>4</v>
      </c>
      <c r="AC47" s="42"/>
      <c r="AD47" s="217">
        <v>7</v>
      </c>
      <c r="AE47" s="224">
        <f t="shared" si="12"/>
        <v>3</v>
      </c>
      <c r="AF47" s="115">
        <f t="shared" si="13"/>
        <v>0.75</v>
      </c>
      <c r="AG47" s="99">
        <v>27</v>
      </c>
      <c r="AH47" s="22"/>
      <c r="AI47" s="99">
        <v>31</v>
      </c>
      <c r="AJ47" s="224">
        <f t="shared" si="14"/>
        <v>4</v>
      </c>
      <c r="AK47" s="115">
        <f t="shared" si="15"/>
        <v>0.14814814814814814</v>
      </c>
      <c r="AL47" s="99">
        <v>52</v>
      </c>
      <c r="AM47" s="53"/>
      <c r="AN47" s="99">
        <v>56</v>
      </c>
      <c r="AO47" s="224">
        <f t="shared" ref="AO47:AO71" si="20">AN47-AL47</f>
        <v>4</v>
      </c>
      <c r="AP47" s="115">
        <f t="shared" ref="AP47:AP71" si="21">(AN47-AL47)/AL47</f>
        <v>7.6923076923076927E-2</v>
      </c>
      <c r="AQ47" s="220" t="s">
        <v>425</v>
      </c>
      <c r="AR47" s="221"/>
      <c r="AS47" s="220" t="s">
        <v>425</v>
      </c>
      <c r="AT47" s="213" t="s">
        <v>425</v>
      </c>
      <c r="AU47" s="213" t="s">
        <v>425</v>
      </c>
      <c r="AV47" s="22"/>
      <c r="AW47" s="115"/>
      <c r="AX47" s="115"/>
      <c r="AY47" s="42"/>
      <c r="AZ47" s="42"/>
      <c r="BA47" s="99">
        <v>45</v>
      </c>
      <c r="BB47" s="99"/>
      <c r="BC47" s="99">
        <v>49</v>
      </c>
      <c r="BD47" s="224">
        <f t="shared" si="16"/>
        <v>4</v>
      </c>
      <c r="BE47" s="115">
        <f t="shared" si="17"/>
        <v>8.8888888888888892E-2</v>
      </c>
      <c r="BF47" s="220" t="s">
        <v>425</v>
      </c>
      <c r="BG47" s="99"/>
      <c r="BH47" s="220" t="s">
        <v>425</v>
      </c>
      <c r="BI47" s="213" t="s">
        <v>425</v>
      </c>
      <c r="BJ47" s="213" t="s">
        <v>425</v>
      </c>
      <c r="BK47" s="220" t="s">
        <v>425</v>
      </c>
      <c r="BL47" s="183"/>
      <c r="BM47" s="220" t="s">
        <v>425</v>
      </c>
      <c r="BN47" s="239" t="s">
        <v>425</v>
      </c>
      <c r="BO47" s="240" t="s">
        <v>425</v>
      </c>
      <c r="BP47" s="42"/>
      <c r="BQ47" s="42"/>
      <c r="BR47" s="47"/>
      <c r="BS47" s="42"/>
      <c r="BT47" s="48"/>
      <c r="BU47" s="42"/>
      <c r="BV47" s="42"/>
      <c r="BW47" s="42"/>
      <c r="BX47" s="42"/>
      <c r="BY47" s="96">
        <v>0</v>
      </c>
      <c r="BZ47" s="94">
        <v>0</v>
      </c>
      <c r="CA47" s="94">
        <v>0</v>
      </c>
      <c r="CB47" s="94">
        <v>0</v>
      </c>
      <c r="CC47" s="94">
        <v>0</v>
      </c>
      <c r="CD47" s="94">
        <v>0</v>
      </c>
      <c r="CE47" s="94">
        <v>0</v>
      </c>
      <c r="CF47" s="94">
        <v>0</v>
      </c>
      <c r="CG47" s="94">
        <v>1</v>
      </c>
      <c r="CH47" s="94">
        <v>0</v>
      </c>
      <c r="CI47" s="94">
        <v>0</v>
      </c>
      <c r="CJ47" s="94">
        <v>0</v>
      </c>
      <c r="CK47" s="94">
        <v>0</v>
      </c>
      <c r="CL47" s="94">
        <v>0</v>
      </c>
      <c r="CM47" s="94">
        <v>0</v>
      </c>
      <c r="CN47" s="94" t="s">
        <v>4248</v>
      </c>
      <c r="CO47" s="94"/>
      <c r="CP47" s="94"/>
      <c r="CQ47" s="94"/>
      <c r="CR47" s="94"/>
      <c r="CS47" s="216">
        <v>1</v>
      </c>
      <c r="CT47" s="94"/>
      <c r="CU47" s="94"/>
      <c r="CV47" s="94"/>
      <c r="CW47" s="94"/>
      <c r="CX47" s="94"/>
      <c r="CY47" s="94"/>
      <c r="CZ47" s="94"/>
      <c r="DA47" s="94"/>
      <c r="DB47" s="94"/>
      <c r="DC47" s="94">
        <v>33</v>
      </c>
      <c r="DD47" s="94">
        <v>22</v>
      </c>
      <c r="DE47" s="94">
        <v>19</v>
      </c>
      <c r="DF47" s="94"/>
      <c r="DG47" s="94"/>
      <c r="DH47" s="94"/>
      <c r="DI47" s="94"/>
      <c r="DJ47" s="94"/>
      <c r="DK47" s="94"/>
      <c r="DL47" s="94"/>
      <c r="DM47" s="94"/>
      <c r="DN47" s="94"/>
      <c r="DO47" s="94"/>
      <c r="DP47" s="94"/>
      <c r="DQ47" s="94"/>
      <c r="DR47" s="94"/>
    </row>
    <row r="48" spans="1:122">
      <c r="A48" s="42">
        <v>45</v>
      </c>
      <c r="B48" s="42">
        <v>2022</v>
      </c>
      <c r="C48" s="189"/>
      <c r="D48" s="217" t="s">
        <v>430</v>
      </c>
      <c r="E48" s="189"/>
      <c r="F48" s="99" t="s">
        <v>4187</v>
      </c>
      <c r="G48" s="189"/>
      <c r="H48" s="99" t="s">
        <v>4188</v>
      </c>
      <c r="I48" s="189"/>
      <c r="J48" s="189"/>
      <c r="K48" s="42" t="s">
        <v>4166</v>
      </c>
      <c r="L48" s="99" t="s">
        <v>4176</v>
      </c>
      <c r="M48" s="189"/>
      <c r="N48" s="99" t="s">
        <v>310</v>
      </c>
      <c r="O48" s="99" t="s">
        <v>4249</v>
      </c>
      <c r="P48" s="217" t="s">
        <v>4250</v>
      </c>
      <c r="Q48" s="217" t="s">
        <v>4251</v>
      </c>
      <c r="R48" s="189"/>
      <c r="S48" s="224">
        <v>1312</v>
      </c>
      <c r="T48" s="232">
        <v>2119</v>
      </c>
      <c r="U48" s="232">
        <v>2119</v>
      </c>
      <c r="V48" s="217" t="s">
        <v>3254</v>
      </c>
      <c r="W48" s="189"/>
      <c r="X48" s="189"/>
      <c r="Y48" s="193"/>
      <c r="Z48" s="212"/>
      <c r="AA48" s="193"/>
      <c r="AB48" s="217">
        <v>5</v>
      </c>
      <c r="AC48" s="42"/>
      <c r="AD48" s="217">
        <v>9</v>
      </c>
      <c r="AE48" s="224">
        <f t="shared" si="12"/>
        <v>4</v>
      </c>
      <c r="AF48" s="115">
        <f t="shared" si="13"/>
        <v>0.8</v>
      </c>
      <c r="AG48" s="99">
        <v>19</v>
      </c>
      <c r="AH48" s="22"/>
      <c r="AI48" s="99">
        <v>29</v>
      </c>
      <c r="AJ48" s="224">
        <f t="shared" si="14"/>
        <v>10</v>
      </c>
      <c r="AK48" s="115">
        <f t="shared" si="15"/>
        <v>0.52631578947368418</v>
      </c>
      <c r="AL48" s="99">
        <v>72</v>
      </c>
      <c r="AM48" s="53"/>
      <c r="AN48" s="99">
        <v>78</v>
      </c>
      <c r="AO48" s="224">
        <f t="shared" si="20"/>
        <v>6</v>
      </c>
      <c r="AP48" s="115">
        <f t="shared" si="21"/>
        <v>8.3333333333333329E-2</v>
      </c>
      <c r="AQ48" s="220" t="s">
        <v>425</v>
      </c>
      <c r="AR48" s="221"/>
      <c r="AS48" s="220" t="s">
        <v>425</v>
      </c>
      <c r="AT48" s="213" t="s">
        <v>425</v>
      </c>
      <c r="AU48" s="213" t="s">
        <v>425</v>
      </c>
      <c r="AV48" s="22"/>
      <c r="AW48" s="115"/>
      <c r="AX48" s="115"/>
      <c r="AY48" s="42"/>
      <c r="AZ48" s="42"/>
      <c r="BA48" s="99">
        <v>92</v>
      </c>
      <c r="BB48" s="99"/>
      <c r="BC48" s="99">
        <v>94</v>
      </c>
      <c r="BD48" s="224">
        <f t="shared" si="16"/>
        <v>2</v>
      </c>
      <c r="BE48" s="115">
        <f t="shared" si="17"/>
        <v>2.1739130434782608E-2</v>
      </c>
      <c r="BF48" s="220" t="s">
        <v>425</v>
      </c>
      <c r="BG48" s="99"/>
      <c r="BH48" s="220" t="s">
        <v>425</v>
      </c>
      <c r="BI48" s="213" t="s">
        <v>425</v>
      </c>
      <c r="BJ48" s="213" t="s">
        <v>425</v>
      </c>
      <c r="BK48" s="99">
        <v>34</v>
      </c>
      <c r="BL48" s="183"/>
      <c r="BM48" s="99">
        <v>45</v>
      </c>
      <c r="BN48" s="224">
        <f t="shared" ref="BN48:BN68" si="22">BM48-BK48</f>
        <v>11</v>
      </c>
      <c r="BO48" s="115">
        <f t="shared" ref="BO48:BO68" si="23">(BM48-BK48)/BK48</f>
        <v>0.3235294117647059</v>
      </c>
      <c r="BP48" s="42"/>
      <c r="BQ48" s="42"/>
      <c r="BR48" s="47"/>
      <c r="BS48" s="42"/>
      <c r="BT48" s="48"/>
      <c r="BU48" s="42"/>
      <c r="BV48" s="42"/>
      <c r="BW48" s="42"/>
      <c r="BX48" s="42"/>
      <c r="BY48" s="96">
        <v>0</v>
      </c>
      <c r="BZ48" s="94">
        <v>0</v>
      </c>
      <c r="CA48" s="94">
        <v>0</v>
      </c>
      <c r="CB48" s="94">
        <v>0</v>
      </c>
      <c r="CC48" s="94">
        <v>0</v>
      </c>
      <c r="CD48" s="94">
        <v>0</v>
      </c>
      <c r="CE48" s="94">
        <v>0</v>
      </c>
      <c r="CF48" s="94">
        <v>0</v>
      </c>
      <c r="CG48" s="94">
        <v>1</v>
      </c>
      <c r="CH48" s="94">
        <v>0</v>
      </c>
      <c r="CI48" s="94">
        <v>0</v>
      </c>
      <c r="CJ48" s="94">
        <v>0</v>
      </c>
      <c r="CK48" s="94">
        <v>0</v>
      </c>
      <c r="CL48" s="94">
        <v>0</v>
      </c>
      <c r="CM48" s="94">
        <v>0</v>
      </c>
      <c r="CN48" s="94" t="s">
        <v>4252</v>
      </c>
      <c r="CO48" s="94"/>
      <c r="CP48" s="94"/>
      <c r="CQ48" s="94"/>
      <c r="CR48" s="94"/>
      <c r="CS48" s="216">
        <v>0.62</v>
      </c>
      <c r="CT48" s="94"/>
      <c r="CU48" s="94">
        <v>71</v>
      </c>
      <c r="CV48" s="94"/>
      <c r="CW48" s="94"/>
      <c r="CX48" s="94">
        <v>71</v>
      </c>
      <c r="CY48" s="94"/>
      <c r="CZ48" s="94"/>
      <c r="DA48" s="94">
        <v>56</v>
      </c>
      <c r="DB48" s="94"/>
      <c r="DC48" s="94"/>
      <c r="DD48" s="94">
        <v>56</v>
      </c>
      <c r="DE48" s="94"/>
      <c r="DF48" s="94"/>
      <c r="DG48" s="94">
        <v>77</v>
      </c>
      <c r="DH48" s="94"/>
      <c r="DI48" s="94"/>
      <c r="DJ48" s="94">
        <v>77</v>
      </c>
      <c r="DK48" s="94"/>
      <c r="DL48" s="94"/>
      <c r="DM48" s="94">
        <v>6</v>
      </c>
      <c r="DN48" s="94"/>
      <c r="DO48" s="94"/>
      <c r="DP48" s="94">
        <v>6</v>
      </c>
      <c r="DQ48" s="94"/>
      <c r="DR48" s="94"/>
    </row>
    <row r="49" spans="1:122">
      <c r="A49" s="42">
        <v>46</v>
      </c>
      <c r="B49" s="42">
        <v>2022</v>
      </c>
      <c r="C49" s="189"/>
      <c r="D49" s="217" t="s">
        <v>430</v>
      </c>
      <c r="E49" s="189"/>
      <c r="F49" s="99" t="s">
        <v>4187</v>
      </c>
      <c r="G49" s="189"/>
      <c r="H49" s="99" t="s">
        <v>4188</v>
      </c>
      <c r="I49" s="189"/>
      <c r="J49" s="189"/>
      <c r="K49" s="42" t="s">
        <v>4166</v>
      </c>
      <c r="L49" s="99" t="s">
        <v>4178</v>
      </c>
      <c r="M49" s="189"/>
      <c r="N49" s="99" t="s">
        <v>310</v>
      </c>
      <c r="O49" s="99" t="s">
        <v>4249</v>
      </c>
      <c r="P49" s="217" t="s">
        <v>4250</v>
      </c>
      <c r="Q49" s="217" t="s">
        <v>4251</v>
      </c>
      <c r="R49" s="189"/>
      <c r="S49" s="224">
        <v>1940</v>
      </c>
      <c r="T49" s="232">
        <v>2635</v>
      </c>
      <c r="U49" s="232">
        <v>2635</v>
      </c>
      <c r="V49" s="217" t="s">
        <v>3254</v>
      </c>
      <c r="W49" s="189"/>
      <c r="X49" s="189"/>
      <c r="Y49" s="193"/>
      <c r="Z49" s="212"/>
      <c r="AA49" s="193"/>
      <c r="AB49" s="217">
        <v>2</v>
      </c>
      <c r="AC49" s="42"/>
      <c r="AD49" s="217">
        <v>6</v>
      </c>
      <c r="AE49" s="224">
        <f t="shared" si="12"/>
        <v>4</v>
      </c>
      <c r="AF49" s="115">
        <f t="shared" si="13"/>
        <v>2</v>
      </c>
      <c r="AG49" s="99">
        <v>11</v>
      </c>
      <c r="AH49" s="22"/>
      <c r="AI49" s="99">
        <v>28</v>
      </c>
      <c r="AJ49" s="224">
        <f t="shared" si="14"/>
        <v>17</v>
      </c>
      <c r="AK49" s="115">
        <f t="shared" si="15"/>
        <v>1.5454545454545454</v>
      </c>
      <c r="AL49" s="99">
        <v>58</v>
      </c>
      <c r="AM49" s="53"/>
      <c r="AN49" s="99">
        <v>65</v>
      </c>
      <c r="AO49" s="224">
        <f t="shared" si="20"/>
        <v>7</v>
      </c>
      <c r="AP49" s="115">
        <f t="shared" si="21"/>
        <v>0.1206896551724138</v>
      </c>
      <c r="AQ49" s="220" t="s">
        <v>425</v>
      </c>
      <c r="AR49" s="221"/>
      <c r="AS49" s="220" t="s">
        <v>425</v>
      </c>
      <c r="AT49" s="213" t="s">
        <v>425</v>
      </c>
      <c r="AU49" s="213" t="s">
        <v>425</v>
      </c>
      <c r="AV49" s="22"/>
      <c r="AW49" s="115"/>
      <c r="AX49" s="115"/>
      <c r="AY49" s="42"/>
      <c r="AZ49" s="42"/>
      <c r="BA49" s="99">
        <v>87</v>
      </c>
      <c r="BB49" s="99"/>
      <c r="BC49" s="99">
        <v>89</v>
      </c>
      <c r="BD49" s="224">
        <f t="shared" si="16"/>
        <v>2</v>
      </c>
      <c r="BE49" s="115">
        <f t="shared" si="17"/>
        <v>2.2988505747126436E-2</v>
      </c>
      <c r="BF49" s="220" t="s">
        <v>425</v>
      </c>
      <c r="BG49" s="99"/>
      <c r="BH49" s="220" t="s">
        <v>425</v>
      </c>
      <c r="BI49" s="213" t="s">
        <v>425</v>
      </c>
      <c r="BJ49" s="213" t="s">
        <v>425</v>
      </c>
      <c r="BK49" s="99">
        <v>25</v>
      </c>
      <c r="BL49" s="183"/>
      <c r="BM49" s="99">
        <v>39</v>
      </c>
      <c r="BN49" s="224">
        <f t="shared" si="22"/>
        <v>14</v>
      </c>
      <c r="BO49" s="115">
        <f t="shared" si="23"/>
        <v>0.56000000000000005</v>
      </c>
      <c r="BP49" s="42"/>
      <c r="BQ49" s="42"/>
      <c r="BR49" s="47"/>
      <c r="BS49" s="42"/>
      <c r="BT49" s="48"/>
      <c r="BU49" s="42"/>
      <c r="BV49" s="42"/>
      <c r="BW49" s="42"/>
      <c r="BX49" s="42"/>
      <c r="BY49" s="96">
        <v>0</v>
      </c>
      <c r="BZ49" s="94">
        <v>1</v>
      </c>
      <c r="CA49" s="94">
        <v>0</v>
      </c>
      <c r="CB49" s="94">
        <v>0</v>
      </c>
      <c r="CC49" s="94">
        <v>0</v>
      </c>
      <c r="CD49" s="94">
        <v>0</v>
      </c>
      <c r="CE49" s="94">
        <v>0</v>
      </c>
      <c r="CF49" s="94">
        <v>0</v>
      </c>
      <c r="CG49" s="94">
        <v>1</v>
      </c>
      <c r="CH49" s="94">
        <v>0</v>
      </c>
      <c r="CI49" s="94">
        <v>0</v>
      </c>
      <c r="CJ49" s="94">
        <v>0</v>
      </c>
      <c r="CK49" s="94">
        <v>0</v>
      </c>
      <c r="CL49" s="94">
        <v>0</v>
      </c>
      <c r="CM49" s="94">
        <v>0</v>
      </c>
      <c r="CN49" s="94" t="s">
        <v>4252</v>
      </c>
      <c r="CO49" s="94"/>
      <c r="CP49" s="94"/>
      <c r="CQ49" s="94"/>
      <c r="CR49" s="94"/>
      <c r="CS49" s="216">
        <v>0.57999999999999996</v>
      </c>
      <c r="CT49" s="94"/>
      <c r="CU49" s="94">
        <v>80</v>
      </c>
      <c r="CV49" s="94"/>
      <c r="CW49" s="94"/>
      <c r="CX49" s="94">
        <v>80</v>
      </c>
      <c r="CY49" s="94"/>
      <c r="CZ49" s="94"/>
      <c r="DA49" s="94">
        <v>57</v>
      </c>
      <c r="DB49" s="94"/>
      <c r="DC49" s="94"/>
      <c r="DD49" s="94">
        <v>57</v>
      </c>
      <c r="DE49" s="94"/>
      <c r="DF49" s="94"/>
      <c r="DG49" s="94">
        <v>85</v>
      </c>
      <c r="DH49" s="94"/>
      <c r="DI49" s="94"/>
      <c r="DJ49" s="94">
        <v>85</v>
      </c>
      <c r="DK49" s="94"/>
      <c r="DL49" s="94"/>
      <c r="DM49" s="94">
        <v>5</v>
      </c>
      <c r="DN49" s="94"/>
      <c r="DO49" s="94"/>
      <c r="DP49" s="94">
        <v>5</v>
      </c>
      <c r="DQ49" s="94"/>
      <c r="DR49" s="216">
        <v>0.76</v>
      </c>
    </row>
    <row r="50" spans="1:122">
      <c r="A50" s="42">
        <v>47</v>
      </c>
      <c r="B50" s="42">
        <v>2022</v>
      </c>
      <c r="C50" s="189"/>
      <c r="D50" s="217" t="s">
        <v>430</v>
      </c>
      <c r="E50" s="189"/>
      <c r="F50" s="99" t="s">
        <v>4187</v>
      </c>
      <c r="G50" s="189"/>
      <c r="H50" s="99" t="s">
        <v>4188</v>
      </c>
      <c r="I50" s="189"/>
      <c r="J50" s="189"/>
      <c r="K50" s="42" t="s">
        <v>4166</v>
      </c>
      <c r="L50" s="99" t="s">
        <v>4170</v>
      </c>
      <c r="M50" s="189"/>
      <c r="N50" s="99" t="s">
        <v>310</v>
      </c>
      <c r="O50" s="99" t="s">
        <v>4249</v>
      </c>
      <c r="P50" s="217" t="s">
        <v>4250</v>
      </c>
      <c r="Q50" s="217" t="s">
        <v>4251</v>
      </c>
      <c r="R50" s="189"/>
      <c r="S50" s="99">
        <v>987</v>
      </c>
      <c r="T50" s="232">
        <v>1319</v>
      </c>
      <c r="U50" s="232">
        <v>1319</v>
      </c>
      <c r="V50" s="217" t="s">
        <v>3254</v>
      </c>
      <c r="W50" s="189"/>
      <c r="X50" s="189"/>
      <c r="Y50" s="193"/>
      <c r="Z50" s="212"/>
      <c r="AA50" s="193"/>
      <c r="AB50" s="217">
        <v>10</v>
      </c>
      <c r="AC50" s="42"/>
      <c r="AD50" s="217">
        <v>15</v>
      </c>
      <c r="AE50" s="224">
        <f t="shared" si="12"/>
        <v>5</v>
      </c>
      <c r="AF50" s="115">
        <f t="shared" si="13"/>
        <v>0.5</v>
      </c>
      <c r="AG50" s="99">
        <v>25</v>
      </c>
      <c r="AH50" s="22"/>
      <c r="AI50" s="99">
        <v>33</v>
      </c>
      <c r="AJ50" s="224">
        <f t="shared" si="14"/>
        <v>8</v>
      </c>
      <c r="AK50" s="115">
        <f t="shared" si="15"/>
        <v>0.32</v>
      </c>
      <c r="AL50" s="99">
        <v>61</v>
      </c>
      <c r="AM50" s="53"/>
      <c r="AN50" s="99">
        <v>72</v>
      </c>
      <c r="AO50" s="224">
        <f t="shared" si="20"/>
        <v>11</v>
      </c>
      <c r="AP50" s="115">
        <f t="shared" si="21"/>
        <v>0.18032786885245902</v>
      </c>
      <c r="AQ50" s="220" t="s">
        <v>425</v>
      </c>
      <c r="AR50" s="221"/>
      <c r="AS50" s="220" t="s">
        <v>425</v>
      </c>
      <c r="AT50" s="213" t="s">
        <v>425</v>
      </c>
      <c r="AU50" s="213" t="s">
        <v>425</v>
      </c>
      <c r="AV50" s="22"/>
      <c r="AW50" s="115"/>
      <c r="AX50" s="115"/>
      <c r="AY50" s="42"/>
      <c r="AZ50" s="42"/>
      <c r="BA50" s="99">
        <v>84</v>
      </c>
      <c r="BB50" s="99"/>
      <c r="BC50" s="99">
        <v>93</v>
      </c>
      <c r="BD50" s="224">
        <f t="shared" si="16"/>
        <v>9</v>
      </c>
      <c r="BE50" s="115">
        <f t="shared" si="17"/>
        <v>0.10714285714285714</v>
      </c>
      <c r="BF50" s="220" t="s">
        <v>425</v>
      </c>
      <c r="BG50" s="99"/>
      <c r="BH50" s="220" t="s">
        <v>425</v>
      </c>
      <c r="BI50" s="213" t="s">
        <v>425</v>
      </c>
      <c r="BJ50" s="213" t="s">
        <v>425</v>
      </c>
      <c r="BK50" s="99">
        <v>40</v>
      </c>
      <c r="BL50" s="183"/>
      <c r="BM50" s="99">
        <v>58</v>
      </c>
      <c r="BN50" s="224">
        <f t="shared" si="22"/>
        <v>18</v>
      </c>
      <c r="BO50" s="115">
        <f t="shared" si="23"/>
        <v>0.45</v>
      </c>
      <c r="BP50" s="42"/>
      <c r="BQ50" s="42"/>
      <c r="BR50" s="47"/>
      <c r="BS50" s="42"/>
      <c r="BT50" s="48"/>
      <c r="BU50" s="42"/>
      <c r="BV50" s="42"/>
      <c r="BW50" s="42"/>
      <c r="BX50" s="42"/>
      <c r="BY50" s="96">
        <v>0</v>
      </c>
      <c r="BZ50" s="94">
        <v>1</v>
      </c>
      <c r="CA50" s="94">
        <v>0</v>
      </c>
      <c r="CB50" s="94">
        <v>0</v>
      </c>
      <c r="CC50" s="94">
        <v>0</v>
      </c>
      <c r="CD50" s="94">
        <v>0</v>
      </c>
      <c r="CE50" s="94">
        <v>0</v>
      </c>
      <c r="CF50" s="94">
        <v>0</v>
      </c>
      <c r="CG50" s="94">
        <v>1</v>
      </c>
      <c r="CH50" s="94">
        <v>0</v>
      </c>
      <c r="CI50" s="94">
        <v>0</v>
      </c>
      <c r="CJ50" s="94">
        <v>0</v>
      </c>
      <c r="CK50" s="94">
        <v>0</v>
      </c>
      <c r="CL50" s="94">
        <v>0</v>
      </c>
      <c r="CM50" s="94">
        <v>0</v>
      </c>
      <c r="CN50" s="94" t="s">
        <v>4252</v>
      </c>
      <c r="CO50" s="94"/>
      <c r="CP50" s="94"/>
      <c r="CQ50" s="94"/>
      <c r="CR50" s="94"/>
      <c r="CS50" s="216">
        <v>0.56999999999999995</v>
      </c>
      <c r="CT50" s="94"/>
      <c r="CU50" s="94">
        <v>65</v>
      </c>
      <c r="CV50" s="94"/>
      <c r="CW50" s="94"/>
      <c r="CX50" s="94">
        <v>65</v>
      </c>
      <c r="CY50" s="94"/>
      <c r="CZ50" s="94"/>
      <c r="DA50" s="94">
        <v>47</v>
      </c>
      <c r="DB50" s="94"/>
      <c r="DC50" s="94">
        <v>51</v>
      </c>
      <c r="DD50" s="94">
        <v>47</v>
      </c>
      <c r="DE50" s="94">
        <v>39</v>
      </c>
      <c r="DF50" s="94"/>
      <c r="DG50" s="94">
        <v>73</v>
      </c>
      <c r="DH50" s="94"/>
      <c r="DI50" s="94"/>
      <c r="DJ50" s="94">
        <v>73</v>
      </c>
      <c r="DK50" s="94"/>
      <c r="DL50" s="94"/>
      <c r="DM50" s="94">
        <v>8</v>
      </c>
      <c r="DN50" s="94"/>
      <c r="DO50" s="94"/>
      <c r="DP50" s="94">
        <v>8</v>
      </c>
      <c r="DQ50" s="94"/>
      <c r="DR50" s="216">
        <v>0.81</v>
      </c>
    </row>
    <row r="51" spans="1:122">
      <c r="A51" s="42">
        <v>48</v>
      </c>
      <c r="B51" s="42">
        <v>2022</v>
      </c>
      <c r="C51" s="189"/>
      <c r="D51" s="217" t="s">
        <v>430</v>
      </c>
      <c r="E51" s="189"/>
      <c r="F51" s="99" t="s">
        <v>4187</v>
      </c>
      <c r="G51" s="189"/>
      <c r="H51" s="99" t="s">
        <v>4188</v>
      </c>
      <c r="I51" s="189"/>
      <c r="J51" s="189"/>
      <c r="K51" s="42" t="s">
        <v>4166</v>
      </c>
      <c r="L51" s="99" t="s">
        <v>4171</v>
      </c>
      <c r="M51" s="189"/>
      <c r="N51" s="99" t="s">
        <v>310</v>
      </c>
      <c r="O51" s="99" t="s">
        <v>4249</v>
      </c>
      <c r="P51" s="217" t="s">
        <v>4250</v>
      </c>
      <c r="Q51" s="217" t="s">
        <v>4251</v>
      </c>
      <c r="R51" s="189"/>
      <c r="S51" s="224">
        <v>1089</v>
      </c>
      <c r="T51" s="232">
        <v>1454</v>
      </c>
      <c r="U51" s="232">
        <v>1454</v>
      </c>
      <c r="V51" s="217" t="s">
        <v>3254</v>
      </c>
      <c r="W51" s="189"/>
      <c r="X51" s="189"/>
      <c r="Y51" s="193"/>
      <c r="Z51" s="212"/>
      <c r="AA51" s="193"/>
      <c r="AB51" s="217">
        <v>10</v>
      </c>
      <c r="AC51" s="42"/>
      <c r="AD51" s="217">
        <v>14</v>
      </c>
      <c r="AE51" s="224">
        <f t="shared" si="12"/>
        <v>4</v>
      </c>
      <c r="AF51" s="115">
        <f t="shared" si="13"/>
        <v>0.4</v>
      </c>
      <c r="AG51" s="99">
        <v>25</v>
      </c>
      <c r="AH51" s="22"/>
      <c r="AI51" s="99">
        <v>30</v>
      </c>
      <c r="AJ51" s="224">
        <f t="shared" si="14"/>
        <v>5</v>
      </c>
      <c r="AK51" s="115">
        <f t="shared" si="15"/>
        <v>0.2</v>
      </c>
      <c r="AL51" s="99">
        <v>69</v>
      </c>
      <c r="AM51" s="53"/>
      <c r="AN51" s="99">
        <v>71</v>
      </c>
      <c r="AO51" s="224">
        <f t="shared" si="20"/>
        <v>2</v>
      </c>
      <c r="AP51" s="115">
        <f t="shared" si="21"/>
        <v>2.8985507246376812E-2</v>
      </c>
      <c r="AQ51" s="220" t="s">
        <v>425</v>
      </c>
      <c r="AR51" s="221"/>
      <c r="AS51" s="220" t="s">
        <v>425</v>
      </c>
      <c r="AT51" s="213" t="s">
        <v>425</v>
      </c>
      <c r="AU51" s="213" t="s">
        <v>425</v>
      </c>
      <c r="AV51" s="22"/>
      <c r="AW51" s="115"/>
      <c r="AX51" s="115"/>
      <c r="AY51" s="42"/>
      <c r="AZ51" s="42"/>
      <c r="BA51" s="99">
        <v>63</v>
      </c>
      <c r="BB51" s="99"/>
      <c r="BC51" s="99">
        <v>68</v>
      </c>
      <c r="BD51" s="224">
        <f t="shared" si="16"/>
        <v>5</v>
      </c>
      <c r="BE51" s="115">
        <f t="shared" si="17"/>
        <v>7.9365079365079361E-2</v>
      </c>
      <c r="BF51" s="220" t="s">
        <v>425</v>
      </c>
      <c r="BG51" s="99"/>
      <c r="BH51" s="220" t="s">
        <v>425</v>
      </c>
      <c r="BI51" s="213" t="s">
        <v>425</v>
      </c>
      <c r="BJ51" s="213" t="s">
        <v>425</v>
      </c>
      <c r="BK51" s="99">
        <v>34</v>
      </c>
      <c r="BL51" s="183"/>
      <c r="BM51" s="99">
        <v>42</v>
      </c>
      <c r="BN51" s="224">
        <f t="shared" si="22"/>
        <v>8</v>
      </c>
      <c r="BO51" s="115">
        <f t="shared" si="23"/>
        <v>0.23529411764705882</v>
      </c>
      <c r="BP51" s="42"/>
      <c r="BQ51" s="42"/>
      <c r="BR51" s="47"/>
      <c r="BS51" s="42"/>
      <c r="BT51" s="48"/>
      <c r="BU51" s="42"/>
      <c r="BV51" s="42"/>
      <c r="BW51" s="42"/>
      <c r="BX51" s="42"/>
      <c r="BY51" s="96">
        <v>0</v>
      </c>
      <c r="BZ51" s="94">
        <v>1</v>
      </c>
      <c r="CA51" s="94">
        <v>0</v>
      </c>
      <c r="CB51" s="94">
        <v>0</v>
      </c>
      <c r="CC51" s="94">
        <v>0</v>
      </c>
      <c r="CD51" s="94">
        <v>0</v>
      </c>
      <c r="CE51" s="94">
        <v>0</v>
      </c>
      <c r="CF51" s="94">
        <v>0</v>
      </c>
      <c r="CG51" s="94">
        <v>1</v>
      </c>
      <c r="CH51" s="94">
        <v>0</v>
      </c>
      <c r="CI51" s="94">
        <v>0</v>
      </c>
      <c r="CJ51" s="94">
        <v>0</v>
      </c>
      <c r="CK51" s="94">
        <v>0</v>
      </c>
      <c r="CL51" s="94">
        <v>0</v>
      </c>
      <c r="CM51" s="94">
        <v>0</v>
      </c>
      <c r="CN51" s="94" t="s">
        <v>4252</v>
      </c>
      <c r="CO51" s="94"/>
      <c r="CP51" s="94"/>
      <c r="CQ51" s="94"/>
      <c r="CR51" s="94"/>
      <c r="CS51" s="216">
        <v>0.56999999999999995</v>
      </c>
      <c r="CT51" s="94"/>
      <c r="CU51" s="94">
        <v>68</v>
      </c>
      <c r="CV51" s="94"/>
      <c r="CW51" s="94"/>
      <c r="CX51" s="94">
        <v>68</v>
      </c>
      <c r="CY51" s="94"/>
      <c r="CZ51" s="94"/>
      <c r="DA51" s="94">
        <v>50</v>
      </c>
      <c r="DB51" s="94"/>
      <c r="DC51" s="94">
        <v>55</v>
      </c>
      <c r="DD51" s="94">
        <v>50</v>
      </c>
      <c r="DE51" s="94">
        <v>41</v>
      </c>
      <c r="DF51" s="94"/>
      <c r="DG51" s="94">
        <v>77</v>
      </c>
      <c r="DH51" s="94"/>
      <c r="DI51" s="94"/>
      <c r="DJ51" s="94">
        <v>77</v>
      </c>
      <c r="DK51" s="94"/>
      <c r="DL51" s="94"/>
      <c r="DM51" s="94">
        <v>8</v>
      </c>
      <c r="DN51" s="94"/>
      <c r="DO51" s="94"/>
      <c r="DP51" s="94">
        <v>8</v>
      </c>
      <c r="DQ51" s="94"/>
      <c r="DR51" s="216">
        <v>0.69</v>
      </c>
    </row>
    <row r="52" spans="1:122">
      <c r="A52" s="42">
        <v>49</v>
      </c>
      <c r="B52" s="42">
        <v>2022</v>
      </c>
      <c r="C52" s="189"/>
      <c r="D52" s="217" t="s">
        <v>830</v>
      </c>
      <c r="E52" s="189"/>
      <c r="F52" s="99" t="s">
        <v>4187</v>
      </c>
      <c r="G52" s="189"/>
      <c r="H52" s="99" t="s">
        <v>4253</v>
      </c>
      <c r="I52" s="189"/>
      <c r="J52" s="189"/>
      <c r="K52" s="42" t="s">
        <v>4166</v>
      </c>
      <c r="L52" s="99" t="s">
        <v>4176</v>
      </c>
      <c r="M52" s="189"/>
      <c r="N52" s="99" t="s">
        <v>1089</v>
      </c>
      <c r="O52" s="99" t="s">
        <v>4254</v>
      </c>
      <c r="P52" s="217" t="s">
        <v>4255</v>
      </c>
      <c r="Q52" s="217" t="s">
        <v>4256</v>
      </c>
      <c r="R52" s="189"/>
      <c r="S52" s="224">
        <v>2760</v>
      </c>
      <c r="T52" s="232">
        <v>1026</v>
      </c>
      <c r="U52" s="232">
        <v>342</v>
      </c>
      <c r="V52" s="217" t="s">
        <v>3254</v>
      </c>
      <c r="W52" s="189"/>
      <c r="X52" s="189"/>
      <c r="Y52" s="193"/>
      <c r="Z52" s="241" t="s">
        <v>4257</v>
      </c>
      <c r="AA52" s="193" t="s">
        <v>8</v>
      </c>
      <c r="AB52" s="217">
        <v>48</v>
      </c>
      <c r="AC52" s="42"/>
      <c r="AD52" s="217">
        <v>73</v>
      </c>
      <c r="AE52" s="224">
        <f t="shared" si="12"/>
        <v>25</v>
      </c>
      <c r="AF52" s="115">
        <f t="shared" si="13"/>
        <v>0.52083333333333337</v>
      </c>
      <c r="AG52" s="99">
        <v>79</v>
      </c>
      <c r="AH52" s="22"/>
      <c r="AI52" s="99">
        <v>88</v>
      </c>
      <c r="AJ52" s="224">
        <f t="shared" si="14"/>
        <v>9</v>
      </c>
      <c r="AK52" s="115">
        <f t="shared" si="15"/>
        <v>0.11392405063291139</v>
      </c>
      <c r="AL52" s="99">
        <v>97</v>
      </c>
      <c r="AM52" s="53"/>
      <c r="AN52" s="99">
        <v>100</v>
      </c>
      <c r="AO52" s="224">
        <f t="shared" si="20"/>
        <v>3</v>
      </c>
      <c r="AP52" s="115">
        <f t="shared" si="21"/>
        <v>3.0927835051546393E-2</v>
      </c>
      <c r="AQ52" s="99">
        <v>43</v>
      </c>
      <c r="AR52" s="221"/>
      <c r="AS52" s="99">
        <v>66</v>
      </c>
      <c r="AT52" s="224">
        <f t="shared" ref="AT52:AT71" si="24">AS52-AQ52</f>
        <v>23</v>
      </c>
      <c r="AU52" s="115">
        <f t="shared" ref="AU52:AU71" si="25">(AS52-AQ52)/AQ52</f>
        <v>0.53488372093023251</v>
      </c>
      <c r="AV52" s="22"/>
      <c r="AW52" s="115"/>
      <c r="AX52" s="115"/>
      <c r="AY52" s="42"/>
      <c r="AZ52" s="42"/>
      <c r="BA52" s="99">
        <v>46</v>
      </c>
      <c r="BB52" s="99"/>
      <c r="BC52" s="99">
        <v>61</v>
      </c>
      <c r="BD52" s="224">
        <f t="shared" si="16"/>
        <v>15</v>
      </c>
      <c r="BE52" s="115">
        <f t="shared" si="17"/>
        <v>0.32608695652173914</v>
      </c>
      <c r="BF52" s="99">
        <v>85</v>
      </c>
      <c r="BG52" s="99"/>
      <c r="BH52" s="99">
        <v>88</v>
      </c>
      <c r="BI52" s="224">
        <f t="shared" ref="BI52:BI71" si="26">BH52-BF52</f>
        <v>3</v>
      </c>
      <c r="BJ52" s="115">
        <f t="shared" ref="BJ52:BJ71" si="27">(BH52-BF52)/BF52</f>
        <v>3.5294117647058823E-2</v>
      </c>
      <c r="BK52" s="99">
        <v>48</v>
      </c>
      <c r="BL52" s="183"/>
      <c r="BM52" s="99">
        <v>61</v>
      </c>
      <c r="BN52" s="224">
        <f t="shared" si="22"/>
        <v>13</v>
      </c>
      <c r="BO52" s="115">
        <f t="shared" si="23"/>
        <v>0.27083333333333331</v>
      </c>
      <c r="BP52" s="42"/>
      <c r="BQ52" s="42"/>
      <c r="BR52" s="47"/>
      <c r="BS52" s="42"/>
      <c r="BT52" s="48"/>
      <c r="BU52" s="42"/>
      <c r="BV52" s="42"/>
      <c r="BW52" s="42"/>
      <c r="BX52" s="42"/>
      <c r="BY52" s="96">
        <v>0</v>
      </c>
      <c r="BZ52" s="94">
        <v>1</v>
      </c>
      <c r="CA52" s="94">
        <v>0</v>
      </c>
      <c r="CB52" s="94">
        <v>0</v>
      </c>
      <c r="CC52" s="94">
        <v>0</v>
      </c>
      <c r="CD52" s="94">
        <v>0</v>
      </c>
      <c r="CE52" s="94">
        <v>0</v>
      </c>
      <c r="CF52" s="94">
        <v>0</v>
      </c>
      <c r="CG52" s="94">
        <v>0</v>
      </c>
      <c r="CH52" s="94">
        <v>0</v>
      </c>
      <c r="CI52" s="94">
        <v>0</v>
      </c>
      <c r="CJ52" s="94">
        <v>0</v>
      </c>
      <c r="CK52" s="94">
        <v>0</v>
      </c>
      <c r="CL52" s="94">
        <v>0</v>
      </c>
      <c r="CM52" s="94">
        <v>0</v>
      </c>
      <c r="CN52" s="94" t="s">
        <v>4253</v>
      </c>
      <c r="CO52" s="94"/>
      <c r="CP52" s="216">
        <v>0.22</v>
      </c>
      <c r="CQ52" s="94"/>
      <c r="CR52" s="94"/>
      <c r="CS52" s="216">
        <v>0.27</v>
      </c>
      <c r="CT52" s="94"/>
      <c r="CU52" s="94"/>
      <c r="CV52" s="94"/>
      <c r="CW52" s="94">
        <v>90</v>
      </c>
      <c r="CX52" s="94">
        <v>76</v>
      </c>
      <c r="CY52" s="94">
        <v>70</v>
      </c>
      <c r="CZ52" s="94"/>
      <c r="DA52" s="94"/>
      <c r="DB52" s="94"/>
      <c r="DC52" s="94">
        <v>45</v>
      </c>
      <c r="DD52" s="94">
        <v>31</v>
      </c>
      <c r="DE52" s="94">
        <v>26</v>
      </c>
      <c r="DF52" s="94"/>
      <c r="DG52" s="94"/>
      <c r="DH52" s="94"/>
      <c r="DI52" s="94">
        <v>92</v>
      </c>
      <c r="DJ52" s="94">
        <v>82</v>
      </c>
      <c r="DK52" s="94">
        <v>77</v>
      </c>
      <c r="DL52" s="94"/>
      <c r="DM52" s="94"/>
      <c r="DN52" s="94"/>
      <c r="DO52" s="94">
        <v>2</v>
      </c>
      <c r="DP52" s="94">
        <v>5</v>
      </c>
      <c r="DQ52" s="94">
        <v>7</v>
      </c>
      <c r="DR52" s="94"/>
    </row>
    <row r="53" spans="1:122">
      <c r="A53" s="42">
        <v>50</v>
      </c>
      <c r="B53" s="42">
        <v>2022</v>
      </c>
      <c r="C53" s="189"/>
      <c r="D53" s="217" t="s">
        <v>830</v>
      </c>
      <c r="E53" s="189"/>
      <c r="F53" s="99" t="s">
        <v>4187</v>
      </c>
      <c r="G53" s="189"/>
      <c r="H53" s="99" t="s">
        <v>4253</v>
      </c>
      <c r="I53" s="189"/>
      <c r="J53" s="189"/>
      <c r="K53" s="42" t="s">
        <v>4166</v>
      </c>
      <c r="L53" s="99" t="s">
        <v>4178</v>
      </c>
      <c r="M53" s="189"/>
      <c r="N53" s="99" t="s">
        <v>1089</v>
      </c>
      <c r="O53" s="99" t="s">
        <v>4254</v>
      </c>
      <c r="P53" s="217" t="s">
        <v>4255</v>
      </c>
      <c r="Q53" s="217" t="s">
        <v>4256</v>
      </c>
      <c r="R53" s="189"/>
      <c r="S53" s="224">
        <v>3992</v>
      </c>
      <c r="T53" s="232">
        <v>1177</v>
      </c>
      <c r="U53" s="232">
        <v>392</v>
      </c>
      <c r="V53" s="217" t="s">
        <v>3254</v>
      </c>
      <c r="W53" s="189"/>
      <c r="X53" s="189"/>
      <c r="Y53" s="193"/>
      <c r="Z53" s="241" t="s">
        <v>4257</v>
      </c>
      <c r="AA53" s="193" t="s">
        <v>8</v>
      </c>
      <c r="AB53" s="217">
        <v>49</v>
      </c>
      <c r="AC53" s="42"/>
      <c r="AD53" s="217">
        <v>63</v>
      </c>
      <c r="AE53" s="224">
        <f t="shared" si="12"/>
        <v>14</v>
      </c>
      <c r="AF53" s="115">
        <f t="shared" si="13"/>
        <v>0.2857142857142857</v>
      </c>
      <c r="AG53" s="99">
        <v>80</v>
      </c>
      <c r="AH53" s="22"/>
      <c r="AI53" s="99">
        <v>88</v>
      </c>
      <c r="AJ53" s="224">
        <f t="shared" si="14"/>
        <v>8</v>
      </c>
      <c r="AK53" s="115">
        <f t="shared" si="15"/>
        <v>0.1</v>
      </c>
      <c r="AL53" s="99">
        <v>95</v>
      </c>
      <c r="AM53" s="53"/>
      <c r="AN53" s="99">
        <v>96</v>
      </c>
      <c r="AO53" s="224">
        <f t="shared" si="20"/>
        <v>1</v>
      </c>
      <c r="AP53" s="115">
        <f t="shared" si="21"/>
        <v>1.0526315789473684E-2</v>
      </c>
      <c r="AQ53" s="99">
        <v>32</v>
      </c>
      <c r="AR53" s="221"/>
      <c r="AS53" s="99">
        <v>53</v>
      </c>
      <c r="AT53" s="224">
        <f t="shared" si="24"/>
        <v>21</v>
      </c>
      <c r="AU53" s="115">
        <f t="shared" si="25"/>
        <v>0.65625</v>
      </c>
      <c r="AV53" s="22"/>
      <c r="AW53" s="115"/>
      <c r="AX53" s="115"/>
      <c r="AY53" s="42"/>
      <c r="AZ53" s="42"/>
      <c r="BA53" s="99">
        <v>31</v>
      </c>
      <c r="BB53" s="99"/>
      <c r="BC53" s="99">
        <v>46</v>
      </c>
      <c r="BD53" s="224">
        <f t="shared" si="16"/>
        <v>15</v>
      </c>
      <c r="BE53" s="115">
        <f t="shared" si="17"/>
        <v>0.4838709677419355</v>
      </c>
      <c r="BF53" s="99">
        <v>64</v>
      </c>
      <c r="BG53" s="99"/>
      <c r="BH53" s="99">
        <v>76</v>
      </c>
      <c r="BI53" s="224">
        <f t="shared" si="26"/>
        <v>12</v>
      </c>
      <c r="BJ53" s="115">
        <f t="shared" si="27"/>
        <v>0.1875</v>
      </c>
      <c r="BK53" s="99">
        <v>35</v>
      </c>
      <c r="BL53" s="183"/>
      <c r="BM53" s="99">
        <v>51</v>
      </c>
      <c r="BN53" s="224">
        <f t="shared" si="22"/>
        <v>16</v>
      </c>
      <c r="BO53" s="115">
        <f t="shared" si="23"/>
        <v>0.45714285714285713</v>
      </c>
      <c r="BP53" s="42"/>
      <c r="BQ53" s="42"/>
      <c r="BR53" s="47"/>
      <c r="BS53" s="42"/>
      <c r="BT53" s="48"/>
      <c r="BU53" s="42"/>
      <c r="BV53" s="42"/>
      <c r="BW53" s="42"/>
      <c r="BX53" s="42"/>
      <c r="BY53" s="96">
        <v>0</v>
      </c>
      <c r="BZ53" s="94">
        <v>1</v>
      </c>
      <c r="CA53" s="94">
        <v>0</v>
      </c>
      <c r="CB53" s="94">
        <v>0</v>
      </c>
      <c r="CC53" s="94">
        <v>0</v>
      </c>
      <c r="CD53" s="94">
        <v>0</v>
      </c>
      <c r="CE53" s="94">
        <v>0</v>
      </c>
      <c r="CF53" s="94">
        <v>0</v>
      </c>
      <c r="CG53" s="94">
        <v>0</v>
      </c>
      <c r="CH53" s="94">
        <v>0</v>
      </c>
      <c r="CI53" s="94">
        <v>0</v>
      </c>
      <c r="CJ53" s="94">
        <v>0</v>
      </c>
      <c r="CK53" s="94">
        <v>0</v>
      </c>
      <c r="CL53" s="94">
        <v>0</v>
      </c>
      <c r="CM53" s="94">
        <v>0</v>
      </c>
      <c r="CN53" s="94" t="s">
        <v>4253</v>
      </c>
      <c r="CO53" s="94"/>
      <c r="CP53" s="216">
        <v>0.24</v>
      </c>
      <c r="CQ53" s="94"/>
      <c r="CR53" s="94"/>
      <c r="CS53" s="216">
        <v>0.23</v>
      </c>
      <c r="CT53" s="94"/>
      <c r="CU53" s="94"/>
      <c r="CV53" s="94"/>
      <c r="CW53" s="94">
        <v>93</v>
      </c>
      <c r="CX53" s="94">
        <v>85</v>
      </c>
      <c r="CY53" s="94">
        <v>80</v>
      </c>
      <c r="CZ53" s="94"/>
      <c r="DA53" s="94"/>
      <c r="DB53" s="94"/>
      <c r="DC53" s="94">
        <v>43</v>
      </c>
      <c r="DD53" s="94">
        <v>32</v>
      </c>
      <c r="DE53" s="94">
        <v>29</v>
      </c>
      <c r="DF53" s="94"/>
      <c r="DG53" s="94"/>
      <c r="DH53" s="94"/>
      <c r="DI53" s="94">
        <v>93</v>
      </c>
      <c r="DJ53" s="94">
        <v>87</v>
      </c>
      <c r="DK53" s="94">
        <v>83</v>
      </c>
      <c r="DL53" s="94"/>
      <c r="DM53" s="94"/>
      <c r="DN53" s="94"/>
      <c r="DO53" s="94">
        <v>0</v>
      </c>
      <c r="DP53" s="94">
        <v>2</v>
      </c>
      <c r="DQ53" s="94">
        <v>3</v>
      </c>
      <c r="DR53" s="216">
        <v>0.84</v>
      </c>
    </row>
    <row r="54" spans="1:122">
      <c r="A54" s="42">
        <v>51</v>
      </c>
      <c r="B54" s="42">
        <v>2022</v>
      </c>
      <c r="C54" s="189"/>
      <c r="D54" s="217" t="s">
        <v>830</v>
      </c>
      <c r="E54" s="189"/>
      <c r="F54" s="99" t="s">
        <v>4187</v>
      </c>
      <c r="G54" s="189"/>
      <c r="H54" s="99" t="s">
        <v>4253</v>
      </c>
      <c r="I54" s="189"/>
      <c r="J54" s="189"/>
      <c r="K54" s="42" t="s">
        <v>4166</v>
      </c>
      <c r="L54" s="99" t="s">
        <v>4171</v>
      </c>
      <c r="M54" s="189"/>
      <c r="N54" s="99" t="s">
        <v>1089</v>
      </c>
      <c r="O54" s="99" t="s">
        <v>4254</v>
      </c>
      <c r="P54" s="217" t="s">
        <v>4255</v>
      </c>
      <c r="Q54" s="217" t="s">
        <v>4256</v>
      </c>
      <c r="R54" s="189"/>
      <c r="S54" s="224">
        <v>2112</v>
      </c>
      <c r="T54" s="232">
        <v>727</v>
      </c>
      <c r="U54" s="232">
        <v>242</v>
      </c>
      <c r="V54" s="217" t="s">
        <v>3254</v>
      </c>
      <c r="W54" s="189"/>
      <c r="X54" s="189"/>
      <c r="Y54" s="193"/>
      <c r="Z54" s="241" t="s">
        <v>4257</v>
      </c>
      <c r="AA54" s="193" t="s">
        <v>8</v>
      </c>
      <c r="AB54" s="217">
        <v>43</v>
      </c>
      <c r="AC54" s="42"/>
      <c r="AD54" s="217">
        <v>53</v>
      </c>
      <c r="AE54" s="224">
        <f t="shared" si="12"/>
        <v>10</v>
      </c>
      <c r="AF54" s="115">
        <f t="shared" si="13"/>
        <v>0.23255813953488372</v>
      </c>
      <c r="AG54" s="99">
        <v>76</v>
      </c>
      <c r="AH54" s="22"/>
      <c r="AI54" s="99">
        <v>87</v>
      </c>
      <c r="AJ54" s="224">
        <f t="shared" si="14"/>
        <v>11</v>
      </c>
      <c r="AK54" s="115">
        <f t="shared" si="15"/>
        <v>0.14473684210526316</v>
      </c>
      <c r="AL54" s="99">
        <v>93</v>
      </c>
      <c r="AM54" s="53"/>
      <c r="AN54" s="99">
        <v>96</v>
      </c>
      <c r="AO54" s="224">
        <f t="shared" si="20"/>
        <v>3</v>
      </c>
      <c r="AP54" s="115">
        <f t="shared" si="21"/>
        <v>3.2258064516129031E-2</v>
      </c>
      <c r="AQ54" s="99">
        <v>39</v>
      </c>
      <c r="AR54" s="221"/>
      <c r="AS54" s="99">
        <v>47</v>
      </c>
      <c r="AT54" s="224">
        <f t="shared" si="24"/>
        <v>8</v>
      </c>
      <c r="AU54" s="115">
        <f t="shared" si="25"/>
        <v>0.20512820512820512</v>
      </c>
      <c r="AV54" s="22"/>
      <c r="AW54" s="115"/>
      <c r="AX54" s="115"/>
      <c r="AY54" s="42"/>
      <c r="AZ54" s="42"/>
      <c r="BA54" s="99">
        <v>31</v>
      </c>
      <c r="BB54" s="99"/>
      <c r="BC54" s="99">
        <v>41</v>
      </c>
      <c r="BD54" s="224">
        <f t="shared" si="16"/>
        <v>10</v>
      </c>
      <c r="BE54" s="115">
        <f t="shared" si="17"/>
        <v>0.32258064516129031</v>
      </c>
      <c r="BF54" s="99">
        <v>69</v>
      </c>
      <c r="BG54" s="99"/>
      <c r="BH54" s="99">
        <v>74</v>
      </c>
      <c r="BI54" s="224">
        <f t="shared" si="26"/>
        <v>5</v>
      </c>
      <c r="BJ54" s="115">
        <f t="shared" si="27"/>
        <v>7.2463768115942032E-2</v>
      </c>
      <c r="BK54" s="99">
        <v>31</v>
      </c>
      <c r="BL54" s="183"/>
      <c r="BM54" s="99">
        <v>42</v>
      </c>
      <c r="BN54" s="224">
        <f t="shared" si="22"/>
        <v>11</v>
      </c>
      <c r="BO54" s="115">
        <f t="shared" si="23"/>
        <v>0.35483870967741937</v>
      </c>
      <c r="BP54" s="42"/>
      <c r="BQ54" s="42"/>
      <c r="BR54" s="47"/>
      <c r="BS54" s="42"/>
      <c r="BT54" s="48"/>
      <c r="BU54" s="42"/>
      <c r="BV54" s="42"/>
      <c r="BW54" s="42"/>
      <c r="BX54" s="42"/>
      <c r="BY54" s="96">
        <v>0</v>
      </c>
      <c r="BZ54" s="94">
        <v>1</v>
      </c>
      <c r="CA54" s="94">
        <v>0</v>
      </c>
      <c r="CB54" s="94">
        <v>0</v>
      </c>
      <c r="CC54" s="94">
        <v>0</v>
      </c>
      <c r="CD54" s="94">
        <v>0</v>
      </c>
      <c r="CE54" s="94">
        <v>0</v>
      </c>
      <c r="CF54" s="94">
        <v>0</v>
      </c>
      <c r="CG54" s="94">
        <v>0</v>
      </c>
      <c r="CH54" s="94">
        <v>0</v>
      </c>
      <c r="CI54" s="94">
        <v>0</v>
      </c>
      <c r="CJ54" s="94">
        <v>0</v>
      </c>
      <c r="CK54" s="94">
        <v>0</v>
      </c>
      <c r="CL54" s="94">
        <v>0</v>
      </c>
      <c r="CM54" s="94">
        <v>0</v>
      </c>
      <c r="CN54" s="94" t="s">
        <v>4253</v>
      </c>
      <c r="CO54" s="94"/>
      <c r="CP54" s="216">
        <v>0.19</v>
      </c>
      <c r="CQ54" s="94"/>
      <c r="CR54" s="94"/>
      <c r="CS54" s="216">
        <v>0.26</v>
      </c>
      <c r="CT54" s="94"/>
      <c r="CU54" s="94"/>
      <c r="CV54" s="94"/>
      <c r="CW54" s="94">
        <v>86</v>
      </c>
      <c r="CX54" s="94">
        <v>70</v>
      </c>
      <c r="CY54" s="94">
        <v>63</v>
      </c>
      <c r="CZ54" s="94"/>
      <c r="DA54" s="94"/>
      <c r="DB54" s="94"/>
      <c r="DC54" s="94">
        <v>35</v>
      </c>
      <c r="DD54" s="94">
        <v>21</v>
      </c>
      <c r="DE54" s="94">
        <v>16</v>
      </c>
      <c r="DF54" s="94"/>
      <c r="DG54" s="94"/>
      <c r="DH54" s="94"/>
      <c r="DI54" s="94">
        <v>87</v>
      </c>
      <c r="DJ54" s="94">
        <v>75</v>
      </c>
      <c r="DK54" s="94">
        <v>69</v>
      </c>
      <c r="DL54" s="94"/>
      <c r="DM54" s="94"/>
      <c r="DN54" s="94"/>
      <c r="DO54" s="94">
        <v>1</v>
      </c>
      <c r="DP54" s="94">
        <v>5</v>
      </c>
      <c r="DQ54" s="94">
        <v>6</v>
      </c>
      <c r="DR54" s="216">
        <v>0.88</v>
      </c>
    </row>
    <row r="55" spans="1:122">
      <c r="A55" s="42">
        <v>52</v>
      </c>
      <c r="B55" s="42">
        <v>2022</v>
      </c>
      <c r="C55" s="189"/>
      <c r="D55" s="217" t="s">
        <v>830</v>
      </c>
      <c r="E55" s="189"/>
      <c r="F55" s="99" t="s">
        <v>4187</v>
      </c>
      <c r="G55" s="189"/>
      <c r="H55" s="99" t="s">
        <v>4258</v>
      </c>
      <c r="I55" s="189"/>
      <c r="J55" s="189"/>
      <c r="K55" s="42" t="s">
        <v>4166</v>
      </c>
      <c r="L55" s="99" t="s">
        <v>4170</v>
      </c>
      <c r="M55" s="189"/>
      <c r="N55" s="99" t="s">
        <v>1089</v>
      </c>
      <c r="O55" s="99" t="s">
        <v>4259</v>
      </c>
      <c r="P55" s="217" t="s">
        <v>4255</v>
      </c>
      <c r="Q55" s="217" t="s">
        <v>4260</v>
      </c>
      <c r="R55" s="189"/>
      <c r="S55" s="224">
        <v>3999</v>
      </c>
      <c r="T55" s="232">
        <v>566</v>
      </c>
      <c r="U55" s="232">
        <v>189</v>
      </c>
      <c r="V55" s="217" t="s">
        <v>3254</v>
      </c>
      <c r="W55" s="189"/>
      <c r="X55" s="189"/>
      <c r="Y55" s="193"/>
      <c r="Z55" s="241" t="s">
        <v>4261</v>
      </c>
      <c r="AA55" s="193" t="s">
        <v>8</v>
      </c>
      <c r="AB55" s="217">
        <v>43</v>
      </c>
      <c r="AC55" s="42"/>
      <c r="AD55" s="217">
        <v>45</v>
      </c>
      <c r="AE55" s="224">
        <f t="shared" si="12"/>
        <v>2</v>
      </c>
      <c r="AF55" s="115">
        <f t="shared" si="13"/>
        <v>4.6511627906976744E-2</v>
      </c>
      <c r="AG55" s="99">
        <v>78</v>
      </c>
      <c r="AH55" s="22"/>
      <c r="AI55" s="99">
        <v>84</v>
      </c>
      <c r="AJ55" s="224">
        <f t="shared" si="14"/>
        <v>6</v>
      </c>
      <c r="AK55" s="115">
        <f t="shared" si="15"/>
        <v>7.6923076923076927E-2</v>
      </c>
      <c r="AL55" s="99">
        <v>94</v>
      </c>
      <c r="AM55" s="53"/>
      <c r="AN55" s="99">
        <v>94</v>
      </c>
      <c r="AO55" s="224">
        <f t="shared" si="20"/>
        <v>0</v>
      </c>
      <c r="AP55" s="115">
        <f t="shared" si="21"/>
        <v>0</v>
      </c>
      <c r="AQ55" s="99">
        <v>55</v>
      </c>
      <c r="AR55" s="221"/>
      <c r="AS55" s="99">
        <v>55</v>
      </c>
      <c r="AT55" s="224">
        <f t="shared" si="24"/>
        <v>0</v>
      </c>
      <c r="AU55" s="115">
        <f t="shared" si="25"/>
        <v>0</v>
      </c>
      <c r="AV55" s="22"/>
      <c r="AW55" s="115"/>
      <c r="AX55" s="115"/>
      <c r="AY55" s="42"/>
      <c r="AZ55" s="42"/>
      <c r="BA55" s="99">
        <v>37</v>
      </c>
      <c r="BB55" s="99"/>
      <c r="BC55" s="99">
        <v>46</v>
      </c>
      <c r="BD55" s="224">
        <f t="shared" si="16"/>
        <v>9</v>
      </c>
      <c r="BE55" s="115">
        <f t="shared" si="17"/>
        <v>0.24324324324324326</v>
      </c>
      <c r="BF55" s="99">
        <v>71</v>
      </c>
      <c r="BG55" s="99"/>
      <c r="BH55" s="99">
        <v>74</v>
      </c>
      <c r="BI55" s="224">
        <f t="shared" si="26"/>
        <v>3</v>
      </c>
      <c r="BJ55" s="115">
        <f t="shared" si="27"/>
        <v>4.2253521126760563E-2</v>
      </c>
      <c r="BK55" s="99">
        <v>58</v>
      </c>
      <c r="BL55" s="183"/>
      <c r="BM55" s="99">
        <v>60</v>
      </c>
      <c r="BN55" s="224">
        <f t="shared" si="22"/>
        <v>2</v>
      </c>
      <c r="BO55" s="115">
        <f t="shared" si="23"/>
        <v>3.4482758620689655E-2</v>
      </c>
      <c r="BP55" s="42"/>
      <c r="BQ55" s="42"/>
      <c r="BR55" s="47"/>
      <c r="BS55" s="42"/>
      <c r="BT55" s="48"/>
      <c r="BU55" s="42"/>
      <c r="BV55" s="42"/>
      <c r="BW55" s="42"/>
      <c r="BX55" s="42"/>
      <c r="BY55" s="96">
        <v>0</v>
      </c>
      <c r="BZ55" s="94">
        <v>1</v>
      </c>
      <c r="CA55" s="94">
        <v>0</v>
      </c>
      <c r="CB55" s="94">
        <v>0</v>
      </c>
      <c r="CC55" s="94">
        <v>0</v>
      </c>
      <c r="CD55" s="94">
        <v>0</v>
      </c>
      <c r="CE55" s="94">
        <v>0</v>
      </c>
      <c r="CF55" s="94">
        <v>0</v>
      </c>
      <c r="CG55" s="94">
        <v>0</v>
      </c>
      <c r="CH55" s="94">
        <v>0</v>
      </c>
      <c r="CI55" s="94">
        <v>0</v>
      </c>
      <c r="CJ55" s="94">
        <v>0</v>
      </c>
      <c r="CK55" s="94">
        <v>0</v>
      </c>
      <c r="CL55" s="94">
        <v>0</v>
      </c>
      <c r="CM55" s="94">
        <v>0</v>
      </c>
      <c r="CN55" s="94" t="s">
        <v>4262</v>
      </c>
      <c r="CO55" s="94"/>
      <c r="CP55" s="216">
        <v>0.57999999999999996</v>
      </c>
      <c r="CQ55" s="94"/>
      <c r="CR55" s="94"/>
      <c r="CS55" s="216">
        <v>0.15</v>
      </c>
      <c r="CT55" s="94"/>
      <c r="CU55" s="94"/>
      <c r="CV55" s="94"/>
      <c r="CW55" s="94">
        <v>90</v>
      </c>
      <c r="CX55" s="94">
        <v>79</v>
      </c>
      <c r="CY55" s="94">
        <v>76</v>
      </c>
      <c r="CZ55" s="94"/>
      <c r="DA55" s="94"/>
      <c r="DB55" s="94"/>
      <c r="DC55" s="94">
        <v>32</v>
      </c>
      <c r="DD55" s="94">
        <v>20</v>
      </c>
      <c r="DE55" s="94">
        <v>16</v>
      </c>
      <c r="DF55" s="94"/>
      <c r="DG55" s="94"/>
      <c r="DH55" s="94"/>
      <c r="DI55" s="94">
        <v>91</v>
      </c>
      <c r="DJ55" s="94">
        <v>81</v>
      </c>
      <c r="DK55" s="94">
        <v>78</v>
      </c>
      <c r="DL55" s="94"/>
      <c r="DM55" s="94"/>
      <c r="DN55" s="94"/>
      <c r="DO55" s="94">
        <v>1</v>
      </c>
      <c r="DP55" s="94">
        <v>2</v>
      </c>
      <c r="DQ55" s="94">
        <v>2</v>
      </c>
      <c r="DR55" s="216">
        <v>0.81</v>
      </c>
    </row>
    <row r="56" spans="1:122">
      <c r="A56" s="42">
        <v>53</v>
      </c>
      <c r="B56" s="42">
        <v>2022</v>
      </c>
      <c r="C56" s="189"/>
      <c r="D56" s="217" t="s">
        <v>830</v>
      </c>
      <c r="E56" s="189"/>
      <c r="F56" s="99" t="s">
        <v>4187</v>
      </c>
      <c r="G56" s="189"/>
      <c r="H56" s="99" t="s">
        <v>4258</v>
      </c>
      <c r="I56" s="189"/>
      <c r="J56" s="189"/>
      <c r="K56" s="42" t="s">
        <v>4166</v>
      </c>
      <c r="L56" s="99" t="s">
        <v>4171</v>
      </c>
      <c r="M56" s="189"/>
      <c r="N56" s="99" t="s">
        <v>1089</v>
      </c>
      <c r="O56" s="99" t="s">
        <v>4259</v>
      </c>
      <c r="P56" s="217" t="s">
        <v>4255</v>
      </c>
      <c r="Q56" s="217" t="s">
        <v>4260</v>
      </c>
      <c r="R56" s="189"/>
      <c r="S56" s="224">
        <v>3805</v>
      </c>
      <c r="T56" s="232">
        <v>648</v>
      </c>
      <c r="U56" s="232">
        <v>216</v>
      </c>
      <c r="V56" s="217" t="s">
        <v>3254</v>
      </c>
      <c r="W56" s="189"/>
      <c r="X56" s="189"/>
      <c r="Y56" s="193"/>
      <c r="Z56" s="241" t="s">
        <v>4261</v>
      </c>
      <c r="AA56" s="193" t="s">
        <v>8</v>
      </c>
      <c r="AB56" s="217">
        <v>49</v>
      </c>
      <c r="AC56" s="42"/>
      <c r="AD56" s="217">
        <v>55</v>
      </c>
      <c r="AE56" s="224">
        <f t="shared" si="12"/>
        <v>6</v>
      </c>
      <c r="AF56" s="115">
        <f t="shared" si="13"/>
        <v>0.12244897959183673</v>
      </c>
      <c r="AG56" s="99">
        <v>83</v>
      </c>
      <c r="AH56" s="22"/>
      <c r="AI56" s="99">
        <v>86</v>
      </c>
      <c r="AJ56" s="224">
        <f t="shared" si="14"/>
        <v>3</v>
      </c>
      <c r="AK56" s="115">
        <f t="shared" si="15"/>
        <v>3.614457831325301E-2</v>
      </c>
      <c r="AL56" s="99">
        <v>97</v>
      </c>
      <c r="AM56" s="53"/>
      <c r="AN56" s="99">
        <v>97</v>
      </c>
      <c r="AO56" s="224">
        <f t="shared" si="20"/>
        <v>0</v>
      </c>
      <c r="AP56" s="115">
        <f t="shared" si="21"/>
        <v>0</v>
      </c>
      <c r="AQ56" s="99">
        <v>52</v>
      </c>
      <c r="AR56" s="221"/>
      <c r="AS56" s="99">
        <v>60</v>
      </c>
      <c r="AT56" s="224">
        <f t="shared" si="24"/>
        <v>8</v>
      </c>
      <c r="AU56" s="115">
        <f t="shared" si="25"/>
        <v>0.15384615384615385</v>
      </c>
      <c r="AV56" s="22"/>
      <c r="AW56" s="115"/>
      <c r="AX56" s="115"/>
      <c r="AY56" s="42"/>
      <c r="AZ56" s="42"/>
      <c r="BA56" s="99">
        <v>51</v>
      </c>
      <c r="BB56" s="99"/>
      <c r="BC56" s="99">
        <v>55</v>
      </c>
      <c r="BD56" s="224">
        <f t="shared" si="16"/>
        <v>4</v>
      </c>
      <c r="BE56" s="115">
        <f t="shared" si="17"/>
        <v>7.8431372549019607E-2</v>
      </c>
      <c r="BF56" s="99">
        <v>74</v>
      </c>
      <c r="BG56" s="99"/>
      <c r="BH56" s="99">
        <v>79</v>
      </c>
      <c r="BI56" s="224">
        <f t="shared" si="26"/>
        <v>5</v>
      </c>
      <c r="BJ56" s="115">
        <f t="shared" si="27"/>
        <v>6.7567567567567571E-2</v>
      </c>
      <c r="BK56" s="99">
        <v>61</v>
      </c>
      <c r="BL56" s="183"/>
      <c r="BM56" s="99">
        <v>63</v>
      </c>
      <c r="BN56" s="224">
        <f t="shared" si="22"/>
        <v>2</v>
      </c>
      <c r="BO56" s="115">
        <f t="shared" si="23"/>
        <v>3.2786885245901641E-2</v>
      </c>
      <c r="BP56" s="42"/>
      <c r="BQ56" s="42"/>
      <c r="BR56" s="47"/>
      <c r="BS56" s="42"/>
      <c r="BT56" s="48"/>
      <c r="BU56" s="42"/>
      <c r="BV56" s="42"/>
      <c r="BW56" s="42"/>
      <c r="BX56" s="42"/>
      <c r="BY56" s="96">
        <v>0</v>
      </c>
      <c r="BZ56" s="94">
        <v>1</v>
      </c>
      <c r="CA56" s="94">
        <v>0</v>
      </c>
      <c r="CB56" s="94">
        <v>0</v>
      </c>
      <c r="CC56" s="94">
        <v>0</v>
      </c>
      <c r="CD56" s="94">
        <v>0</v>
      </c>
      <c r="CE56" s="94">
        <v>0</v>
      </c>
      <c r="CF56" s="94">
        <v>0</v>
      </c>
      <c r="CG56" s="94">
        <v>0</v>
      </c>
      <c r="CH56" s="94">
        <v>0</v>
      </c>
      <c r="CI56" s="94">
        <v>0</v>
      </c>
      <c r="CJ56" s="94">
        <v>0</v>
      </c>
      <c r="CK56" s="94">
        <v>0</v>
      </c>
      <c r="CL56" s="94">
        <v>0</v>
      </c>
      <c r="CM56" s="94">
        <v>0</v>
      </c>
      <c r="CN56" s="94" t="s">
        <v>4262</v>
      </c>
      <c r="CO56" s="94"/>
      <c r="CP56" s="216">
        <v>0.55000000000000004</v>
      </c>
      <c r="CQ56" s="94"/>
      <c r="CR56" s="94"/>
      <c r="CS56" s="216">
        <v>0.15</v>
      </c>
      <c r="CT56" s="94"/>
      <c r="CU56" s="94"/>
      <c r="CV56" s="94"/>
      <c r="CW56" s="94">
        <v>92</v>
      </c>
      <c r="CX56" s="94">
        <v>80</v>
      </c>
      <c r="CY56" s="94">
        <v>76</v>
      </c>
      <c r="CZ56" s="94"/>
      <c r="DA56" s="94"/>
      <c r="DB56" s="94"/>
      <c r="DC56" s="94">
        <v>33</v>
      </c>
      <c r="DD56" s="94">
        <v>20</v>
      </c>
      <c r="DE56" s="94">
        <v>15</v>
      </c>
      <c r="DF56" s="94"/>
      <c r="DG56" s="94"/>
      <c r="DH56" s="94"/>
      <c r="DI56" s="94">
        <v>93</v>
      </c>
      <c r="DJ56" s="94">
        <v>81</v>
      </c>
      <c r="DK56" s="94">
        <v>77</v>
      </c>
      <c r="DL56" s="94"/>
      <c r="DM56" s="94"/>
      <c r="DN56" s="94"/>
      <c r="DO56" s="94">
        <v>1</v>
      </c>
      <c r="DP56" s="94">
        <v>2</v>
      </c>
      <c r="DQ56" s="94">
        <v>1</v>
      </c>
      <c r="DR56" s="216">
        <v>0.89</v>
      </c>
    </row>
    <row r="57" spans="1:122">
      <c r="A57" s="42">
        <v>54</v>
      </c>
      <c r="B57" s="42">
        <v>2022</v>
      </c>
      <c r="C57" s="189"/>
      <c r="D57" s="217" t="s">
        <v>830</v>
      </c>
      <c r="E57" s="189"/>
      <c r="F57" s="99" t="s">
        <v>4187</v>
      </c>
      <c r="G57" s="189"/>
      <c r="H57" s="99" t="s">
        <v>4258</v>
      </c>
      <c r="I57" s="189"/>
      <c r="J57" s="189"/>
      <c r="K57" s="42" t="s">
        <v>4166</v>
      </c>
      <c r="L57" s="99" t="s">
        <v>4192</v>
      </c>
      <c r="M57" s="189"/>
      <c r="N57" s="99" t="s">
        <v>1089</v>
      </c>
      <c r="O57" s="99" t="s">
        <v>4259</v>
      </c>
      <c r="P57" s="217" t="s">
        <v>4255</v>
      </c>
      <c r="Q57" s="217" t="s">
        <v>4260</v>
      </c>
      <c r="R57" s="189"/>
      <c r="S57" s="224">
        <v>4090</v>
      </c>
      <c r="T57" s="232">
        <v>719</v>
      </c>
      <c r="U57" s="232">
        <v>240</v>
      </c>
      <c r="V57" s="217" t="s">
        <v>3254</v>
      </c>
      <c r="W57" s="189"/>
      <c r="X57" s="189"/>
      <c r="Y57" s="193"/>
      <c r="Z57" s="241" t="s">
        <v>4261</v>
      </c>
      <c r="AA57" s="193" t="s">
        <v>8</v>
      </c>
      <c r="AB57" s="217">
        <v>49</v>
      </c>
      <c r="AC57" s="42"/>
      <c r="AD57" s="217">
        <v>49</v>
      </c>
      <c r="AE57" s="224">
        <f t="shared" si="12"/>
        <v>0</v>
      </c>
      <c r="AF57" s="115">
        <f t="shared" si="13"/>
        <v>0</v>
      </c>
      <c r="AG57" s="99">
        <v>82</v>
      </c>
      <c r="AH57" s="22"/>
      <c r="AI57" s="99">
        <v>90</v>
      </c>
      <c r="AJ57" s="224">
        <f t="shared" si="14"/>
        <v>8</v>
      </c>
      <c r="AK57" s="115">
        <f t="shared" si="15"/>
        <v>9.7560975609756101E-2</v>
      </c>
      <c r="AL57" s="99">
        <v>93</v>
      </c>
      <c r="AM57" s="53"/>
      <c r="AN57" s="99">
        <v>95</v>
      </c>
      <c r="AO57" s="224">
        <f t="shared" si="20"/>
        <v>2</v>
      </c>
      <c r="AP57" s="115">
        <f t="shared" si="21"/>
        <v>2.1505376344086023E-2</v>
      </c>
      <c r="AQ57" s="99">
        <v>48</v>
      </c>
      <c r="AR57" s="221"/>
      <c r="AS57" s="99">
        <v>63</v>
      </c>
      <c r="AT57" s="224">
        <f t="shared" si="24"/>
        <v>15</v>
      </c>
      <c r="AU57" s="115">
        <f t="shared" si="25"/>
        <v>0.3125</v>
      </c>
      <c r="AV57" s="22"/>
      <c r="AW57" s="115"/>
      <c r="AX57" s="115"/>
      <c r="AY57" s="42"/>
      <c r="AZ57" s="42"/>
      <c r="BA57" s="99">
        <v>60</v>
      </c>
      <c r="BB57" s="99"/>
      <c r="BC57" s="99">
        <v>70</v>
      </c>
      <c r="BD57" s="224">
        <f t="shared" si="16"/>
        <v>10</v>
      </c>
      <c r="BE57" s="115">
        <f t="shared" si="17"/>
        <v>0.16666666666666666</v>
      </c>
      <c r="BF57" s="99">
        <v>78</v>
      </c>
      <c r="BG57" s="99"/>
      <c r="BH57" s="99">
        <v>78</v>
      </c>
      <c r="BI57" s="224">
        <f t="shared" si="26"/>
        <v>0</v>
      </c>
      <c r="BJ57" s="115">
        <f t="shared" si="27"/>
        <v>0</v>
      </c>
      <c r="BK57" s="99">
        <v>47</v>
      </c>
      <c r="BL57" s="183"/>
      <c r="BM57" s="99">
        <v>58</v>
      </c>
      <c r="BN57" s="224">
        <f t="shared" si="22"/>
        <v>11</v>
      </c>
      <c r="BO57" s="115">
        <f t="shared" si="23"/>
        <v>0.23404255319148937</v>
      </c>
      <c r="BP57" s="42"/>
      <c r="BQ57" s="42"/>
      <c r="BR57" s="47"/>
      <c r="BS57" s="42"/>
      <c r="BT57" s="48"/>
      <c r="BU57" s="42"/>
      <c r="BV57" s="42"/>
      <c r="BW57" s="42"/>
      <c r="BX57" s="42"/>
      <c r="BY57" s="96">
        <v>0</v>
      </c>
      <c r="BZ57" s="94">
        <v>1</v>
      </c>
      <c r="CA57" s="94">
        <v>0</v>
      </c>
      <c r="CB57" s="94">
        <v>0</v>
      </c>
      <c r="CC57" s="94">
        <v>0</v>
      </c>
      <c r="CD57" s="94">
        <v>0</v>
      </c>
      <c r="CE57" s="94">
        <v>0</v>
      </c>
      <c r="CF57" s="94">
        <v>0</v>
      </c>
      <c r="CG57" s="94">
        <v>0</v>
      </c>
      <c r="CH57" s="94">
        <v>0</v>
      </c>
      <c r="CI57" s="94">
        <v>0</v>
      </c>
      <c r="CJ57" s="94">
        <v>0</v>
      </c>
      <c r="CK57" s="94">
        <v>0</v>
      </c>
      <c r="CL57" s="94">
        <v>0</v>
      </c>
      <c r="CM57" s="94">
        <v>0</v>
      </c>
      <c r="CN57" s="94" t="s">
        <v>4262</v>
      </c>
      <c r="CO57" s="94"/>
      <c r="CP57" s="216">
        <v>0.55000000000000004</v>
      </c>
      <c r="CQ57" s="94"/>
      <c r="CR57" s="94"/>
      <c r="CS57" s="216">
        <v>0.15</v>
      </c>
      <c r="CT57" s="94"/>
      <c r="CU57" s="94"/>
      <c r="CV57" s="94"/>
      <c r="CW57" s="94">
        <v>92</v>
      </c>
      <c r="CX57" s="94">
        <v>82</v>
      </c>
      <c r="CY57" s="94">
        <v>77</v>
      </c>
      <c r="CZ57" s="94"/>
      <c r="DA57" s="94"/>
      <c r="DB57" s="94"/>
      <c r="DC57" s="94">
        <v>47</v>
      </c>
      <c r="DD57" s="94">
        <v>31</v>
      </c>
      <c r="DE57" s="94">
        <v>26</v>
      </c>
      <c r="DF57" s="94"/>
      <c r="DG57" s="94"/>
      <c r="DH57" s="94"/>
      <c r="DI57" s="94">
        <v>93</v>
      </c>
      <c r="DJ57" s="94">
        <v>84</v>
      </c>
      <c r="DK57" s="94">
        <v>80</v>
      </c>
      <c r="DL57" s="94"/>
      <c r="DM57" s="94"/>
      <c r="DN57" s="94"/>
      <c r="DO57" s="94">
        <v>1</v>
      </c>
      <c r="DP57" s="94">
        <v>2</v>
      </c>
      <c r="DQ57" s="94">
        <v>2</v>
      </c>
      <c r="DR57" s="216">
        <v>0.83</v>
      </c>
    </row>
    <row r="58" spans="1:122">
      <c r="A58" s="42">
        <v>55</v>
      </c>
      <c r="B58" s="42">
        <v>2022</v>
      </c>
      <c r="C58" s="189"/>
      <c r="D58" s="217" t="s">
        <v>830</v>
      </c>
      <c r="E58" s="189"/>
      <c r="F58" s="99" t="s">
        <v>4187</v>
      </c>
      <c r="G58" s="189"/>
      <c r="H58" s="99" t="s">
        <v>4258</v>
      </c>
      <c r="I58" s="189"/>
      <c r="J58" s="189"/>
      <c r="K58" s="42" t="s">
        <v>4166</v>
      </c>
      <c r="L58" s="99" t="s">
        <v>4193</v>
      </c>
      <c r="M58" s="189"/>
      <c r="N58" s="99" t="s">
        <v>1089</v>
      </c>
      <c r="O58" s="99" t="s">
        <v>4259</v>
      </c>
      <c r="P58" s="217" t="s">
        <v>4255</v>
      </c>
      <c r="Q58" s="217" t="s">
        <v>4260</v>
      </c>
      <c r="R58" s="189"/>
      <c r="S58" s="224">
        <v>6032</v>
      </c>
      <c r="T58" s="232">
        <v>1031</v>
      </c>
      <c r="U58" s="233">
        <v>344</v>
      </c>
      <c r="V58" s="217" t="s">
        <v>3254</v>
      </c>
      <c r="W58" s="189"/>
      <c r="X58" s="189"/>
      <c r="Y58" s="193"/>
      <c r="Z58" s="241" t="s">
        <v>4261</v>
      </c>
      <c r="AA58" s="193" t="s">
        <v>8</v>
      </c>
      <c r="AB58" s="217">
        <v>55</v>
      </c>
      <c r="AC58" s="42"/>
      <c r="AD58" s="99">
        <v>65</v>
      </c>
      <c r="AE58" s="224">
        <f t="shared" si="12"/>
        <v>10</v>
      </c>
      <c r="AF58" s="115">
        <f t="shared" si="13"/>
        <v>0.18181818181818182</v>
      </c>
      <c r="AG58" s="99">
        <v>84</v>
      </c>
      <c r="AH58" s="22"/>
      <c r="AI58" s="99">
        <v>95</v>
      </c>
      <c r="AJ58" s="224">
        <f t="shared" si="14"/>
        <v>11</v>
      </c>
      <c r="AK58" s="115">
        <f t="shared" si="15"/>
        <v>0.13095238095238096</v>
      </c>
      <c r="AL58" s="99">
        <v>97</v>
      </c>
      <c r="AM58" s="53"/>
      <c r="AN58" s="99">
        <v>98</v>
      </c>
      <c r="AO58" s="224">
        <f t="shared" si="20"/>
        <v>1</v>
      </c>
      <c r="AP58" s="115">
        <f t="shared" si="21"/>
        <v>1.0309278350515464E-2</v>
      </c>
      <c r="AQ58" s="99">
        <v>60</v>
      </c>
      <c r="AR58" s="221"/>
      <c r="AS58" s="99">
        <v>70</v>
      </c>
      <c r="AT58" s="224">
        <f t="shared" si="24"/>
        <v>10</v>
      </c>
      <c r="AU58" s="115">
        <f t="shared" si="25"/>
        <v>0.16666666666666666</v>
      </c>
      <c r="AV58" s="22"/>
      <c r="AW58" s="115"/>
      <c r="AX58" s="115"/>
      <c r="AY58" s="42"/>
      <c r="AZ58" s="42"/>
      <c r="BA58" s="99">
        <v>64</v>
      </c>
      <c r="BB58" s="99"/>
      <c r="BC58" s="99">
        <v>76</v>
      </c>
      <c r="BD58" s="224">
        <f t="shared" si="16"/>
        <v>12</v>
      </c>
      <c r="BE58" s="115">
        <f t="shared" si="17"/>
        <v>0.1875</v>
      </c>
      <c r="BF58" s="99">
        <v>81</v>
      </c>
      <c r="BG58" s="99"/>
      <c r="BH58" s="99">
        <v>81</v>
      </c>
      <c r="BI58" s="224">
        <f t="shared" si="26"/>
        <v>0</v>
      </c>
      <c r="BJ58" s="115">
        <f t="shared" si="27"/>
        <v>0</v>
      </c>
      <c r="BK58" s="99">
        <v>69</v>
      </c>
      <c r="BL58" s="183"/>
      <c r="BM58" s="99">
        <v>96</v>
      </c>
      <c r="BN58" s="224">
        <f t="shared" si="22"/>
        <v>27</v>
      </c>
      <c r="BO58" s="115">
        <f t="shared" si="23"/>
        <v>0.39130434782608697</v>
      </c>
      <c r="BP58" s="42"/>
      <c r="BQ58" s="42"/>
      <c r="BR58" s="47"/>
      <c r="BS58" s="42"/>
      <c r="BT58" s="48"/>
      <c r="BU58" s="42"/>
      <c r="BV58" s="42"/>
      <c r="BW58" s="42"/>
      <c r="BX58" s="42"/>
      <c r="BY58" s="96">
        <v>0</v>
      </c>
      <c r="BZ58" s="94">
        <v>1</v>
      </c>
      <c r="CA58" s="94">
        <v>0</v>
      </c>
      <c r="CB58" s="94">
        <v>0</v>
      </c>
      <c r="CC58" s="94">
        <v>0</v>
      </c>
      <c r="CD58" s="94">
        <v>0</v>
      </c>
      <c r="CE58" s="94">
        <v>0</v>
      </c>
      <c r="CF58" s="94">
        <v>0</v>
      </c>
      <c r="CG58" s="94">
        <v>0</v>
      </c>
      <c r="CH58" s="94">
        <v>0</v>
      </c>
      <c r="CI58" s="94">
        <v>0</v>
      </c>
      <c r="CJ58" s="94">
        <v>0</v>
      </c>
      <c r="CK58" s="94">
        <v>0</v>
      </c>
      <c r="CL58" s="94">
        <v>0</v>
      </c>
      <c r="CM58" s="94">
        <v>0</v>
      </c>
      <c r="CN58" s="94" t="s">
        <v>4262</v>
      </c>
      <c r="CO58" s="94"/>
      <c r="CP58" s="216">
        <v>0.57999999999999996</v>
      </c>
      <c r="CQ58" s="94"/>
      <c r="CR58" s="94"/>
      <c r="CS58" s="216">
        <v>0.12</v>
      </c>
      <c r="CT58" s="94"/>
      <c r="CU58" s="94"/>
      <c r="CV58" s="94"/>
      <c r="CW58" s="94">
        <v>98</v>
      </c>
      <c r="CX58" s="94">
        <v>93</v>
      </c>
      <c r="CY58" s="94">
        <v>91</v>
      </c>
      <c r="CZ58" s="94"/>
      <c r="DA58" s="94"/>
      <c r="DB58" s="94"/>
      <c r="DC58" s="94">
        <v>54</v>
      </c>
      <c r="DD58" s="94">
        <v>36</v>
      </c>
      <c r="DE58" s="94">
        <v>30</v>
      </c>
      <c r="DF58" s="94"/>
      <c r="DG58" s="94"/>
      <c r="DH58" s="94"/>
      <c r="DI58" s="94">
        <v>98</v>
      </c>
      <c r="DJ58" s="94">
        <v>93</v>
      </c>
      <c r="DK58" s="94">
        <v>92</v>
      </c>
      <c r="DL58" s="94"/>
      <c r="DM58" s="94"/>
      <c r="DN58" s="94"/>
      <c r="DO58" s="94">
        <v>1</v>
      </c>
      <c r="DP58" s="94">
        <v>1</v>
      </c>
      <c r="DQ58" s="94">
        <v>1</v>
      </c>
      <c r="DR58" s="216">
        <v>0.88</v>
      </c>
    </row>
    <row r="59" spans="1:122">
      <c r="A59" s="42">
        <v>56</v>
      </c>
      <c r="B59" s="42">
        <v>2022</v>
      </c>
      <c r="C59" s="189"/>
      <c r="D59" s="217" t="s">
        <v>830</v>
      </c>
      <c r="E59" s="189"/>
      <c r="F59" s="99" t="s">
        <v>4187</v>
      </c>
      <c r="G59" s="189"/>
      <c r="H59" s="99" t="s">
        <v>4263</v>
      </c>
      <c r="I59" s="189"/>
      <c r="J59" s="189"/>
      <c r="K59" s="42" t="s">
        <v>4166</v>
      </c>
      <c r="L59" s="99" t="s">
        <v>4170</v>
      </c>
      <c r="M59" s="189"/>
      <c r="N59" s="99" t="s">
        <v>1089</v>
      </c>
      <c r="O59" s="99" t="s">
        <v>4259</v>
      </c>
      <c r="P59" s="217" t="s">
        <v>4255</v>
      </c>
      <c r="Q59" s="217" t="s">
        <v>4260</v>
      </c>
      <c r="R59" s="189"/>
      <c r="S59" s="224">
        <v>2744</v>
      </c>
      <c r="T59" s="232">
        <v>365</v>
      </c>
      <c r="U59" s="233">
        <v>122</v>
      </c>
      <c r="V59" s="217" t="s">
        <v>3254</v>
      </c>
      <c r="W59" s="189"/>
      <c r="X59" s="189"/>
      <c r="Y59" s="193"/>
      <c r="Z59" s="241" t="s">
        <v>4264</v>
      </c>
      <c r="AA59" s="193" t="s">
        <v>2</v>
      </c>
      <c r="AB59" s="99">
        <v>43</v>
      </c>
      <c r="AC59" s="42"/>
      <c r="AD59" s="99">
        <v>45</v>
      </c>
      <c r="AE59" s="224">
        <f t="shared" si="12"/>
        <v>2</v>
      </c>
      <c r="AF59" s="115">
        <f t="shared" si="13"/>
        <v>4.6511627906976744E-2</v>
      </c>
      <c r="AG59" s="99">
        <v>78</v>
      </c>
      <c r="AH59" s="22"/>
      <c r="AI59" s="99">
        <v>84</v>
      </c>
      <c r="AJ59" s="224">
        <f t="shared" si="14"/>
        <v>6</v>
      </c>
      <c r="AK59" s="115">
        <f t="shared" si="15"/>
        <v>7.6923076923076927E-2</v>
      </c>
      <c r="AL59" s="99">
        <v>94</v>
      </c>
      <c r="AM59" s="53"/>
      <c r="AN59" s="99">
        <v>94</v>
      </c>
      <c r="AO59" s="224">
        <f t="shared" si="20"/>
        <v>0</v>
      </c>
      <c r="AP59" s="115">
        <f t="shared" si="21"/>
        <v>0</v>
      </c>
      <c r="AQ59" s="99">
        <v>55</v>
      </c>
      <c r="AR59" s="221"/>
      <c r="AS59" s="99">
        <v>55</v>
      </c>
      <c r="AT59" s="224">
        <f t="shared" si="24"/>
        <v>0</v>
      </c>
      <c r="AU59" s="115">
        <f t="shared" si="25"/>
        <v>0</v>
      </c>
      <c r="AV59" s="22"/>
      <c r="AW59" s="115"/>
      <c r="AX59" s="115"/>
      <c r="AY59" s="42"/>
      <c r="AZ59" s="42"/>
      <c r="BA59" s="99">
        <v>90</v>
      </c>
      <c r="BB59" s="99"/>
      <c r="BC59" s="99">
        <v>100</v>
      </c>
      <c r="BD59" s="224">
        <f t="shared" si="16"/>
        <v>10</v>
      </c>
      <c r="BE59" s="115">
        <f t="shared" si="17"/>
        <v>0.1111111111111111</v>
      </c>
      <c r="BF59" s="99">
        <v>71</v>
      </c>
      <c r="BG59" s="99"/>
      <c r="BH59" s="99">
        <v>74</v>
      </c>
      <c r="BI59" s="224">
        <f t="shared" si="26"/>
        <v>3</v>
      </c>
      <c r="BJ59" s="115">
        <f t="shared" si="27"/>
        <v>4.2253521126760563E-2</v>
      </c>
      <c r="BK59" s="99">
        <v>36</v>
      </c>
      <c r="BL59" s="183"/>
      <c r="BM59" s="99">
        <v>40</v>
      </c>
      <c r="BN59" s="224">
        <f t="shared" si="22"/>
        <v>4</v>
      </c>
      <c r="BO59" s="115">
        <f t="shared" si="23"/>
        <v>0.1111111111111111</v>
      </c>
      <c r="BP59" s="42"/>
      <c r="BQ59" s="42"/>
      <c r="BR59" s="47"/>
      <c r="BS59" s="42"/>
      <c r="BT59" s="48"/>
      <c r="BU59" s="42"/>
      <c r="BV59" s="42"/>
      <c r="BW59" s="42"/>
      <c r="BX59" s="42"/>
      <c r="BY59" s="96">
        <v>0</v>
      </c>
      <c r="BZ59" s="94">
        <v>1</v>
      </c>
      <c r="CA59" s="94">
        <v>0</v>
      </c>
      <c r="CB59" s="94">
        <v>0</v>
      </c>
      <c r="CC59" s="94">
        <v>0</v>
      </c>
      <c r="CD59" s="94">
        <v>0</v>
      </c>
      <c r="CE59" s="94">
        <v>0</v>
      </c>
      <c r="CF59" s="94">
        <v>0</v>
      </c>
      <c r="CG59" s="94">
        <v>0</v>
      </c>
      <c r="CH59" s="94">
        <v>0</v>
      </c>
      <c r="CI59" s="94">
        <v>0</v>
      </c>
      <c r="CJ59" s="94">
        <v>0</v>
      </c>
      <c r="CK59" s="94">
        <v>0</v>
      </c>
      <c r="CL59" s="94">
        <v>0</v>
      </c>
      <c r="CM59" s="94">
        <v>0</v>
      </c>
      <c r="CN59" s="94" t="s">
        <v>4263</v>
      </c>
      <c r="CO59" s="94"/>
      <c r="CP59" s="216">
        <v>0.57999999999999996</v>
      </c>
      <c r="CQ59" s="94"/>
      <c r="CR59" s="94"/>
      <c r="CS59" s="216">
        <v>0.12</v>
      </c>
      <c r="CT59" s="94"/>
      <c r="CU59" s="94"/>
      <c r="CV59" s="94"/>
      <c r="CW59" s="94">
        <v>87</v>
      </c>
      <c r="CX59" s="94">
        <v>73</v>
      </c>
      <c r="CY59" s="94">
        <v>68</v>
      </c>
      <c r="CZ59" s="94"/>
      <c r="DA59" s="94"/>
      <c r="DB59" s="94"/>
      <c r="DC59" s="94">
        <v>27</v>
      </c>
      <c r="DD59" s="94">
        <v>13</v>
      </c>
      <c r="DE59" s="94">
        <v>9</v>
      </c>
      <c r="DF59" s="94"/>
      <c r="DG59" s="94"/>
      <c r="DH59" s="94"/>
      <c r="DI59" s="94">
        <v>88</v>
      </c>
      <c r="DJ59" s="94">
        <v>75</v>
      </c>
      <c r="DK59" s="94">
        <v>71</v>
      </c>
      <c r="DL59" s="94"/>
      <c r="DM59" s="94"/>
      <c r="DN59" s="94"/>
      <c r="DO59" s="94">
        <v>1</v>
      </c>
      <c r="DP59" s="94">
        <v>2</v>
      </c>
      <c r="DQ59" s="94">
        <v>3</v>
      </c>
      <c r="DR59" s="216">
        <v>0.78</v>
      </c>
    </row>
    <row r="60" spans="1:122">
      <c r="A60" s="42">
        <v>57</v>
      </c>
      <c r="B60" s="42">
        <v>2022</v>
      </c>
      <c r="C60" s="189"/>
      <c r="D60" s="217" t="s">
        <v>830</v>
      </c>
      <c r="E60" s="189"/>
      <c r="F60" s="99" t="s">
        <v>4187</v>
      </c>
      <c r="G60" s="189"/>
      <c r="H60" s="99" t="s">
        <v>4263</v>
      </c>
      <c r="I60" s="189"/>
      <c r="J60" s="189"/>
      <c r="K60" s="42" t="s">
        <v>4166</v>
      </c>
      <c r="L60" s="99" t="s">
        <v>4171</v>
      </c>
      <c r="M60" s="189"/>
      <c r="N60" s="99" t="s">
        <v>1089</v>
      </c>
      <c r="O60" s="99" t="s">
        <v>4259</v>
      </c>
      <c r="P60" s="217" t="s">
        <v>4255</v>
      </c>
      <c r="Q60" s="217" t="s">
        <v>4260</v>
      </c>
      <c r="R60" s="189"/>
      <c r="S60" s="224">
        <v>2699</v>
      </c>
      <c r="T60" s="232">
        <v>429</v>
      </c>
      <c r="U60" s="233">
        <v>143</v>
      </c>
      <c r="V60" s="217" t="s">
        <v>3254</v>
      </c>
      <c r="W60" s="189"/>
      <c r="X60" s="189"/>
      <c r="Y60" s="193"/>
      <c r="Z60" s="241" t="s">
        <v>4264</v>
      </c>
      <c r="AA60" s="193" t="s">
        <v>2</v>
      </c>
      <c r="AB60" s="99">
        <v>49</v>
      </c>
      <c r="AC60" s="42"/>
      <c r="AD60" s="99">
        <v>55</v>
      </c>
      <c r="AE60" s="224">
        <f t="shared" si="12"/>
        <v>6</v>
      </c>
      <c r="AF60" s="115">
        <f t="shared" si="13"/>
        <v>0.12244897959183673</v>
      </c>
      <c r="AG60" s="99">
        <v>83</v>
      </c>
      <c r="AH60" s="22"/>
      <c r="AI60" s="99">
        <v>86</v>
      </c>
      <c r="AJ60" s="224">
        <f t="shared" si="14"/>
        <v>3</v>
      </c>
      <c r="AK60" s="115">
        <f t="shared" si="15"/>
        <v>3.614457831325301E-2</v>
      </c>
      <c r="AL60" s="99">
        <v>97</v>
      </c>
      <c r="AM60" s="53"/>
      <c r="AN60" s="99">
        <v>97</v>
      </c>
      <c r="AO60" s="224">
        <f t="shared" si="20"/>
        <v>0</v>
      </c>
      <c r="AP60" s="115">
        <f t="shared" si="21"/>
        <v>0</v>
      </c>
      <c r="AQ60" s="99">
        <v>52</v>
      </c>
      <c r="AR60" s="221"/>
      <c r="AS60" s="99">
        <v>60</v>
      </c>
      <c r="AT60" s="224">
        <f t="shared" si="24"/>
        <v>8</v>
      </c>
      <c r="AU60" s="115">
        <f t="shared" si="25"/>
        <v>0.15384615384615385</v>
      </c>
      <c r="AV60" s="22"/>
      <c r="AW60" s="115"/>
      <c r="AX60" s="115"/>
      <c r="AY60" s="42"/>
      <c r="AZ60" s="42"/>
      <c r="BA60" s="99">
        <v>96</v>
      </c>
      <c r="BB60" s="99"/>
      <c r="BC60" s="99">
        <v>96</v>
      </c>
      <c r="BD60" s="224">
        <f t="shared" si="16"/>
        <v>0</v>
      </c>
      <c r="BE60" s="115">
        <f t="shared" si="17"/>
        <v>0</v>
      </c>
      <c r="BF60" s="99">
        <v>74</v>
      </c>
      <c r="BG60" s="99"/>
      <c r="BH60" s="99">
        <v>79</v>
      </c>
      <c r="BI60" s="224">
        <f t="shared" si="26"/>
        <v>5</v>
      </c>
      <c r="BJ60" s="115">
        <f t="shared" si="27"/>
        <v>6.7567567567567571E-2</v>
      </c>
      <c r="BK60" s="99">
        <v>42</v>
      </c>
      <c r="BL60" s="183"/>
      <c r="BM60" s="99">
        <v>44</v>
      </c>
      <c r="BN60" s="224">
        <f t="shared" si="22"/>
        <v>2</v>
      </c>
      <c r="BO60" s="115">
        <f t="shared" si="23"/>
        <v>4.7619047619047616E-2</v>
      </c>
      <c r="BP60" s="42"/>
      <c r="BQ60" s="42"/>
      <c r="BR60" s="47"/>
      <c r="BS60" s="42"/>
      <c r="BT60" s="48"/>
      <c r="BU60" s="42"/>
      <c r="BV60" s="42"/>
      <c r="BW60" s="42"/>
      <c r="BX60" s="42"/>
      <c r="BY60" s="96">
        <v>0</v>
      </c>
      <c r="BZ60" s="94">
        <v>1</v>
      </c>
      <c r="CA60" s="94">
        <v>0</v>
      </c>
      <c r="CB60" s="94">
        <v>0</v>
      </c>
      <c r="CC60" s="94">
        <v>0</v>
      </c>
      <c r="CD60" s="94">
        <v>0</v>
      </c>
      <c r="CE60" s="94">
        <v>0</v>
      </c>
      <c r="CF60" s="94">
        <v>0</v>
      </c>
      <c r="CG60" s="94">
        <v>0</v>
      </c>
      <c r="CH60" s="94">
        <v>0</v>
      </c>
      <c r="CI60" s="94">
        <v>0</v>
      </c>
      <c r="CJ60" s="94">
        <v>0</v>
      </c>
      <c r="CK60" s="94">
        <v>0</v>
      </c>
      <c r="CL60" s="94">
        <v>0</v>
      </c>
      <c r="CM60" s="94">
        <v>0</v>
      </c>
      <c r="CN60" s="94" t="s">
        <v>4263</v>
      </c>
      <c r="CO60" s="94"/>
      <c r="CP60" s="216">
        <v>0.55000000000000004</v>
      </c>
      <c r="CQ60" s="94"/>
      <c r="CR60" s="94"/>
      <c r="CS60" s="216">
        <v>0.14000000000000001</v>
      </c>
      <c r="CT60" s="94"/>
      <c r="CU60" s="94"/>
      <c r="CV60" s="94"/>
      <c r="CW60" s="94">
        <v>88</v>
      </c>
      <c r="CX60" s="94">
        <v>74</v>
      </c>
      <c r="CY60" s="94">
        <v>67</v>
      </c>
      <c r="CZ60" s="94"/>
      <c r="DA60" s="94"/>
      <c r="DB60" s="94"/>
      <c r="DC60" s="94">
        <v>28</v>
      </c>
      <c r="DD60" s="94">
        <v>13</v>
      </c>
      <c r="DE60" s="94">
        <v>10</v>
      </c>
      <c r="DF60" s="94"/>
      <c r="DG60" s="94"/>
      <c r="DH60" s="94"/>
      <c r="DI60" s="94">
        <v>89</v>
      </c>
      <c r="DJ60" s="94">
        <v>76</v>
      </c>
      <c r="DK60" s="94">
        <v>71</v>
      </c>
      <c r="DL60" s="94"/>
      <c r="DM60" s="94"/>
      <c r="DN60" s="94"/>
      <c r="DO60" s="94">
        <v>1</v>
      </c>
      <c r="DP60" s="94">
        <v>2</v>
      </c>
      <c r="DQ60" s="94">
        <v>3</v>
      </c>
      <c r="DR60" s="216">
        <v>0.85</v>
      </c>
    </row>
    <row r="61" spans="1:122">
      <c r="A61" s="42">
        <v>58</v>
      </c>
      <c r="B61" s="42">
        <v>2022</v>
      </c>
      <c r="C61" s="189"/>
      <c r="D61" s="217" t="s">
        <v>830</v>
      </c>
      <c r="E61" s="189"/>
      <c r="F61" s="99" t="s">
        <v>4187</v>
      </c>
      <c r="G61" s="189"/>
      <c r="H61" s="99" t="s">
        <v>4263</v>
      </c>
      <c r="I61" s="189"/>
      <c r="J61" s="189"/>
      <c r="K61" s="42" t="s">
        <v>4166</v>
      </c>
      <c r="L61" s="99" t="s">
        <v>4192</v>
      </c>
      <c r="M61" s="189"/>
      <c r="N61" s="99" t="s">
        <v>1089</v>
      </c>
      <c r="O61" s="99" t="s">
        <v>4259</v>
      </c>
      <c r="P61" s="217" t="s">
        <v>4255</v>
      </c>
      <c r="Q61" s="217" t="s">
        <v>4260</v>
      </c>
      <c r="R61" s="189"/>
      <c r="S61" s="224">
        <v>2897</v>
      </c>
      <c r="T61" s="232">
        <v>457</v>
      </c>
      <c r="U61" s="233">
        <v>152</v>
      </c>
      <c r="V61" s="217" t="s">
        <v>3254</v>
      </c>
      <c r="W61" s="189"/>
      <c r="X61" s="189"/>
      <c r="Y61" s="193"/>
      <c r="Z61" s="241" t="s">
        <v>4264</v>
      </c>
      <c r="AA61" s="193" t="s">
        <v>2</v>
      </c>
      <c r="AB61" s="99">
        <v>49</v>
      </c>
      <c r="AC61" s="42"/>
      <c r="AD61" s="99">
        <v>49</v>
      </c>
      <c r="AE61" s="224">
        <f t="shared" si="12"/>
        <v>0</v>
      </c>
      <c r="AF61" s="115">
        <f t="shared" si="13"/>
        <v>0</v>
      </c>
      <c r="AG61" s="99">
        <v>82</v>
      </c>
      <c r="AH61" s="22"/>
      <c r="AI61" s="99">
        <v>90</v>
      </c>
      <c r="AJ61" s="224">
        <f t="shared" si="14"/>
        <v>8</v>
      </c>
      <c r="AK61" s="115">
        <f t="shared" si="15"/>
        <v>9.7560975609756101E-2</v>
      </c>
      <c r="AL61" s="99">
        <v>93</v>
      </c>
      <c r="AM61" s="53"/>
      <c r="AN61" s="99">
        <v>95</v>
      </c>
      <c r="AO61" s="224">
        <f t="shared" si="20"/>
        <v>2</v>
      </c>
      <c r="AP61" s="115">
        <f t="shared" si="21"/>
        <v>2.1505376344086023E-2</v>
      </c>
      <c r="AQ61" s="99">
        <v>48</v>
      </c>
      <c r="AR61" s="221"/>
      <c r="AS61" s="99">
        <v>63</v>
      </c>
      <c r="AT61" s="224">
        <f t="shared" si="24"/>
        <v>15</v>
      </c>
      <c r="AU61" s="115">
        <f t="shared" si="25"/>
        <v>0.3125</v>
      </c>
      <c r="AV61" s="22"/>
      <c r="AW61" s="115"/>
      <c r="AX61" s="115"/>
      <c r="AY61" s="42"/>
      <c r="AZ61" s="42"/>
      <c r="BA61" s="99">
        <v>64</v>
      </c>
      <c r="BB61" s="99"/>
      <c r="BC61" s="99">
        <v>100</v>
      </c>
      <c r="BD61" s="224">
        <f t="shared" si="16"/>
        <v>36</v>
      </c>
      <c r="BE61" s="115">
        <f t="shared" si="17"/>
        <v>0.5625</v>
      </c>
      <c r="BF61" s="99">
        <v>78</v>
      </c>
      <c r="BG61" s="99"/>
      <c r="BH61" s="99">
        <v>78</v>
      </c>
      <c r="BI61" s="224">
        <f t="shared" si="26"/>
        <v>0</v>
      </c>
      <c r="BJ61" s="115">
        <f t="shared" si="27"/>
        <v>0</v>
      </c>
      <c r="BK61" s="99">
        <v>38</v>
      </c>
      <c r="BL61" s="183"/>
      <c r="BM61" s="99">
        <v>45</v>
      </c>
      <c r="BN61" s="224">
        <f t="shared" si="22"/>
        <v>7</v>
      </c>
      <c r="BO61" s="115">
        <f t="shared" si="23"/>
        <v>0.18421052631578946</v>
      </c>
      <c r="BP61" s="42"/>
      <c r="BQ61" s="42"/>
      <c r="BR61" s="47"/>
      <c r="BS61" s="42"/>
      <c r="BT61" s="48"/>
      <c r="BU61" s="42"/>
      <c r="BV61" s="42"/>
      <c r="BW61" s="42"/>
      <c r="BX61" s="42"/>
      <c r="BY61" s="96">
        <v>0</v>
      </c>
      <c r="BZ61" s="94">
        <v>1</v>
      </c>
      <c r="CA61" s="94">
        <v>0</v>
      </c>
      <c r="CB61" s="94">
        <v>0</v>
      </c>
      <c r="CC61" s="94">
        <v>0</v>
      </c>
      <c r="CD61" s="94">
        <v>0</v>
      </c>
      <c r="CE61" s="94">
        <v>0</v>
      </c>
      <c r="CF61" s="94">
        <v>0</v>
      </c>
      <c r="CG61" s="94">
        <v>0</v>
      </c>
      <c r="CH61" s="94">
        <v>0</v>
      </c>
      <c r="CI61" s="94">
        <v>0</v>
      </c>
      <c r="CJ61" s="94">
        <v>0</v>
      </c>
      <c r="CK61" s="94">
        <v>0</v>
      </c>
      <c r="CL61" s="94">
        <v>0</v>
      </c>
      <c r="CM61" s="94">
        <v>0</v>
      </c>
      <c r="CN61" s="94" t="s">
        <v>4263</v>
      </c>
      <c r="CO61" s="94"/>
      <c r="CP61" s="216">
        <v>0.55000000000000004</v>
      </c>
      <c r="CQ61" s="94"/>
      <c r="CR61" s="94"/>
      <c r="CS61" s="216">
        <v>0.14000000000000001</v>
      </c>
      <c r="CT61" s="94"/>
      <c r="CU61" s="94"/>
      <c r="CV61" s="94"/>
      <c r="CW61" s="94">
        <v>89</v>
      </c>
      <c r="CX61" s="94">
        <v>76</v>
      </c>
      <c r="CY61" s="94">
        <v>70</v>
      </c>
      <c r="CZ61" s="94"/>
      <c r="DA61" s="94"/>
      <c r="DB61" s="94"/>
      <c r="DC61" s="94">
        <v>48</v>
      </c>
      <c r="DD61" s="94">
        <v>25</v>
      </c>
      <c r="DE61" s="94">
        <v>18</v>
      </c>
      <c r="DF61" s="94"/>
      <c r="DG61" s="94"/>
      <c r="DH61" s="94"/>
      <c r="DI61" s="94">
        <v>91</v>
      </c>
      <c r="DJ61" s="94">
        <v>79</v>
      </c>
      <c r="DK61" s="94">
        <v>72</v>
      </c>
      <c r="DL61" s="94"/>
      <c r="DM61" s="94"/>
      <c r="DN61" s="94"/>
      <c r="DO61" s="94">
        <v>2</v>
      </c>
      <c r="DP61" s="94">
        <v>3</v>
      </c>
      <c r="DQ61" s="94">
        <v>2</v>
      </c>
      <c r="DR61" s="216">
        <v>0.7</v>
      </c>
    </row>
    <row r="62" spans="1:122">
      <c r="A62" s="42">
        <v>59</v>
      </c>
      <c r="B62" s="42">
        <v>2022</v>
      </c>
      <c r="C62" s="189"/>
      <c r="D62" s="217" t="s">
        <v>830</v>
      </c>
      <c r="E62" s="189"/>
      <c r="F62" s="99" t="s">
        <v>4187</v>
      </c>
      <c r="G62" s="189"/>
      <c r="H62" s="99" t="s">
        <v>4263</v>
      </c>
      <c r="I62" s="189"/>
      <c r="J62" s="189"/>
      <c r="K62" s="42" t="s">
        <v>4166</v>
      </c>
      <c r="L62" s="99" t="s">
        <v>4193</v>
      </c>
      <c r="M62" s="189"/>
      <c r="N62" s="99" t="s">
        <v>1089</v>
      </c>
      <c r="O62" s="99" t="s">
        <v>4259</v>
      </c>
      <c r="P62" s="217" t="s">
        <v>4255</v>
      </c>
      <c r="Q62" s="217" t="s">
        <v>4260</v>
      </c>
      <c r="R62" s="189"/>
      <c r="S62" s="224">
        <v>4133</v>
      </c>
      <c r="T62" s="232">
        <v>675</v>
      </c>
      <c r="U62" s="233">
        <v>225</v>
      </c>
      <c r="V62" s="217" t="s">
        <v>3254</v>
      </c>
      <c r="W62" s="189"/>
      <c r="X62" s="189"/>
      <c r="Y62" s="193"/>
      <c r="Z62" s="241" t="s">
        <v>4264</v>
      </c>
      <c r="AA62" s="193" t="s">
        <v>2</v>
      </c>
      <c r="AB62" s="99">
        <v>55</v>
      </c>
      <c r="AC62" s="42"/>
      <c r="AD62" s="99">
        <v>65</v>
      </c>
      <c r="AE62" s="224">
        <f t="shared" si="12"/>
        <v>10</v>
      </c>
      <c r="AF62" s="115">
        <f t="shared" si="13"/>
        <v>0.18181818181818182</v>
      </c>
      <c r="AG62" s="99">
        <v>84</v>
      </c>
      <c r="AH62" s="22"/>
      <c r="AI62" s="99">
        <v>95</v>
      </c>
      <c r="AJ62" s="224">
        <f t="shared" si="14"/>
        <v>11</v>
      </c>
      <c r="AK62" s="115">
        <f t="shared" si="15"/>
        <v>0.13095238095238096</v>
      </c>
      <c r="AL62" s="99">
        <v>97</v>
      </c>
      <c r="AM62" s="53"/>
      <c r="AN62" s="99">
        <v>98</v>
      </c>
      <c r="AO62" s="224">
        <f t="shared" si="20"/>
        <v>1</v>
      </c>
      <c r="AP62" s="115">
        <f t="shared" si="21"/>
        <v>1.0309278350515464E-2</v>
      </c>
      <c r="AQ62" s="99">
        <v>60</v>
      </c>
      <c r="AR62" s="221"/>
      <c r="AS62" s="99">
        <v>70</v>
      </c>
      <c r="AT62" s="224">
        <f t="shared" si="24"/>
        <v>10</v>
      </c>
      <c r="AU62" s="115">
        <f t="shared" si="25"/>
        <v>0.16666666666666666</v>
      </c>
      <c r="AV62" s="22"/>
      <c r="AW62" s="115"/>
      <c r="AX62" s="115"/>
      <c r="AY62" s="42"/>
      <c r="AZ62" s="42"/>
      <c r="BA62" s="99">
        <v>100</v>
      </c>
      <c r="BB62" s="99"/>
      <c r="BC62" s="99">
        <v>100</v>
      </c>
      <c r="BD62" s="224">
        <f t="shared" si="16"/>
        <v>0</v>
      </c>
      <c r="BE62" s="115">
        <f t="shared" si="17"/>
        <v>0</v>
      </c>
      <c r="BF62" s="99">
        <v>81</v>
      </c>
      <c r="BG62" s="99"/>
      <c r="BH62" s="99">
        <v>81</v>
      </c>
      <c r="BI62" s="224">
        <f t="shared" si="26"/>
        <v>0</v>
      </c>
      <c r="BJ62" s="115">
        <f t="shared" si="27"/>
        <v>0</v>
      </c>
      <c r="BK62" s="99">
        <v>46</v>
      </c>
      <c r="BL62" s="183"/>
      <c r="BM62" s="99">
        <v>74</v>
      </c>
      <c r="BN62" s="224">
        <f t="shared" si="22"/>
        <v>28</v>
      </c>
      <c r="BO62" s="115">
        <f t="shared" si="23"/>
        <v>0.60869565217391308</v>
      </c>
      <c r="BP62" s="42"/>
      <c r="BQ62" s="42"/>
      <c r="BR62" s="47"/>
      <c r="BS62" s="42"/>
      <c r="BT62" s="48"/>
      <c r="BU62" s="42"/>
      <c r="BV62" s="42"/>
      <c r="BW62" s="42"/>
      <c r="BX62" s="42"/>
      <c r="BY62" s="96">
        <v>0</v>
      </c>
      <c r="BZ62" s="94">
        <v>1</v>
      </c>
      <c r="CA62" s="94">
        <v>0</v>
      </c>
      <c r="CB62" s="94">
        <v>0</v>
      </c>
      <c r="CC62" s="94">
        <v>0</v>
      </c>
      <c r="CD62" s="94">
        <v>0</v>
      </c>
      <c r="CE62" s="94">
        <v>0</v>
      </c>
      <c r="CF62" s="94">
        <v>0</v>
      </c>
      <c r="CG62" s="94">
        <v>0</v>
      </c>
      <c r="CH62" s="94">
        <v>0</v>
      </c>
      <c r="CI62" s="94">
        <v>0</v>
      </c>
      <c r="CJ62" s="94">
        <v>0</v>
      </c>
      <c r="CK62" s="94">
        <v>0</v>
      </c>
      <c r="CL62" s="94">
        <v>0</v>
      </c>
      <c r="CM62" s="94">
        <v>0</v>
      </c>
      <c r="CN62" s="94" t="s">
        <v>4263</v>
      </c>
      <c r="CO62" s="94"/>
      <c r="CP62" s="216">
        <v>0.57999999999999996</v>
      </c>
      <c r="CQ62" s="94"/>
      <c r="CR62" s="94"/>
      <c r="CS62" s="216">
        <v>0.14000000000000001</v>
      </c>
      <c r="CT62" s="94"/>
      <c r="CU62" s="94"/>
      <c r="CV62" s="94"/>
      <c r="CW62" s="94">
        <v>97</v>
      </c>
      <c r="CX62" s="94">
        <v>90</v>
      </c>
      <c r="CY62" s="94">
        <v>87</v>
      </c>
      <c r="CZ62" s="94"/>
      <c r="DA62" s="94"/>
      <c r="DB62" s="94"/>
      <c r="DC62" s="94">
        <v>53</v>
      </c>
      <c r="DD62" s="94">
        <v>28</v>
      </c>
      <c r="DE62" s="94">
        <v>21</v>
      </c>
      <c r="DF62" s="94"/>
      <c r="DG62" s="94"/>
      <c r="DH62" s="94"/>
      <c r="DI62" s="94">
        <v>97</v>
      </c>
      <c r="DJ62" s="94">
        <v>90</v>
      </c>
      <c r="DK62" s="94">
        <v>88</v>
      </c>
      <c r="DL62" s="94"/>
      <c r="DM62" s="94"/>
      <c r="DN62" s="94"/>
      <c r="DO62" s="94">
        <v>1</v>
      </c>
      <c r="DP62" s="94">
        <v>1</v>
      </c>
      <c r="DQ62" s="94">
        <v>2</v>
      </c>
      <c r="DR62" s="216">
        <v>0.93</v>
      </c>
    </row>
    <row r="63" spans="1:122">
      <c r="A63" s="42">
        <v>60</v>
      </c>
      <c r="B63" s="42">
        <v>2022</v>
      </c>
      <c r="C63" s="189"/>
      <c r="D63" s="217" t="s">
        <v>430</v>
      </c>
      <c r="E63" s="189"/>
      <c r="F63" s="99" t="s">
        <v>4187</v>
      </c>
      <c r="G63" s="189"/>
      <c r="H63" s="99" t="s">
        <v>4265</v>
      </c>
      <c r="I63" s="189"/>
      <c r="J63" s="189"/>
      <c r="K63" s="42" t="s">
        <v>4166</v>
      </c>
      <c r="L63" s="99" t="s">
        <v>4176</v>
      </c>
      <c r="M63" s="189"/>
      <c r="N63" s="99" t="s">
        <v>1089</v>
      </c>
      <c r="O63" s="99" t="s">
        <v>4266</v>
      </c>
      <c r="P63" s="217" t="s">
        <v>4267</v>
      </c>
      <c r="Q63" s="217" t="s">
        <v>4268</v>
      </c>
      <c r="R63" s="189"/>
      <c r="S63" s="224">
        <v>1190</v>
      </c>
      <c r="T63" s="233">
        <v>468</v>
      </c>
      <c r="U63" s="233">
        <v>468</v>
      </c>
      <c r="V63" s="217" t="s">
        <v>3254</v>
      </c>
      <c r="W63" s="189"/>
      <c r="X63" s="189"/>
      <c r="Y63" s="193"/>
      <c r="Z63" s="241" t="s">
        <v>4269</v>
      </c>
      <c r="AA63" s="193" t="s">
        <v>2</v>
      </c>
      <c r="AB63" s="99">
        <v>11</v>
      </c>
      <c r="AC63" s="42"/>
      <c r="AD63" s="99">
        <v>17</v>
      </c>
      <c r="AE63" s="224">
        <f t="shared" si="12"/>
        <v>6</v>
      </c>
      <c r="AF63" s="115">
        <f t="shared" si="13"/>
        <v>0.54545454545454541</v>
      </c>
      <c r="AG63" s="99">
        <v>49</v>
      </c>
      <c r="AH63" s="22"/>
      <c r="AI63" s="99">
        <v>68</v>
      </c>
      <c r="AJ63" s="224">
        <f t="shared" si="14"/>
        <v>19</v>
      </c>
      <c r="AK63" s="115">
        <f t="shared" si="15"/>
        <v>0.38775510204081631</v>
      </c>
      <c r="AL63" s="99">
        <v>95</v>
      </c>
      <c r="AM63" s="53"/>
      <c r="AN63" s="99">
        <v>99</v>
      </c>
      <c r="AO63" s="224">
        <f t="shared" si="20"/>
        <v>4</v>
      </c>
      <c r="AP63" s="115">
        <f t="shared" si="21"/>
        <v>4.2105263157894736E-2</v>
      </c>
      <c r="AQ63" s="99">
        <v>59</v>
      </c>
      <c r="AR63" s="221"/>
      <c r="AS63" s="99">
        <v>69</v>
      </c>
      <c r="AT63" s="224">
        <f t="shared" si="24"/>
        <v>10</v>
      </c>
      <c r="AU63" s="115">
        <f t="shared" si="25"/>
        <v>0.16949152542372881</v>
      </c>
      <c r="AV63" s="22"/>
      <c r="AW63" s="115"/>
      <c r="AX63" s="115"/>
      <c r="AY63" s="42"/>
      <c r="AZ63" s="42"/>
      <c r="BA63" s="99">
        <v>90</v>
      </c>
      <c r="BB63" s="99"/>
      <c r="BC63" s="99">
        <v>94</v>
      </c>
      <c r="BD63" s="224">
        <f t="shared" si="16"/>
        <v>4</v>
      </c>
      <c r="BE63" s="115">
        <f t="shared" si="17"/>
        <v>4.4444444444444446E-2</v>
      </c>
      <c r="BF63" s="99">
        <v>81</v>
      </c>
      <c r="BG63" s="99"/>
      <c r="BH63" s="99">
        <v>92</v>
      </c>
      <c r="BI63" s="224">
        <f t="shared" si="26"/>
        <v>11</v>
      </c>
      <c r="BJ63" s="115">
        <f t="shared" si="27"/>
        <v>0.13580246913580246</v>
      </c>
      <c r="BK63" s="99">
        <v>86</v>
      </c>
      <c r="BL63" s="183"/>
      <c r="BM63" s="99">
        <v>95</v>
      </c>
      <c r="BN63" s="224">
        <f t="shared" si="22"/>
        <v>9</v>
      </c>
      <c r="BO63" s="115">
        <f t="shared" si="23"/>
        <v>0.10465116279069768</v>
      </c>
      <c r="BP63" s="42"/>
      <c r="BQ63" s="42"/>
      <c r="BR63" s="47"/>
      <c r="BS63" s="42"/>
      <c r="BT63" s="48"/>
      <c r="BU63" s="42"/>
      <c r="BV63" s="42"/>
      <c r="BW63" s="42"/>
      <c r="BX63" s="42"/>
      <c r="BY63" s="96">
        <v>1</v>
      </c>
      <c r="BZ63" s="94">
        <v>0</v>
      </c>
      <c r="CA63" s="94">
        <v>0</v>
      </c>
      <c r="CB63" s="94">
        <v>0</v>
      </c>
      <c r="CC63" s="94">
        <v>0</v>
      </c>
      <c r="CD63" s="94">
        <v>0</v>
      </c>
      <c r="CE63" s="94">
        <v>0</v>
      </c>
      <c r="CF63" s="94">
        <v>0</v>
      </c>
      <c r="CG63" s="94">
        <v>1</v>
      </c>
      <c r="CH63" s="94">
        <v>0</v>
      </c>
      <c r="CI63" s="94">
        <v>0</v>
      </c>
      <c r="CJ63" s="94">
        <v>0</v>
      </c>
      <c r="CK63" s="94">
        <v>0</v>
      </c>
      <c r="CL63" s="94">
        <v>0</v>
      </c>
      <c r="CM63" s="94">
        <v>0</v>
      </c>
      <c r="CN63" s="94" t="s">
        <v>4270</v>
      </c>
      <c r="CO63" s="94"/>
      <c r="CP63" s="216">
        <v>0.17</v>
      </c>
      <c r="CQ63" s="94"/>
      <c r="CR63" s="94"/>
      <c r="CS63" s="216">
        <v>0.28000000000000003</v>
      </c>
      <c r="CT63" s="94">
        <v>92</v>
      </c>
      <c r="CU63" s="94">
        <v>82</v>
      </c>
      <c r="CV63" s="94">
        <v>78</v>
      </c>
      <c r="CW63" s="94">
        <v>92</v>
      </c>
      <c r="CX63" s="94">
        <v>82</v>
      </c>
      <c r="CY63" s="94">
        <v>78</v>
      </c>
      <c r="CZ63" s="94">
        <v>61</v>
      </c>
      <c r="DA63" s="94">
        <v>45</v>
      </c>
      <c r="DB63" s="94">
        <v>40</v>
      </c>
      <c r="DC63" s="94">
        <v>61</v>
      </c>
      <c r="DD63" s="94">
        <v>45</v>
      </c>
      <c r="DE63" s="94">
        <v>40</v>
      </c>
      <c r="DF63" s="94">
        <v>93</v>
      </c>
      <c r="DG63" s="94">
        <v>87</v>
      </c>
      <c r="DH63" s="94">
        <v>83</v>
      </c>
      <c r="DI63" s="94">
        <v>93</v>
      </c>
      <c r="DJ63" s="94">
        <v>87</v>
      </c>
      <c r="DK63" s="94">
        <v>83</v>
      </c>
      <c r="DL63" s="94">
        <v>1</v>
      </c>
      <c r="DM63" s="94">
        <v>5</v>
      </c>
      <c r="DN63" s="94">
        <v>5</v>
      </c>
      <c r="DO63" s="94">
        <v>1</v>
      </c>
      <c r="DP63" s="94">
        <v>5</v>
      </c>
      <c r="DQ63" s="94">
        <v>5</v>
      </c>
      <c r="DR63" s="94"/>
    </row>
    <row r="64" spans="1:122">
      <c r="A64" s="42">
        <v>61</v>
      </c>
      <c r="B64" s="42">
        <v>2022</v>
      </c>
      <c r="C64" s="189"/>
      <c r="D64" s="217" t="s">
        <v>430</v>
      </c>
      <c r="E64" s="189"/>
      <c r="F64" s="99" t="s">
        <v>4187</v>
      </c>
      <c r="G64" s="189"/>
      <c r="H64" s="99" t="s">
        <v>4265</v>
      </c>
      <c r="I64" s="189"/>
      <c r="J64" s="189"/>
      <c r="K64" s="42" t="s">
        <v>4166</v>
      </c>
      <c r="L64" s="99" t="s">
        <v>4178</v>
      </c>
      <c r="M64" s="189"/>
      <c r="N64" s="99" t="s">
        <v>1089</v>
      </c>
      <c r="O64" s="99" t="s">
        <v>4266</v>
      </c>
      <c r="P64" s="217" t="s">
        <v>4267</v>
      </c>
      <c r="Q64" s="217" t="s">
        <v>4268</v>
      </c>
      <c r="R64" s="189"/>
      <c r="S64" s="224">
        <v>1582</v>
      </c>
      <c r="T64" s="233">
        <v>515</v>
      </c>
      <c r="U64" s="233">
        <v>515</v>
      </c>
      <c r="V64" s="217" t="s">
        <v>3254</v>
      </c>
      <c r="W64" s="189"/>
      <c r="X64" s="189"/>
      <c r="Y64" s="193"/>
      <c r="Z64" s="241" t="s">
        <v>4269</v>
      </c>
      <c r="AA64" s="193" t="s">
        <v>2</v>
      </c>
      <c r="AB64" s="99">
        <v>4</v>
      </c>
      <c r="AC64" s="42"/>
      <c r="AD64" s="99">
        <v>11</v>
      </c>
      <c r="AE64" s="224">
        <f t="shared" si="12"/>
        <v>7</v>
      </c>
      <c r="AF64" s="115">
        <f t="shared" si="13"/>
        <v>1.75</v>
      </c>
      <c r="AG64" s="99">
        <v>44</v>
      </c>
      <c r="AH64" s="22"/>
      <c r="AI64" s="99">
        <v>56</v>
      </c>
      <c r="AJ64" s="224">
        <f t="shared" si="14"/>
        <v>12</v>
      </c>
      <c r="AK64" s="115">
        <f t="shared" si="15"/>
        <v>0.27272727272727271</v>
      </c>
      <c r="AL64" s="99">
        <v>88</v>
      </c>
      <c r="AM64" s="53"/>
      <c r="AN64" s="99">
        <v>91</v>
      </c>
      <c r="AO64" s="224">
        <f t="shared" si="20"/>
        <v>3</v>
      </c>
      <c r="AP64" s="115">
        <f t="shared" si="21"/>
        <v>3.4090909090909088E-2</v>
      </c>
      <c r="AQ64" s="99">
        <v>49</v>
      </c>
      <c r="AR64" s="221"/>
      <c r="AS64" s="99">
        <v>69</v>
      </c>
      <c r="AT64" s="224">
        <f t="shared" si="24"/>
        <v>20</v>
      </c>
      <c r="AU64" s="115">
        <f t="shared" si="25"/>
        <v>0.40816326530612246</v>
      </c>
      <c r="AV64" s="22"/>
      <c r="AW64" s="115"/>
      <c r="AX64" s="115"/>
      <c r="AY64" s="42"/>
      <c r="AZ64" s="42"/>
      <c r="BA64" s="99">
        <v>81</v>
      </c>
      <c r="BB64" s="99"/>
      <c r="BC64" s="99">
        <v>88</v>
      </c>
      <c r="BD64" s="224">
        <f t="shared" si="16"/>
        <v>7</v>
      </c>
      <c r="BE64" s="115">
        <f t="shared" si="17"/>
        <v>8.6419753086419748E-2</v>
      </c>
      <c r="BF64" s="99">
        <v>69</v>
      </c>
      <c r="BG64" s="99"/>
      <c r="BH64" s="99">
        <v>79</v>
      </c>
      <c r="BI64" s="224">
        <f t="shared" si="26"/>
        <v>10</v>
      </c>
      <c r="BJ64" s="115">
        <f t="shared" si="27"/>
        <v>0.14492753623188406</v>
      </c>
      <c r="BK64" s="99">
        <v>90</v>
      </c>
      <c r="BL64" s="183"/>
      <c r="BM64" s="99">
        <v>94</v>
      </c>
      <c r="BN64" s="224">
        <f t="shared" si="22"/>
        <v>4</v>
      </c>
      <c r="BO64" s="115">
        <f t="shared" si="23"/>
        <v>4.4444444444444446E-2</v>
      </c>
      <c r="BP64" s="42"/>
      <c r="BQ64" s="42"/>
      <c r="BR64" s="47"/>
      <c r="BS64" s="42"/>
      <c r="BT64" s="48"/>
      <c r="BU64" s="42"/>
      <c r="BV64" s="42"/>
      <c r="BW64" s="42"/>
      <c r="BX64" s="42"/>
      <c r="BY64" s="96">
        <v>1</v>
      </c>
      <c r="BZ64" s="94">
        <v>0</v>
      </c>
      <c r="CA64" s="94">
        <v>0</v>
      </c>
      <c r="CB64" s="94">
        <v>0</v>
      </c>
      <c r="CC64" s="94">
        <v>0</v>
      </c>
      <c r="CD64" s="94">
        <v>0</v>
      </c>
      <c r="CE64" s="94">
        <v>0</v>
      </c>
      <c r="CF64" s="94">
        <v>0</v>
      </c>
      <c r="CG64" s="94">
        <v>1</v>
      </c>
      <c r="CH64" s="94">
        <v>0</v>
      </c>
      <c r="CI64" s="94">
        <v>0</v>
      </c>
      <c r="CJ64" s="94">
        <v>0</v>
      </c>
      <c r="CK64" s="94">
        <v>0</v>
      </c>
      <c r="CL64" s="94">
        <v>0</v>
      </c>
      <c r="CM64" s="94">
        <v>0</v>
      </c>
      <c r="CN64" s="94" t="s">
        <v>4270</v>
      </c>
      <c r="CO64" s="94"/>
      <c r="CP64" s="216">
        <v>0.17</v>
      </c>
      <c r="CQ64" s="94"/>
      <c r="CR64" s="94"/>
      <c r="CS64" s="216">
        <v>0.25</v>
      </c>
      <c r="CT64" s="94">
        <v>96</v>
      </c>
      <c r="CU64" s="94">
        <v>89</v>
      </c>
      <c r="CV64" s="94">
        <v>85</v>
      </c>
      <c r="CW64" s="94">
        <v>96</v>
      </c>
      <c r="CX64" s="94">
        <v>89</v>
      </c>
      <c r="CY64" s="94">
        <v>85</v>
      </c>
      <c r="CZ64" s="94">
        <v>57</v>
      </c>
      <c r="DA64" s="94">
        <v>41</v>
      </c>
      <c r="DB64" s="94">
        <v>37</v>
      </c>
      <c r="DC64" s="94">
        <v>57</v>
      </c>
      <c r="DD64" s="94">
        <v>41</v>
      </c>
      <c r="DE64" s="94">
        <v>37</v>
      </c>
      <c r="DF64" s="94">
        <v>97</v>
      </c>
      <c r="DG64" s="94">
        <v>91</v>
      </c>
      <c r="DH64" s="94">
        <v>88</v>
      </c>
      <c r="DI64" s="94">
        <v>97</v>
      </c>
      <c r="DJ64" s="94">
        <v>91</v>
      </c>
      <c r="DK64" s="94">
        <v>88</v>
      </c>
      <c r="DL64" s="94">
        <v>1</v>
      </c>
      <c r="DM64" s="94">
        <v>2</v>
      </c>
      <c r="DN64" s="94">
        <v>3</v>
      </c>
      <c r="DO64" s="94">
        <v>1</v>
      </c>
      <c r="DP64" s="94">
        <v>2</v>
      </c>
      <c r="DQ64" s="94">
        <v>3</v>
      </c>
      <c r="DR64" s="216">
        <v>0.8</v>
      </c>
    </row>
    <row r="65" spans="1:122">
      <c r="A65" s="42">
        <v>62</v>
      </c>
      <c r="B65" s="42">
        <v>2022</v>
      </c>
      <c r="C65" s="189"/>
      <c r="D65" s="217" t="s">
        <v>430</v>
      </c>
      <c r="E65" s="189"/>
      <c r="F65" s="99" t="s">
        <v>4187</v>
      </c>
      <c r="G65" s="189"/>
      <c r="H65" s="99" t="s">
        <v>4265</v>
      </c>
      <c r="I65" s="189"/>
      <c r="J65" s="189"/>
      <c r="K65" s="42" t="s">
        <v>4166</v>
      </c>
      <c r="L65" s="99" t="s">
        <v>4170</v>
      </c>
      <c r="M65" s="189"/>
      <c r="N65" s="99" t="s">
        <v>1089</v>
      </c>
      <c r="O65" s="99" t="s">
        <v>4266</v>
      </c>
      <c r="P65" s="217" t="s">
        <v>4267</v>
      </c>
      <c r="Q65" s="217" t="s">
        <v>4268</v>
      </c>
      <c r="R65" s="189"/>
      <c r="S65" s="99">
        <v>949</v>
      </c>
      <c r="T65" s="233">
        <v>280</v>
      </c>
      <c r="U65" s="233">
        <v>280</v>
      </c>
      <c r="V65" s="217" t="s">
        <v>3254</v>
      </c>
      <c r="W65" s="189"/>
      <c r="X65" s="189"/>
      <c r="Y65" s="193"/>
      <c r="Z65" s="241" t="s">
        <v>4269</v>
      </c>
      <c r="AA65" s="193" t="s">
        <v>2</v>
      </c>
      <c r="AB65" s="99">
        <v>6</v>
      </c>
      <c r="AC65" s="42"/>
      <c r="AD65" s="99">
        <v>19</v>
      </c>
      <c r="AE65" s="224">
        <f t="shared" si="12"/>
        <v>13</v>
      </c>
      <c r="AF65" s="115">
        <f t="shared" si="13"/>
        <v>2.1666666666666665</v>
      </c>
      <c r="AG65" s="99">
        <v>38</v>
      </c>
      <c r="AH65" s="22"/>
      <c r="AI65" s="99">
        <v>79</v>
      </c>
      <c r="AJ65" s="224">
        <f t="shared" si="14"/>
        <v>41</v>
      </c>
      <c r="AK65" s="115">
        <f t="shared" si="15"/>
        <v>1.0789473684210527</v>
      </c>
      <c r="AL65" s="99">
        <v>82</v>
      </c>
      <c r="AM65" s="53"/>
      <c r="AN65" s="99">
        <v>100</v>
      </c>
      <c r="AO65" s="224">
        <f t="shared" si="20"/>
        <v>18</v>
      </c>
      <c r="AP65" s="115">
        <f t="shared" si="21"/>
        <v>0.21951219512195122</v>
      </c>
      <c r="AQ65" s="99">
        <v>61</v>
      </c>
      <c r="AR65" s="221"/>
      <c r="AS65" s="99">
        <v>81</v>
      </c>
      <c r="AT65" s="224">
        <f t="shared" si="24"/>
        <v>20</v>
      </c>
      <c r="AU65" s="115">
        <f t="shared" si="25"/>
        <v>0.32786885245901637</v>
      </c>
      <c r="AV65" s="22"/>
      <c r="AW65" s="115"/>
      <c r="AX65" s="115"/>
      <c r="AY65" s="42"/>
      <c r="AZ65" s="42"/>
      <c r="BA65" s="99">
        <v>76</v>
      </c>
      <c r="BB65" s="99"/>
      <c r="BC65" s="99">
        <v>84</v>
      </c>
      <c r="BD65" s="224">
        <f t="shared" si="16"/>
        <v>8</v>
      </c>
      <c r="BE65" s="115">
        <f t="shared" si="17"/>
        <v>0.10526315789473684</v>
      </c>
      <c r="BF65" s="99">
        <v>69</v>
      </c>
      <c r="BG65" s="99"/>
      <c r="BH65" s="99">
        <v>95</v>
      </c>
      <c r="BI65" s="224">
        <f t="shared" si="26"/>
        <v>26</v>
      </c>
      <c r="BJ65" s="115">
        <f t="shared" si="27"/>
        <v>0.37681159420289856</v>
      </c>
      <c r="BK65" s="99">
        <v>85</v>
      </c>
      <c r="BL65" s="183"/>
      <c r="BM65" s="99">
        <v>97</v>
      </c>
      <c r="BN65" s="224">
        <f t="shared" si="22"/>
        <v>12</v>
      </c>
      <c r="BO65" s="115">
        <f t="shared" si="23"/>
        <v>0.14117647058823529</v>
      </c>
      <c r="BP65" s="42"/>
      <c r="BQ65" s="42"/>
      <c r="BR65" s="47"/>
      <c r="BS65" s="42"/>
      <c r="BT65" s="48"/>
      <c r="BU65" s="42"/>
      <c r="BV65" s="42"/>
      <c r="BW65" s="42"/>
      <c r="BX65" s="42"/>
      <c r="BY65" s="96">
        <v>1</v>
      </c>
      <c r="BZ65" s="94">
        <v>0</v>
      </c>
      <c r="CA65" s="94">
        <v>0</v>
      </c>
      <c r="CB65" s="94">
        <v>0</v>
      </c>
      <c r="CC65" s="94">
        <v>0</v>
      </c>
      <c r="CD65" s="94">
        <v>0</v>
      </c>
      <c r="CE65" s="94">
        <v>0</v>
      </c>
      <c r="CF65" s="94">
        <v>0</v>
      </c>
      <c r="CG65" s="94">
        <v>1</v>
      </c>
      <c r="CH65" s="94">
        <v>0</v>
      </c>
      <c r="CI65" s="94">
        <v>0</v>
      </c>
      <c r="CJ65" s="94">
        <v>0</v>
      </c>
      <c r="CK65" s="94">
        <v>0</v>
      </c>
      <c r="CL65" s="94">
        <v>0</v>
      </c>
      <c r="CM65" s="94">
        <v>0</v>
      </c>
      <c r="CN65" s="94" t="s">
        <v>4270</v>
      </c>
      <c r="CO65" s="94"/>
      <c r="CP65" s="216">
        <v>0.17</v>
      </c>
      <c r="CQ65" s="94"/>
      <c r="CR65" s="94"/>
      <c r="CS65" s="216">
        <v>0.23</v>
      </c>
      <c r="CT65" s="94">
        <v>88</v>
      </c>
      <c r="CU65" s="94">
        <v>73</v>
      </c>
      <c r="CV65" s="94">
        <v>68</v>
      </c>
      <c r="CW65" s="94">
        <v>88</v>
      </c>
      <c r="CX65" s="94">
        <v>73</v>
      </c>
      <c r="CY65" s="94">
        <v>68</v>
      </c>
      <c r="CZ65" s="94">
        <v>41</v>
      </c>
      <c r="DA65" s="94">
        <v>28</v>
      </c>
      <c r="DB65" s="94">
        <v>25</v>
      </c>
      <c r="DC65" s="94">
        <v>41</v>
      </c>
      <c r="DD65" s="94">
        <v>28</v>
      </c>
      <c r="DE65" s="94">
        <v>25</v>
      </c>
      <c r="DF65" s="94">
        <v>89</v>
      </c>
      <c r="DG65" s="94">
        <v>78</v>
      </c>
      <c r="DH65" s="94">
        <v>72</v>
      </c>
      <c r="DI65" s="94">
        <v>89</v>
      </c>
      <c r="DJ65" s="94">
        <v>78</v>
      </c>
      <c r="DK65" s="94">
        <v>72</v>
      </c>
      <c r="DL65" s="94">
        <v>1</v>
      </c>
      <c r="DM65" s="94">
        <v>5</v>
      </c>
      <c r="DN65" s="94">
        <v>4</v>
      </c>
      <c r="DO65" s="94">
        <v>1</v>
      </c>
      <c r="DP65" s="94">
        <v>5</v>
      </c>
      <c r="DQ65" s="94">
        <v>4</v>
      </c>
      <c r="DR65" s="216">
        <v>0.76</v>
      </c>
    </row>
    <row r="66" spans="1:122">
      <c r="A66" s="42">
        <v>63</v>
      </c>
      <c r="B66" s="42">
        <v>2022</v>
      </c>
      <c r="C66" s="189"/>
      <c r="D66" s="217" t="s">
        <v>430</v>
      </c>
      <c r="E66" s="189"/>
      <c r="F66" s="99" t="s">
        <v>4187</v>
      </c>
      <c r="G66" s="189"/>
      <c r="H66" s="99" t="s">
        <v>4265</v>
      </c>
      <c r="I66" s="189"/>
      <c r="J66" s="189"/>
      <c r="K66" s="42" t="s">
        <v>4166</v>
      </c>
      <c r="L66" s="99" t="s">
        <v>4171</v>
      </c>
      <c r="M66" s="189"/>
      <c r="N66" s="99" t="s">
        <v>1089</v>
      </c>
      <c r="O66" s="99" t="s">
        <v>4266</v>
      </c>
      <c r="P66" s="217" t="s">
        <v>4267</v>
      </c>
      <c r="Q66" s="217" t="s">
        <v>4268</v>
      </c>
      <c r="R66" s="189"/>
      <c r="S66" s="99">
        <v>876</v>
      </c>
      <c r="T66" s="233">
        <v>305</v>
      </c>
      <c r="U66" s="233">
        <v>305</v>
      </c>
      <c r="V66" s="217" t="s">
        <v>3254</v>
      </c>
      <c r="W66" s="189"/>
      <c r="X66" s="189"/>
      <c r="Y66" s="193"/>
      <c r="Z66" s="241" t="s">
        <v>4269</v>
      </c>
      <c r="AA66" s="193" t="s">
        <v>2</v>
      </c>
      <c r="AB66" s="99">
        <v>7</v>
      </c>
      <c r="AC66" s="42"/>
      <c r="AD66" s="99">
        <v>11</v>
      </c>
      <c r="AE66" s="224">
        <f t="shared" si="12"/>
        <v>4</v>
      </c>
      <c r="AF66" s="115">
        <f t="shared" si="13"/>
        <v>0.5714285714285714</v>
      </c>
      <c r="AG66" s="99">
        <v>47</v>
      </c>
      <c r="AH66" s="22"/>
      <c r="AI66" s="99">
        <v>51</v>
      </c>
      <c r="AJ66" s="224">
        <f t="shared" si="14"/>
        <v>4</v>
      </c>
      <c r="AK66" s="115">
        <f t="shared" si="15"/>
        <v>8.5106382978723402E-2</v>
      </c>
      <c r="AL66" s="99">
        <v>90</v>
      </c>
      <c r="AM66" s="53"/>
      <c r="AN66" s="99">
        <v>99</v>
      </c>
      <c r="AO66" s="224">
        <f t="shared" si="20"/>
        <v>9</v>
      </c>
      <c r="AP66" s="115">
        <f t="shared" si="21"/>
        <v>0.1</v>
      </c>
      <c r="AQ66" s="99">
        <v>71</v>
      </c>
      <c r="AR66" s="221"/>
      <c r="AS66" s="99">
        <v>80</v>
      </c>
      <c r="AT66" s="224">
        <f t="shared" si="24"/>
        <v>9</v>
      </c>
      <c r="AU66" s="115">
        <f t="shared" si="25"/>
        <v>0.12676056338028169</v>
      </c>
      <c r="AV66" s="22"/>
      <c r="AW66" s="115"/>
      <c r="AX66" s="115"/>
      <c r="AY66" s="42"/>
      <c r="AZ66" s="42"/>
      <c r="BA66" s="99">
        <v>88</v>
      </c>
      <c r="BB66" s="99"/>
      <c r="BC66" s="99">
        <v>90</v>
      </c>
      <c r="BD66" s="224">
        <f t="shared" si="16"/>
        <v>2</v>
      </c>
      <c r="BE66" s="115">
        <f t="shared" si="17"/>
        <v>2.2727272727272728E-2</v>
      </c>
      <c r="BF66" s="99">
        <v>84</v>
      </c>
      <c r="BG66" s="99"/>
      <c r="BH66" s="99">
        <v>84</v>
      </c>
      <c r="BI66" s="224">
        <f t="shared" si="26"/>
        <v>0</v>
      </c>
      <c r="BJ66" s="115">
        <f t="shared" si="27"/>
        <v>0</v>
      </c>
      <c r="BK66" s="99">
        <v>95</v>
      </c>
      <c r="BL66" s="183"/>
      <c r="BM66" s="99">
        <v>96</v>
      </c>
      <c r="BN66" s="224">
        <f t="shared" si="22"/>
        <v>1</v>
      </c>
      <c r="BO66" s="115">
        <f t="shared" si="23"/>
        <v>1.0526315789473684E-2</v>
      </c>
      <c r="BP66" s="42"/>
      <c r="BQ66" s="42"/>
      <c r="BR66" s="47"/>
      <c r="BS66" s="42"/>
      <c r="BT66" s="48"/>
      <c r="BU66" s="42"/>
      <c r="BV66" s="42"/>
      <c r="BW66" s="42"/>
      <c r="BX66" s="42"/>
      <c r="BY66" s="96">
        <v>1</v>
      </c>
      <c r="BZ66" s="94">
        <v>0</v>
      </c>
      <c r="CA66" s="94">
        <v>0</v>
      </c>
      <c r="CB66" s="94">
        <v>0</v>
      </c>
      <c r="CC66" s="94">
        <v>0</v>
      </c>
      <c r="CD66" s="94">
        <v>0</v>
      </c>
      <c r="CE66" s="94">
        <v>0</v>
      </c>
      <c r="CF66" s="94">
        <v>0</v>
      </c>
      <c r="CG66" s="94">
        <v>1</v>
      </c>
      <c r="CH66" s="94">
        <v>0</v>
      </c>
      <c r="CI66" s="94">
        <v>0</v>
      </c>
      <c r="CJ66" s="94">
        <v>0</v>
      </c>
      <c r="CK66" s="94">
        <v>0</v>
      </c>
      <c r="CL66" s="94">
        <v>0</v>
      </c>
      <c r="CM66" s="94">
        <v>0</v>
      </c>
      <c r="CN66" s="94" t="s">
        <v>4270</v>
      </c>
      <c r="CO66" s="94"/>
      <c r="CP66" s="216">
        <v>0.16</v>
      </c>
      <c r="CQ66" s="94"/>
      <c r="CR66" s="94"/>
      <c r="CS66" s="216">
        <v>0.26</v>
      </c>
      <c r="CT66" s="94">
        <v>89</v>
      </c>
      <c r="CU66" s="94">
        <v>73</v>
      </c>
      <c r="CV66" s="94">
        <v>68</v>
      </c>
      <c r="CW66" s="94">
        <v>89</v>
      </c>
      <c r="CX66" s="94">
        <v>73</v>
      </c>
      <c r="CY66" s="94">
        <v>68</v>
      </c>
      <c r="CZ66" s="94">
        <v>39</v>
      </c>
      <c r="DA66" s="94">
        <v>28</v>
      </c>
      <c r="DB66" s="94">
        <v>19</v>
      </c>
      <c r="DC66" s="94">
        <v>39</v>
      </c>
      <c r="DD66" s="94">
        <v>28</v>
      </c>
      <c r="DE66" s="94">
        <v>19</v>
      </c>
      <c r="DF66" s="94">
        <v>92</v>
      </c>
      <c r="DG66" s="94">
        <v>78</v>
      </c>
      <c r="DH66" s="94">
        <v>72</v>
      </c>
      <c r="DI66" s="94">
        <v>92</v>
      </c>
      <c r="DJ66" s="94">
        <v>78</v>
      </c>
      <c r="DK66" s="94">
        <v>72</v>
      </c>
      <c r="DL66" s="94">
        <v>3</v>
      </c>
      <c r="DM66" s="94">
        <v>5</v>
      </c>
      <c r="DN66" s="94">
        <v>4</v>
      </c>
      <c r="DO66" s="94">
        <v>3</v>
      </c>
      <c r="DP66" s="94">
        <v>5</v>
      </c>
      <c r="DQ66" s="94">
        <v>4</v>
      </c>
      <c r="DR66" s="216">
        <v>0.84</v>
      </c>
    </row>
    <row r="67" spans="1:122">
      <c r="A67" s="42">
        <v>64</v>
      </c>
      <c r="B67" s="42">
        <v>2022</v>
      </c>
      <c r="C67" s="189"/>
      <c r="D67" s="217" t="e">
        <v>#N/A</v>
      </c>
      <c r="E67" s="189"/>
      <c r="F67" s="99" t="s">
        <v>4271</v>
      </c>
      <c r="G67" s="189"/>
      <c r="H67" s="99" t="s">
        <v>4272</v>
      </c>
      <c r="I67" s="189"/>
      <c r="J67" s="189"/>
      <c r="K67" s="42" t="s">
        <v>4166</v>
      </c>
      <c r="L67" s="99" t="s">
        <v>4192</v>
      </c>
      <c r="M67" s="189"/>
      <c r="N67" s="99" t="s">
        <v>1089</v>
      </c>
      <c r="O67" s="99" t="s">
        <v>4273</v>
      </c>
      <c r="P67" s="217" t="s">
        <v>4274</v>
      </c>
      <c r="Q67" s="217" t="s">
        <v>4275</v>
      </c>
      <c r="R67" s="189"/>
      <c r="S67" s="224">
        <v>4050</v>
      </c>
      <c r="T67" s="233">
        <v>832</v>
      </c>
      <c r="U67" s="233">
        <v>416</v>
      </c>
      <c r="V67" s="217" t="s">
        <v>3254</v>
      </c>
      <c r="W67" s="189"/>
      <c r="X67" s="189"/>
      <c r="Y67" s="193"/>
      <c r="Z67" s="241" t="s">
        <v>4276</v>
      </c>
      <c r="AA67" s="193" t="s">
        <v>8</v>
      </c>
      <c r="AB67" s="99">
        <v>29</v>
      </c>
      <c r="AC67" s="42"/>
      <c r="AD67" s="217">
        <v>33</v>
      </c>
      <c r="AE67" s="224">
        <f t="shared" si="12"/>
        <v>4</v>
      </c>
      <c r="AF67" s="115">
        <f t="shared" si="13"/>
        <v>0.13793103448275862</v>
      </c>
      <c r="AG67" s="99">
        <v>64</v>
      </c>
      <c r="AH67" s="22"/>
      <c r="AI67" s="99">
        <v>67</v>
      </c>
      <c r="AJ67" s="224">
        <f t="shared" si="14"/>
        <v>3</v>
      </c>
      <c r="AK67" s="115">
        <f t="shared" si="15"/>
        <v>4.6875E-2</v>
      </c>
      <c r="AL67" s="99">
        <v>94</v>
      </c>
      <c r="AM67" s="53"/>
      <c r="AN67" s="99">
        <v>97</v>
      </c>
      <c r="AO67" s="224">
        <f t="shared" si="20"/>
        <v>3</v>
      </c>
      <c r="AP67" s="115">
        <f t="shared" si="21"/>
        <v>3.1914893617021274E-2</v>
      </c>
      <c r="AQ67" s="99">
        <v>37</v>
      </c>
      <c r="AR67" s="221"/>
      <c r="AS67" s="99">
        <v>54</v>
      </c>
      <c r="AT67" s="224">
        <f t="shared" si="24"/>
        <v>17</v>
      </c>
      <c r="AU67" s="115">
        <f t="shared" si="25"/>
        <v>0.45945945945945948</v>
      </c>
      <c r="AV67" s="22"/>
      <c r="AW67" s="115"/>
      <c r="AX67" s="115"/>
      <c r="AY67" s="42"/>
      <c r="AZ67" s="42"/>
      <c r="BA67" s="99">
        <v>93</v>
      </c>
      <c r="BB67" s="99"/>
      <c r="BC67" s="99">
        <v>96</v>
      </c>
      <c r="BD67" s="224">
        <f t="shared" si="16"/>
        <v>3</v>
      </c>
      <c r="BE67" s="115">
        <f t="shared" si="17"/>
        <v>3.2258064516129031E-2</v>
      </c>
      <c r="BF67" s="99">
        <v>67</v>
      </c>
      <c r="BG67" s="99"/>
      <c r="BH67" s="99">
        <v>83</v>
      </c>
      <c r="BI67" s="224">
        <f t="shared" si="26"/>
        <v>16</v>
      </c>
      <c r="BJ67" s="115">
        <f t="shared" si="27"/>
        <v>0.23880597014925373</v>
      </c>
      <c r="BK67" s="99">
        <v>67</v>
      </c>
      <c r="BL67" s="183"/>
      <c r="BM67" s="99">
        <v>71</v>
      </c>
      <c r="BN67" s="224">
        <f t="shared" si="22"/>
        <v>4</v>
      </c>
      <c r="BO67" s="115">
        <f t="shared" si="23"/>
        <v>5.9701492537313432E-2</v>
      </c>
      <c r="BP67" s="42"/>
      <c r="BQ67" s="42"/>
      <c r="BR67" s="47"/>
      <c r="BS67" s="42"/>
      <c r="BT67" s="48"/>
      <c r="BU67" s="42"/>
      <c r="BV67" s="42"/>
      <c r="BW67" s="42"/>
      <c r="BX67" s="42"/>
      <c r="BY67" s="96">
        <v>0</v>
      </c>
      <c r="BZ67" s="94">
        <v>0</v>
      </c>
      <c r="CA67" s="94">
        <v>0</v>
      </c>
      <c r="CB67" s="94">
        <v>1</v>
      </c>
      <c r="CC67" s="94">
        <v>0</v>
      </c>
      <c r="CD67" s="94">
        <v>0</v>
      </c>
      <c r="CE67" s="94">
        <v>0</v>
      </c>
      <c r="CF67" s="94">
        <v>0</v>
      </c>
      <c r="CG67" s="94">
        <v>0</v>
      </c>
      <c r="CH67" s="94">
        <v>0</v>
      </c>
      <c r="CI67" s="94">
        <v>0</v>
      </c>
      <c r="CJ67" s="94">
        <v>0</v>
      </c>
      <c r="CK67" s="94">
        <v>0</v>
      </c>
      <c r="CL67" s="94">
        <v>0</v>
      </c>
      <c r="CM67" s="94">
        <v>0</v>
      </c>
      <c r="CN67" s="94" t="s">
        <v>4272</v>
      </c>
      <c r="CO67" s="94"/>
      <c r="CP67" s="216">
        <v>0.43</v>
      </c>
      <c r="CQ67" s="94"/>
      <c r="CR67" s="94"/>
      <c r="CS67" s="216">
        <v>0.17</v>
      </c>
      <c r="CT67" s="94"/>
      <c r="CU67" s="94"/>
      <c r="CV67" s="94"/>
      <c r="CW67" s="94">
        <v>84</v>
      </c>
      <c r="CX67" s="94">
        <v>73</v>
      </c>
      <c r="CY67" s="94">
        <v>67</v>
      </c>
      <c r="CZ67" s="94"/>
      <c r="DA67" s="94"/>
      <c r="DB67" s="94"/>
      <c r="DC67" s="94">
        <v>50</v>
      </c>
      <c r="DD67" s="94">
        <v>38</v>
      </c>
      <c r="DE67" s="94">
        <v>30</v>
      </c>
      <c r="DF67" s="94"/>
      <c r="DG67" s="94"/>
      <c r="DH67" s="94"/>
      <c r="DI67" s="94">
        <v>88</v>
      </c>
      <c r="DJ67" s="94">
        <v>80</v>
      </c>
      <c r="DK67" s="94">
        <v>77</v>
      </c>
      <c r="DL67" s="94"/>
      <c r="DM67" s="94"/>
      <c r="DN67" s="94"/>
      <c r="DO67" s="94">
        <v>5</v>
      </c>
      <c r="DP67" s="94">
        <v>7</v>
      </c>
      <c r="DQ67" s="94">
        <v>10</v>
      </c>
      <c r="DR67" s="94"/>
    </row>
    <row r="68" spans="1:122">
      <c r="A68" s="42">
        <v>65</v>
      </c>
      <c r="B68" s="42">
        <v>2022</v>
      </c>
      <c r="C68" s="189"/>
      <c r="D68" s="217" t="e">
        <v>#N/A</v>
      </c>
      <c r="E68" s="189"/>
      <c r="F68" s="99" t="s">
        <v>4271</v>
      </c>
      <c r="G68" s="189"/>
      <c r="H68" s="99" t="s">
        <v>4277</v>
      </c>
      <c r="I68" s="189"/>
      <c r="J68" s="189"/>
      <c r="K68" s="42" t="s">
        <v>4166</v>
      </c>
      <c r="L68" s="99" t="s">
        <v>4192</v>
      </c>
      <c r="M68" s="189"/>
      <c r="N68" s="99" t="s">
        <v>1089</v>
      </c>
      <c r="O68" s="99" t="s">
        <v>4273</v>
      </c>
      <c r="P68" s="217" t="s">
        <v>4274</v>
      </c>
      <c r="Q68" s="217" t="s">
        <v>4275</v>
      </c>
      <c r="R68" s="189"/>
      <c r="S68" s="99" t="s">
        <v>4182</v>
      </c>
      <c r="T68" s="233">
        <v>468</v>
      </c>
      <c r="U68" s="233">
        <v>234</v>
      </c>
      <c r="V68" s="217" t="s">
        <v>3254</v>
      </c>
      <c r="W68" s="189"/>
      <c r="X68" s="189"/>
      <c r="Y68" s="193"/>
      <c r="Z68" s="241" t="s">
        <v>4278</v>
      </c>
      <c r="AA68" s="193" t="s">
        <v>2</v>
      </c>
      <c r="AB68" s="217">
        <v>26</v>
      </c>
      <c r="AC68" s="42"/>
      <c r="AD68" s="217">
        <v>42</v>
      </c>
      <c r="AE68" s="224">
        <f t="shared" si="12"/>
        <v>16</v>
      </c>
      <c r="AF68" s="115">
        <f t="shared" si="13"/>
        <v>0.61538461538461542</v>
      </c>
      <c r="AG68" s="99">
        <v>60</v>
      </c>
      <c r="AH68" s="22"/>
      <c r="AI68" s="99">
        <v>67</v>
      </c>
      <c r="AJ68" s="224">
        <f t="shared" si="14"/>
        <v>7</v>
      </c>
      <c r="AK68" s="115">
        <f t="shared" si="15"/>
        <v>0.11666666666666667</v>
      </c>
      <c r="AL68" s="99">
        <v>91</v>
      </c>
      <c r="AM68" s="53"/>
      <c r="AN68" s="99">
        <v>94</v>
      </c>
      <c r="AO68" s="224">
        <f t="shared" si="20"/>
        <v>3</v>
      </c>
      <c r="AP68" s="115">
        <f t="shared" si="21"/>
        <v>3.2967032967032968E-2</v>
      </c>
      <c r="AQ68" s="99">
        <v>40</v>
      </c>
      <c r="AR68" s="221"/>
      <c r="AS68" s="99">
        <v>60</v>
      </c>
      <c r="AT68" s="224">
        <f t="shared" si="24"/>
        <v>20</v>
      </c>
      <c r="AU68" s="115">
        <f t="shared" si="25"/>
        <v>0.5</v>
      </c>
      <c r="AV68" s="22"/>
      <c r="AW68" s="115"/>
      <c r="AX68" s="115"/>
      <c r="AY68" s="42"/>
      <c r="AZ68" s="42"/>
      <c r="BA68" s="99">
        <v>90</v>
      </c>
      <c r="BB68" s="99"/>
      <c r="BC68" s="99">
        <v>95</v>
      </c>
      <c r="BD68" s="224">
        <f t="shared" si="16"/>
        <v>5</v>
      </c>
      <c r="BE68" s="115">
        <f t="shared" si="17"/>
        <v>5.5555555555555552E-2</v>
      </c>
      <c r="BF68" s="99">
        <v>70</v>
      </c>
      <c r="BG68" s="99"/>
      <c r="BH68" s="99">
        <v>85</v>
      </c>
      <c r="BI68" s="224">
        <f t="shared" si="26"/>
        <v>15</v>
      </c>
      <c r="BJ68" s="115">
        <f t="shared" si="27"/>
        <v>0.21428571428571427</v>
      </c>
      <c r="BK68" s="99">
        <v>77</v>
      </c>
      <c r="BL68" s="183"/>
      <c r="BM68" s="99">
        <v>84</v>
      </c>
      <c r="BN68" s="224">
        <f t="shared" si="22"/>
        <v>7</v>
      </c>
      <c r="BO68" s="115">
        <f t="shared" si="23"/>
        <v>9.0909090909090912E-2</v>
      </c>
      <c r="BP68" s="42"/>
      <c r="BQ68" s="42"/>
      <c r="BR68" s="47"/>
      <c r="BS68" s="42"/>
      <c r="BT68" s="48"/>
      <c r="BU68" s="42"/>
      <c r="BV68" s="42"/>
      <c r="BW68" s="42"/>
      <c r="BX68" s="42"/>
      <c r="BY68" s="96">
        <v>0</v>
      </c>
      <c r="BZ68" s="94">
        <v>0</v>
      </c>
      <c r="CA68" s="94">
        <v>0</v>
      </c>
      <c r="CB68" s="94">
        <v>0</v>
      </c>
      <c r="CC68" s="94">
        <v>0</v>
      </c>
      <c r="CD68" s="94">
        <v>0</v>
      </c>
      <c r="CE68" s="94">
        <v>0</v>
      </c>
      <c r="CF68" s="94">
        <v>0</v>
      </c>
      <c r="CG68" s="94">
        <v>0</v>
      </c>
      <c r="CH68" s="94">
        <v>0</v>
      </c>
      <c r="CI68" s="94">
        <v>0</v>
      </c>
      <c r="CJ68" s="94">
        <v>0</v>
      </c>
      <c r="CK68" s="94">
        <v>0</v>
      </c>
      <c r="CL68" s="94">
        <v>0</v>
      </c>
      <c r="CM68" s="94">
        <v>0</v>
      </c>
      <c r="CN68" s="94" t="s">
        <v>4277</v>
      </c>
      <c r="CO68" s="94"/>
      <c r="CP68" s="216">
        <v>1</v>
      </c>
      <c r="CQ68" s="94"/>
      <c r="CR68" s="94"/>
      <c r="CS68" s="216">
        <v>1</v>
      </c>
      <c r="CT68" s="94"/>
      <c r="CU68" s="94"/>
      <c r="CV68" s="94"/>
      <c r="CW68" s="94"/>
      <c r="CX68" s="94"/>
      <c r="CY68" s="94"/>
      <c r="CZ68" s="94"/>
      <c r="DA68" s="94"/>
      <c r="DB68" s="94"/>
      <c r="DC68" s="94">
        <v>52</v>
      </c>
      <c r="DD68" s="94">
        <v>27</v>
      </c>
      <c r="DE68" s="94">
        <v>22</v>
      </c>
      <c r="DF68" s="94"/>
      <c r="DG68" s="94"/>
      <c r="DH68" s="94"/>
      <c r="DI68" s="94"/>
      <c r="DJ68" s="94"/>
      <c r="DK68" s="94"/>
      <c r="DL68" s="94"/>
      <c r="DM68" s="94"/>
      <c r="DN68" s="94"/>
      <c r="DO68" s="94"/>
      <c r="DP68" s="94"/>
      <c r="DQ68" s="94"/>
      <c r="DR68" s="94"/>
    </row>
    <row r="69" spans="1:122">
      <c r="A69" s="42">
        <v>66</v>
      </c>
      <c r="B69" s="42">
        <v>2022</v>
      </c>
      <c r="C69" s="189"/>
      <c r="D69" s="217" t="e">
        <v>#N/A</v>
      </c>
      <c r="E69" s="189"/>
      <c r="F69" s="99" t="s">
        <v>4271</v>
      </c>
      <c r="G69" s="189"/>
      <c r="H69" s="99" t="s">
        <v>4279</v>
      </c>
      <c r="I69" s="189"/>
      <c r="J69" s="189"/>
      <c r="K69" s="42" t="s">
        <v>4166</v>
      </c>
      <c r="L69" s="99" t="s">
        <v>4171</v>
      </c>
      <c r="M69" s="189"/>
      <c r="N69" s="99" t="s">
        <v>1089</v>
      </c>
      <c r="O69" s="99" t="s">
        <v>4280</v>
      </c>
      <c r="P69" s="217" t="s">
        <v>4281</v>
      </c>
      <c r="Q69" s="217" t="s">
        <v>4282</v>
      </c>
      <c r="R69" s="189"/>
      <c r="S69" s="99" t="s">
        <v>4182</v>
      </c>
      <c r="T69" s="232">
        <v>1069</v>
      </c>
      <c r="U69" s="233">
        <v>356</v>
      </c>
      <c r="V69" s="217" t="s">
        <v>3254</v>
      </c>
      <c r="W69" s="189"/>
      <c r="X69" s="189"/>
      <c r="Y69" s="193"/>
      <c r="Z69" s="241" t="s">
        <v>4283</v>
      </c>
      <c r="AA69" s="193" t="s">
        <v>2</v>
      </c>
      <c r="AB69" s="217">
        <v>38</v>
      </c>
      <c r="AC69" s="42"/>
      <c r="AD69" s="217">
        <v>52</v>
      </c>
      <c r="AE69" s="224">
        <f t="shared" si="12"/>
        <v>14</v>
      </c>
      <c r="AF69" s="115">
        <f t="shared" si="13"/>
        <v>0.36842105263157893</v>
      </c>
      <c r="AG69" s="99">
        <v>61</v>
      </c>
      <c r="AH69" s="22"/>
      <c r="AI69" s="217">
        <v>97</v>
      </c>
      <c r="AJ69" s="224">
        <f t="shared" si="14"/>
        <v>36</v>
      </c>
      <c r="AK69" s="115">
        <f t="shared" si="15"/>
        <v>0.5901639344262295</v>
      </c>
      <c r="AL69" s="99">
        <v>99</v>
      </c>
      <c r="AM69" s="53"/>
      <c r="AN69" s="217">
        <v>99</v>
      </c>
      <c r="AO69" s="224">
        <f t="shared" si="20"/>
        <v>0</v>
      </c>
      <c r="AP69" s="115">
        <f t="shared" si="21"/>
        <v>0</v>
      </c>
      <c r="AQ69" s="99">
        <v>42</v>
      </c>
      <c r="AR69" s="221"/>
      <c r="AS69" s="217">
        <v>52</v>
      </c>
      <c r="AT69" s="224">
        <f t="shared" si="24"/>
        <v>10</v>
      </c>
      <c r="AU69" s="115">
        <f t="shared" si="25"/>
        <v>0.23809523809523808</v>
      </c>
      <c r="AV69" s="22"/>
      <c r="AW69" s="115"/>
      <c r="AX69" s="115"/>
      <c r="AY69" s="42"/>
      <c r="AZ69" s="42"/>
      <c r="BA69" s="99">
        <v>84</v>
      </c>
      <c r="BB69" s="99"/>
      <c r="BC69" s="217">
        <v>89</v>
      </c>
      <c r="BD69" s="224">
        <f t="shared" si="16"/>
        <v>5</v>
      </c>
      <c r="BE69" s="115">
        <f t="shared" si="17"/>
        <v>5.9523809523809521E-2</v>
      </c>
      <c r="BF69" s="99">
        <v>72</v>
      </c>
      <c r="BG69" s="99"/>
      <c r="BH69" s="217">
        <v>79</v>
      </c>
      <c r="BI69" s="224">
        <f t="shared" si="26"/>
        <v>7</v>
      </c>
      <c r="BJ69" s="115">
        <f t="shared" si="27"/>
        <v>9.7222222222222224E-2</v>
      </c>
      <c r="BK69" s="220" t="s">
        <v>425</v>
      </c>
      <c r="BL69" s="183"/>
      <c r="BM69" s="240" t="s">
        <v>425</v>
      </c>
      <c r="BN69" s="240" t="s">
        <v>425</v>
      </c>
      <c r="BO69" s="240" t="s">
        <v>425</v>
      </c>
      <c r="BP69" s="42"/>
      <c r="BQ69" s="42"/>
      <c r="BR69" s="47"/>
      <c r="BS69" s="42"/>
      <c r="BT69" s="48"/>
      <c r="BU69" s="42"/>
      <c r="BV69" s="42"/>
      <c r="BW69" s="42"/>
      <c r="BX69" s="42"/>
      <c r="BY69" s="96">
        <v>0</v>
      </c>
      <c r="BZ69" s="94">
        <v>0</v>
      </c>
      <c r="CA69" s="94">
        <v>0</v>
      </c>
      <c r="CB69" s="94">
        <v>0</v>
      </c>
      <c r="CC69" s="94">
        <v>0</v>
      </c>
      <c r="CD69" s="94">
        <v>0</v>
      </c>
      <c r="CE69" s="94">
        <v>0</v>
      </c>
      <c r="CF69" s="94">
        <v>0</v>
      </c>
      <c r="CG69" s="94">
        <v>1</v>
      </c>
      <c r="CH69" s="94">
        <v>0</v>
      </c>
      <c r="CI69" s="94">
        <v>0</v>
      </c>
      <c r="CJ69" s="94">
        <v>0</v>
      </c>
      <c r="CK69" s="94">
        <v>0</v>
      </c>
      <c r="CL69" s="94">
        <v>0</v>
      </c>
      <c r="CM69" s="94">
        <v>0</v>
      </c>
      <c r="CN69" s="94" t="s">
        <v>4284</v>
      </c>
      <c r="CO69" s="94"/>
      <c r="CP69" s="216">
        <v>0.7</v>
      </c>
      <c r="CQ69" s="94">
        <v>12.4</v>
      </c>
      <c r="CR69" s="94">
        <v>14.5</v>
      </c>
      <c r="CS69" s="216">
        <v>1</v>
      </c>
      <c r="CT69" s="94"/>
      <c r="CU69" s="94"/>
      <c r="CV69" s="94"/>
      <c r="CW69" s="94"/>
      <c r="CX69" s="94"/>
      <c r="CY69" s="94"/>
      <c r="CZ69" s="94"/>
      <c r="DA69" s="94"/>
      <c r="DB69" s="94"/>
      <c r="DC69" s="94">
        <v>36</v>
      </c>
      <c r="DD69" s="94">
        <v>23</v>
      </c>
      <c r="DE69" s="94">
        <v>19</v>
      </c>
      <c r="DF69" s="94"/>
      <c r="DG69" s="94"/>
      <c r="DH69" s="94"/>
      <c r="DI69" s="94"/>
      <c r="DJ69" s="94"/>
      <c r="DK69" s="94"/>
      <c r="DL69" s="94"/>
      <c r="DM69" s="94"/>
      <c r="DN69" s="94"/>
      <c r="DO69" s="94"/>
      <c r="DP69" s="94"/>
      <c r="DQ69" s="94"/>
      <c r="DR69" s="216">
        <v>0.87</v>
      </c>
    </row>
    <row r="70" spans="1:122">
      <c r="A70" s="42">
        <v>67</v>
      </c>
      <c r="B70" s="42">
        <v>2023</v>
      </c>
      <c r="C70" s="189"/>
      <c r="D70" s="217" t="e">
        <v>#N/A</v>
      </c>
      <c r="E70" s="189"/>
      <c r="F70" s="86" t="s">
        <v>4285</v>
      </c>
      <c r="G70" s="189"/>
      <c r="H70" s="86" t="s">
        <v>4286</v>
      </c>
      <c r="I70" s="189"/>
      <c r="J70" s="189"/>
      <c r="K70" s="42" t="s">
        <v>4166</v>
      </c>
      <c r="L70" s="86" t="s">
        <v>4178</v>
      </c>
      <c r="M70" s="189"/>
      <c r="N70" s="86" t="s">
        <v>1291</v>
      </c>
      <c r="O70" s="86" t="s">
        <v>4287</v>
      </c>
      <c r="P70" s="207" t="s">
        <v>4288</v>
      </c>
      <c r="Q70" s="207" t="s">
        <v>4289</v>
      </c>
      <c r="R70" s="189"/>
      <c r="S70" s="236">
        <v>2173</v>
      </c>
      <c r="T70" s="210">
        <v>992</v>
      </c>
      <c r="U70" s="242">
        <f t="shared" ref="U70:U72" si="28">T70/2</f>
        <v>496</v>
      </c>
      <c r="V70" s="86" t="s">
        <v>3254</v>
      </c>
      <c r="W70" s="189"/>
      <c r="X70" s="189"/>
      <c r="Y70" s="193"/>
      <c r="Z70" s="241" t="s">
        <v>4290</v>
      </c>
      <c r="AA70" s="193" t="s">
        <v>2</v>
      </c>
      <c r="AB70" s="208">
        <v>4</v>
      </c>
      <c r="AC70" s="42"/>
      <c r="AD70" s="86">
        <v>4</v>
      </c>
      <c r="AE70" s="224">
        <f t="shared" si="12"/>
        <v>0</v>
      </c>
      <c r="AF70" s="115">
        <f t="shared" si="13"/>
        <v>0</v>
      </c>
      <c r="AG70" s="208">
        <v>16</v>
      </c>
      <c r="AH70" s="22"/>
      <c r="AI70" s="86">
        <v>29</v>
      </c>
      <c r="AJ70" s="224">
        <f t="shared" si="14"/>
        <v>13</v>
      </c>
      <c r="AK70" s="115">
        <f t="shared" si="15"/>
        <v>0.8125</v>
      </c>
      <c r="AL70" s="208">
        <v>71</v>
      </c>
      <c r="AM70" s="53"/>
      <c r="AN70" s="86">
        <v>78</v>
      </c>
      <c r="AO70" s="224">
        <f t="shared" si="20"/>
        <v>7</v>
      </c>
      <c r="AP70" s="115">
        <f t="shared" si="21"/>
        <v>9.8591549295774641E-2</v>
      </c>
      <c r="AQ70" s="208">
        <v>63</v>
      </c>
      <c r="AR70" s="221"/>
      <c r="AS70" s="86">
        <v>70</v>
      </c>
      <c r="AT70" s="224">
        <f t="shared" si="24"/>
        <v>7</v>
      </c>
      <c r="AU70" s="115">
        <f t="shared" si="25"/>
        <v>0.1111111111111111</v>
      </c>
      <c r="AV70" s="22"/>
      <c r="AW70" s="115"/>
      <c r="AX70" s="115"/>
      <c r="AY70" s="42"/>
      <c r="AZ70" s="42"/>
      <c r="BA70" s="208">
        <v>95</v>
      </c>
      <c r="BB70" s="99"/>
      <c r="BC70" s="86">
        <v>90</v>
      </c>
      <c r="BD70" s="224">
        <f t="shared" si="16"/>
        <v>-5</v>
      </c>
      <c r="BE70" s="115">
        <f t="shared" si="17"/>
        <v>-5.2631578947368418E-2</v>
      </c>
      <c r="BF70" s="208">
        <v>59</v>
      </c>
      <c r="BG70" s="99"/>
      <c r="BH70" s="86">
        <v>58</v>
      </c>
      <c r="BI70" s="224">
        <f t="shared" si="26"/>
        <v>-1</v>
      </c>
      <c r="BJ70" s="115">
        <f t="shared" si="27"/>
        <v>-1.6949152542372881E-2</v>
      </c>
      <c r="BK70" s="208">
        <v>75</v>
      </c>
      <c r="BL70" s="183"/>
      <c r="BM70" s="86">
        <v>90</v>
      </c>
      <c r="BN70" s="224">
        <f t="shared" ref="BN70:BN71" si="29">BM70-BK70</f>
        <v>15</v>
      </c>
      <c r="BO70" s="115">
        <f t="shared" ref="BO70:BO71" si="30">(BM70-BK70)/BK70</f>
        <v>0.2</v>
      </c>
      <c r="BP70" s="42"/>
      <c r="BQ70" s="42"/>
      <c r="BR70" s="47"/>
      <c r="BS70" s="42"/>
      <c r="BT70" s="48"/>
      <c r="BU70" s="42"/>
      <c r="BV70" s="42"/>
      <c r="BW70" s="42"/>
      <c r="BX70" s="42"/>
      <c r="BY70" s="96">
        <v>0</v>
      </c>
      <c r="BZ70" s="94">
        <v>0</v>
      </c>
      <c r="CA70" s="94">
        <v>0</v>
      </c>
      <c r="CB70" s="94">
        <v>1</v>
      </c>
      <c r="CC70" s="94">
        <v>0</v>
      </c>
      <c r="CD70" s="94">
        <v>0</v>
      </c>
      <c r="CE70" s="94">
        <v>0</v>
      </c>
      <c r="CF70" s="94">
        <v>0</v>
      </c>
      <c r="CG70" s="94">
        <v>1</v>
      </c>
      <c r="CH70" s="94">
        <v>1</v>
      </c>
      <c r="CI70" s="94">
        <v>0</v>
      </c>
      <c r="CJ70" s="94">
        <v>0</v>
      </c>
      <c r="CK70" s="94">
        <v>1</v>
      </c>
      <c r="CL70" s="94">
        <v>0</v>
      </c>
      <c r="CM70" s="94">
        <v>1</v>
      </c>
      <c r="CN70" s="94" t="s">
        <v>4291</v>
      </c>
      <c r="CO70" s="94"/>
      <c r="CP70" s="216">
        <v>0.18</v>
      </c>
      <c r="CQ70" s="94"/>
      <c r="CR70" s="94"/>
      <c r="CS70" s="216">
        <v>0.31</v>
      </c>
      <c r="CT70" s="94"/>
      <c r="CU70" s="94"/>
      <c r="CV70" s="94"/>
      <c r="CW70" s="94">
        <v>58</v>
      </c>
      <c r="CX70" s="94">
        <v>48</v>
      </c>
      <c r="CY70" s="94">
        <v>44</v>
      </c>
      <c r="CZ70" s="94"/>
      <c r="DA70" s="94"/>
      <c r="DB70" s="94"/>
      <c r="DC70" s="94">
        <v>35</v>
      </c>
      <c r="DD70" s="94">
        <v>25</v>
      </c>
      <c r="DE70" s="94">
        <v>22</v>
      </c>
      <c r="DF70" s="94"/>
      <c r="DG70" s="94"/>
      <c r="DH70" s="94"/>
      <c r="DI70" s="94">
        <v>68</v>
      </c>
      <c r="DJ70" s="94">
        <v>57</v>
      </c>
      <c r="DK70" s="94">
        <v>53</v>
      </c>
      <c r="DL70" s="94"/>
      <c r="DM70" s="94"/>
      <c r="DN70" s="94"/>
      <c r="DO70" s="94">
        <v>9</v>
      </c>
      <c r="DP70" s="94">
        <v>5</v>
      </c>
      <c r="DQ70" s="94">
        <v>3</v>
      </c>
      <c r="DR70" s="94"/>
    </row>
    <row r="71" spans="1:122">
      <c r="A71" s="42">
        <v>68</v>
      </c>
      <c r="B71" s="42">
        <v>2023</v>
      </c>
      <c r="C71" s="189"/>
      <c r="D71" s="217" t="e">
        <v>#N/A</v>
      </c>
      <c r="E71" s="189"/>
      <c r="F71" s="99" t="s">
        <v>4285</v>
      </c>
      <c r="G71" s="189"/>
      <c r="H71" s="99" t="s">
        <v>4286</v>
      </c>
      <c r="I71" s="189"/>
      <c r="J71" s="189"/>
      <c r="K71" s="42" t="s">
        <v>4166</v>
      </c>
      <c r="L71" s="99" t="s">
        <v>4171</v>
      </c>
      <c r="M71" s="189"/>
      <c r="N71" s="99" t="s">
        <v>1291</v>
      </c>
      <c r="O71" s="99" t="s">
        <v>4287</v>
      </c>
      <c r="P71" s="217" t="s">
        <v>4288</v>
      </c>
      <c r="Q71" s="217" t="s">
        <v>4289</v>
      </c>
      <c r="R71" s="189"/>
      <c r="S71" s="224">
        <v>1490</v>
      </c>
      <c r="T71" s="53">
        <v>487</v>
      </c>
      <c r="U71" s="243">
        <f t="shared" si="28"/>
        <v>243.5</v>
      </c>
      <c r="V71" s="99" t="s">
        <v>3254</v>
      </c>
      <c r="W71" s="189"/>
      <c r="X71" s="189"/>
      <c r="Y71" s="193"/>
      <c r="Z71" s="241" t="s">
        <v>4290</v>
      </c>
      <c r="AA71" s="193" t="s">
        <v>2</v>
      </c>
      <c r="AB71" s="99">
        <v>0</v>
      </c>
      <c r="AC71" s="42"/>
      <c r="AD71" s="99">
        <v>11</v>
      </c>
      <c r="AE71" s="224">
        <f t="shared" si="12"/>
        <v>11</v>
      </c>
      <c r="AF71" s="215" t="s">
        <v>425</v>
      </c>
      <c r="AG71" s="99">
        <v>16</v>
      </c>
      <c r="AH71" s="22"/>
      <c r="AI71" s="99">
        <v>31</v>
      </c>
      <c r="AJ71" s="224">
        <f t="shared" si="14"/>
        <v>15</v>
      </c>
      <c r="AK71" s="115">
        <f t="shared" si="15"/>
        <v>0.9375</v>
      </c>
      <c r="AL71" s="99">
        <v>65</v>
      </c>
      <c r="AM71" s="53"/>
      <c r="AN71" s="99">
        <v>68</v>
      </c>
      <c r="AO71" s="224">
        <f t="shared" si="20"/>
        <v>3</v>
      </c>
      <c r="AP71" s="115">
        <f t="shared" si="21"/>
        <v>4.6153846153846156E-2</v>
      </c>
      <c r="AQ71" s="99">
        <v>60</v>
      </c>
      <c r="AR71" s="221"/>
      <c r="AS71" s="99">
        <v>62</v>
      </c>
      <c r="AT71" s="224">
        <f t="shared" si="24"/>
        <v>2</v>
      </c>
      <c r="AU71" s="115">
        <f t="shared" si="25"/>
        <v>3.3333333333333333E-2</v>
      </c>
      <c r="AV71" s="22"/>
      <c r="AW71" s="115"/>
      <c r="AX71" s="115"/>
      <c r="AY71" s="42"/>
      <c r="AZ71" s="42"/>
      <c r="BA71" s="99">
        <v>96</v>
      </c>
      <c r="BB71" s="99"/>
      <c r="BC71" s="99">
        <v>96</v>
      </c>
      <c r="BD71" s="224">
        <f t="shared" si="16"/>
        <v>0</v>
      </c>
      <c r="BE71" s="115">
        <f t="shared" si="17"/>
        <v>0</v>
      </c>
      <c r="BF71" s="99">
        <v>41</v>
      </c>
      <c r="BG71" s="99"/>
      <c r="BH71" s="99">
        <v>58</v>
      </c>
      <c r="BI71" s="224">
        <f t="shared" si="26"/>
        <v>17</v>
      </c>
      <c r="BJ71" s="115">
        <f t="shared" si="27"/>
        <v>0.41463414634146339</v>
      </c>
      <c r="BK71" s="99">
        <v>85</v>
      </c>
      <c r="BL71" s="183"/>
      <c r="BM71" s="99">
        <v>84</v>
      </c>
      <c r="BN71" s="224">
        <f t="shared" si="29"/>
        <v>-1</v>
      </c>
      <c r="BO71" s="115">
        <f t="shared" si="30"/>
        <v>-1.1764705882352941E-2</v>
      </c>
      <c r="BP71" s="42"/>
      <c r="BQ71" s="42"/>
      <c r="BR71" s="47"/>
      <c r="BS71" s="42"/>
      <c r="BT71" s="48"/>
      <c r="BU71" s="42"/>
      <c r="BV71" s="42"/>
      <c r="BW71" s="42"/>
      <c r="BX71" s="42"/>
      <c r="BY71" s="96">
        <v>0</v>
      </c>
      <c r="BZ71" s="94">
        <v>0</v>
      </c>
      <c r="CA71" s="94">
        <v>0</v>
      </c>
      <c r="CB71" s="94">
        <v>1</v>
      </c>
      <c r="CC71" s="94">
        <v>0</v>
      </c>
      <c r="CD71" s="94">
        <v>0</v>
      </c>
      <c r="CE71" s="94">
        <v>0</v>
      </c>
      <c r="CF71" s="94">
        <v>0</v>
      </c>
      <c r="CG71" s="94">
        <v>1</v>
      </c>
      <c r="CH71" s="94">
        <v>1</v>
      </c>
      <c r="CI71" s="94">
        <v>0</v>
      </c>
      <c r="CJ71" s="94">
        <v>0</v>
      </c>
      <c r="CK71" s="94">
        <v>1</v>
      </c>
      <c r="CL71" s="94">
        <v>0</v>
      </c>
      <c r="CM71" s="94">
        <v>1</v>
      </c>
      <c r="CN71" s="94" t="s">
        <v>4292</v>
      </c>
      <c r="CO71" s="94"/>
      <c r="CP71" s="216">
        <v>0.15</v>
      </c>
      <c r="CQ71" s="94"/>
      <c r="CR71" s="94"/>
      <c r="CS71" s="216">
        <v>0.25</v>
      </c>
      <c r="CT71" s="94"/>
      <c r="CU71" s="94"/>
      <c r="CV71" s="94"/>
      <c r="CW71" s="94">
        <v>57</v>
      </c>
      <c r="CX71" s="94">
        <v>42</v>
      </c>
      <c r="CY71" s="94">
        <v>37</v>
      </c>
      <c r="CZ71" s="94"/>
      <c r="DA71" s="94"/>
      <c r="DB71" s="94"/>
      <c r="DC71" s="94">
        <v>22</v>
      </c>
      <c r="DD71" s="94">
        <v>14</v>
      </c>
      <c r="DE71" s="94">
        <v>12</v>
      </c>
      <c r="DF71" s="94"/>
      <c r="DG71" s="94"/>
      <c r="DH71" s="94"/>
      <c r="DI71" s="94">
        <v>64</v>
      </c>
      <c r="DJ71" s="94">
        <v>48</v>
      </c>
      <c r="DK71" s="94">
        <v>44</v>
      </c>
      <c r="DL71" s="94"/>
      <c r="DM71" s="94"/>
      <c r="DN71" s="94"/>
      <c r="DO71" s="94">
        <v>7</v>
      </c>
      <c r="DP71" s="94">
        <v>7</v>
      </c>
      <c r="DQ71" s="94">
        <v>7</v>
      </c>
      <c r="DR71" s="94"/>
    </row>
    <row r="72" spans="1:122">
      <c r="A72" s="42">
        <v>69</v>
      </c>
      <c r="B72" s="42">
        <v>2023</v>
      </c>
      <c r="C72" s="189"/>
      <c r="D72" s="217" t="s">
        <v>795</v>
      </c>
      <c r="E72" s="189"/>
      <c r="F72" s="99" t="s">
        <v>4187</v>
      </c>
      <c r="G72" s="189"/>
      <c r="H72" s="99" t="s">
        <v>4230</v>
      </c>
      <c r="I72" s="189"/>
      <c r="J72" s="189"/>
      <c r="K72" s="42" t="s">
        <v>4166</v>
      </c>
      <c r="L72" s="99" t="s">
        <v>4176</v>
      </c>
      <c r="M72" s="189"/>
      <c r="N72" s="99" t="s">
        <v>1089</v>
      </c>
      <c r="O72" s="99" t="s">
        <v>4293</v>
      </c>
      <c r="P72" s="215" t="s">
        <v>425</v>
      </c>
      <c r="Q72" s="99" t="s">
        <v>4294</v>
      </c>
      <c r="R72" s="189"/>
      <c r="S72" s="99" t="s">
        <v>4295</v>
      </c>
      <c r="T72" s="53">
        <v>434</v>
      </c>
      <c r="U72" s="53">
        <f t="shared" si="28"/>
        <v>217</v>
      </c>
      <c r="V72" s="99" t="s">
        <v>3254</v>
      </c>
      <c r="W72" s="189"/>
      <c r="X72" s="189"/>
      <c r="Y72" s="193"/>
      <c r="Z72" s="241" t="s">
        <v>4296</v>
      </c>
      <c r="AA72" s="193" t="s">
        <v>2</v>
      </c>
      <c r="AB72" s="215" t="s">
        <v>425</v>
      </c>
      <c r="AC72" s="42"/>
      <c r="AD72" s="99">
        <v>55</v>
      </c>
      <c r="AE72" s="215" t="s">
        <v>425</v>
      </c>
      <c r="AF72" s="215" t="s">
        <v>425</v>
      </c>
      <c r="AG72" s="215" t="s">
        <v>425</v>
      </c>
      <c r="AH72" s="22"/>
      <c r="AI72" s="99">
        <v>90</v>
      </c>
      <c r="AJ72" s="215" t="s">
        <v>425</v>
      </c>
      <c r="AK72" s="215" t="s">
        <v>425</v>
      </c>
      <c r="AL72" s="215" t="s">
        <v>425</v>
      </c>
      <c r="AM72" s="53"/>
      <c r="AN72" s="99">
        <v>99</v>
      </c>
      <c r="AO72" s="215" t="s">
        <v>425</v>
      </c>
      <c r="AP72" s="215" t="s">
        <v>425</v>
      </c>
      <c r="AQ72" s="215" t="s">
        <v>425</v>
      </c>
      <c r="AR72" s="221"/>
      <c r="AS72" s="99">
        <v>61</v>
      </c>
      <c r="AT72" s="215" t="s">
        <v>425</v>
      </c>
      <c r="AU72" s="215" t="s">
        <v>425</v>
      </c>
      <c r="AV72" s="22"/>
      <c r="AW72" s="115"/>
      <c r="AX72" s="115"/>
      <c r="AY72" s="42"/>
      <c r="AZ72" s="42"/>
      <c r="BA72" s="215" t="s">
        <v>425</v>
      </c>
      <c r="BB72" s="99"/>
      <c r="BC72" s="99">
        <v>100</v>
      </c>
      <c r="BD72" s="215" t="s">
        <v>425</v>
      </c>
      <c r="BE72" s="215" t="s">
        <v>425</v>
      </c>
      <c r="BF72" s="215" t="s">
        <v>425</v>
      </c>
      <c r="BG72" s="99"/>
      <c r="BH72" s="99">
        <v>91</v>
      </c>
      <c r="BI72" s="215" t="s">
        <v>425</v>
      </c>
      <c r="BJ72" s="215" t="s">
        <v>425</v>
      </c>
      <c r="BK72" s="215" t="s">
        <v>425</v>
      </c>
      <c r="BL72" s="183"/>
      <c r="BM72" s="99">
        <v>86</v>
      </c>
      <c r="BN72" s="240" t="s">
        <v>425</v>
      </c>
      <c r="BO72" s="240" t="s">
        <v>425</v>
      </c>
      <c r="BP72" s="42"/>
      <c r="BQ72" s="42"/>
      <c r="BR72" s="47"/>
      <c r="BS72" s="42"/>
      <c r="BT72" s="48"/>
      <c r="BU72" s="42"/>
      <c r="BV72" s="42"/>
      <c r="BW72" s="42"/>
      <c r="BX72" s="42"/>
      <c r="BY72" s="96">
        <v>0</v>
      </c>
      <c r="BZ72" s="94">
        <v>0</v>
      </c>
      <c r="CA72" s="94">
        <v>0</v>
      </c>
      <c r="CB72" s="94">
        <v>0</v>
      </c>
      <c r="CC72" s="94">
        <v>0</v>
      </c>
      <c r="CD72" s="94">
        <v>0</v>
      </c>
      <c r="CE72" s="94">
        <v>0</v>
      </c>
      <c r="CF72" s="94">
        <v>0</v>
      </c>
      <c r="CG72" s="94">
        <v>1</v>
      </c>
      <c r="CH72" s="94">
        <v>0</v>
      </c>
      <c r="CI72" s="94">
        <v>0</v>
      </c>
      <c r="CJ72" s="94">
        <v>0</v>
      </c>
      <c r="CK72" s="94">
        <v>0</v>
      </c>
      <c r="CL72" s="94">
        <v>0</v>
      </c>
      <c r="CM72" s="94">
        <v>0</v>
      </c>
      <c r="CN72" s="94" t="s">
        <v>4234</v>
      </c>
      <c r="CO72" s="94"/>
      <c r="CP72" s="216">
        <v>0.67</v>
      </c>
      <c r="CQ72" s="94"/>
      <c r="CR72" s="94"/>
      <c r="CS72" s="216">
        <v>1</v>
      </c>
      <c r="CT72" s="94"/>
      <c r="CU72" s="94"/>
      <c r="CV72" s="94"/>
      <c r="CW72" s="94"/>
      <c r="CX72" s="94"/>
      <c r="CY72" s="94"/>
      <c r="CZ72" s="94"/>
      <c r="DA72" s="94"/>
      <c r="DB72" s="94"/>
      <c r="DC72" s="94">
        <v>40</v>
      </c>
      <c r="DD72" s="94">
        <v>22</v>
      </c>
      <c r="DE72" s="94">
        <v>17</v>
      </c>
      <c r="DF72" s="94"/>
      <c r="DG72" s="94"/>
      <c r="DH72" s="94"/>
      <c r="DI72" s="94"/>
      <c r="DJ72" s="94"/>
      <c r="DK72" s="94"/>
      <c r="DL72" s="94"/>
      <c r="DM72" s="94"/>
      <c r="DN72" s="94"/>
      <c r="DO72" s="94"/>
      <c r="DP72" s="94"/>
      <c r="DQ72" s="94"/>
      <c r="DR72" s="94"/>
    </row>
    <row r="73" spans="1:122">
      <c r="A73" s="42">
        <v>70</v>
      </c>
      <c r="B73" s="42">
        <v>2023</v>
      </c>
      <c r="C73" s="189"/>
      <c r="D73" s="217" t="s">
        <v>430</v>
      </c>
      <c r="E73" s="189"/>
      <c r="F73" s="99" t="s">
        <v>4187</v>
      </c>
      <c r="G73" s="189"/>
      <c r="H73" s="99" t="s">
        <v>4188</v>
      </c>
      <c r="I73" s="189"/>
      <c r="J73" s="189"/>
      <c r="K73" s="42" t="s">
        <v>4166</v>
      </c>
      <c r="L73" s="99" t="s">
        <v>4176</v>
      </c>
      <c r="M73" s="189"/>
      <c r="N73" s="99" t="s">
        <v>1089</v>
      </c>
      <c r="O73" s="99" t="s">
        <v>4297</v>
      </c>
      <c r="P73" s="99" t="s">
        <v>4298</v>
      </c>
      <c r="Q73" s="99" t="s">
        <v>4299</v>
      </c>
      <c r="R73" s="189"/>
      <c r="S73" s="224">
        <v>2843</v>
      </c>
      <c r="T73" s="230">
        <v>1569</v>
      </c>
      <c r="U73" s="243">
        <f t="shared" ref="U73:U84" si="31">T73/3</f>
        <v>523</v>
      </c>
      <c r="V73" s="99" t="s">
        <v>3254</v>
      </c>
      <c r="W73" s="189"/>
      <c r="X73" s="189"/>
      <c r="Y73" s="193"/>
      <c r="Z73" s="241" t="s">
        <v>4300</v>
      </c>
      <c r="AA73" s="193" t="s">
        <v>2</v>
      </c>
      <c r="AB73" s="99">
        <v>7</v>
      </c>
      <c r="AC73" s="42"/>
      <c r="AD73" s="99">
        <v>10</v>
      </c>
      <c r="AE73" s="224">
        <f t="shared" ref="AE73:AE76" si="32">AD73-AB73</f>
        <v>3</v>
      </c>
      <c r="AF73" s="115">
        <f t="shared" ref="AF73:AF76" si="33">(AD73-AB73)/AB73</f>
        <v>0.42857142857142855</v>
      </c>
      <c r="AG73" s="99">
        <v>13</v>
      </c>
      <c r="AH73" s="22"/>
      <c r="AI73" s="99">
        <v>22</v>
      </c>
      <c r="AJ73" s="224">
        <f t="shared" ref="AJ73:AJ76" si="34">AI73-AG73</f>
        <v>9</v>
      </c>
      <c r="AK73" s="115">
        <f t="shared" ref="AK73:AK76" si="35">(AI73-AG73)/AG73</f>
        <v>0.69230769230769229</v>
      </c>
      <c r="AL73" s="99">
        <v>75</v>
      </c>
      <c r="AM73" s="53"/>
      <c r="AN73" s="99">
        <v>92</v>
      </c>
      <c r="AO73" s="224">
        <f t="shared" ref="AO73:AO126" si="36">AN73-AL73</f>
        <v>17</v>
      </c>
      <c r="AP73" s="115">
        <f t="shared" ref="AP73:AP126" si="37">(AN73-AL73)/AL73</f>
        <v>0.22666666666666666</v>
      </c>
      <c r="AQ73" s="99">
        <v>35</v>
      </c>
      <c r="AR73" s="221"/>
      <c r="AS73" s="99">
        <v>58</v>
      </c>
      <c r="AT73" s="224">
        <f t="shared" ref="AT73:AT82" si="38">AS73-AQ73</f>
        <v>23</v>
      </c>
      <c r="AU73" s="115">
        <f t="shared" ref="AU73:AU82" si="39">(AS73-AQ73)/AQ73</f>
        <v>0.65714285714285714</v>
      </c>
      <c r="AV73" s="22"/>
      <c r="AW73" s="115"/>
      <c r="AX73" s="115"/>
      <c r="AY73" s="42"/>
      <c r="AZ73" s="42"/>
      <c r="BA73" s="99">
        <v>100</v>
      </c>
      <c r="BB73" s="99"/>
      <c r="BC73" s="99">
        <v>100</v>
      </c>
      <c r="BD73" s="224">
        <f t="shared" ref="BD73:BD126" si="40">BC73-BA73</f>
        <v>0</v>
      </c>
      <c r="BE73" s="115">
        <f t="shared" ref="BE73:BE126" si="41">(BC73-BA73)/BA73</f>
        <v>0</v>
      </c>
      <c r="BF73" s="99">
        <v>65</v>
      </c>
      <c r="BG73" s="99"/>
      <c r="BH73" s="99">
        <v>87</v>
      </c>
      <c r="BI73" s="224">
        <f t="shared" ref="BI73:BI86" si="42">BH73-BF73</f>
        <v>22</v>
      </c>
      <c r="BJ73" s="115">
        <f t="shared" ref="BJ73:BJ86" si="43">(BH73-BF73)/BF73</f>
        <v>0.33846153846153848</v>
      </c>
      <c r="BK73" s="99">
        <v>58</v>
      </c>
      <c r="BL73" s="183"/>
      <c r="BM73" s="99">
        <v>64</v>
      </c>
      <c r="BN73" s="224">
        <f t="shared" ref="BN73:BN87" si="44">BM73-BK73</f>
        <v>6</v>
      </c>
      <c r="BO73" s="115">
        <f t="shared" ref="BO73:BO87" si="45">(BM73-BK73)/BK73</f>
        <v>0.10344827586206896</v>
      </c>
      <c r="BP73" s="42"/>
      <c r="BQ73" s="42"/>
      <c r="BR73" s="47"/>
      <c r="BS73" s="42"/>
      <c r="BT73" s="48"/>
      <c r="BU73" s="42"/>
      <c r="BV73" s="42"/>
      <c r="BW73" s="42"/>
      <c r="BX73" s="42"/>
      <c r="BY73" s="96">
        <v>0</v>
      </c>
      <c r="BZ73" s="94">
        <v>0</v>
      </c>
      <c r="CA73" s="94">
        <v>0</v>
      </c>
      <c r="CB73" s="94">
        <v>0</v>
      </c>
      <c r="CC73" s="94">
        <v>0</v>
      </c>
      <c r="CD73" s="94">
        <v>0</v>
      </c>
      <c r="CE73" s="94">
        <v>0</v>
      </c>
      <c r="CF73" s="94">
        <v>0</v>
      </c>
      <c r="CG73" s="94">
        <v>1</v>
      </c>
      <c r="CH73" s="94">
        <v>0</v>
      </c>
      <c r="CI73" s="94">
        <v>0</v>
      </c>
      <c r="CJ73" s="94">
        <v>0</v>
      </c>
      <c r="CK73" s="94">
        <v>0</v>
      </c>
      <c r="CL73" s="94">
        <v>0</v>
      </c>
      <c r="CM73" s="94">
        <v>0</v>
      </c>
      <c r="CN73" s="94" t="s">
        <v>4252</v>
      </c>
      <c r="CO73" s="94"/>
      <c r="CP73" s="216">
        <v>0.04</v>
      </c>
      <c r="CQ73" s="94">
        <v>0.8</v>
      </c>
      <c r="CR73" s="94">
        <v>0.7</v>
      </c>
      <c r="CS73" s="216">
        <v>0.36</v>
      </c>
      <c r="CT73" s="94"/>
      <c r="CU73" s="94"/>
      <c r="CV73" s="94"/>
      <c r="CW73" s="94">
        <v>85</v>
      </c>
      <c r="CX73" s="94">
        <v>69</v>
      </c>
      <c r="CY73" s="94">
        <v>63</v>
      </c>
      <c r="CZ73" s="94"/>
      <c r="DA73" s="94"/>
      <c r="DB73" s="94"/>
      <c r="DC73" s="94">
        <v>53</v>
      </c>
      <c r="DD73" s="94">
        <v>40</v>
      </c>
      <c r="DE73" s="94">
        <v>34</v>
      </c>
      <c r="DF73" s="94"/>
      <c r="DG73" s="94"/>
      <c r="DH73" s="94"/>
      <c r="DI73" s="94">
        <v>87</v>
      </c>
      <c r="DJ73" s="94">
        <v>75</v>
      </c>
      <c r="DK73" s="94">
        <v>71</v>
      </c>
      <c r="DL73" s="94"/>
      <c r="DM73" s="94"/>
      <c r="DN73" s="94"/>
      <c r="DO73" s="94">
        <v>2</v>
      </c>
      <c r="DP73" s="94">
        <v>6</v>
      </c>
      <c r="DQ73" s="94">
        <v>8</v>
      </c>
      <c r="DR73" s="94"/>
    </row>
    <row r="74" spans="1:122">
      <c r="A74" s="42">
        <v>71</v>
      </c>
      <c r="B74" s="42">
        <v>2023</v>
      </c>
      <c r="C74" s="189"/>
      <c r="D74" s="217" t="s">
        <v>430</v>
      </c>
      <c r="E74" s="189"/>
      <c r="F74" s="99" t="s">
        <v>4187</v>
      </c>
      <c r="G74" s="189"/>
      <c r="H74" s="99" t="s">
        <v>4188</v>
      </c>
      <c r="I74" s="189"/>
      <c r="J74" s="189"/>
      <c r="K74" s="42" t="s">
        <v>4166</v>
      </c>
      <c r="L74" s="99" t="s">
        <v>4178</v>
      </c>
      <c r="M74" s="189"/>
      <c r="N74" s="99" t="s">
        <v>1089</v>
      </c>
      <c r="O74" s="99" t="s">
        <v>4297</v>
      </c>
      <c r="P74" s="99" t="s">
        <v>4298</v>
      </c>
      <c r="Q74" s="99" t="s">
        <v>4299</v>
      </c>
      <c r="R74" s="189"/>
      <c r="S74" s="224">
        <v>4133</v>
      </c>
      <c r="T74" s="230">
        <v>1502</v>
      </c>
      <c r="U74" s="243">
        <f t="shared" si="31"/>
        <v>500.66666666666669</v>
      </c>
      <c r="V74" s="99" t="s">
        <v>3254</v>
      </c>
      <c r="W74" s="189"/>
      <c r="X74" s="189"/>
      <c r="Y74" s="193"/>
      <c r="Z74" s="241" t="s">
        <v>4300</v>
      </c>
      <c r="AA74" s="193" t="s">
        <v>2</v>
      </c>
      <c r="AB74" s="99">
        <v>8</v>
      </c>
      <c r="AC74" s="42"/>
      <c r="AD74" s="99">
        <v>13</v>
      </c>
      <c r="AE74" s="224">
        <f t="shared" si="32"/>
        <v>5</v>
      </c>
      <c r="AF74" s="115">
        <f t="shared" si="33"/>
        <v>0.625</v>
      </c>
      <c r="AG74" s="99">
        <v>27</v>
      </c>
      <c r="AH74" s="22"/>
      <c r="AI74" s="99">
        <v>32</v>
      </c>
      <c r="AJ74" s="224">
        <f t="shared" si="34"/>
        <v>5</v>
      </c>
      <c r="AK74" s="115">
        <f t="shared" si="35"/>
        <v>0.18518518518518517</v>
      </c>
      <c r="AL74" s="99">
        <v>75</v>
      </c>
      <c r="AM74" s="53"/>
      <c r="AN74" s="99">
        <v>77</v>
      </c>
      <c r="AO74" s="224">
        <f t="shared" si="36"/>
        <v>2</v>
      </c>
      <c r="AP74" s="115">
        <f t="shared" si="37"/>
        <v>2.6666666666666668E-2</v>
      </c>
      <c r="AQ74" s="99">
        <v>43</v>
      </c>
      <c r="AR74" s="221"/>
      <c r="AS74" s="99">
        <v>52</v>
      </c>
      <c r="AT74" s="224">
        <f t="shared" si="38"/>
        <v>9</v>
      </c>
      <c r="AU74" s="115">
        <f t="shared" si="39"/>
        <v>0.20930232558139536</v>
      </c>
      <c r="AV74" s="22"/>
      <c r="AW74" s="115"/>
      <c r="AX74" s="115"/>
      <c r="AY74" s="42"/>
      <c r="AZ74" s="42"/>
      <c r="BA74" s="99">
        <v>100</v>
      </c>
      <c r="BB74" s="99"/>
      <c r="BC74" s="99">
        <v>100</v>
      </c>
      <c r="BD74" s="224">
        <f t="shared" si="40"/>
        <v>0</v>
      </c>
      <c r="BE74" s="115">
        <f t="shared" si="41"/>
        <v>0</v>
      </c>
      <c r="BF74" s="99">
        <v>65</v>
      </c>
      <c r="BG74" s="99"/>
      <c r="BH74" s="99">
        <v>68</v>
      </c>
      <c r="BI74" s="224">
        <f t="shared" si="42"/>
        <v>3</v>
      </c>
      <c r="BJ74" s="115">
        <f t="shared" si="43"/>
        <v>4.6153846153846156E-2</v>
      </c>
      <c r="BK74" s="99">
        <v>58</v>
      </c>
      <c r="BL74" s="183"/>
      <c r="BM74" s="99">
        <v>59</v>
      </c>
      <c r="BN74" s="224">
        <f t="shared" si="44"/>
        <v>1</v>
      </c>
      <c r="BO74" s="115">
        <f t="shared" si="45"/>
        <v>1.7241379310344827E-2</v>
      </c>
      <c r="BP74" s="42"/>
      <c r="BQ74" s="42"/>
      <c r="BR74" s="47"/>
      <c r="BS74" s="42"/>
      <c r="BT74" s="48"/>
      <c r="BU74" s="42"/>
      <c r="BV74" s="42"/>
      <c r="BW74" s="42"/>
      <c r="BX74" s="42"/>
      <c r="BY74" s="96">
        <v>0</v>
      </c>
      <c r="BZ74" s="94">
        <v>1</v>
      </c>
      <c r="CA74" s="94">
        <v>0</v>
      </c>
      <c r="CB74" s="94">
        <v>0</v>
      </c>
      <c r="CC74" s="94">
        <v>0</v>
      </c>
      <c r="CD74" s="94">
        <v>0</v>
      </c>
      <c r="CE74" s="94">
        <v>0</v>
      </c>
      <c r="CF74" s="94">
        <v>0</v>
      </c>
      <c r="CG74" s="94">
        <v>1</v>
      </c>
      <c r="CH74" s="94">
        <v>0</v>
      </c>
      <c r="CI74" s="94">
        <v>0</v>
      </c>
      <c r="CJ74" s="94">
        <v>0</v>
      </c>
      <c r="CK74" s="94">
        <v>0</v>
      </c>
      <c r="CL74" s="94">
        <v>0</v>
      </c>
      <c r="CM74" s="94">
        <v>0</v>
      </c>
      <c r="CN74" s="94" t="s">
        <v>4252</v>
      </c>
      <c r="CO74" s="94"/>
      <c r="CP74" s="216">
        <v>0.03</v>
      </c>
      <c r="CQ74" s="94">
        <v>2.7</v>
      </c>
      <c r="CR74" s="94">
        <v>2.9</v>
      </c>
      <c r="CS74" s="216">
        <v>0.27</v>
      </c>
      <c r="CT74" s="94"/>
      <c r="CU74" s="94"/>
      <c r="CV74" s="94"/>
      <c r="CW74" s="94">
        <v>89</v>
      </c>
      <c r="CX74" s="94">
        <v>78</v>
      </c>
      <c r="CY74" s="94">
        <v>73</v>
      </c>
      <c r="CZ74" s="94"/>
      <c r="DA74" s="94"/>
      <c r="DB74" s="94"/>
      <c r="DC74" s="94">
        <v>49</v>
      </c>
      <c r="DD74" s="94">
        <v>36</v>
      </c>
      <c r="DE74" s="94">
        <v>29</v>
      </c>
      <c r="DF74" s="94"/>
      <c r="DG74" s="94"/>
      <c r="DH74" s="94"/>
      <c r="DI74" s="94">
        <v>90</v>
      </c>
      <c r="DJ74" s="94">
        <v>80</v>
      </c>
      <c r="DK74" s="94">
        <v>78</v>
      </c>
      <c r="DL74" s="94"/>
      <c r="DM74" s="94"/>
      <c r="DN74" s="94"/>
      <c r="DO74" s="94">
        <v>1</v>
      </c>
      <c r="DP74" s="94">
        <v>3</v>
      </c>
      <c r="DQ74" s="94">
        <v>4</v>
      </c>
      <c r="DR74" s="94"/>
    </row>
    <row r="75" spans="1:122">
      <c r="A75" s="42">
        <v>72</v>
      </c>
      <c r="B75" s="42">
        <v>2023</v>
      </c>
      <c r="C75" s="189"/>
      <c r="D75" s="217" t="s">
        <v>430</v>
      </c>
      <c r="E75" s="189"/>
      <c r="F75" s="99" t="s">
        <v>4187</v>
      </c>
      <c r="G75" s="189"/>
      <c r="H75" s="99" t="s">
        <v>4188</v>
      </c>
      <c r="I75" s="189"/>
      <c r="J75" s="189"/>
      <c r="K75" s="42" t="s">
        <v>4166</v>
      </c>
      <c r="L75" s="99" t="s">
        <v>4170</v>
      </c>
      <c r="M75" s="189"/>
      <c r="N75" s="99" t="s">
        <v>1089</v>
      </c>
      <c r="O75" s="99" t="s">
        <v>4297</v>
      </c>
      <c r="P75" s="99" t="s">
        <v>4298</v>
      </c>
      <c r="Q75" s="99" t="s">
        <v>4299</v>
      </c>
      <c r="R75" s="189"/>
      <c r="S75" s="224">
        <v>1969</v>
      </c>
      <c r="T75" s="230">
        <v>1122</v>
      </c>
      <c r="U75" s="243">
        <f t="shared" si="31"/>
        <v>374</v>
      </c>
      <c r="V75" s="99" t="s">
        <v>3254</v>
      </c>
      <c r="W75" s="189"/>
      <c r="X75" s="189"/>
      <c r="Y75" s="193"/>
      <c r="Z75" s="241" t="s">
        <v>4300</v>
      </c>
      <c r="AA75" s="193" t="s">
        <v>2</v>
      </c>
      <c r="AB75" s="99">
        <v>8</v>
      </c>
      <c r="AC75" s="42"/>
      <c r="AD75" s="99">
        <v>12</v>
      </c>
      <c r="AE75" s="224">
        <f t="shared" si="32"/>
        <v>4</v>
      </c>
      <c r="AF75" s="115">
        <f t="shared" si="33"/>
        <v>0.5</v>
      </c>
      <c r="AG75" s="99">
        <v>20</v>
      </c>
      <c r="AH75" s="22"/>
      <c r="AI75" s="99">
        <v>38</v>
      </c>
      <c r="AJ75" s="224">
        <f t="shared" si="34"/>
        <v>18</v>
      </c>
      <c r="AK75" s="115">
        <f t="shared" si="35"/>
        <v>0.9</v>
      </c>
      <c r="AL75" s="99">
        <v>80</v>
      </c>
      <c r="AM75" s="53"/>
      <c r="AN75" s="99">
        <v>87</v>
      </c>
      <c r="AO75" s="224">
        <f t="shared" si="36"/>
        <v>7</v>
      </c>
      <c r="AP75" s="115">
        <f t="shared" si="37"/>
        <v>8.7499999999999994E-2</v>
      </c>
      <c r="AQ75" s="99">
        <v>33</v>
      </c>
      <c r="AR75" s="221"/>
      <c r="AS75" s="99">
        <v>45</v>
      </c>
      <c r="AT75" s="224">
        <f t="shared" si="38"/>
        <v>12</v>
      </c>
      <c r="AU75" s="115">
        <f t="shared" si="39"/>
        <v>0.36363636363636365</v>
      </c>
      <c r="AV75" s="22"/>
      <c r="AW75" s="115"/>
      <c r="AX75" s="115"/>
      <c r="AY75" s="42"/>
      <c r="AZ75" s="42"/>
      <c r="BA75" s="99">
        <v>100</v>
      </c>
      <c r="BB75" s="99"/>
      <c r="BC75" s="99">
        <v>100</v>
      </c>
      <c r="BD75" s="224">
        <f t="shared" si="40"/>
        <v>0</v>
      </c>
      <c r="BE75" s="115">
        <f t="shared" si="41"/>
        <v>0</v>
      </c>
      <c r="BF75" s="99">
        <v>62</v>
      </c>
      <c r="BG75" s="99"/>
      <c r="BH75" s="99">
        <v>65</v>
      </c>
      <c r="BI75" s="224">
        <f t="shared" si="42"/>
        <v>3</v>
      </c>
      <c r="BJ75" s="115">
        <f t="shared" si="43"/>
        <v>4.8387096774193547E-2</v>
      </c>
      <c r="BK75" s="99">
        <v>46</v>
      </c>
      <c r="BL75" s="183"/>
      <c r="BM75" s="99">
        <v>52</v>
      </c>
      <c r="BN75" s="224">
        <f t="shared" si="44"/>
        <v>6</v>
      </c>
      <c r="BO75" s="115">
        <f t="shared" si="45"/>
        <v>0.13043478260869565</v>
      </c>
      <c r="BP75" s="42"/>
      <c r="BQ75" s="42"/>
      <c r="BR75" s="47"/>
      <c r="BS75" s="42"/>
      <c r="BT75" s="48"/>
      <c r="BU75" s="42"/>
      <c r="BV75" s="42"/>
      <c r="BW75" s="42"/>
      <c r="BX75" s="42"/>
      <c r="BY75" s="96">
        <v>0</v>
      </c>
      <c r="BZ75" s="94">
        <v>1</v>
      </c>
      <c r="CA75" s="94">
        <v>0</v>
      </c>
      <c r="CB75" s="94">
        <v>0</v>
      </c>
      <c r="CC75" s="94">
        <v>0</v>
      </c>
      <c r="CD75" s="94">
        <v>0</v>
      </c>
      <c r="CE75" s="94">
        <v>0</v>
      </c>
      <c r="CF75" s="94">
        <v>0</v>
      </c>
      <c r="CG75" s="94">
        <v>1</v>
      </c>
      <c r="CH75" s="94">
        <v>0</v>
      </c>
      <c r="CI75" s="94">
        <v>0</v>
      </c>
      <c r="CJ75" s="94">
        <v>0</v>
      </c>
      <c r="CK75" s="94">
        <v>0</v>
      </c>
      <c r="CL75" s="94">
        <v>0</v>
      </c>
      <c r="CM75" s="94">
        <v>0</v>
      </c>
      <c r="CN75" s="94" t="s">
        <v>4252</v>
      </c>
      <c r="CO75" s="94"/>
      <c r="CP75" s="216">
        <v>0.04</v>
      </c>
      <c r="CQ75" s="94">
        <v>3.1</v>
      </c>
      <c r="CR75" s="94">
        <v>3.6</v>
      </c>
      <c r="CS75" s="216">
        <v>0.36</v>
      </c>
      <c r="CT75" s="94"/>
      <c r="CU75" s="94"/>
      <c r="CV75" s="94"/>
      <c r="CW75" s="94">
        <v>77</v>
      </c>
      <c r="CX75" s="94">
        <v>57</v>
      </c>
      <c r="CY75" s="94">
        <v>48</v>
      </c>
      <c r="CZ75" s="94"/>
      <c r="DA75" s="94"/>
      <c r="DB75" s="94"/>
      <c r="DC75" s="94">
        <v>36</v>
      </c>
      <c r="DD75" s="94">
        <v>25</v>
      </c>
      <c r="DE75" s="94">
        <v>22</v>
      </c>
      <c r="DF75" s="94"/>
      <c r="DG75" s="94"/>
      <c r="DH75" s="94"/>
      <c r="DI75" s="94">
        <v>80</v>
      </c>
      <c r="DJ75" s="94">
        <v>65</v>
      </c>
      <c r="DK75" s="94">
        <v>59</v>
      </c>
      <c r="DL75" s="94"/>
      <c r="DM75" s="94"/>
      <c r="DN75" s="94"/>
      <c r="DO75" s="94">
        <v>3</v>
      </c>
      <c r="DP75" s="94">
        <v>9</v>
      </c>
      <c r="DQ75" s="94">
        <v>11</v>
      </c>
      <c r="DR75" s="94"/>
    </row>
    <row r="76" spans="1:122">
      <c r="A76" s="42">
        <v>73</v>
      </c>
      <c r="B76" s="42">
        <v>2023</v>
      </c>
      <c r="C76" s="189"/>
      <c r="D76" s="217" t="s">
        <v>430</v>
      </c>
      <c r="E76" s="189"/>
      <c r="F76" s="99" t="s">
        <v>4187</v>
      </c>
      <c r="G76" s="189"/>
      <c r="H76" s="99" t="s">
        <v>4188</v>
      </c>
      <c r="I76" s="189"/>
      <c r="J76" s="189"/>
      <c r="K76" s="42" t="s">
        <v>4166</v>
      </c>
      <c r="L76" s="99" t="s">
        <v>4171</v>
      </c>
      <c r="M76" s="189"/>
      <c r="N76" s="99" t="s">
        <v>1089</v>
      </c>
      <c r="O76" s="99" t="s">
        <v>4297</v>
      </c>
      <c r="P76" s="99" t="s">
        <v>4298</v>
      </c>
      <c r="Q76" s="99" t="s">
        <v>4299</v>
      </c>
      <c r="R76" s="189"/>
      <c r="S76" s="224">
        <v>2024</v>
      </c>
      <c r="T76" s="230">
        <v>1179</v>
      </c>
      <c r="U76" s="243">
        <f t="shared" si="31"/>
        <v>393</v>
      </c>
      <c r="V76" s="99" t="s">
        <v>3254</v>
      </c>
      <c r="W76" s="189"/>
      <c r="X76" s="189"/>
      <c r="Y76" s="193"/>
      <c r="Z76" s="241" t="s">
        <v>4300</v>
      </c>
      <c r="AA76" s="193" t="s">
        <v>2</v>
      </c>
      <c r="AB76" s="99">
        <v>3</v>
      </c>
      <c r="AC76" s="42"/>
      <c r="AD76" s="99">
        <v>5</v>
      </c>
      <c r="AE76" s="224">
        <f t="shared" si="32"/>
        <v>2</v>
      </c>
      <c r="AF76" s="115">
        <f t="shared" si="33"/>
        <v>0.66666666666666663</v>
      </c>
      <c r="AG76" s="99">
        <v>24</v>
      </c>
      <c r="AH76" s="22"/>
      <c r="AI76" s="99">
        <v>32</v>
      </c>
      <c r="AJ76" s="224">
        <f t="shared" si="34"/>
        <v>8</v>
      </c>
      <c r="AK76" s="115">
        <f t="shared" si="35"/>
        <v>0.33333333333333331</v>
      </c>
      <c r="AL76" s="99">
        <v>83</v>
      </c>
      <c r="AM76" s="53"/>
      <c r="AN76" s="99">
        <v>87</v>
      </c>
      <c r="AO76" s="224">
        <f t="shared" si="36"/>
        <v>4</v>
      </c>
      <c r="AP76" s="115">
        <f t="shared" si="37"/>
        <v>4.8192771084337352E-2</v>
      </c>
      <c r="AQ76" s="99">
        <v>48</v>
      </c>
      <c r="AR76" s="221"/>
      <c r="AS76" s="99">
        <v>51</v>
      </c>
      <c r="AT76" s="224">
        <f t="shared" si="38"/>
        <v>3</v>
      </c>
      <c r="AU76" s="115">
        <f t="shared" si="39"/>
        <v>6.25E-2</v>
      </c>
      <c r="AV76" s="22"/>
      <c r="AW76" s="115"/>
      <c r="AX76" s="115"/>
      <c r="AY76" s="42"/>
      <c r="AZ76" s="42"/>
      <c r="BA76" s="99">
        <v>94</v>
      </c>
      <c r="BB76" s="99"/>
      <c r="BC76" s="99">
        <v>97</v>
      </c>
      <c r="BD76" s="224">
        <f t="shared" si="40"/>
        <v>3</v>
      </c>
      <c r="BE76" s="115">
        <f t="shared" si="41"/>
        <v>3.1914893617021274E-2</v>
      </c>
      <c r="BF76" s="99">
        <v>71</v>
      </c>
      <c r="BG76" s="99"/>
      <c r="BH76" s="99">
        <v>72</v>
      </c>
      <c r="BI76" s="224">
        <f t="shared" si="42"/>
        <v>1</v>
      </c>
      <c r="BJ76" s="115">
        <f t="shared" si="43"/>
        <v>1.4084507042253521E-2</v>
      </c>
      <c r="BK76" s="99">
        <v>55</v>
      </c>
      <c r="BL76" s="183"/>
      <c r="BM76" s="99">
        <v>55</v>
      </c>
      <c r="BN76" s="224">
        <f t="shared" si="44"/>
        <v>0</v>
      </c>
      <c r="BO76" s="115">
        <f t="shared" si="45"/>
        <v>0</v>
      </c>
      <c r="BP76" s="42"/>
      <c r="BQ76" s="42"/>
      <c r="BR76" s="47"/>
      <c r="BS76" s="42"/>
      <c r="BT76" s="48"/>
      <c r="BU76" s="42"/>
      <c r="BV76" s="42"/>
      <c r="BW76" s="42"/>
      <c r="BX76" s="42"/>
      <c r="BY76" s="96">
        <v>0</v>
      </c>
      <c r="BZ76" s="94">
        <v>1</v>
      </c>
      <c r="CA76" s="94">
        <v>0</v>
      </c>
      <c r="CB76" s="94">
        <v>0</v>
      </c>
      <c r="CC76" s="94">
        <v>0</v>
      </c>
      <c r="CD76" s="94">
        <v>0</v>
      </c>
      <c r="CE76" s="94">
        <v>0</v>
      </c>
      <c r="CF76" s="94">
        <v>0</v>
      </c>
      <c r="CG76" s="94">
        <v>1</v>
      </c>
      <c r="CH76" s="94">
        <v>0</v>
      </c>
      <c r="CI76" s="94">
        <v>0</v>
      </c>
      <c r="CJ76" s="94">
        <v>0</v>
      </c>
      <c r="CK76" s="94">
        <v>0</v>
      </c>
      <c r="CL76" s="94">
        <v>0</v>
      </c>
      <c r="CM76" s="94">
        <v>0</v>
      </c>
      <c r="CN76" s="94" t="s">
        <v>4252</v>
      </c>
      <c r="CO76" s="94"/>
      <c r="CP76" s="216">
        <v>0.04</v>
      </c>
      <c r="CQ76" s="94">
        <v>2.9</v>
      </c>
      <c r="CR76" s="94">
        <v>3</v>
      </c>
      <c r="CS76" s="216">
        <v>0.37</v>
      </c>
      <c r="CT76" s="94"/>
      <c r="CU76" s="94"/>
      <c r="CV76" s="94"/>
      <c r="CW76" s="94">
        <v>83</v>
      </c>
      <c r="CX76" s="94">
        <v>60</v>
      </c>
      <c r="CY76" s="94">
        <v>54</v>
      </c>
      <c r="CZ76" s="94"/>
      <c r="DA76" s="94"/>
      <c r="DB76" s="94"/>
      <c r="DC76" s="94">
        <v>39</v>
      </c>
      <c r="DD76" s="94">
        <v>27</v>
      </c>
      <c r="DE76" s="94">
        <v>23</v>
      </c>
      <c r="DF76" s="94"/>
      <c r="DG76" s="94"/>
      <c r="DH76" s="94"/>
      <c r="DI76" s="94">
        <v>85</v>
      </c>
      <c r="DJ76" s="94">
        <v>69</v>
      </c>
      <c r="DK76" s="94">
        <v>63</v>
      </c>
      <c r="DL76" s="94"/>
      <c r="DM76" s="94"/>
      <c r="DN76" s="94"/>
      <c r="DO76" s="94">
        <v>2</v>
      </c>
      <c r="DP76" s="94">
        <v>9</v>
      </c>
      <c r="DQ76" s="94">
        <v>9</v>
      </c>
      <c r="DR76" s="94"/>
    </row>
    <row r="77" spans="1:122">
      <c r="A77" s="42">
        <v>74</v>
      </c>
      <c r="B77" s="42">
        <v>2023</v>
      </c>
      <c r="C77" s="189"/>
      <c r="D77" s="217" t="e">
        <v>#N/A</v>
      </c>
      <c r="E77" s="189"/>
      <c r="F77" s="99" t="s">
        <v>4301</v>
      </c>
      <c r="G77" s="189"/>
      <c r="H77" s="99" t="s">
        <v>4302</v>
      </c>
      <c r="I77" s="189"/>
      <c r="J77" s="189"/>
      <c r="K77" s="42" t="s">
        <v>4166</v>
      </c>
      <c r="L77" s="99" t="s">
        <v>4171</v>
      </c>
      <c r="M77" s="189"/>
      <c r="N77" s="99" t="s">
        <v>4303</v>
      </c>
      <c r="O77" s="99" t="s">
        <v>4304</v>
      </c>
      <c r="P77" s="99" t="s">
        <v>4305</v>
      </c>
      <c r="Q77" s="99" t="s">
        <v>4306</v>
      </c>
      <c r="R77" s="189"/>
      <c r="S77" s="99" t="s">
        <v>4295</v>
      </c>
      <c r="T77" s="53">
        <v>247</v>
      </c>
      <c r="U77" s="243">
        <f t="shared" si="31"/>
        <v>82.333333333333329</v>
      </c>
      <c r="V77" s="99" t="s">
        <v>3254</v>
      </c>
      <c r="W77" s="189"/>
      <c r="X77" s="189"/>
      <c r="Y77" s="193"/>
      <c r="Z77" s="241" t="s">
        <v>4307</v>
      </c>
      <c r="AA77" s="193" t="s">
        <v>8</v>
      </c>
      <c r="AB77" s="215" t="s">
        <v>425</v>
      </c>
      <c r="AC77" s="42"/>
      <c r="AD77" s="215" t="s">
        <v>425</v>
      </c>
      <c r="AE77" s="215" t="s">
        <v>425</v>
      </c>
      <c r="AF77" s="215" t="s">
        <v>425</v>
      </c>
      <c r="AG77" s="215" t="s">
        <v>425</v>
      </c>
      <c r="AH77" s="22"/>
      <c r="AI77" s="215" t="s">
        <v>425</v>
      </c>
      <c r="AJ77" s="215" t="s">
        <v>425</v>
      </c>
      <c r="AK77" s="215" t="s">
        <v>425</v>
      </c>
      <c r="AL77" s="99">
        <v>10</v>
      </c>
      <c r="AM77" s="53"/>
      <c r="AN77" s="99">
        <v>28</v>
      </c>
      <c r="AO77" s="224">
        <f t="shared" si="36"/>
        <v>18</v>
      </c>
      <c r="AP77" s="115">
        <f t="shared" si="37"/>
        <v>1.8</v>
      </c>
      <c r="AQ77" s="99">
        <v>0</v>
      </c>
      <c r="AR77" s="221"/>
      <c r="AS77" s="99">
        <v>8</v>
      </c>
      <c r="AT77" s="224">
        <f t="shared" si="38"/>
        <v>8</v>
      </c>
      <c r="AU77" s="115" t="e">
        <f t="shared" si="39"/>
        <v>#DIV/0!</v>
      </c>
      <c r="AV77" s="22"/>
      <c r="AW77" s="115"/>
      <c r="AX77" s="115"/>
      <c r="AY77" s="42"/>
      <c r="AZ77" s="42"/>
      <c r="BA77" s="99">
        <v>8</v>
      </c>
      <c r="BB77" s="99"/>
      <c r="BC77" s="99">
        <v>28</v>
      </c>
      <c r="BD77" s="224">
        <f t="shared" si="40"/>
        <v>20</v>
      </c>
      <c r="BE77" s="115">
        <f t="shared" si="41"/>
        <v>2.5</v>
      </c>
      <c r="BF77" s="99">
        <v>6</v>
      </c>
      <c r="BG77" s="99"/>
      <c r="BH77" s="99">
        <v>10</v>
      </c>
      <c r="BI77" s="224">
        <f t="shared" si="42"/>
        <v>4</v>
      </c>
      <c r="BJ77" s="115">
        <f t="shared" si="43"/>
        <v>0.66666666666666663</v>
      </c>
      <c r="BK77" s="99">
        <v>6</v>
      </c>
      <c r="BL77" s="183"/>
      <c r="BM77" s="99">
        <v>15</v>
      </c>
      <c r="BN77" s="224">
        <f t="shared" si="44"/>
        <v>9</v>
      </c>
      <c r="BO77" s="115">
        <f t="shared" si="45"/>
        <v>1.5</v>
      </c>
      <c r="BP77" s="42"/>
      <c r="BQ77" s="42"/>
      <c r="BR77" s="47"/>
      <c r="BS77" s="42"/>
      <c r="BT77" s="48"/>
      <c r="BU77" s="42"/>
      <c r="BV77" s="42"/>
      <c r="BW77" s="42"/>
      <c r="BX77" s="42" t="s">
        <v>315</v>
      </c>
      <c r="BY77" s="96">
        <v>0</v>
      </c>
      <c r="BZ77" s="94">
        <v>0</v>
      </c>
      <c r="CA77" s="94">
        <v>0</v>
      </c>
      <c r="CB77" s="94">
        <v>0</v>
      </c>
      <c r="CC77" s="94">
        <v>0</v>
      </c>
      <c r="CD77" s="94">
        <v>0</v>
      </c>
      <c r="CE77" s="94">
        <v>0</v>
      </c>
      <c r="CF77" s="94">
        <v>0</v>
      </c>
      <c r="CG77" s="94">
        <v>0</v>
      </c>
      <c r="CH77" s="94">
        <v>1</v>
      </c>
      <c r="CI77" s="94">
        <v>0</v>
      </c>
      <c r="CJ77" s="94">
        <v>0</v>
      </c>
      <c r="CK77" s="94">
        <v>0</v>
      </c>
      <c r="CL77" s="94">
        <v>0</v>
      </c>
      <c r="CM77" s="94">
        <v>0</v>
      </c>
      <c r="CN77" s="94" t="s">
        <v>4308</v>
      </c>
      <c r="CO77" s="94"/>
      <c r="CP77" s="216">
        <v>0.02</v>
      </c>
      <c r="CQ77" s="94"/>
      <c r="CR77" s="94"/>
      <c r="CS77" s="216">
        <v>1</v>
      </c>
      <c r="CT77" s="94"/>
      <c r="CU77" s="94"/>
      <c r="CV77" s="94"/>
      <c r="CW77" s="94"/>
      <c r="CX77" s="94"/>
      <c r="CY77" s="94"/>
      <c r="CZ77" s="94"/>
      <c r="DA77" s="94"/>
      <c r="DB77" s="94"/>
      <c r="DC77" s="94">
        <v>23</v>
      </c>
      <c r="DD77" s="94">
        <v>10</v>
      </c>
      <c r="DE77" s="94">
        <v>9</v>
      </c>
      <c r="DF77" s="94"/>
      <c r="DG77" s="94"/>
      <c r="DH77" s="94"/>
      <c r="DI77" s="94"/>
      <c r="DJ77" s="94"/>
      <c r="DK77" s="94"/>
      <c r="DL77" s="94"/>
      <c r="DM77" s="94"/>
      <c r="DN77" s="94"/>
      <c r="DO77" s="94"/>
      <c r="DP77" s="94"/>
      <c r="DQ77" s="94"/>
      <c r="DR77" s="94"/>
    </row>
    <row r="78" spans="1:122">
      <c r="A78" s="42">
        <v>75</v>
      </c>
      <c r="B78" s="42">
        <v>2023</v>
      </c>
      <c r="C78" s="189"/>
      <c r="D78" s="217" t="e">
        <v>#N/A</v>
      </c>
      <c r="E78" s="189"/>
      <c r="F78" s="99" t="s">
        <v>4301</v>
      </c>
      <c r="G78" s="189"/>
      <c r="H78" s="99" t="s">
        <v>4302</v>
      </c>
      <c r="I78" s="189"/>
      <c r="J78" s="189"/>
      <c r="K78" s="42" t="s">
        <v>4166</v>
      </c>
      <c r="L78" s="99" t="s">
        <v>4180</v>
      </c>
      <c r="M78" s="189"/>
      <c r="N78" s="99" t="s">
        <v>4303</v>
      </c>
      <c r="O78" s="99" t="s">
        <v>4304</v>
      </c>
      <c r="P78" s="99" t="s">
        <v>4305</v>
      </c>
      <c r="Q78" s="99" t="s">
        <v>4306</v>
      </c>
      <c r="R78" s="189"/>
      <c r="S78" s="99" t="s">
        <v>4295</v>
      </c>
      <c r="T78" s="53">
        <v>523</v>
      </c>
      <c r="U78" s="243">
        <f t="shared" si="31"/>
        <v>174.33333333333334</v>
      </c>
      <c r="V78" s="99" t="s">
        <v>3254</v>
      </c>
      <c r="W78" s="189"/>
      <c r="X78" s="189"/>
      <c r="Y78" s="193"/>
      <c r="Z78" s="241" t="s">
        <v>4307</v>
      </c>
      <c r="AA78" s="193" t="s">
        <v>8</v>
      </c>
      <c r="AB78" s="215" t="s">
        <v>425</v>
      </c>
      <c r="AC78" s="42"/>
      <c r="AD78" s="215" t="s">
        <v>425</v>
      </c>
      <c r="AE78" s="215" t="s">
        <v>425</v>
      </c>
      <c r="AF78" s="215" t="s">
        <v>425</v>
      </c>
      <c r="AG78" s="215" t="s">
        <v>425</v>
      </c>
      <c r="AH78" s="22"/>
      <c r="AI78" s="215" t="s">
        <v>425</v>
      </c>
      <c r="AJ78" s="215" t="s">
        <v>425</v>
      </c>
      <c r="AK78" s="215" t="s">
        <v>425</v>
      </c>
      <c r="AL78" s="99">
        <v>12</v>
      </c>
      <c r="AM78" s="53"/>
      <c r="AN78" s="99">
        <v>45</v>
      </c>
      <c r="AO78" s="224">
        <f t="shared" si="36"/>
        <v>33</v>
      </c>
      <c r="AP78" s="115">
        <f t="shared" si="37"/>
        <v>2.75</v>
      </c>
      <c r="AQ78" s="99">
        <v>3</v>
      </c>
      <c r="AR78" s="221"/>
      <c r="AS78" s="99">
        <v>19</v>
      </c>
      <c r="AT78" s="224">
        <f t="shared" si="38"/>
        <v>16</v>
      </c>
      <c r="AU78" s="115">
        <f t="shared" si="39"/>
        <v>5.333333333333333</v>
      </c>
      <c r="AV78" s="22"/>
      <c r="AW78" s="115"/>
      <c r="AX78" s="115"/>
      <c r="AY78" s="42"/>
      <c r="AZ78" s="42"/>
      <c r="BA78" s="99">
        <v>12</v>
      </c>
      <c r="BB78" s="99"/>
      <c r="BC78" s="99">
        <v>41</v>
      </c>
      <c r="BD78" s="224">
        <f t="shared" si="40"/>
        <v>29</v>
      </c>
      <c r="BE78" s="115">
        <f t="shared" si="41"/>
        <v>2.4166666666666665</v>
      </c>
      <c r="BF78" s="99">
        <v>6</v>
      </c>
      <c r="BG78" s="99"/>
      <c r="BH78" s="99">
        <v>26</v>
      </c>
      <c r="BI78" s="224">
        <f t="shared" si="42"/>
        <v>20</v>
      </c>
      <c r="BJ78" s="115">
        <f t="shared" si="43"/>
        <v>3.3333333333333335</v>
      </c>
      <c r="BK78" s="99">
        <v>6</v>
      </c>
      <c r="BL78" s="183"/>
      <c r="BM78" s="99">
        <v>21</v>
      </c>
      <c r="BN78" s="224">
        <f t="shared" si="44"/>
        <v>15</v>
      </c>
      <c r="BO78" s="115">
        <f t="shared" si="45"/>
        <v>2.5</v>
      </c>
      <c r="BP78" s="42"/>
      <c r="BQ78" s="42"/>
      <c r="BR78" s="47"/>
      <c r="BS78" s="42"/>
      <c r="BT78" s="48"/>
      <c r="BU78" s="42"/>
      <c r="BV78" s="42"/>
      <c r="BW78" s="42"/>
      <c r="BX78" s="42" t="s">
        <v>315</v>
      </c>
      <c r="BY78" s="96">
        <v>0</v>
      </c>
      <c r="BZ78" s="94">
        <v>0</v>
      </c>
      <c r="CA78" s="94">
        <v>0</v>
      </c>
      <c r="CB78" s="94">
        <v>0</v>
      </c>
      <c r="CC78" s="94">
        <v>0</v>
      </c>
      <c r="CD78" s="94">
        <v>0</v>
      </c>
      <c r="CE78" s="94">
        <v>0</v>
      </c>
      <c r="CF78" s="94">
        <v>0</v>
      </c>
      <c r="CG78" s="94">
        <v>0</v>
      </c>
      <c r="CH78" s="94">
        <v>1</v>
      </c>
      <c r="CI78" s="94">
        <v>0</v>
      </c>
      <c r="CJ78" s="94">
        <v>0</v>
      </c>
      <c r="CK78" s="94">
        <v>0</v>
      </c>
      <c r="CL78" s="94">
        <v>0</v>
      </c>
      <c r="CM78" s="94">
        <v>0</v>
      </c>
      <c r="CN78" s="94" t="s">
        <v>4308</v>
      </c>
      <c r="CO78" s="94"/>
      <c r="CP78" s="216">
        <v>0.03</v>
      </c>
      <c r="CQ78" s="94"/>
      <c r="CR78" s="94"/>
      <c r="CS78" s="216">
        <v>1</v>
      </c>
      <c r="CT78" s="94"/>
      <c r="CU78" s="94"/>
      <c r="CV78" s="94"/>
      <c r="CW78" s="94"/>
      <c r="CX78" s="94"/>
      <c r="CY78" s="94"/>
      <c r="CZ78" s="94"/>
      <c r="DA78" s="94"/>
      <c r="DB78" s="94"/>
      <c r="DC78" s="94">
        <v>28</v>
      </c>
      <c r="DD78" s="94">
        <v>16</v>
      </c>
      <c r="DE78" s="94">
        <v>12</v>
      </c>
      <c r="DF78" s="94"/>
      <c r="DG78" s="94"/>
      <c r="DH78" s="94"/>
      <c r="DI78" s="94"/>
      <c r="DJ78" s="94"/>
      <c r="DK78" s="94"/>
      <c r="DL78" s="94"/>
      <c r="DM78" s="94"/>
      <c r="DN78" s="94"/>
      <c r="DO78" s="94"/>
      <c r="DP78" s="94"/>
      <c r="DQ78" s="94"/>
      <c r="DR78" s="94"/>
    </row>
    <row r="79" spans="1:122">
      <c r="A79" s="42">
        <v>76</v>
      </c>
      <c r="B79" s="42">
        <v>2023</v>
      </c>
      <c r="C79" s="189"/>
      <c r="D79" s="217" t="e">
        <v>#N/A</v>
      </c>
      <c r="E79" s="189"/>
      <c r="F79" s="99" t="s">
        <v>4309</v>
      </c>
      <c r="G79" s="189"/>
      <c r="H79" s="99" t="s">
        <v>4310</v>
      </c>
      <c r="I79" s="189"/>
      <c r="J79" s="189"/>
      <c r="K79" s="42" t="s">
        <v>4166</v>
      </c>
      <c r="L79" s="99" t="s">
        <v>4171</v>
      </c>
      <c r="M79" s="189"/>
      <c r="N79" s="99" t="s">
        <v>4311</v>
      </c>
      <c r="O79" s="99" t="s">
        <v>4312</v>
      </c>
      <c r="P79" s="99" t="s">
        <v>4313</v>
      </c>
      <c r="Q79" s="99" t="s">
        <v>4314</v>
      </c>
      <c r="R79" s="189"/>
      <c r="S79" s="224">
        <v>2861</v>
      </c>
      <c r="T79" s="53">
        <v>787</v>
      </c>
      <c r="U79" s="243">
        <f t="shared" si="31"/>
        <v>262.33333333333331</v>
      </c>
      <c r="V79" s="99" t="s">
        <v>3254</v>
      </c>
      <c r="W79" s="189"/>
      <c r="X79" s="189"/>
      <c r="Y79" s="193"/>
      <c r="Z79" s="241" t="s">
        <v>4315</v>
      </c>
      <c r="AA79" s="193" t="s">
        <v>2</v>
      </c>
      <c r="AB79" s="99">
        <v>73</v>
      </c>
      <c r="AC79" s="42"/>
      <c r="AD79" s="99">
        <v>75</v>
      </c>
      <c r="AE79" s="224">
        <f t="shared" ref="AE79:AE126" si="46">AD79-AB79</f>
        <v>2</v>
      </c>
      <c r="AF79" s="115">
        <f t="shared" ref="AF79:AF126" si="47">(AD79-AB79)/AB79</f>
        <v>2.7397260273972601E-2</v>
      </c>
      <c r="AG79" s="99">
        <v>90</v>
      </c>
      <c r="AH79" s="22"/>
      <c r="AI79" s="99">
        <v>91</v>
      </c>
      <c r="AJ79" s="224">
        <f t="shared" ref="AJ79:AJ126" si="48">AI79-AG79</f>
        <v>1</v>
      </c>
      <c r="AK79" s="115">
        <f t="shared" ref="AK79:AK126" si="49">(AI79-AG79)/AG79</f>
        <v>1.1111111111111112E-2</v>
      </c>
      <c r="AL79" s="99">
        <v>97</v>
      </c>
      <c r="AM79" s="53"/>
      <c r="AN79" s="99">
        <v>99</v>
      </c>
      <c r="AO79" s="224">
        <f t="shared" si="36"/>
        <v>2</v>
      </c>
      <c r="AP79" s="115">
        <f t="shared" si="37"/>
        <v>2.0618556701030927E-2</v>
      </c>
      <c r="AQ79" s="99">
        <v>78</v>
      </c>
      <c r="AR79" s="221"/>
      <c r="AS79" s="99">
        <v>80</v>
      </c>
      <c r="AT79" s="224">
        <f t="shared" si="38"/>
        <v>2</v>
      </c>
      <c r="AU79" s="115">
        <f t="shared" si="39"/>
        <v>2.564102564102564E-2</v>
      </c>
      <c r="AV79" s="22"/>
      <c r="AW79" s="115"/>
      <c r="AX79" s="115"/>
      <c r="AY79" s="42"/>
      <c r="AZ79" s="42"/>
      <c r="BA79" s="99">
        <v>89</v>
      </c>
      <c r="BB79" s="99"/>
      <c r="BC79" s="99">
        <v>92</v>
      </c>
      <c r="BD79" s="224">
        <f t="shared" si="40"/>
        <v>3</v>
      </c>
      <c r="BE79" s="115">
        <f t="shared" si="41"/>
        <v>3.3707865168539325E-2</v>
      </c>
      <c r="BF79" s="99">
        <v>87</v>
      </c>
      <c r="BG79" s="99"/>
      <c r="BH79" s="99">
        <v>89</v>
      </c>
      <c r="BI79" s="224">
        <f t="shared" si="42"/>
        <v>2</v>
      </c>
      <c r="BJ79" s="115">
        <f t="shared" si="43"/>
        <v>2.2988505747126436E-2</v>
      </c>
      <c r="BK79" s="99">
        <v>83</v>
      </c>
      <c r="BL79" s="183"/>
      <c r="BM79" s="99">
        <v>84</v>
      </c>
      <c r="BN79" s="224">
        <f t="shared" si="44"/>
        <v>1</v>
      </c>
      <c r="BO79" s="115">
        <f t="shared" si="45"/>
        <v>1.2048192771084338E-2</v>
      </c>
      <c r="BP79" s="42"/>
      <c r="BQ79" s="42"/>
      <c r="BR79" s="47"/>
      <c r="BS79" s="42"/>
      <c r="BT79" s="48"/>
      <c r="BU79" s="42"/>
      <c r="BV79" s="42"/>
      <c r="BW79" s="42"/>
      <c r="BX79" s="42"/>
      <c r="BY79" s="96">
        <v>0</v>
      </c>
      <c r="BZ79" s="94">
        <v>0</v>
      </c>
      <c r="CA79" s="94">
        <v>0</v>
      </c>
      <c r="CB79" s="94">
        <v>0</v>
      </c>
      <c r="CC79" s="94">
        <v>1</v>
      </c>
      <c r="CD79" s="94">
        <v>0</v>
      </c>
      <c r="CE79" s="94">
        <v>0</v>
      </c>
      <c r="CF79" s="94">
        <v>0</v>
      </c>
      <c r="CG79" s="94">
        <v>0</v>
      </c>
      <c r="CH79" s="94">
        <v>1</v>
      </c>
      <c r="CI79" s="94">
        <v>0</v>
      </c>
      <c r="CJ79" s="94">
        <v>0</v>
      </c>
      <c r="CK79" s="94">
        <v>1</v>
      </c>
      <c r="CL79" s="94">
        <v>0</v>
      </c>
      <c r="CM79" s="94">
        <v>0</v>
      </c>
      <c r="CN79" s="94" t="s">
        <v>4316</v>
      </c>
      <c r="CO79" s="94"/>
      <c r="CP79" s="216">
        <v>0.85</v>
      </c>
      <c r="CQ79" s="94"/>
      <c r="CR79" s="94"/>
      <c r="CS79" s="216">
        <v>0.22</v>
      </c>
      <c r="CT79" s="94"/>
      <c r="CU79" s="94"/>
      <c r="CV79" s="94"/>
      <c r="CW79" s="94">
        <v>77</v>
      </c>
      <c r="CX79" s="94">
        <v>62</v>
      </c>
      <c r="CY79" s="94">
        <v>56</v>
      </c>
      <c r="CZ79" s="94"/>
      <c r="DA79" s="94"/>
      <c r="DB79" s="94"/>
      <c r="DC79" s="94">
        <v>41</v>
      </c>
      <c r="DD79" s="94">
        <v>23</v>
      </c>
      <c r="DE79" s="94">
        <v>19</v>
      </c>
      <c r="DF79" s="94"/>
      <c r="DG79" s="94"/>
      <c r="DH79" s="94"/>
      <c r="DI79" s="94">
        <v>80</v>
      </c>
      <c r="DJ79" s="94">
        <v>69</v>
      </c>
      <c r="DK79" s="94">
        <v>63</v>
      </c>
      <c r="DL79" s="94"/>
      <c r="DM79" s="94"/>
      <c r="DN79" s="94"/>
      <c r="DO79" s="94">
        <v>2</v>
      </c>
      <c r="DP79" s="94">
        <v>6</v>
      </c>
      <c r="DQ79" s="94">
        <v>7</v>
      </c>
      <c r="DR79" s="94"/>
    </row>
    <row r="80" spans="1:122">
      <c r="A80" s="42">
        <v>77</v>
      </c>
      <c r="B80" s="42">
        <v>2023</v>
      </c>
      <c r="C80" s="189"/>
      <c r="D80" s="217" t="e">
        <v>#N/A</v>
      </c>
      <c r="E80" s="189"/>
      <c r="F80" s="99" t="s">
        <v>4309</v>
      </c>
      <c r="G80" s="189"/>
      <c r="H80" s="99" t="s">
        <v>4310</v>
      </c>
      <c r="I80" s="189"/>
      <c r="J80" s="189"/>
      <c r="K80" s="42" t="s">
        <v>4166</v>
      </c>
      <c r="L80" s="99" t="s">
        <v>4180</v>
      </c>
      <c r="M80" s="189"/>
      <c r="N80" s="99" t="s">
        <v>4311</v>
      </c>
      <c r="O80" s="99" t="s">
        <v>4312</v>
      </c>
      <c r="P80" s="99" t="s">
        <v>4313</v>
      </c>
      <c r="Q80" s="99" t="s">
        <v>4314</v>
      </c>
      <c r="R80" s="189"/>
      <c r="S80" s="224">
        <v>1696</v>
      </c>
      <c r="T80" s="230">
        <v>1307</v>
      </c>
      <c r="U80" s="243">
        <f t="shared" si="31"/>
        <v>435.66666666666669</v>
      </c>
      <c r="V80" s="99" t="s">
        <v>3254</v>
      </c>
      <c r="W80" s="189"/>
      <c r="X80" s="189"/>
      <c r="Y80" s="193"/>
      <c r="Z80" s="241" t="s">
        <v>4315</v>
      </c>
      <c r="AA80" s="193" t="s">
        <v>2</v>
      </c>
      <c r="AB80" s="99">
        <v>78</v>
      </c>
      <c r="AC80" s="42"/>
      <c r="AD80" s="99">
        <v>82</v>
      </c>
      <c r="AE80" s="224">
        <f t="shared" si="46"/>
        <v>4</v>
      </c>
      <c r="AF80" s="115">
        <f t="shared" si="47"/>
        <v>5.128205128205128E-2</v>
      </c>
      <c r="AG80" s="99">
        <v>88</v>
      </c>
      <c r="AH80" s="22"/>
      <c r="AI80" s="99">
        <v>88</v>
      </c>
      <c r="AJ80" s="224">
        <f t="shared" si="48"/>
        <v>0</v>
      </c>
      <c r="AK80" s="115">
        <f t="shared" si="49"/>
        <v>0</v>
      </c>
      <c r="AL80" s="99">
        <v>99</v>
      </c>
      <c r="AM80" s="53"/>
      <c r="AN80" s="99">
        <v>99</v>
      </c>
      <c r="AO80" s="224">
        <f t="shared" si="36"/>
        <v>0</v>
      </c>
      <c r="AP80" s="115">
        <f t="shared" si="37"/>
        <v>0</v>
      </c>
      <c r="AQ80" s="99">
        <v>76</v>
      </c>
      <c r="AR80" s="221"/>
      <c r="AS80" s="99">
        <v>78</v>
      </c>
      <c r="AT80" s="224">
        <f t="shared" si="38"/>
        <v>2</v>
      </c>
      <c r="AU80" s="115">
        <f t="shared" si="39"/>
        <v>2.6315789473684209E-2</v>
      </c>
      <c r="AV80" s="22"/>
      <c r="AW80" s="115"/>
      <c r="AX80" s="115"/>
      <c r="AY80" s="42"/>
      <c r="AZ80" s="42"/>
      <c r="BA80" s="99">
        <v>94</v>
      </c>
      <c r="BB80" s="99"/>
      <c r="BC80" s="99">
        <v>92</v>
      </c>
      <c r="BD80" s="224">
        <f t="shared" si="40"/>
        <v>-2</v>
      </c>
      <c r="BE80" s="115">
        <f t="shared" si="41"/>
        <v>-2.1276595744680851E-2</v>
      </c>
      <c r="BF80" s="99">
        <v>86</v>
      </c>
      <c r="BG80" s="99"/>
      <c r="BH80" s="99">
        <v>91</v>
      </c>
      <c r="BI80" s="224">
        <f t="shared" si="42"/>
        <v>5</v>
      </c>
      <c r="BJ80" s="115">
        <f t="shared" si="43"/>
        <v>5.8139534883720929E-2</v>
      </c>
      <c r="BK80" s="99">
        <v>48</v>
      </c>
      <c r="BL80" s="183"/>
      <c r="BM80" s="99">
        <v>72</v>
      </c>
      <c r="BN80" s="224">
        <f t="shared" si="44"/>
        <v>24</v>
      </c>
      <c r="BO80" s="115">
        <f t="shared" si="45"/>
        <v>0.5</v>
      </c>
      <c r="BP80" s="42"/>
      <c r="BQ80" s="42"/>
      <c r="BR80" s="47"/>
      <c r="BS80" s="42"/>
      <c r="BT80" s="48"/>
      <c r="BU80" s="42"/>
      <c r="BV80" s="42"/>
      <c r="BW80" s="42"/>
      <c r="BX80" s="42"/>
      <c r="BY80" s="96">
        <v>0</v>
      </c>
      <c r="BZ80" s="94">
        <v>0</v>
      </c>
      <c r="CA80" s="94">
        <v>0</v>
      </c>
      <c r="CB80" s="94">
        <v>0</v>
      </c>
      <c r="CC80" s="94">
        <v>1</v>
      </c>
      <c r="CD80" s="94">
        <v>0</v>
      </c>
      <c r="CE80" s="94">
        <v>0</v>
      </c>
      <c r="CF80" s="94">
        <v>0</v>
      </c>
      <c r="CG80" s="94">
        <v>0</v>
      </c>
      <c r="CH80" s="94">
        <v>1</v>
      </c>
      <c r="CI80" s="94">
        <v>0</v>
      </c>
      <c r="CJ80" s="94">
        <v>0</v>
      </c>
      <c r="CK80" s="94">
        <v>1</v>
      </c>
      <c r="CL80" s="94">
        <v>0</v>
      </c>
      <c r="CM80" s="94">
        <v>0</v>
      </c>
      <c r="CN80" s="94" t="s">
        <v>4317</v>
      </c>
      <c r="CO80" s="94"/>
      <c r="CP80" s="216">
        <v>0.83</v>
      </c>
      <c r="CQ80" s="94"/>
      <c r="CR80" s="94"/>
      <c r="CS80" s="216">
        <v>0.44</v>
      </c>
      <c r="CT80" s="94"/>
      <c r="CU80" s="94"/>
      <c r="CV80" s="94"/>
      <c r="CW80" s="94">
        <v>83</v>
      </c>
      <c r="CX80" s="94">
        <v>72</v>
      </c>
      <c r="CY80" s="94">
        <v>65</v>
      </c>
      <c r="CZ80" s="94"/>
      <c r="DA80" s="94"/>
      <c r="DB80" s="94"/>
      <c r="DC80" s="94">
        <v>52</v>
      </c>
      <c r="DD80" s="94">
        <v>36</v>
      </c>
      <c r="DE80" s="94">
        <v>30</v>
      </c>
      <c r="DF80" s="94"/>
      <c r="DG80" s="94"/>
      <c r="DH80" s="94"/>
      <c r="DI80" s="94">
        <v>86</v>
      </c>
      <c r="DJ80" s="94">
        <v>77</v>
      </c>
      <c r="DK80" s="94">
        <v>71</v>
      </c>
      <c r="DL80" s="94"/>
      <c r="DM80" s="94"/>
      <c r="DN80" s="94"/>
      <c r="DO80" s="94">
        <v>3</v>
      </c>
      <c r="DP80" s="94">
        <v>5</v>
      </c>
      <c r="DQ80" s="94">
        <v>7</v>
      </c>
      <c r="DR80" s="94"/>
    </row>
    <row r="81" spans="1:122">
      <c r="A81" s="42">
        <v>78</v>
      </c>
      <c r="B81" s="42">
        <v>2023</v>
      </c>
      <c r="C81" s="189"/>
      <c r="D81" s="217" t="s">
        <v>430</v>
      </c>
      <c r="E81" s="189"/>
      <c r="F81" s="99" t="s">
        <v>4187</v>
      </c>
      <c r="G81" s="189"/>
      <c r="H81" s="99" t="s">
        <v>4265</v>
      </c>
      <c r="I81" s="189"/>
      <c r="J81" s="189"/>
      <c r="K81" s="42" t="s">
        <v>4166</v>
      </c>
      <c r="L81" s="99" t="s">
        <v>4184</v>
      </c>
      <c r="M81" s="189"/>
      <c r="N81" s="99" t="s">
        <v>1089</v>
      </c>
      <c r="O81" s="99" t="s">
        <v>4318</v>
      </c>
      <c r="P81" s="99" t="s">
        <v>4319</v>
      </c>
      <c r="Q81" s="99" t="s">
        <v>4320</v>
      </c>
      <c r="R81" s="189"/>
      <c r="S81" s="224">
        <v>2293</v>
      </c>
      <c r="T81" s="230">
        <v>1491</v>
      </c>
      <c r="U81" s="243">
        <f t="shared" si="31"/>
        <v>497</v>
      </c>
      <c r="V81" s="99" t="s">
        <v>3254</v>
      </c>
      <c r="W81" s="189"/>
      <c r="X81" s="189"/>
      <c r="Y81" s="193"/>
      <c r="Z81" s="241" t="s">
        <v>4321</v>
      </c>
      <c r="AA81" s="193" t="s">
        <v>2</v>
      </c>
      <c r="AB81" s="99">
        <v>29</v>
      </c>
      <c r="AC81" s="42"/>
      <c r="AD81" s="99">
        <v>24</v>
      </c>
      <c r="AE81" s="224">
        <f t="shared" si="46"/>
        <v>-5</v>
      </c>
      <c r="AF81" s="115">
        <f t="shared" si="47"/>
        <v>-0.17241379310344829</v>
      </c>
      <c r="AG81" s="99">
        <v>69</v>
      </c>
      <c r="AH81" s="22"/>
      <c r="AI81" s="99">
        <v>65</v>
      </c>
      <c r="AJ81" s="224">
        <f t="shared" si="48"/>
        <v>-4</v>
      </c>
      <c r="AK81" s="115">
        <f t="shared" si="49"/>
        <v>-5.7971014492753624E-2</v>
      </c>
      <c r="AL81" s="99">
        <v>96</v>
      </c>
      <c r="AM81" s="53"/>
      <c r="AN81" s="99">
        <v>95</v>
      </c>
      <c r="AO81" s="224">
        <f t="shared" si="36"/>
        <v>-1</v>
      </c>
      <c r="AP81" s="115">
        <f t="shared" si="37"/>
        <v>-1.0416666666666666E-2</v>
      </c>
      <c r="AQ81" s="99">
        <v>61</v>
      </c>
      <c r="AR81" s="221"/>
      <c r="AS81" s="99">
        <v>45</v>
      </c>
      <c r="AT81" s="224">
        <f t="shared" si="38"/>
        <v>-16</v>
      </c>
      <c r="AU81" s="115">
        <f t="shared" si="39"/>
        <v>-0.26229508196721313</v>
      </c>
      <c r="AV81" s="22"/>
      <c r="AW81" s="115"/>
      <c r="AX81" s="115"/>
      <c r="AY81" s="42"/>
      <c r="AZ81" s="42"/>
      <c r="BA81" s="99">
        <v>94</v>
      </c>
      <c r="BB81" s="99"/>
      <c r="BC81" s="99">
        <v>96</v>
      </c>
      <c r="BD81" s="224">
        <f t="shared" si="40"/>
        <v>2</v>
      </c>
      <c r="BE81" s="115">
        <f t="shared" si="41"/>
        <v>2.1276595744680851E-2</v>
      </c>
      <c r="BF81" s="99">
        <v>87</v>
      </c>
      <c r="BG81" s="99"/>
      <c r="BH81" s="99">
        <v>80</v>
      </c>
      <c r="BI81" s="224">
        <f t="shared" si="42"/>
        <v>-7</v>
      </c>
      <c r="BJ81" s="115">
        <f t="shared" si="43"/>
        <v>-8.0459770114942528E-2</v>
      </c>
      <c r="BK81" s="99">
        <v>51</v>
      </c>
      <c r="BL81" s="183"/>
      <c r="BM81" s="99">
        <v>39</v>
      </c>
      <c r="BN81" s="224">
        <f t="shared" si="44"/>
        <v>-12</v>
      </c>
      <c r="BO81" s="115">
        <f t="shared" si="45"/>
        <v>-0.23529411764705882</v>
      </c>
      <c r="BP81" s="42"/>
      <c r="BQ81" s="42"/>
      <c r="BR81" s="47"/>
      <c r="BS81" s="42"/>
      <c r="BT81" s="48"/>
      <c r="BU81" s="42"/>
      <c r="BV81" s="42"/>
      <c r="BW81" s="42"/>
      <c r="BX81" s="42"/>
      <c r="BY81" s="96">
        <v>1</v>
      </c>
      <c r="BZ81" s="94">
        <v>0</v>
      </c>
      <c r="CA81" s="94">
        <v>0</v>
      </c>
      <c r="CB81" s="94">
        <v>0</v>
      </c>
      <c r="CC81" s="94">
        <v>0</v>
      </c>
      <c r="CD81" s="94">
        <v>0</v>
      </c>
      <c r="CE81" s="94">
        <v>0</v>
      </c>
      <c r="CF81" s="94">
        <v>0</v>
      </c>
      <c r="CG81" s="94">
        <v>0</v>
      </c>
      <c r="CH81" s="94">
        <v>0</v>
      </c>
      <c r="CI81" s="94">
        <v>0</v>
      </c>
      <c r="CJ81" s="94">
        <v>0</v>
      </c>
      <c r="CK81" s="94">
        <v>1</v>
      </c>
      <c r="CL81" s="94">
        <v>0</v>
      </c>
      <c r="CM81" s="94">
        <v>0</v>
      </c>
      <c r="CN81" s="94" t="s">
        <v>4322</v>
      </c>
      <c r="CO81" s="94"/>
      <c r="CP81" s="216">
        <v>0.09</v>
      </c>
      <c r="CQ81" s="94"/>
      <c r="CR81" s="94"/>
      <c r="CS81" s="216">
        <v>0.39</v>
      </c>
      <c r="CT81" s="94"/>
      <c r="CU81" s="94"/>
      <c r="CV81" s="94"/>
      <c r="CW81" s="94">
        <v>82</v>
      </c>
      <c r="CX81" s="94">
        <v>66</v>
      </c>
      <c r="CY81" s="94">
        <v>59</v>
      </c>
      <c r="CZ81" s="94"/>
      <c r="DA81" s="94"/>
      <c r="DB81" s="94"/>
      <c r="DC81" s="94">
        <v>37</v>
      </c>
      <c r="DD81" s="94">
        <v>28</v>
      </c>
      <c r="DE81" s="94">
        <v>26</v>
      </c>
      <c r="DF81" s="94"/>
      <c r="DG81" s="94"/>
      <c r="DH81" s="94"/>
      <c r="DI81" s="94">
        <v>84</v>
      </c>
      <c r="DJ81" s="94">
        <v>72</v>
      </c>
      <c r="DK81" s="94">
        <v>67</v>
      </c>
      <c r="DL81" s="94"/>
      <c r="DM81" s="94"/>
      <c r="DN81" s="94"/>
      <c r="DO81" s="94">
        <v>2</v>
      </c>
      <c r="DP81" s="94">
        <v>6</v>
      </c>
      <c r="DQ81" s="94">
        <v>8</v>
      </c>
      <c r="DR81" s="94"/>
    </row>
    <row r="82" spans="1:122">
      <c r="A82" s="42">
        <v>79</v>
      </c>
      <c r="B82" s="42">
        <v>2024</v>
      </c>
      <c r="C82" s="189"/>
      <c r="D82" s="217" t="s">
        <v>830</v>
      </c>
      <c r="E82" s="189"/>
      <c r="F82" s="86" t="s">
        <v>4187</v>
      </c>
      <c r="G82" s="189"/>
      <c r="H82" s="86" t="s">
        <v>4323</v>
      </c>
      <c r="I82" s="189"/>
      <c r="J82" s="189"/>
      <c r="K82" s="42" t="s">
        <v>4166</v>
      </c>
      <c r="L82" s="86" t="s">
        <v>4178</v>
      </c>
      <c r="M82" s="189"/>
      <c r="N82" s="86" t="s">
        <v>1089</v>
      </c>
      <c r="O82" s="86" t="s">
        <v>4324</v>
      </c>
      <c r="P82" s="207" t="s">
        <v>4325</v>
      </c>
      <c r="Q82" s="86" t="s">
        <v>4326</v>
      </c>
      <c r="R82" s="189"/>
      <c r="S82" s="236">
        <v>5185</v>
      </c>
      <c r="T82" s="210">
        <v>771</v>
      </c>
      <c r="U82" s="242">
        <f t="shared" si="31"/>
        <v>257</v>
      </c>
      <c r="V82" s="86" t="s">
        <v>3254</v>
      </c>
      <c r="W82" s="189"/>
      <c r="X82" s="189"/>
      <c r="Y82" s="193"/>
      <c r="Z82" s="241" t="s">
        <v>4327</v>
      </c>
      <c r="AA82" s="193" t="s">
        <v>2</v>
      </c>
      <c r="AB82" s="208">
        <v>78</v>
      </c>
      <c r="AC82" s="42"/>
      <c r="AD82" s="86">
        <v>71</v>
      </c>
      <c r="AE82" s="224">
        <f t="shared" si="46"/>
        <v>-7</v>
      </c>
      <c r="AF82" s="115">
        <f t="shared" si="47"/>
        <v>-8.9743589743589744E-2</v>
      </c>
      <c r="AG82" s="208">
        <v>94</v>
      </c>
      <c r="AH82" s="22"/>
      <c r="AI82" s="86">
        <v>96</v>
      </c>
      <c r="AJ82" s="224">
        <f t="shared" si="48"/>
        <v>2</v>
      </c>
      <c r="AK82" s="115">
        <f t="shared" si="49"/>
        <v>2.1276595744680851E-2</v>
      </c>
      <c r="AL82" s="208">
        <v>96</v>
      </c>
      <c r="AM82" s="53"/>
      <c r="AN82" s="86">
        <v>100</v>
      </c>
      <c r="AO82" s="224">
        <f t="shared" si="36"/>
        <v>4</v>
      </c>
      <c r="AP82" s="115">
        <f t="shared" si="37"/>
        <v>4.1666666666666664E-2</v>
      </c>
      <c r="AQ82" s="208">
        <v>80</v>
      </c>
      <c r="AR82" s="221"/>
      <c r="AS82" s="86">
        <v>79</v>
      </c>
      <c r="AT82" s="224">
        <f t="shared" si="38"/>
        <v>-1</v>
      </c>
      <c r="AU82" s="115">
        <f t="shared" si="39"/>
        <v>-1.2500000000000001E-2</v>
      </c>
      <c r="AV82" s="22"/>
      <c r="AW82" s="115"/>
      <c r="AX82" s="115"/>
      <c r="AY82" s="42"/>
      <c r="AZ82" s="42"/>
      <c r="BA82" s="208">
        <v>97</v>
      </c>
      <c r="BB82" s="99"/>
      <c r="BC82" s="86">
        <v>99</v>
      </c>
      <c r="BD82" s="224">
        <f t="shared" si="40"/>
        <v>2</v>
      </c>
      <c r="BE82" s="115">
        <f t="shared" si="41"/>
        <v>2.0618556701030927E-2</v>
      </c>
      <c r="BF82" s="208">
        <v>91</v>
      </c>
      <c r="BG82" s="99"/>
      <c r="BH82" s="86">
        <v>99</v>
      </c>
      <c r="BI82" s="224">
        <f t="shared" si="42"/>
        <v>8</v>
      </c>
      <c r="BJ82" s="115">
        <f t="shared" si="43"/>
        <v>8.7912087912087919E-2</v>
      </c>
      <c r="BK82" s="208">
        <v>99</v>
      </c>
      <c r="BL82" s="183"/>
      <c r="BM82" s="86">
        <v>99</v>
      </c>
      <c r="BN82" s="224">
        <f t="shared" si="44"/>
        <v>0</v>
      </c>
      <c r="BO82" s="115">
        <f t="shared" si="45"/>
        <v>0</v>
      </c>
      <c r="BP82" s="42"/>
      <c r="BQ82" s="42"/>
      <c r="BR82" s="47"/>
      <c r="BS82" s="42"/>
      <c r="BT82" s="48"/>
      <c r="BU82" s="42"/>
      <c r="BV82" s="42"/>
      <c r="BW82" s="42"/>
      <c r="BX82" s="42"/>
      <c r="BY82" s="96">
        <v>0</v>
      </c>
      <c r="BZ82" s="94">
        <v>0</v>
      </c>
      <c r="CA82" s="94">
        <v>1</v>
      </c>
      <c r="CB82" s="94">
        <v>0</v>
      </c>
      <c r="CC82" s="94">
        <v>0</v>
      </c>
      <c r="CD82" s="94">
        <v>0</v>
      </c>
      <c r="CE82" s="94">
        <v>0</v>
      </c>
      <c r="CF82" s="94">
        <v>0</v>
      </c>
      <c r="CG82" s="94">
        <v>1</v>
      </c>
      <c r="CH82" s="94">
        <v>0</v>
      </c>
      <c r="CI82" s="94">
        <v>0</v>
      </c>
      <c r="CJ82" s="94">
        <v>0</v>
      </c>
      <c r="CK82" s="94">
        <v>0</v>
      </c>
      <c r="CL82" s="94">
        <v>0</v>
      </c>
      <c r="CM82" s="94">
        <v>0</v>
      </c>
      <c r="CN82" s="94" t="s">
        <v>4328</v>
      </c>
      <c r="CO82" s="94"/>
      <c r="CP82" s="216">
        <v>0.33</v>
      </c>
      <c r="CQ82" s="94"/>
      <c r="CR82" s="94"/>
      <c r="CS82" s="216">
        <v>0.13</v>
      </c>
      <c r="CT82" s="94"/>
      <c r="CU82" s="94"/>
      <c r="CV82" s="94"/>
      <c r="CW82" s="94">
        <v>90</v>
      </c>
      <c r="CX82" s="94">
        <v>79</v>
      </c>
      <c r="CY82" s="94">
        <v>74</v>
      </c>
      <c r="CZ82" s="94"/>
      <c r="DA82" s="94"/>
      <c r="DB82" s="94"/>
      <c r="DC82" s="94">
        <v>40</v>
      </c>
      <c r="DD82" s="94">
        <v>27</v>
      </c>
      <c r="DE82" s="94">
        <v>21</v>
      </c>
      <c r="DF82" s="94"/>
      <c r="DG82" s="94"/>
      <c r="DH82" s="94"/>
      <c r="DI82" s="94">
        <v>91</v>
      </c>
      <c r="DJ82" s="94">
        <v>81</v>
      </c>
      <c r="DK82" s="94">
        <v>75</v>
      </c>
      <c r="DL82" s="94"/>
      <c r="DM82" s="94"/>
      <c r="DN82" s="94"/>
      <c r="DO82" s="94">
        <v>1</v>
      </c>
      <c r="DP82" s="94">
        <v>2</v>
      </c>
      <c r="DQ82" s="94">
        <v>1</v>
      </c>
      <c r="DR82" s="216">
        <v>0.86</v>
      </c>
    </row>
    <row r="83" spans="1:122">
      <c r="A83" s="42">
        <v>80</v>
      </c>
      <c r="B83" s="42">
        <v>2024</v>
      </c>
      <c r="C83" s="189"/>
      <c r="D83" s="217" t="s">
        <v>830</v>
      </c>
      <c r="E83" s="189"/>
      <c r="F83" s="99" t="s">
        <v>4187</v>
      </c>
      <c r="G83" s="189"/>
      <c r="H83" s="99" t="s">
        <v>4323</v>
      </c>
      <c r="I83" s="189"/>
      <c r="J83" s="189"/>
      <c r="K83" s="42" t="s">
        <v>4166</v>
      </c>
      <c r="L83" s="99" t="s">
        <v>4192</v>
      </c>
      <c r="M83" s="189"/>
      <c r="N83" s="99" t="s">
        <v>1089</v>
      </c>
      <c r="O83" s="99" t="s">
        <v>4324</v>
      </c>
      <c r="P83" s="217" t="s">
        <v>4325</v>
      </c>
      <c r="Q83" s="99" t="s">
        <v>4326</v>
      </c>
      <c r="R83" s="189"/>
      <c r="S83" s="224">
        <v>3043</v>
      </c>
      <c r="T83" s="53">
        <v>900</v>
      </c>
      <c r="U83" s="243">
        <f t="shared" si="31"/>
        <v>300</v>
      </c>
      <c r="V83" s="99" t="s">
        <v>3254</v>
      </c>
      <c r="W83" s="189"/>
      <c r="X83" s="189"/>
      <c r="Y83" s="193"/>
      <c r="Z83" s="241" t="s">
        <v>4327</v>
      </c>
      <c r="AA83" s="193" t="s">
        <v>2</v>
      </c>
      <c r="AB83" s="99">
        <v>75</v>
      </c>
      <c r="AC83" s="42"/>
      <c r="AD83" s="99">
        <v>61</v>
      </c>
      <c r="AE83" s="224">
        <f t="shared" si="46"/>
        <v>-14</v>
      </c>
      <c r="AF83" s="115">
        <f t="shared" si="47"/>
        <v>-0.18666666666666668</v>
      </c>
      <c r="AG83" s="99">
        <v>98</v>
      </c>
      <c r="AH83" s="22"/>
      <c r="AI83" s="99">
        <v>96</v>
      </c>
      <c r="AJ83" s="224">
        <f t="shared" si="48"/>
        <v>-2</v>
      </c>
      <c r="AK83" s="115">
        <f t="shared" si="49"/>
        <v>-2.0408163265306121E-2</v>
      </c>
      <c r="AL83" s="99">
        <v>100</v>
      </c>
      <c r="AM83" s="53"/>
      <c r="AN83" s="99">
        <v>100</v>
      </c>
      <c r="AO83" s="224">
        <f t="shared" si="36"/>
        <v>0</v>
      </c>
      <c r="AP83" s="115">
        <f t="shared" si="37"/>
        <v>0</v>
      </c>
      <c r="AQ83" s="220" t="s">
        <v>425</v>
      </c>
      <c r="AR83" s="221"/>
      <c r="AS83" s="220" t="s">
        <v>425</v>
      </c>
      <c r="AT83" s="220" t="s">
        <v>425</v>
      </c>
      <c r="AU83" s="220" t="s">
        <v>425</v>
      </c>
      <c r="AV83" s="22"/>
      <c r="AW83" s="115"/>
      <c r="AX83" s="115"/>
      <c r="AY83" s="42"/>
      <c r="AZ83" s="42"/>
      <c r="BA83" s="99">
        <v>100</v>
      </c>
      <c r="BB83" s="99"/>
      <c r="BC83" s="99">
        <v>88</v>
      </c>
      <c r="BD83" s="224">
        <f t="shared" si="40"/>
        <v>-12</v>
      </c>
      <c r="BE83" s="115">
        <f t="shared" si="41"/>
        <v>-0.12</v>
      </c>
      <c r="BF83" s="99">
        <v>96</v>
      </c>
      <c r="BG83" s="99"/>
      <c r="BH83" s="99">
        <v>88</v>
      </c>
      <c r="BI83" s="224">
        <f t="shared" si="42"/>
        <v>-8</v>
      </c>
      <c r="BJ83" s="115">
        <f t="shared" si="43"/>
        <v>-8.3333333333333329E-2</v>
      </c>
      <c r="BK83" s="99">
        <v>95</v>
      </c>
      <c r="BL83" s="183"/>
      <c r="BM83" s="99">
        <v>93</v>
      </c>
      <c r="BN83" s="224">
        <f t="shared" si="44"/>
        <v>-2</v>
      </c>
      <c r="BO83" s="115">
        <f t="shared" si="45"/>
        <v>-2.1052631578947368E-2</v>
      </c>
      <c r="BP83" s="42"/>
      <c r="BQ83" s="42"/>
      <c r="BR83" s="47"/>
      <c r="BS83" s="42"/>
      <c r="BT83" s="48"/>
      <c r="BU83" s="42"/>
      <c r="BV83" s="42"/>
      <c r="BW83" s="42"/>
      <c r="BX83" s="42"/>
      <c r="BY83" s="96">
        <v>0</v>
      </c>
      <c r="BZ83" s="94">
        <v>0</v>
      </c>
      <c r="CA83" s="94">
        <v>1</v>
      </c>
      <c r="CB83" s="94">
        <v>0</v>
      </c>
      <c r="CC83" s="94">
        <v>0</v>
      </c>
      <c r="CD83" s="94">
        <v>0</v>
      </c>
      <c r="CE83" s="94">
        <v>0</v>
      </c>
      <c r="CF83" s="94">
        <v>0</v>
      </c>
      <c r="CG83" s="94">
        <v>1</v>
      </c>
      <c r="CH83" s="94">
        <v>0</v>
      </c>
      <c r="CI83" s="94">
        <v>0</v>
      </c>
      <c r="CJ83" s="94">
        <v>0</v>
      </c>
      <c r="CK83" s="94">
        <v>0</v>
      </c>
      <c r="CL83" s="94">
        <v>0</v>
      </c>
      <c r="CM83" s="94">
        <v>0</v>
      </c>
      <c r="CN83" s="94" t="s">
        <v>4328</v>
      </c>
      <c r="CO83" s="94"/>
      <c r="CP83" s="216">
        <v>0.28999999999999998</v>
      </c>
      <c r="CQ83" s="94"/>
      <c r="CR83" s="94"/>
      <c r="CS83" s="216">
        <v>0.23</v>
      </c>
      <c r="CT83" s="94"/>
      <c r="CU83" s="94"/>
      <c r="CV83" s="94"/>
      <c r="CW83" s="94">
        <v>82</v>
      </c>
      <c r="CX83" s="94">
        <v>68</v>
      </c>
      <c r="CY83" s="94">
        <v>63</v>
      </c>
      <c r="CZ83" s="94"/>
      <c r="DA83" s="94"/>
      <c r="DB83" s="94"/>
      <c r="DC83" s="94">
        <v>36</v>
      </c>
      <c r="DD83" s="94">
        <v>21</v>
      </c>
      <c r="DE83" s="94">
        <v>17</v>
      </c>
      <c r="DF83" s="94"/>
      <c r="DG83" s="94"/>
      <c r="DH83" s="94"/>
      <c r="DI83" s="94">
        <v>84</v>
      </c>
      <c r="DJ83" s="94">
        <v>72</v>
      </c>
      <c r="DK83" s="94">
        <v>67</v>
      </c>
      <c r="DL83" s="94"/>
      <c r="DM83" s="94"/>
      <c r="DN83" s="94"/>
      <c r="DO83" s="94">
        <v>2</v>
      </c>
      <c r="DP83" s="94">
        <v>4</v>
      </c>
      <c r="DQ83" s="94">
        <v>4</v>
      </c>
      <c r="DR83" s="216">
        <v>0.87</v>
      </c>
    </row>
    <row r="84" spans="1:122">
      <c r="A84" s="42">
        <v>81</v>
      </c>
      <c r="B84" s="42">
        <v>2024</v>
      </c>
      <c r="C84" s="189"/>
      <c r="D84" s="217" t="s">
        <v>830</v>
      </c>
      <c r="E84" s="189"/>
      <c r="F84" s="99" t="s">
        <v>4187</v>
      </c>
      <c r="G84" s="189"/>
      <c r="H84" s="99" t="s">
        <v>4323</v>
      </c>
      <c r="I84" s="189"/>
      <c r="J84" s="189"/>
      <c r="K84" s="42" t="s">
        <v>4166</v>
      </c>
      <c r="L84" s="99" t="s">
        <v>4193</v>
      </c>
      <c r="M84" s="189"/>
      <c r="N84" s="99" t="s">
        <v>1089</v>
      </c>
      <c r="O84" s="99" t="s">
        <v>4324</v>
      </c>
      <c r="P84" s="217" t="s">
        <v>4325</v>
      </c>
      <c r="Q84" s="99" t="s">
        <v>4326</v>
      </c>
      <c r="R84" s="189"/>
      <c r="S84" s="224">
        <v>4340</v>
      </c>
      <c r="T84" s="230">
        <v>1057</v>
      </c>
      <c r="U84" s="243">
        <f t="shared" si="31"/>
        <v>352.33333333333331</v>
      </c>
      <c r="V84" s="99" t="s">
        <v>3254</v>
      </c>
      <c r="W84" s="189"/>
      <c r="X84" s="189"/>
      <c r="Y84" s="193"/>
      <c r="Z84" s="241" t="s">
        <v>4327</v>
      </c>
      <c r="AA84" s="193" t="s">
        <v>2</v>
      </c>
      <c r="AB84" s="99">
        <v>81</v>
      </c>
      <c r="AC84" s="42"/>
      <c r="AD84" s="99">
        <v>79</v>
      </c>
      <c r="AE84" s="224">
        <f t="shared" si="46"/>
        <v>-2</v>
      </c>
      <c r="AF84" s="115">
        <f t="shared" si="47"/>
        <v>-2.4691358024691357E-2</v>
      </c>
      <c r="AG84" s="99">
        <v>98</v>
      </c>
      <c r="AH84" s="22"/>
      <c r="AI84" s="99">
        <v>98</v>
      </c>
      <c r="AJ84" s="224">
        <f t="shared" si="48"/>
        <v>0</v>
      </c>
      <c r="AK84" s="115">
        <f t="shared" si="49"/>
        <v>0</v>
      </c>
      <c r="AL84" s="99">
        <v>100</v>
      </c>
      <c r="AM84" s="53"/>
      <c r="AN84" s="99">
        <v>100</v>
      </c>
      <c r="AO84" s="224">
        <f t="shared" si="36"/>
        <v>0</v>
      </c>
      <c r="AP84" s="115">
        <f t="shared" si="37"/>
        <v>0</v>
      </c>
      <c r="AQ84" s="220" t="s">
        <v>425</v>
      </c>
      <c r="AR84" s="221"/>
      <c r="AS84" s="220" t="s">
        <v>425</v>
      </c>
      <c r="AT84" s="220" t="s">
        <v>425</v>
      </c>
      <c r="AU84" s="220" t="s">
        <v>425</v>
      </c>
      <c r="AV84" s="22"/>
      <c r="AW84" s="115"/>
      <c r="AX84" s="115"/>
      <c r="AY84" s="42"/>
      <c r="AZ84" s="42"/>
      <c r="BA84" s="99">
        <v>100</v>
      </c>
      <c r="BB84" s="99"/>
      <c r="BC84" s="99">
        <v>95</v>
      </c>
      <c r="BD84" s="224">
        <f t="shared" si="40"/>
        <v>-5</v>
      </c>
      <c r="BE84" s="115">
        <f t="shared" si="41"/>
        <v>-0.05</v>
      </c>
      <c r="BF84" s="99">
        <v>98</v>
      </c>
      <c r="BG84" s="99"/>
      <c r="BH84" s="99">
        <v>93</v>
      </c>
      <c r="BI84" s="224">
        <f t="shared" si="42"/>
        <v>-5</v>
      </c>
      <c r="BJ84" s="115">
        <f t="shared" si="43"/>
        <v>-5.1020408163265307E-2</v>
      </c>
      <c r="BK84" s="99">
        <v>97</v>
      </c>
      <c r="BL84" s="183"/>
      <c r="BM84" s="99">
        <v>98</v>
      </c>
      <c r="BN84" s="224">
        <f t="shared" si="44"/>
        <v>1</v>
      </c>
      <c r="BO84" s="115">
        <f t="shared" si="45"/>
        <v>1.0309278350515464E-2</v>
      </c>
      <c r="BP84" s="42"/>
      <c r="BQ84" s="42"/>
      <c r="BR84" s="47"/>
      <c r="BS84" s="42"/>
      <c r="BT84" s="48"/>
      <c r="BU84" s="42"/>
      <c r="BV84" s="42"/>
      <c r="BW84" s="42"/>
      <c r="BX84" s="42"/>
      <c r="BY84" s="96">
        <v>0</v>
      </c>
      <c r="BZ84" s="94">
        <v>0</v>
      </c>
      <c r="CA84" s="94">
        <v>1</v>
      </c>
      <c r="CB84" s="94">
        <v>0</v>
      </c>
      <c r="CC84" s="94">
        <v>0</v>
      </c>
      <c r="CD84" s="94">
        <v>0</v>
      </c>
      <c r="CE84" s="94">
        <v>0</v>
      </c>
      <c r="CF84" s="94">
        <v>0</v>
      </c>
      <c r="CG84" s="94">
        <v>1</v>
      </c>
      <c r="CH84" s="94">
        <v>0</v>
      </c>
      <c r="CI84" s="94">
        <v>0</v>
      </c>
      <c r="CJ84" s="94">
        <v>0</v>
      </c>
      <c r="CK84" s="94">
        <v>0</v>
      </c>
      <c r="CL84" s="94">
        <v>0</v>
      </c>
      <c r="CM84" s="94">
        <v>0</v>
      </c>
      <c r="CN84" s="94" t="s">
        <v>4328</v>
      </c>
      <c r="CO84" s="94"/>
      <c r="CP84" s="216">
        <v>0.26</v>
      </c>
      <c r="CQ84" s="94"/>
      <c r="CR84" s="94"/>
      <c r="CS84" s="216">
        <v>0.2</v>
      </c>
      <c r="CT84" s="94"/>
      <c r="CU84" s="94"/>
      <c r="CV84" s="94"/>
      <c r="CW84" s="94">
        <v>93</v>
      </c>
      <c r="CX84" s="94">
        <v>83</v>
      </c>
      <c r="CY84" s="94">
        <v>77</v>
      </c>
      <c r="CZ84" s="94"/>
      <c r="DA84" s="94"/>
      <c r="DB84" s="94"/>
      <c r="DC84" s="94">
        <v>46</v>
      </c>
      <c r="DD84" s="94">
        <v>34</v>
      </c>
      <c r="DE84" s="94">
        <v>28</v>
      </c>
      <c r="DF84" s="94"/>
      <c r="DG84" s="94"/>
      <c r="DH84" s="94"/>
      <c r="DI84" s="94">
        <v>94</v>
      </c>
      <c r="DJ84" s="94">
        <v>85</v>
      </c>
      <c r="DK84" s="94">
        <v>81</v>
      </c>
      <c r="DL84" s="94"/>
      <c r="DM84" s="94"/>
      <c r="DN84" s="94"/>
      <c r="DO84" s="94">
        <v>1</v>
      </c>
      <c r="DP84" s="94">
        <v>2</v>
      </c>
      <c r="DQ84" s="94">
        <v>3</v>
      </c>
      <c r="DR84" s="216">
        <v>0.89</v>
      </c>
    </row>
    <row r="85" spans="1:122">
      <c r="A85" s="42">
        <v>82</v>
      </c>
      <c r="B85" s="42">
        <v>2024</v>
      </c>
      <c r="C85" s="189"/>
      <c r="D85" s="217" t="s">
        <v>830</v>
      </c>
      <c r="E85" s="189"/>
      <c r="F85" s="99" t="s">
        <v>4187</v>
      </c>
      <c r="G85" s="189"/>
      <c r="H85" s="99" t="s">
        <v>4329</v>
      </c>
      <c r="I85" s="189"/>
      <c r="J85" s="189"/>
      <c r="K85" s="42" t="s">
        <v>4166</v>
      </c>
      <c r="L85" s="99" t="s">
        <v>4196</v>
      </c>
      <c r="M85" s="189"/>
      <c r="N85" s="99" t="s">
        <v>2319</v>
      </c>
      <c r="O85" s="99" t="s">
        <v>4330</v>
      </c>
      <c r="P85" s="215" t="s">
        <v>4331</v>
      </c>
      <c r="Q85" s="99" t="s">
        <v>4332</v>
      </c>
      <c r="R85" s="189"/>
      <c r="S85" s="215" t="s">
        <v>425</v>
      </c>
      <c r="T85" s="230">
        <v>1755</v>
      </c>
      <c r="U85" s="243">
        <f t="shared" ref="U85:U86" si="50">T85/4</f>
        <v>438.75</v>
      </c>
      <c r="V85" s="99" t="s">
        <v>3254</v>
      </c>
      <c r="W85" s="189"/>
      <c r="X85" s="189"/>
      <c r="Y85" s="193"/>
      <c r="Z85" s="241" t="s">
        <v>4333</v>
      </c>
      <c r="AA85" s="193" t="s">
        <v>2</v>
      </c>
      <c r="AB85" s="99">
        <v>58</v>
      </c>
      <c r="AC85" s="42"/>
      <c r="AD85" s="99">
        <v>55</v>
      </c>
      <c r="AE85" s="224">
        <f t="shared" si="46"/>
        <v>-3</v>
      </c>
      <c r="AF85" s="115">
        <f t="shared" si="47"/>
        <v>-5.1724137931034482E-2</v>
      </c>
      <c r="AG85" s="99">
        <v>86</v>
      </c>
      <c r="AH85" s="22"/>
      <c r="AI85" s="99">
        <v>84</v>
      </c>
      <c r="AJ85" s="224">
        <f t="shared" si="48"/>
        <v>-2</v>
      </c>
      <c r="AK85" s="115">
        <f t="shared" si="49"/>
        <v>-2.3255813953488372E-2</v>
      </c>
      <c r="AL85" s="99">
        <v>100</v>
      </c>
      <c r="AM85" s="53"/>
      <c r="AN85" s="99">
        <v>100</v>
      </c>
      <c r="AO85" s="224">
        <f t="shared" si="36"/>
        <v>0</v>
      </c>
      <c r="AP85" s="115">
        <f t="shared" si="37"/>
        <v>0</v>
      </c>
      <c r="AQ85" s="220" t="s">
        <v>425</v>
      </c>
      <c r="AR85" s="221"/>
      <c r="AS85" s="220" t="s">
        <v>425</v>
      </c>
      <c r="AT85" s="220" t="s">
        <v>425</v>
      </c>
      <c r="AU85" s="220" t="s">
        <v>425</v>
      </c>
      <c r="AV85" s="22"/>
      <c r="AW85" s="115"/>
      <c r="AX85" s="115"/>
      <c r="AY85" s="42"/>
      <c r="AZ85" s="42"/>
      <c r="BA85" s="99">
        <v>98</v>
      </c>
      <c r="BB85" s="99"/>
      <c r="BC85" s="99">
        <v>96</v>
      </c>
      <c r="BD85" s="224">
        <f t="shared" si="40"/>
        <v>-2</v>
      </c>
      <c r="BE85" s="115">
        <f t="shared" si="41"/>
        <v>-2.0408163265306121E-2</v>
      </c>
      <c r="BF85" s="99">
        <v>96</v>
      </c>
      <c r="BG85" s="99"/>
      <c r="BH85" s="99">
        <v>98</v>
      </c>
      <c r="BI85" s="224">
        <f t="shared" si="42"/>
        <v>2</v>
      </c>
      <c r="BJ85" s="115">
        <f t="shared" si="43"/>
        <v>2.0833333333333332E-2</v>
      </c>
      <c r="BK85" s="99">
        <v>73</v>
      </c>
      <c r="BL85" s="183"/>
      <c r="BM85" s="99">
        <v>70</v>
      </c>
      <c r="BN85" s="224">
        <f t="shared" si="44"/>
        <v>-3</v>
      </c>
      <c r="BO85" s="115">
        <f t="shared" si="45"/>
        <v>-4.1095890410958902E-2</v>
      </c>
      <c r="BP85" s="42"/>
      <c r="BQ85" s="42"/>
      <c r="BR85" s="47"/>
      <c r="BS85" s="42"/>
      <c r="BT85" s="48"/>
      <c r="BU85" s="42"/>
      <c r="BV85" s="42"/>
      <c r="BW85" s="42"/>
      <c r="BX85" s="42"/>
      <c r="BY85" s="96">
        <v>0</v>
      </c>
      <c r="BZ85" s="94">
        <v>0</v>
      </c>
      <c r="CA85" s="94">
        <v>0</v>
      </c>
      <c r="CB85" s="94">
        <v>0</v>
      </c>
      <c r="CC85" s="94">
        <v>0</v>
      </c>
      <c r="CD85" s="94">
        <v>0</v>
      </c>
      <c r="CE85" s="94">
        <v>0</v>
      </c>
      <c r="CF85" s="94">
        <v>0</v>
      </c>
      <c r="CG85" s="94">
        <v>1</v>
      </c>
      <c r="CH85" s="94">
        <v>1</v>
      </c>
      <c r="CI85" s="94">
        <v>0</v>
      </c>
      <c r="CJ85" s="94">
        <v>0</v>
      </c>
      <c r="CK85" s="94">
        <v>0</v>
      </c>
      <c r="CL85" s="94">
        <v>0</v>
      </c>
      <c r="CM85" s="94">
        <v>0</v>
      </c>
      <c r="CN85" s="94" t="s">
        <v>4334</v>
      </c>
      <c r="CO85" s="94"/>
      <c r="CP85" s="216">
        <v>0.47</v>
      </c>
      <c r="CQ85" s="94"/>
      <c r="CR85" s="94"/>
      <c r="CS85" s="216">
        <v>1</v>
      </c>
      <c r="CT85" s="94"/>
      <c r="CU85" s="94"/>
      <c r="CV85" s="94"/>
      <c r="CW85" s="94"/>
      <c r="CX85" s="94"/>
      <c r="CY85" s="94"/>
      <c r="CZ85" s="94"/>
      <c r="DA85" s="94"/>
      <c r="DB85" s="94"/>
      <c r="DC85" s="94">
        <v>52</v>
      </c>
      <c r="DD85" s="94">
        <v>36</v>
      </c>
      <c r="DE85" s="94">
        <v>31</v>
      </c>
      <c r="DF85" s="94"/>
      <c r="DG85" s="94"/>
      <c r="DH85" s="94"/>
      <c r="DI85" s="94"/>
      <c r="DJ85" s="94"/>
      <c r="DK85" s="94"/>
      <c r="DL85" s="94"/>
      <c r="DM85" s="94"/>
      <c r="DN85" s="94"/>
      <c r="DO85" s="94"/>
      <c r="DP85" s="94"/>
      <c r="DQ85" s="94"/>
      <c r="DR85" s="94"/>
    </row>
    <row r="86" spans="1:122">
      <c r="A86" s="42">
        <v>83</v>
      </c>
      <c r="B86" s="42">
        <v>2024</v>
      </c>
      <c r="C86" s="189"/>
      <c r="D86" s="217" t="s">
        <v>830</v>
      </c>
      <c r="E86" s="189"/>
      <c r="F86" s="99" t="s">
        <v>4187</v>
      </c>
      <c r="G86" s="189"/>
      <c r="H86" s="99" t="s">
        <v>4329</v>
      </c>
      <c r="I86" s="189"/>
      <c r="J86" s="189"/>
      <c r="K86" s="42" t="s">
        <v>4166</v>
      </c>
      <c r="L86" s="99" t="s">
        <v>4180</v>
      </c>
      <c r="M86" s="189"/>
      <c r="N86" s="99" t="s">
        <v>2319</v>
      </c>
      <c r="O86" s="99" t="s">
        <v>4330</v>
      </c>
      <c r="P86" s="215" t="s">
        <v>4331</v>
      </c>
      <c r="Q86" s="99" t="s">
        <v>4332</v>
      </c>
      <c r="R86" s="189"/>
      <c r="S86" s="244" t="s">
        <v>425</v>
      </c>
      <c r="T86" s="230">
        <v>1845</v>
      </c>
      <c r="U86" s="243">
        <f t="shared" si="50"/>
        <v>461.25</v>
      </c>
      <c r="V86" s="99" t="s">
        <v>3254</v>
      </c>
      <c r="W86" s="189"/>
      <c r="X86" s="189"/>
      <c r="Y86" s="193"/>
      <c r="Z86" s="241" t="s">
        <v>4333</v>
      </c>
      <c r="AA86" s="193" t="s">
        <v>2</v>
      </c>
      <c r="AB86" s="99">
        <v>71</v>
      </c>
      <c r="AC86" s="42"/>
      <c r="AD86" s="99">
        <v>55</v>
      </c>
      <c r="AE86" s="224">
        <f t="shared" si="46"/>
        <v>-16</v>
      </c>
      <c r="AF86" s="115">
        <f t="shared" si="47"/>
        <v>-0.22535211267605634</v>
      </c>
      <c r="AG86" s="99">
        <v>98</v>
      </c>
      <c r="AH86" s="22"/>
      <c r="AI86" s="99">
        <v>80</v>
      </c>
      <c r="AJ86" s="224">
        <f t="shared" si="48"/>
        <v>-18</v>
      </c>
      <c r="AK86" s="115">
        <f t="shared" si="49"/>
        <v>-0.18367346938775511</v>
      </c>
      <c r="AL86" s="99">
        <v>100</v>
      </c>
      <c r="AM86" s="53"/>
      <c r="AN86" s="99">
        <v>91</v>
      </c>
      <c r="AO86" s="224">
        <f t="shared" si="36"/>
        <v>-9</v>
      </c>
      <c r="AP86" s="115">
        <f t="shared" si="37"/>
        <v>-0.09</v>
      </c>
      <c r="AQ86" s="220" t="s">
        <v>425</v>
      </c>
      <c r="AR86" s="221"/>
      <c r="AS86" s="220" t="s">
        <v>425</v>
      </c>
      <c r="AT86" s="220" t="s">
        <v>425</v>
      </c>
      <c r="AU86" s="220" t="s">
        <v>425</v>
      </c>
      <c r="AV86" s="22"/>
      <c r="AW86" s="115"/>
      <c r="AX86" s="115"/>
      <c r="AY86" s="42"/>
      <c r="AZ86" s="42"/>
      <c r="BA86" s="99">
        <v>96</v>
      </c>
      <c r="BB86" s="99"/>
      <c r="BC86" s="99">
        <v>90</v>
      </c>
      <c r="BD86" s="224">
        <f t="shared" si="40"/>
        <v>-6</v>
      </c>
      <c r="BE86" s="115">
        <f t="shared" si="41"/>
        <v>-6.25E-2</v>
      </c>
      <c r="BF86" s="99">
        <v>89</v>
      </c>
      <c r="BG86" s="99"/>
      <c r="BH86" s="99">
        <v>83</v>
      </c>
      <c r="BI86" s="224">
        <f t="shared" si="42"/>
        <v>-6</v>
      </c>
      <c r="BJ86" s="115">
        <f t="shared" si="43"/>
        <v>-6.741573033707865E-2</v>
      </c>
      <c r="BK86" s="99">
        <v>51</v>
      </c>
      <c r="BL86" s="183"/>
      <c r="BM86" s="99">
        <v>42</v>
      </c>
      <c r="BN86" s="224">
        <f t="shared" si="44"/>
        <v>-9</v>
      </c>
      <c r="BO86" s="115">
        <f t="shared" si="45"/>
        <v>-0.17647058823529413</v>
      </c>
      <c r="BP86" s="42"/>
      <c r="BQ86" s="42"/>
      <c r="BR86" s="47"/>
      <c r="BS86" s="42"/>
      <c r="BT86" s="48"/>
      <c r="BU86" s="42"/>
      <c r="BV86" s="42"/>
      <c r="BW86" s="42"/>
      <c r="BX86" s="42"/>
      <c r="BY86" s="96">
        <v>0</v>
      </c>
      <c r="BZ86" s="94">
        <v>0</v>
      </c>
      <c r="CA86" s="94">
        <v>0</v>
      </c>
      <c r="CB86" s="94">
        <v>0</v>
      </c>
      <c r="CC86" s="94">
        <v>0</v>
      </c>
      <c r="CD86" s="94">
        <v>0</v>
      </c>
      <c r="CE86" s="94">
        <v>0</v>
      </c>
      <c r="CF86" s="94">
        <v>0</v>
      </c>
      <c r="CG86" s="94">
        <v>1</v>
      </c>
      <c r="CH86" s="94">
        <v>1</v>
      </c>
      <c r="CI86" s="94">
        <v>0</v>
      </c>
      <c r="CJ86" s="94">
        <v>0</v>
      </c>
      <c r="CK86" s="94">
        <v>0</v>
      </c>
      <c r="CL86" s="94">
        <v>0</v>
      </c>
      <c r="CM86" s="94">
        <v>0</v>
      </c>
      <c r="CN86" s="94" t="s">
        <v>4334</v>
      </c>
      <c r="CO86" s="94"/>
      <c r="CP86" s="216">
        <v>0.47</v>
      </c>
      <c r="CQ86" s="94"/>
      <c r="CR86" s="94"/>
      <c r="CS86" s="216">
        <v>1</v>
      </c>
      <c r="CT86" s="94"/>
      <c r="CU86" s="94"/>
      <c r="CV86" s="94"/>
      <c r="CW86" s="94"/>
      <c r="CX86" s="94"/>
      <c r="CY86" s="94"/>
      <c r="CZ86" s="94"/>
      <c r="DA86" s="94"/>
      <c r="DB86" s="94"/>
      <c r="DC86" s="94">
        <v>54</v>
      </c>
      <c r="DD86" s="94">
        <v>36</v>
      </c>
      <c r="DE86" s="94">
        <v>31</v>
      </c>
      <c r="DF86" s="94"/>
      <c r="DG86" s="94"/>
      <c r="DH86" s="94"/>
      <c r="DI86" s="94"/>
      <c r="DJ86" s="94"/>
      <c r="DK86" s="94"/>
      <c r="DL86" s="94"/>
      <c r="DM86" s="94"/>
      <c r="DN86" s="94"/>
      <c r="DO86" s="94"/>
      <c r="DP86" s="94"/>
      <c r="DQ86" s="94"/>
      <c r="DR86" s="94"/>
    </row>
    <row r="87" spans="1:122">
      <c r="A87" s="42">
        <v>84</v>
      </c>
      <c r="B87" s="42">
        <v>2024</v>
      </c>
      <c r="C87" s="189"/>
      <c r="D87" s="217" t="e">
        <v>#N/A</v>
      </c>
      <c r="E87" s="189"/>
      <c r="F87" s="99" t="s">
        <v>4335</v>
      </c>
      <c r="G87" s="189"/>
      <c r="H87" s="99" t="s">
        <v>4336</v>
      </c>
      <c r="I87" s="189"/>
      <c r="J87" s="189"/>
      <c r="K87" s="42" t="s">
        <v>4166</v>
      </c>
      <c r="L87" s="99" t="s">
        <v>4176</v>
      </c>
      <c r="M87" s="189"/>
      <c r="N87" s="99" t="s">
        <v>4337</v>
      </c>
      <c r="O87" s="99" t="s">
        <v>4338</v>
      </c>
      <c r="P87" s="99" t="s">
        <v>4339</v>
      </c>
      <c r="Q87" s="99" t="s">
        <v>4339</v>
      </c>
      <c r="R87" s="189"/>
      <c r="S87" s="224">
        <v>203</v>
      </c>
      <c r="T87" s="230">
        <v>993</v>
      </c>
      <c r="U87" s="243">
        <v>248</v>
      </c>
      <c r="V87" s="99" t="s">
        <v>3254</v>
      </c>
      <c r="W87" s="189"/>
      <c r="X87" s="189"/>
      <c r="Y87" s="193"/>
      <c r="Z87" s="241" t="s">
        <v>4340</v>
      </c>
      <c r="AA87" s="193" t="s">
        <v>8</v>
      </c>
      <c r="AB87" s="99">
        <v>3</v>
      </c>
      <c r="AC87" s="42"/>
      <c r="AD87" s="99">
        <v>13</v>
      </c>
      <c r="AE87" s="224">
        <f t="shared" si="46"/>
        <v>10</v>
      </c>
      <c r="AF87" s="115">
        <f t="shared" si="47"/>
        <v>3.3333333333333335</v>
      </c>
      <c r="AG87" s="99">
        <v>6</v>
      </c>
      <c r="AH87" s="22"/>
      <c r="AI87" s="99">
        <v>35</v>
      </c>
      <c r="AJ87" s="224">
        <f t="shared" si="48"/>
        <v>29</v>
      </c>
      <c r="AK87" s="115">
        <f t="shared" si="49"/>
        <v>4.833333333333333</v>
      </c>
      <c r="AL87" s="99">
        <v>25</v>
      </c>
      <c r="AM87" s="53"/>
      <c r="AN87" s="99">
        <v>93</v>
      </c>
      <c r="AO87" s="224">
        <f t="shared" si="36"/>
        <v>68</v>
      </c>
      <c r="AP87" s="115">
        <f t="shared" si="37"/>
        <v>2.72</v>
      </c>
      <c r="AQ87" s="99">
        <v>54</v>
      </c>
      <c r="AR87" s="221"/>
      <c r="AS87" s="99">
        <v>61</v>
      </c>
      <c r="AT87" s="224">
        <f t="shared" ref="AT87:AT126" si="51">AS87-AQ87</f>
        <v>7</v>
      </c>
      <c r="AU87" s="115">
        <f t="shared" ref="AU87:AU126" si="52">(AS87-AQ87)/AQ87</f>
        <v>0.12962962962962962</v>
      </c>
      <c r="AV87" s="22"/>
      <c r="AW87" s="115"/>
      <c r="AX87" s="115"/>
      <c r="AY87" s="42"/>
      <c r="AZ87" s="42"/>
      <c r="BA87" s="99">
        <v>90</v>
      </c>
      <c r="BB87" s="99"/>
      <c r="BC87" s="99">
        <v>100</v>
      </c>
      <c r="BD87" s="224">
        <f t="shared" si="40"/>
        <v>10</v>
      </c>
      <c r="BE87" s="115">
        <f t="shared" si="41"/>
        <v>0.1111111111111111</v>
      </c>
      <c r="BF87" s="220" t="s">
        <v>425</v>
      </c>
      <c r="BG87" s="99"/>
      <c r="BH87" s="220" t="s">
        <v>425</v>
      </c>
      <c r="BI87" s="215" t="s">
        <v>425</v>
      </c>
      <c r="BJ87" s="215" t="s">
        <v>425</v>
      </c>
      <c r="BK87" s="99">
        <v>26</v>
      </c>
      <c r="BL87" s="183"/>
      <c r="BM87" s="99">
        <v>100</v>
      </c>
      <c r="BN87" s="224">
        <f t="shared" si="44"/>
        <v>74</v>
      </c>
      <c r="BO87" s="115">
        <f t="shared" si="45"/>
        <v>2.8461538461538463</v>
      </c>
      <c r="BP87" s="42"/>
      <c r="BQ87" s="42"/>
      <c r="BR87" s="47"/>
      <c r="BS87" s="42"/>
      <c r="BT87" s="48"/>
      <c r="BU87" s="42"/>
      <c r="BV87" s="42"/>
      <c r="BW87" s="42"/>
      <c r="BX87" s="42"/>
      <c r="BY87" s="96">
        <v>0</v>
      </c>
      <c r="BZ87" s="94">
        <v>0</v>
      </c>
      <c r="CA87" s="94">
        <v>0</v>
      </c>
      <c r="CB87" s="94">
        <v>0</v>
      </c>
      <c r="CC87" s="94">
        <v>0</v>
      </c>
      <c r="CD87" s="94">
        <v>0</v>
      </c>
      <c r="CE87" s="94">
        <v>0</v>
      </c>
      <c r="CF87" s="94">
        <v>0</v>
      </c>
      <c r="CG87" s="94">
        <v>0</v>
      </c>
      <c r="CH87" s="94">
        <v>1</v>
      </c>
      <c r="CI87" s="94">
        <v>0</v>
      </c>
      <c r="CJ87" s="94">
        <v>0</v>
      </c>
      <c r="CK87" s="94">
        <v>0</v>
      </c>
      <c r="CL87" s="94">
        <v>0</v>
      </c>
      <c r="CM87" s="94">
        <v>0</v>
      </c>
      <c r="CN87" s="94" t="s">
        <v>4336</v>
      </c>
      <c r="CO87" s="94"/>
      <c r="CP87" s="216">
        <v>1</v>
      </c>
      <c r="CQ87" s="94"/>
      <c r="CR87" s="94"/>
      <c r="CS87" s="216">
        <v>0.83</v>
      </c>
      <c r="CT87" s="94"/>
      <c r="CU87" s="94"/>
      <c r="CV87" s="94"/>
      <c r="CW87" s="94">
        <v>31</v>
      </c>
      <c r="CX87" s="94">
        <v>14</v>
      </c>
      <c r="CY87" s="94">
        <v>10</v>
      </c>
      <c r="CZ87" s="94"/>
      <c r="DA87" s="94"/>
      <c r="DB87" s="94"/>
      <c r="DC87" s="94">
        <v>39</v>
      </c>
      <c r="DD87" s="94">
        <v>25</v>
      </c>
      <c r="DE87" s="94">
        <v>21</v>
      </c>
      <c r="DF87" s="94"/>
      <c r="DG87" s="94"/>
      <c r="DH87" s="94"/>
      <c r="DI87" s="94">
        <v>53</v>
      </c>
      <c r="DJ87" s="94">
        <v>34</v>
      </c>
      <c r="DK87" s="94">
        <v>30</v>
      </c>
      <c r="DL87" s="94"/>
      <c r="DM87" s="94"/>
      <c r="DN87" s="94"/>
      <c r="DO87" s="94">
        <v>23</v>
      </c>
      <c r="DP87" s="94">
        <v>21</v>
      </c>
      <c r="DQ87" s="94">
        <v>21</v>
      </c>
      <c r="DR87" s="94"/>
    </row>
    <row r="88" spans="1:122">
      <c r="A88" s="42">
        <v>85</v>
      </c>
      <c r="B88" s="42">
        <v>2024</v>
      </c>
      <c r="C88" s="189"/>
      <c r="D88" s="217" t="e">
        <v>#N/A</v>
      </c>
      <c r="E88" s="189"/>
      <c r="F88" s="99" t="s">
        <v>4221</v>
      </c>
      <c r="G88" s="189"/>
      <c r="H88" s="99" t="s">
        <v>4341</v>
      </c>
      <c r="I88" s="189"/>
      <c r="J88" s="189"/>
      <c r="K88" s="42" t="s">
        <v>4166</v>
      </c>
      <c r="L88" s="99" t="s">
        <v>4171</v>
      </c>
      <c r="M88" s="189"/>
      <c r="N88" s="99" t="s">
        <v>1440</v>
      </c>
      <c r="O88" s="99" t="s">
        <v>4342</v>
      </c>
      <c r="P88" s="99" t="s">
        <v>4343</v>
      </c>
      <c r="Q88" s="99" t="s">
        <v>4344</v>
      </c>
      <c r="R88" s="189"/>
      <c r="S88" s="224">
        <v>7997</v>
      </c>
      <c r="T88" s="230">
        <v>894</v>
      </c>
      <c r="U88" s="243">
        <v>298</v>
      </c>
      <c r="V88" s="99" t="s">
        <v>3254</v>
      </c>
      <c r="W88" s="189"/>
      <c r="X88" s="189"/>
      <c r="Y88" s="193"/>
      <c r="Z88" s="212"/>
      <c r="AA88" s="193"/>
      <c r="AB88" s="99">
        <v>28</v>
      </c>
      <c r="AC88" s="42"/>
      <c r="AD88" s="99">
        <v>20</v>
      </c>
      <c r="AE88" s="224">
        <f t="shared" si="46"/>
        <v>-8</v>
      </c>
      <c r="AF88" s="115">
        <f t="shared" si="47"/>
        <v>-0.2857142857142857</v>
      </c>
      <c r="AG88" s="99">
        <v>40</v>
      </c>
      <c r="AH88" s="22"/>
      <c r="AI88" s="99">
        <v>40</v>
      </c>
      <c r="AJ88" s="224">
        <f t="shared" si="48"/>
        <v>0</v>
      </c>
      <c r="AK88" s="115">
        <f t="shared" si="49"/>
        <v>0</v>
      </c>
      <c r="AL88" s="99">
        <v>98</v>
      </c>
      <c r="AM88" s="53"/>
      <c r="AN88" s="99">
        <v>100</v>
      </c>
      <c r="AO88" s="224">
        <f t="shared" si="36"/>
        <v>2</v>
      </c>
      <c r="AP88" s="115">
        <f t="shared" si="37"/>
        <v>2.0408163265306121E-2</v>
      </c>
      <c r="AQ88" s="99">
        <v>83</v>
      </c>
      <c r="AR88" s="221"/>
      <c r="AS88" s="99">
        <v>78</v>
      </c>
      <c r="AT88" s="224">
        <f t="shared" si="51"/>
        <v>-5</v>
      </c>
      <c r="AU88" s="115">
        <f t="shared" si="52"/>
        <v>-6.0240963855421686E-2</v>
      </c>
      <c r="AV88" s="22"/>
      <c r="AW88" s="115"/>
      <c r="AX88" s="115"/>
      <c r="AY88" s="42"/>
      <c r="AZ88" s="42"/>
      <c r="BA88" s="99">
        <v>96</v>
      </c>
      <c r="BB88" s="99"/>
      <c r="BC88" s="99">
        <v>96</v>
      </c>
      <c r="BD88" s="224">
        <f t="shared" si="40"/>
        <v>0</v>
      </c>
      <c r="BE88" s="115">
        <f t="shared" si="41"/>
        <v>0</v>
      </c>
      <c r="BF88" s="99">
        <v>88</v>
      </c>
      <c r="BG88" s="99"/>
      <c r="BH88" s="99">
        <v>88</v>
      </c>
      <c r="BI88" s="224">
        <f t="shared" ref="BI88:BI126" si="53">BH88-BF88</f>
        <v>0</v>
      </c>
      <c r="BJ88" s="115">
        <f t="shared" ref="BJ88:BJ126" si="54">(BH88-BF88)/BF88</f>
        <v>0</v>
      </c>
      <c r="BK88" s="220" t="s">
        <v>425</v>
      </c>
      <c r="BL88" s="183"/>
      <c r="BM88" s="220" t="s">
        <v>425</v>
      </c>
      <c r="BN88" s="240" t="s">
        <v>425</v>
      </c>
      <c r="BO88" s="240" t="s">
        <v>425</v>
      </c>
      <c r="BP88" s="42"/>
      <c r="BQ88" s="42"/>
      <c r="BR88" s="47"/>
      <c r="BS88" s="42"/>
      <c r="BT88" s="48"/>
      <c r="BU88" s="42"/>
      <c r="BV88" s="42"/>
      <c r="BW88" s="42"/>
      <c r="BX88" s="42"/>
      <c r="BY88" s="96">
        <v>0</v>
      </c>
      <c r="BZ88" s="94">
        <v>1</v>
      </c>
      <c r="CA88" s="94">
        <v>0</v>
      </c>
      <c r="CB88" s="94">
        <v>0</v>
      </c>
      <c r="CC88" s="94">
        <v>0</v>
      </c>
      <c r="CD88" s="94">
        <v>0</v>
      </c>
      <c r="CE88" s="94">
        <v>0</v>
      </c>
      <c r="CF88" s="94">
        <v>0</v>
      </c>
      <c r="CG88" s="94">
        <v>0</v>
      </c>
      <c r="CH88" s="94">
        <v>0</v>
      </c>
      <c r="CI88" s="94">
        <v>0</v>
      </c>
      <c r="CJ88" s="94">
        <v>0</v>
      </c>
      <c r="CK88" s="94">
        <v>0</v>
      </c>
      <c r="CL88" s="94">
        <v>0</v>
      </c>
      <c r="CM88" s="94">
        <v>0</v>
      </c>
      <c r="CN88" s="94" t="s">
        <v>4341</v>
      </c>
      <c r="CO88" s="94"/>
      <c r="CP88" s="216">
        <v>0.11</v>
      </c>
      <c r="CQ88" s="94"/>
      <c r="CR88" s="94"/>
      <c r="CS88" s="216">
        <v>0.1</v>
      </c>
      <c r="CT88" s="94"/>
      <c r="CU88" s="94"/>
      <c r="CV88" s="94"/>
      <c r="CW88" s="94"/>
      <c r="CX88" s="94"/>
      <c r="CY88" s="94">
        <v>77</v>
      </c>
      <c r="CZ88" s="94"/>
      <c r="DA88" s="94"/>
      <c r="DB88" s="94"/>
      <c r="DC88" s="94">
        <v>45</v>
      </c>
      <c r="DD88" s="94">
        <v>32</v>
      </c>
      <c r="DE88" s="94">
        <v>26</v>
      </c>
      <c r="DF88" s="94"/>
      <c r="DG88" s="94"/>
      <c r="DH88" s="94"/>
      <c r="DI88" s="94"/>
      <c r="DJ88" s="94"/>
      <c r="DK88" s="94">
        <v>82</v>
      </c>
      <c r="DL88" s="94"/>
      <c r="DM88" s="94"/>
      <c r="DN88" s="94"/>
      <c r="DO88" s="94"/>
      <c r="DP88" s="94"/>
      <c r="DQ88" s="94">
        <v>5</v>
      </c>
      <c r="DR88" s="216">
        <v>0.9</v>
      </c>
    </row>
    <row r="89" spans="1:122">
      <c r="A89" s="42">
        <v>86</v>
      </c>
      <c r="B89" s="42">
        <v>2024</v>
      </c>
      <c r="C89" s="189"/>
      <c r="D89" s="217" t="e">
        <v>#N/A</v>
      </c>
      <c r="E89" s="189"/>
      <c r="F89" s="99" t="s">
        <v>4221</v>
      </c>
      <c r="G89" s="189"/>
      <c r="H89" s="99" t="s">
        <v>4345</v>
      </c>
      <c r="I89" s="189"/>
      <c r="J89" s="189"/>
      <c r="K89" s="42" t="s">
        <v>4166</v>
      </c>
      <c r="L89" s="99" t="s">
        <v>4171</v>
      </c>
      <c r="M89" s="189"/>
      <c r="N89" s="99" t="s">
        <v>1440</v>
      </c>
      <c r="O89" s="99" t="s">
        <v>4342</v>
      </c>
      <c r="P89" s="99" t="s">
        <v>4343</v>
      </c>
      <c r="Q89" s="99" t="s">
        <v>4344</v>
      </c>
      <c r="R89" s="189"/>
      <c r="S89" s="244" t="s">
        <v>425</v>
      </c>
      <c r="T89" s="230">
        <v>676</v>
      </c>
      <c r="U89" s="243">
        <v>225</v>
      </c>
      <c r="V89" s="99" t="s">
        <v>3254</v>
      </c>
      <c r="W89" s="189"/>
      <c r="X89" s="189"/>
      <c r="Y89" s="193"/>
      <c r="Z89" s="212"/>
      <c r="AA89" s="193"/>
      <c r="AB89" s="99">
        <v>28</v>
      </c>
      <c r="AC89" s="42"/>
      <c r="AD89" s="99">
        <v>20</v>
      </c>
      <c r="AE89" s="224">
        <f t="shared" si="46"/>
        <v>-8</v>
      </c>
      <c r="AF89" s="115">
        <f t="shared" si="47"/>
        <v>-0.2857142857142857</v>
      </c>
      <c r="AG89" s="99">
        <v>40</v>
      </c>
      <c r="AH89" s="22"/>
      <c r="AI89" s="99">
        <v>40</v>
      </c>
      <c r="AJ89" s="224">
        <f t="shared" si="48"/>
        <v>0</v>
      </c>
      <c r="AK89" s="115">
        <f t="shared" si="49"/>
        <v>0</v>
      </c>
      <c r="AL89" s="99">
        <v>98</v>
      </c>
      <c r="AM89" s="53"/>
      <c r="AN89" s="99">
        <v>100</v>
      </c>
      <c r="AO89" s="224">
        <f t="shared" si="36"/>
        <v>2</v>
      </c>
      <c r="AP89" s="115">
        <f t="shared" si="37"/>
        <v>2.0408163265306121E-2</v>
      </c>
      <c r="AQ89" s="99">
        <v>83</v>
      </c>
      <c r="AR89" s="221"/>
      <c r="AS89" s="99">
        <v>78</v>
      </c>
      <c r="AT89" s="224">
        <f t="shared" si="51"/>
        <v>-5</v>
      </c>
      <c r="AU89" s="115">
        <f t="shared" si="52"/>
        <v>-6.0240963855421686E-2</v>
      </c>
      <c r="AV89" s="22"/>
      <c r="AW89" s="115"/>
      <c r="AX89" s="115"/>
      <c r="AY89" s="42"/>
      <c r="AZ89" s="42"/>
      <c r="BA89" s="99">
        <v>96</v>
      </c>
      <c r="BB89" s="99"/>
      <c r="BC89" s="99">
        <v>94</v>
      </c>
      <c r="BD89" s="224">
        <f t="shared" si="40"/>
        <v>-2</v>
      </c>
      <c r="BE89" s="115">
        <f t="shared" si="41"/>
        <v>-2.0833333333333332E-2</v>
      </c>
      <c r="BF89" s="99">
        <v>88</v>
      </c>
      <c r="BG89" s="99"/>
      <c r="BH89" s="99">
        <v>88</v>
      </c>
      <c r="BI89" s="224">
        <f t="shared" si="53"/>
        <v>0</v>
      </c>
      <c r="BJ89" s="115">
        <f t="shared" si="54"/>
        <v>0</v>
      </c>
      <c r="BK89" s="220" t="s">
        <v>425</v>
      </c>
      <c r="BL89" s="183"/>
      <c r="BM89" s="220" t="s">
        <v>425</v>
      </c>
      <c r="BN89" s="240" t="s">
        <v>425</v>
      </c>
      <c r="BO89" s="240" t="s">
        <v>425</v>
      </c>
      <c r="BP89" s="42"/>
      <c r="BQ89" s="42"/>
      <c r="BR89" s="47"/>
      <c r="BS89" s="42"/>
      <c r="BT89" s="48"/>
      <c r="BU89" s="42"/>
      <c r="BV89" s="42"/>
      <c r="BW89" s="42"/>
      <c r="BX89" s="42"/>
      <c r="BY89" s="96">
        <v>0</v>
      </c>
      <c r="BZ89" s="94">
        <v>1</v>
      </c>
      <c r="CA89" s="94">
        <v>0</v>
      </c>
      <c r="CB89" s="94">
        <v>0</v>
      </c>
      <c r="CC89" s="94">
        <v>0</v>
      </c>
      <c r="CD89" s="94">
        <v>0</v>
      </c>
      <c r="CE89" s="94">
        <v>0</v>
      </c>
      <c r="CF89" s="94">
        <v>0</v>
      </c>
      <c r="CG89" s="94">
        <v>1</v>
      </c>
      <c r="CH89" s="94">
        <v>1</v>
      </c>
      <c r="CI89" s="94">
        <v>0</v>
      </c>
      <c r="CJ89" s="94">
        <v>0</v>
      </c>
      <c r="CK89" s="94">
        <v>0</v>
      </c>
      <c r="CL89" s="94">
        <v>0</v>
      </c>
      <c r="CM89" s="94">
        <v>0</v>
      </c>
      <c r="CN89" s="94" t="s">
        <v>4345</v>
      </c>
      <c r="CO89" s="94"/>
      <c r="CP89" s="216">
        <v>0.11</v>
      </c>
      <c r="CQ89" s="94"/>
      <c r="CR89" s="94"/>
      <c r="CS89" s="216">
        <v>1</v>
      </c>
      <c r="CT89" s="94"/>
      <c r="CU89" s="94"/>
      <c r="CV89" s="94"/>
      <c r="CW89" s="94"/>
      <c r="CX89" s="94"/>
      <c r="CY89" s="94"/>
      <c r="CZ89" s="94"/>
      <c r="DA89" s="94"/>
      <c r="DB89" s="94"/>
      <c r="DC89" s="94">
        <v>42</v>
      </c>
      <c r="DD89" s="94">
        <v>25</v>
      </c>
      <c r="DE89" s="94">
        <v>17</v>
      </c>
      <c r="DF89" s="94"/>
      <c r="DG89" s="94"/>
      <c r="DH89" s="94"/>
      <c r="DI89" s="94"/>
      <c r="DJ89" s="94"/>
      <c r="DK89" s="94"/>
      <c r="DL89" s="94"/>
      <c r="DM89" s="94"/>
      <c r="DN89" s="94"/>
      <c r="DO89" s="94"/>
      <c r="DP89" s="94"/>
      <c r="DQ89" s="94"/>
      <c r="DR89" s="216">
        <v>0.9</v>
      </c>
    </row>
    <row r="90" spans="1:122">
      <c r="A90" s="42">
        <v>87</v>
      </c>
      <c r="B90" s="42">
        <v>2024</v>
      </c>
      <c r="C90" s="189"/>
      <c r="D90" s="217" t="e">
        <v>#N/A</v>
      </c>
      <c r="E90" s="189"/>
      <c r="F90" s="99" t="s">
        <v>4221</v>
      </c>
      <c r="G90" s="189"/>
      <c r="H90" s="99" t="s">
        <v>4341</v>
      </c>
      <c r="I90" s="189"/>
      <c r="J90" s="189"/>
      <c r="K90" s="42" t="s">
        <v>4166</v>
      </c>
      <c r="L90" s="99" t="s">
        <v>4180</v>
      </c>
      <c r="M90" s="189"/>
      <c r="N90" s="99" t="s">
        <v>1440</v>
      </c>
      <c r="O90" s="99" t="s">
        <v>4342</v>
      </c>
      <c r="P90" s="99" t="s">
        <v>4343</v>
      </c>
      <c r="Q90" s="99" t="s">
        <v>4344</v>
      </c>
      <c r="R90" s="189"/>
      <c r="S90" s="224">
        <v>11357</v>
      </c>
      <c r="T90" s="230">
        <v>1983</v>
      </c>
      <c r="U90" s="243">
        <v>661</v>
      </c>
      <c r="V90" s="99" t="s">
        <v>3254</v>
      </c>
      <c r="W90" s="189"/>
      <c r="X90" s="189"/>
      <c r="Y90" s="193"/>
      <c r="Z90" s="212"/>
      <c r="AA90" s="193"/>
      <c r="AB90" s="99">
        <v>30</v>
      </c>
      <c r="AC90" s="42"/>
      <c r="AD90" s="99">
        <v>14</v>
      </c>
      <c r="AE90" s="224">
        <f t="shared" si="46"/>
        <v>-16</v>
      </c>
      <c r="AF90" s="115">
        <f t="shared" si="47"/>
        <v>-0.53333333333333333</v>
      </c>
      <c r="AG90" s="99">
        <v>56</v>
      </c>
      <c r="AH90" s="22"/>
      <c r="AI90" s="99">
        <v>34</v>
      </c>
      <c r="AJ90" s="224">
        <f t="shared" si="48"/>
        <v>-22</v>
      </c>
      <c r="AK90" s="115">
        <f t="shared" si="49"/>
        <v>-0.39285714285714285</v>
      </c>
      <c r="AL90" s="99">
        <v>93</v>
      </c>
      <c r="AM90" s="53"/>
      <c r="AN90" s="99">
        <v>88</v>
      </c>
      <c r="AO90" s="224">
        <f t="shared" si="36"/>
        <v>-5</v>
      </c>
      <c r="AP90" s="115">
        <f t="shared" si="37"/>
        <v>-5.3763440860215055E-2</v>
      </c>
      <c r="AQ90" s="99">
        <v>77</v>
      </c>
      <c r="AR90" s="221"/>
      <c r="AS90" s="99">
        <v>64</v>
      </c>
      <c r="AT90" s="224">
        <f t="shared" si="51"/>
        <v>-13</v>
      </c>
      <c r="AU90" s="115">
        <f t="shared" si="52"/>
        <v>-0.16883116883116883</v>
      </c>
      <c r="AV90" s="22"/>
      <c r="AW90" s="115"/>
      <c r="AX90" s="115"/>
      <c r="AY90" s="42"/>
      <c r="AZ90" s="42"/>
      <c r="BA90" s="99">
        <v>96</v>
      </c>
      <c r="BB90" s="99"/>
      <c r="BC90" s="99">
        <v>98</v>
      </c>
      <c r="BD90" s="224">
        <f t="shared" si="40"/>
        <v>2</v>
      </c>
      <c r="BE90" s="115">
        <f t="shared" si="41"/>
        <v>2.0833333333333332E-2</v>
      </c>
      <c r="BF90" s="99">
        <v>83</v>
      </c>
      <c r="BG90" s="99"/>
      <c r="BH90" s="99">
        <v>83</v>
      </c>
      <c r="BI90" s="224">
        <f t="shared" si="53"/>
        <v>0</v>
      </c>
      <c r="BJ90" s="115">
        <f t="shared" si="54"/>
        <v>0</v>
      </c>
      <c r="BK90" s="220" t="s">
        <v>425</v>
      </c>
      <c r="BL90" s="183"/>
      <c r="BM90" s="220" t="s">
        <v>425</v>
      </c>
      <c r="BN90" s="240" t="s">
        <v>425</v>
      </c>
      <c r="BO90" s="240" t="s">
        <v>425</v>
      </c>
      <c r="BP90" s="42"/>
      <c r="BQ90" s="42"/>
      <c r="BR90" s="47"/>
      <c r="BS90" s="42"/>
      <c r="BT90" s="48"/>
      <c r="BU90" s="42"/>
      <c r="BV90" s="42"/>
      <c r="BW90" s="42"/>
      <c r="BX90" s="42"/>
      <c r="BY90" s="96">
        <v>0</v>
      </c>
      <c r="BZ90" s="94">
        <v>1</v>
      </c>
      <c r="CA90" s="94">
        <v>0</v>
      </c>
      <c r="CB90" s="94">
        <v>0</v>
      </c>
      <c r="CC90" s="94">
        <v>0</v>
      </c>
      <c r="CD90" s="94">
        <v>0</v>
      </c>
      <c r="CE90" s="94">
        <v>0</v>
      </c>
      <c r="CF90" s="94">
        <v>0</v>
      </c>
      <c r="CG90" s="94">
        <v>0</v>
      </c>
      <c r="CH90" s="94">
        <v>0</v>
      </c>
      <c r="CI90" s="94">
        <v>0</v>
      </c>
      <c r="CJ90" s="94">
        <v>0</v>
      </c>
      <c r="CK90" s="94">
        <v>0</v>
      </c>
      <c r="CL90" s="94">
        <v>0</v>
      </c>
      <c r="CM90" s="94">
        <v>0</v>
      </c>
      <c r="CN90" s="94" t="s">
        <v>4341</v>
      </c>
      <c r="CO90" s="94"/>
      <c r="CP90" s="216">
        <v>0.15</v>
      </c>
      <c r="CQ90" s="94"/>
      <c r="CR90" s="94"/>
      <c r="CS90" s="216">
        <v>0.15</v>
      </c>
      <c r="CT90" s="94"/>
      <c r="CU90" s="94"/>
      <c r="CV90" s="94"/>
      <c r="CW90" s="94"/>
      <c r="CX90" s="94"/>
      <c r="CY90" s="94">
        <v>66</v>
      </c>
      <c r="CZ90" s="94"/>
      <c r="DA90" s="94"/>
      <c r="DB90" s="94"/>
      <c r="DC90" s="94">
        <v>52</v>
      </c>
      <c r="DD90" s="94">
        <v>32</v>
      </c>
      <c r="DE90" s="94">
        <v>27</v>
      </c>
      <c r="DF90" s="94"/>
      <c r="DG90" s="94"/>
      <c r="DH90" s="94"/>
      <c r="DI90" s="94"/>
      <c r="DJ90" s="94"/>
      <c r="DK90" s="94">
        <v>69</v>
      </c>
      <c r="DL90" s="94"/>
      <c r="DM90" s="94"/>
      <c r="DN90" s="94"/>
      <c r="DO90" s="94"/>
      <c r="DP90" s="94"/>
      <c r="DQ90" s="94">
        <v>3</v>
      </c>
      <c r="DR90" s="216">
        <v>0.86</v>
      </c>
    </row>
    <row r="91" spans="1:122">
      <c r="A91" s="42">
        <v>88</v>
      </c>
      <c r="B91" s="42">
        <v>2024</v>
      </c>
      <c r="C91" s="189"/>
      <c r="D91" s="217" t="e">
        <v>#N/A</v>
      </c>
      <c r="E91" s="189"/>
      <c r="F91" s="99" t="s">
        <v>4221</v>
      </c>
      <c r="G91" s="189"/>
      <c r="H91" s="99" t="s">
        <v>4345</v>
      </c>
      <c r="I91" s="189"/>
      <c r="J91" s="189"/>
      <c r="K91" s="42" t="s">
        <v>4166</v>
      </c>
      <c r="L91" s="99" t="s">
        <v>4180</v>
      </c>
      <c r="M91" s="189"/>
      <c r="N91" s="99" t="s">
        <v>1440</v>
      </c>
      <c r="O91" s="99" t="s">
        <v>4342</v>
      </c>
      <c r="P91" s="99" t="s">
        <v>4343</v>
      </c>
      <c r="Q91" s="99" t="s">
        <v>4344</v>
      </c>
      <c r="R91" s="189"/>
      <c r="S91" s="244" t="s">
        <v>425</v>
      </c>
      <c r="T91" s="230">
        <v>1329</v>
      </c>
      <c r="U91" s="243">
        <v>443</v>
      </c>
      <c r="V91" s="99" t="s">
        <v>3254</v>
      </c>
      <c r="W91" s="189"/>
      <c r="X91" s="189"/>
      <c r="Y91" s="193"/>
      <c r="Z91" s="212"/>
      <c r="AA91" s="193"/>
      <c r="AB91" s="99">
        <v>30</v>
      </c>
      <c r="AC91" s="42"/>
      <c r="AD91" s="99">
        <v>14</v>
      </c>
      <c r="AE91" s="224">
        <f t="shared" si="46"/>
        <v>-16</v>
      </c>
      <c r="AF91" s="115">
        <f t="shared" si="47"/>
        <v>-0.53333333333333333</v>
      </c>
      <c r="AG91" s="99">
        <v>56</v>
      </c>
      <c r="AH91" s="22"/>
      <c r="AI91" s="99">
        <v>34</v>
      </c>
      <c r="AJ91" s="224">
        <f t="shared" si="48"/>
        <v>-22</v>
      </c>
      <c r="AK91" s="115">
        <f t="shared" si="49"/>
        <v>-0.39285714285714285</v>
      </c>
      <c r="AL91" s="99">
        <v>93</v>
      </c>
      <c r="AM91" s="53"/>
      <c r="AN91" s="99">
        <v>88</v>
      </c>
      <c r="AO91" s="224">
        <f t="shared" si="36"/>
        <v>-5</v>
      </c>
      <c r="AP91" s="115">
        <f t="shared" si="37"/>
        <v>-5.3763440860215055E-2</v>
      </c>
      <c r="AQ91" s="99">
        <v>77</v>
      </c>
      <c r="AR91" s="221"/>
      <c r="AS91" s="99">
        <v>64</v>
      </c>
      <c r="AT91" s="224">
        <f t="shared" si="51"/>
        <v>-13</v>
      </c>
      <c r="AU91" s="115">
        <f t="shared" si="52"/>
        <v>-0.16883116883116883</v>
      </c>
      <c r="AV91" s="22"/>
      <c r="AW91" s="115"/>
      <c r="AX91" s="115"/>
      <c r="AY91" s="42"/>
      <c r="AZ91" s="42"/>
      <c r="BA91" s="99">
        <v>93</v>
      </c>
      <c r="BB91" s="99"/>
      <c r="BC91" s="99">
        <v>98</v>
      </c>
      <c r="BD91" s="224">
        <f t="shared" si="40"/>
        <v>5</v>
      </c>
      <c r="BE91" s="115">
        <f t="shared" si="41"/>
        <v>5.3763440860215055E-2</v>
      </c>
      <c r="BF91" s="99">
        <v>83</v>
      </c>
      <c r="BG91" s="99"/>
      <c r="BH91" s="99">
        <v>83</v>
      </c>
      <c r="BI91" s="224">
        <f t="shared" si="53"/>
        <v>0</v>
      </c>
      <c r="BJ91" s="115">
        <f t="shared" si="54"/>
        <v>0</v>
      </c>
      <c r="BK91" s="220" t="s">
        <v>425</v>
      </c>
      <c r="BL91" s="183"/>
      <c r="BM91" s="220" t="s">
        <v>425</v>
      </c>
      <c r="BN91" s="240" t="s">
        <v>425</v>
      </c>
      <c r="BO91" s="240" t="s">
        <v>425</v>
      </c>
      <c r="BP91" s="42"/>
      <c r="BQ91" s="42"/>
      <c r="BR91" s="47"/>
      <c r="BS91" s="42"/>
      <c r="BT91" s="48"/>
      <c r="BU91" s="42"/>
      <c r="BV91" s="42"/>
      <c r="BW91" s="42"/>
      <c r="BX91" s="42"/>
      <c r="BY91" s="96">
        <v>0</v>
      </c>
      <c r="BZ91" s="94">
        <v>1</v>
      </c>
      <c r="CA91" s="94">
        <v>0</v>
      </c>
      <c r="CB91" s="94">
        <v>0</v>
      </c>
      <c r="CC91" s="94">
        <v>0</v>
      </c>
      <c r="CD91" s="94">
        <v>0</v>
      </c>
      <c r="CE91" s="94">
        <v>0</v>
      </c>
      <c r="CF91" s="94">
        <v>0</v>
      </c>
      <c r="CG91" s="94">
        <v>1</v>
      </c>
      <c r="CH91" s="94">
        <v>1</v>
      </c>
      <c r="CI91" s="94">
        <v>0</v>
      </c>
      <c r="CJ91" s="94">
        <v>0</v>
      </c>
      <c r="CK91" s="94">
        <v>0</v>
      </c>
      <c r="CL91" s="94">
        <v>0</v>
      </c>
      <c r="CM91" s="94">
        <v>0</v>
      </c>
      <c r="CN91" s="94" t="s">
        <v>4345</v>
      </c>
      <c r="CO91" s="94"/>
      <c r="CP91" s="216">
        <v>0.15</v>
      </c>
      <c r="CQ91" s="94"/>
      <c r="CR91" s="94"/>
      <c r="CS91" s="216">
        <v>1</v>
      </c>
      <c r="CT91" s="94"/>
      <c r="CU91" s="94"/>
      <c r="CV91" s="94"/>
      <c r="CW91" s="94"/>
      <c r="CX91" s="94"/>
      <c r="CY91" s="94"/>
      <c r="CZ91" s="94"/>
      <c r="DA91" s="94"/>
      <c r="DB91" s="94"/>
      <c r="DC91" s="94">
        <v>48</v>
      </c>
      <c r="DD91" s="94">
        <v>25</v>
      </c>
      <c r="DE91" s="94">
        <v>21</v>
      </c>
      <c r="DF91" s="94"/>
      <c r="DG91" s="94"/>
      <c r="DH91" s="94"/>
      <c r="DI91" s="94"/>
      <c r="DJ91" s="94"/>
      <c r="DK91" s="94"/>
      <c r="DL91" s="94"/>
      <c r="DM91" s="94"/>
      <c r="DN91" s="94"/>
      <c r="DO91" s="94"/>
      <c r="DP91" s="94"/>
      <c r="DQ91" s="94"/>
      <c r="DR91" s="216">
        <v>0.86</v>
      </c>
    </row>
    <row r="92" spans="1:122">
      <c r="A92" s="42">
        <v>89</v>
      </c>
      <c r="B92" s="42">
        <v>2024</v>
      </c>
      <c r="C92" s="189"/>
      <c r="D92" s="217" t="e">
        <v>#N/A</v>
      </c>
      <c r="E92" s="189"/>
      <c r="F92" s="99" t="s">
        <v>4346</v>
      </c>
      <c r="G92" s="189"/>
      <c r="H92" s="99" t="s">
        <v>4347</v>
      </c>
      <c r="I92" s="189"/>
      <c r="J92" s="189"/>
      <c r="K92" s="42" t="s">
        <v>4166</v>
      </c>
      <c r="L92" s="99" t="s">
        <v>4348</v>
      </c>
      <c r="M92" s="189"/>
      <c r="N92" s="99" t="s">
        <v>2319</v>
      </c>
      <c r="O92" s="99" t="s">
        <v>4349</v>
      </c>
      <c r="P92" s="99" t="s">
        <v>4350</v>
      </c>
      <c r="Q92" s="99" t="s">
        <v>4351</v>
      </c>
      <c r="R92" s="189"/>
      <c r="S92" s="224">
        <v>1392</v>
      </c>
      <c r="T92" s="230">
        <v>158</v>
      </c>
      <c r="U92" s="243">
        <f t="shared" ref="U92:U93" si="55">T92/2</f>
        <v>79</v>
      </c>
      <c r="V92" s="99" t="s">
        <v>3254</v>
      </c>
      <c r="W92" s="189"/>
      <c r="X92" s="189"/>
      <c r="Y92" s="193"/>
      <c r="Z92" s="241" t="s">
        <v>4352</v>
      </c>
      <c r="AA92" s="193" t="s">
        <v>5</v>
      </c>
      <c r="AB92" s="99">
        <v>24</v>
      </c>
      <c r="AC92" s="42"/>
      <c r="AD92" s="99">
        <v>22</v>
      </c>
      <c r="AE92" s="224">
        <f t="shared" si="46"/>
        <v>-2</v>
      </c>
      <c r="AF92" s="115">
        <f t="shared" si="47"/>
        <v>-8.3333333333333329E-2</v>
      </c>
      <c r="AG92" s="99">
        <v>70</v>
      </c>
      <c r="AH92" s="22"/>
      <c r="AI92" s="99">
        <v>72</v>
      </c>
      <c r="AJ92" s="224">
        <f t="shared" si="48"/>
        <v>2</v>
      </c>
      <c r="AK92" s="115">
        <f t="shared" si="49"/>
        <v>2.8571428571428571E-2</v>
      </c>
      <c r="AL92" s="99">
        <v>97</v>
      </c>
      <c r="AM92" s="53"/>
      <c r="AN92" s="99">
        <v>97</v>
      </c>
      <c r="AO92" s="224">
        <f t="shared" si="36"/>
        <v>0</v>
      </c>
      <c r="AP92" s="115">
        <f t="shared" si="37"/>
        <v>0</v>
      </c>
      <c r="AQ92" s="99">
        <v>32</v>
      </c>
      <c r="AR92" s="221"/>
      <c r="AS92" s="99">
        <v>39</v>
      </c>
      <c r="AT92" s="224">
        <f t="shared" si="51"/>
        <v>7</v>
      </c>
      <c r="AU92" s="115">
        <f t="shared" si="52"/>
        <v>0.21875</v>
      </c>
      <c r="AV92" s="22"/>
      <c r="AW92" s="115"/>
      <c r="AX92" s="115"/>
      <c r="AY92" s="42"/>
      <c r="AZ92" s="42"/>
      <c r="BA92" s="99">
        <v>97</v>
      </c>
      <c r="BB92" s="99"/>
      <c r="BC92" s="99">
        <v>98</v>
      </c>
      <c r="BD92" s="224">
        <f t="shared" si="40"/>
        <v>1</v>
      </c>
      <c r="BE92" s="115">
        <f t="shared" si="41"/>
        <v>1.0309278350515464E-2</v>
      </c>
      <c r="BF92" s="99">
        <v>79</v>
      </c>
      <c r="BG92" s="99"/>
      <c r="BH92" s="99">
        <v>84</v>
      </c>
      <c r="BI92" s="224">
        <f t="shared" si="53"/>
        <v>5</v>
      </c>
      <c r="BJ92" s="115">
        <f t="shared" si="54"/>
        <v>6.3291139240506333E-2</v>
      </c>
      <c r="BK92" s="220" t="s">
        <v>425</v>
      </c>
      <c r="BL92" s="183"/>
      <c r="BM92" s="220" t="s">
        <v>425</v>
      </c>
      <c r="BN92" s="240" t="s">
        <v>425</v>
      </c>
      <c r="BO92" s="240" t="s">
        <v>425</v>
      </c>
      <c r="BP92" s="42"/>
      <c r="BQ92" s="42"/>
      <c r="BR92" s="47"/>
      <c r="BS92" s="42"/>
      <c r="BT92" s="48"/>
      <c r="BU92" s="42"/>
      <c r="BV92" s="42"/>
      <c r="BW92" s="42"/>
      <c r="BX92" s="42"/>
      <c r="BY92" s="96">
        <v>0</v>
      </c>
      <c r="BZ92" s="94">
        <v>0</v>
      </c>
      <c r="CA92" s="94">
        <v>0</v>
      </c>
      <c r="CB92" s="94">
        <v>1</v>
      </c>
      <c r="CC92" s="94">
        <v>1</v>
      </c>
      <c r="CD92" s="94">
        <v>0</v>
      </c>
      <c r="CE92" s="94">
        <v>0</v>
      </c>
      <c r="CF92" s="94">
        <v>0</v>
      </c>
      <c r="CG92" s="94">
        <v>0</v>
      </c>
      <c r="CH92" s="94">
        <v>0</v>
      </c>
      <c r="CI92" s="94">
        <v>0</v>
      </c>
      <c r="CJ92" s="94">
        <v>0</v>
      </c>
      <c r="CK92" s="94">
        <v>0</v>
      </c>
      <c r="CL92" s="94">
        <v>0</v>
      </c>
      <c r="CM92" s="94">
        <v>0</v>
      </c>
      <c r="CN92" s="94" t="s">
        <v>4347</v>
      </c>
      <c r="CO92" s="94"/>
      <c r="CP92" s="216">
        <v>0.42</v>
      </c>
      <c r="CQ92" s="94"/>
      <c r="CR92" s="94"/>
      <c r="CS92" s="216">
        <v>0.1</v>
      </c>
      <c r="CT92" s="94">
        <v>86</v>
      </c>
      <c r="CU92" s="94">
        <v>73</v>
      </c>
      <c r="CV92" s="94">
        <v>68</v>
      </c>
      <c r="CW92" s="94"/>
      <c r="CX92" s="94"/>
      <c r="CY92" s="94"/>
      <c r="CZ92" s="94">
        <v>34</v>
      </c>
      <c r="DA92" s="94">
        <v>17</v>
      </c>
      <c r="DB92" s="94">
        <v>14</v>
      </c>
      <c r="DC92" s="94"/>
      <c r="DD92" s="94"/>
      <c r="DE92" s="94"/>
      <c r="DF92" s="94">
        <v>87</v>
      </c>
      <c r="DG92" s="94">
        <v>74</v>
      </c>
      <c r="DH92" s="94">
        <v>70</v>
      </c>
      <c r="DI92" s="94"/>
      <c r="DJ92" s="94"/>
      <c r="DK92" s="94"/>
      <c r="DL92" s="94">
        <v>1</v>
      </c>
      <c r="DM92" s="94">
        <v>1</v>
      </c>
      <c r="DN92" s="94">
        <v>2</v>
      </c>
      <c r="DO92" s="94"/>
      <c r="DP92" s="94"/>
      <c r="DQ92" s="94"/>
      <c r="DR92" s="216">
        <v>0.93</v>
      </c>
    </row>
    <row r="93" spans="1:122">
      <c r="A93" s="42">
        <v>90</v>
      </c>
      <c r="B93" s="42">
        <v>2024</v>
      </c>
      <c r="C93" s="189"/>
      <c r="D93" s="217" t="e">
        <v>#N/A</v>
      </c>
      <c r="E93" s="189"/>
      <c r="F93" s="99" t="s">
        <v>4346</v>
      </c>
      <c r="G93" s="189"/>
      <c r="H93" s="99" t="s">
        <v>4347</v>
      </c>
      <c r="I93" s="189"/>
      <c r="J93" s="189"/>
      <c r="K93" s="42" t="s">
        <v>4166</v>
      </c>
      <c r="L93" s="99" t="s">
        <v>4353</v>
      </c>
      <c r="M93" s="189"/>
      <c r="N93" s="99" t="s">
        <v>2319</v>
      </c>
      <c r="O93" s="99" t="s">
        <v>4349</v>
      </c>
      <c r="P93" s="99" t="s">
        <v>4350</v>
      </c>
      <c r="Q93" s="99" t="s">
        <v>4351</v>
      </c>
      <c r="R93" s="189"/>
      <c r="S93" s="224">
        <v>1233</v>
      </c>
      <c r="T93" s="230">
        <v>170</v>
      </c>
      <c r="U93" s="243">
        <f t="shared" si="55"/>
        <v>85</v>
      </c>
      <c r="V93" s="99" t="s">
        <v>3254</v>
      </c>
      <c r="W93" s="189"/>
      <c r="X93" s="189"/>
      <c r="Y93" s="193"/>
      <c r="Z93" s="241" t="s">
        <v>4352</v>
      </c>
      <c r="AA93" s="193" t="s">
        <v>5</v>
      </c>
      <c r="AB93" s="99">
        <v>27</v>
      </c>
      <c r="AC93" s="42"/>
      <c r="AD93" s="99">
        <v>22</v>
      </c>
      <c r="AE93" s="224">
        <f t="shared" si="46"/>
        <v>-5</v>
      </c>
      <c r="AF93" s="115">
        <f t="shared" si="47"/>
        <v>-0.18518518518518517</v>
      </c>
      <c r="AG93" s="99">
        <v>68</v>
      </c>
      <c r="AH93" s="22"/>
      <c r="AI93" s="99">
        <v>65</v>
      </c>
      <c r="AJ93" s="224">
        <f t="shared" si="48"/>
        <v>-3</v>
      </c>
      <c r="AK93" s="115">
        <f t="shared" si="49"/>
        <v>-4.4117647058823532E-2</v>
      </c>
      <c r="AL93" s="99">
        <v>95</v>
      </c>
      <c r="AM93" s="53"/>
      <c r="AN93" s="99">
        <v>90</v>
      </c>
      <c r="AO93" s="224">
        <f t="shared" si="36"/>
        <v>-5</v>
      </c>
      <c r="AP93" s="115">
        <f t="shared" si="37"/>
        <v>-5.2631578947368418E-2</v>
      </c>
      <c r="AQ93" s="99">
        <v>58</v>
      </c>
      <c r="AR93" s="221"/>
      <c r="AS93" s="99">
        <v>63</v>
      </c>
      <c r="AT93" s="224">
        <f t="shared" si="51"/>
        <v>5</v>
      </c>
      <c r="AU93" s="115">
        <f t="shared" si="52"/>
        <v>8.6206896551724144E-2</v>
      </c>
      <c r="AV93" s="22"/>
      <c r="AW93" s="115"/>
      <c r="AX93" s="115"/>
      <c r="AY93" s="42"/>
      <c r="AZ93" s="42"/>
      <c r="BA93" s="99">
        <v>96</v>
      </c>
      <c r="BB93" s="99"/>
      <c r="BC93" s="99">
        <v>88</v>
      </c>
      <c r="BD93" s="224">
        <f t="shared" si="40"/>
        <v>-8</v>
      </c>
      <c r="BE93" s="115">
        <f t="shared" si="41"/>
        <v>-8.3333333333333329E-2</v>
      </c>
      <c r="BF93" s="99">
        <v>77</v>
      </c>
      <c r="BG93" s="99"/>
      <c r="BH93" s="99">
        <v>78</v>
      </c>
      <c r="BI93" s="224">
        <f t="shared" si="53"/>
        <v>1</v>
      </c>
      <c r="BJ93" s="115">
        <f t="shared" si="54"/>
        <v>1.2987012987012988E-2</v>
      </c>
      <c r="BK93" s="220" t="s">
        <v>425</v>
      </c>
      <c r="BL93" s="183"/>
      <c r="BM93" s="220" t="s">
        <v>425</v>
      </c>
      <c r="BN93" s="240" t="s">
        <v>425</v>
      </c>
      <c r="BO93" s="240" t="s">
        <v>425</v>
      </c>
      <c r="BP93" s="42"/>
      <c r="BQ93" s="42"/>
      <c r="BR93" s="47"/>
      <c r="BS93" s="42"/>
      <c r="BT93" s="48"/>
      <c r="BU93" s="42"/>
      <c r="BV93" s="42"/>
      <c r="BW93" s="42"/>
      <c r="BX93" s="42"/>
      <c r="BY93" s="96">
        <v>0</v>
      </c>
      <c r="BZ93" s="94">
        <v>0</v>
      </c>
      <c r="CA93" s="94">
        <v>0</v>
      </c>
      <c r="CB93" s="94">
        <v>1</v>
      </c>
      <c r="CC93" s="94">
        <v>0</v>
      </c>
      <c r="CD93" s="94">
        <v>0</v>
      </c>
      <c r="CE93" s="94">
        <v>0</v>
      </c>
      <c r="CF93" s="94">
        <v>0</v>
      </c>
      <c r="CG93" s="94">
        <v>0</v>
      </c>
      <c r="CH93" s="94">
        <v>0</v>
      </c>
      <c r="CI93" s="94">
        <v>0</v>
      </c>
      <c r="CJ93" s="94">
        <v>0</v>
      </c>
      <c r="CK93" s="94">
        <v>0</v>
      </c>
      <c r="CL93" s="94">
        <v>0</v>
      </c>
      <c r="CM93" s="94">
        <v>0</v>
      </c>
      <c r="CN93" s="94" t="s">
        <v>4347</v>
      </c>
      <c r="CO93" s="94"/>
      <c r="CP93" s="216">
        <v>0.38</v>
      </c>
      <c r="CQ93" s="94"/>
      <c r="CR93" s="94"/>
      <c r="CS93" s="216">
        <v>0.12</v>
      </c>
      <c r="CT93" s="94">
        <v>83</v>
      </c>
      <c r="CU93" s="94">
        <v>72</v>
      </c>
      <c r="CV93" s="94">
        <v>61</v>
      </c>
      <c r="CW93" s="94"/>
      <c r="CX93" s="94"/>
      <c r="CY93" s="94"/>
      <c r="CZ93" s="94">
        <v>32</v>
      </c>
      <c r="DA93" s="94">
        <v>17</v>
      </c>
      <c r="DB93" s="94">
        <v>12</v>
      </c>
      <c r="DC93" s="94"/>
      <c r="DD93" s="94"/>
      <c r="DE93" s="94"/>
      <c r="DF93" s="94">
        <v>84</v>
      </c>
      <c r="DG93" s="94">
        <v>72</v>
      </c>
      <c r="DH93" s="94">
        <v>64</v>
      </c>
      <c r="DI93" s="94"/>
      <c r="DJ93" s="94"/>
      <c r="DK93" s="94"/>
      <c r="DL93" s="94">
        <v>1</v>
      </c>
      <c r="DM93" s="94">
        <v>0</v>
      </c>
      <c r="DN93" s="94">
        <v>3</v>
      </c>
      <c r="DO93" s="94"/>
      <c r="DP93" s="94"/>
      <c r="DQ93" s="94"/>
      <c r="DR93" s="216">
        <v>0.9</v>
      </c>
    </row>
    <row r="94" spans="1:122">
      <c r="A94" s="42">
        <v>91</v>
      </c>
      <c r="B94" s="42">
        <v>2024</v>
      </c>
      <c r="C94" s="189"/>
      <c r="D94" s="217"/>
      <c r="E94" s="189"/>
      <c r="F94" s="92" t="s">
        <v>4354</v>
      </c>
      <c r="G94" s="189"/>
      <c r="H94" s="92" t="s">
        <v>4355</v>
      </c>
      <c r="I94" s="189"/>
      <c r="J94" s="189"/>
      <c r="K94" s="42" t="s">
        <v>4166</v>
      </c>
      <c r="L94" s="92" t="s">
        <v>4171</v>
      </c>
      <c r="M94" s="189"/>
      <c r="N94" s="92" t="s">
        <v>310</v>
      </c>
      <c r="O94" s="92" t="s">
        <v>4356</v>
      </c>
      <c r="P94" s="92" t="s">
        <v>4332</v>
      </c>
      <c r="Q94" s="92" t="s">
        <v>4357</v>
      </c>
      <c r="R94" s="189"/>
      <c r="S94" s="245">
        <v>272</v>
      </c>
      <c r="T94" s="245">
        <v>1876</v>
      </c>
      <c r="U94" s="246">
        <v>625</v>
      </c>
      <c r="V94" s="92" t="s">
        <v>3254</v>
      </c>
      <c r="W94" s="189"/>
      <c r="X94" s="189"/>
      <c r="Y94" s="193"/>
      <c r="Z94" s="212"/>
      <c r="AA94" s="193"/>
      <c r="AB94" s="92">
        <v>40</v>
      </c>
      <c r="AC94" s="42"/>
      <c r="AD94" s="92">
        <v>63</v>
      </c>
      <c r="AE94" s="224">
        <f t="shared" si="46"/>
        <v>23</v>
      </c>
      <c r="AF94" s="115">
        <f t="shared" si="47"/>
        <v>0.57499999999999996</v>
      </c>
      <c r="AG94" s="92">
        <v>68</v>
      </c>
      <c r="AH94" s="22"/>
      <c r="AI94" s="92">
        <v>85</v>
      </c>
      <c r="AJ94" s="224">
        <f t="shared" si="48"/>
        <v>17</v>
      </c>
      <c r="AK94" s="115">
        <f t="shared" si="49"/>
        <v>0.25</v>
      </c>
      <c r="AL94" s="92">
        <v>95</v>
      </c>
      <c r="AM94" s="53"/>
      <c r="AN94" s="92">
        <v>96</v>
      </c>
      <c r="AO94" s="224">
        <f t="shared" si="36"/>
        <v>1</v>
      </c>
      <c r="AP94" s="115">
        <f t="shared" si="37"/>
        <v>1.0526315789473684E-2</v>
      </c>
      <c r="AQ94" s="92">
        <v>59</v>
      </c>
      <c r="AR94" s="221"/>
      <c r="AS94" s="92">
        <v>67</v>
      </c>
      <c r="AT94" s="224">
        <f t="shared" si="51"/>
        <v>8</v>
      </c>
      <c r="AU94" s="115">
        <f t="shared" si="52"/>
        <v>0.13559322033898305</v>
      </c>
      <c r="AV94" s="22"/>
      <c r="AW94" s="115"/>
      <c r="AX94" s="115"/>
      <c r="AY94" s="42"/>
      <c r="AZ94" s="42"/>
      <c r="BA94" s="92">
        <v>72</v>
      </c>
      <c r="BB94" s="99"/>
      <c r="BC94" s="92">
        <v>63</v>
      </c>
      <c r="BD94" s="224">
        <f t="shared" si="40"/>
        <v>-9</v>
      </c>
      <c r="BE94" s="115">
        <f t="shared" si="41"/>
        <v>-0.125</v>
      </c>
      <c r="BF94" s="92">
        <v>85</v>
      </c>
      <c r="BG94" s="99"/>
      <c r="BH94" s="92">
        <v>82</v>
      </c>
      <c r="BI94" s="224">
        <f t="shared" si="53"/>
        <v>-3</v>
      </c>
      <c r="BJ94" s="115">
        <f t="shared" si="54"/>
        <v>-3.5294117647058823E-2</v>
      </c>
      <c r="BK94" s="247"/>
      <c r="BL94" s="183"/>
      <c r="BM94" s="247"/>
      <c r="BN94" s="224"/>
      <c r="BO94" s="115"/>
      <c r="BP94" s="42"/>
      <c r="BQ94" s="42"/>
      <c r="BR94" s="47"/>
      <c r="BS94" s="42"/>
      <c r="BT94" s="48"/>
      <c r="BU94" s="42"/>
      <c r="BV94" s="42"/>
      <c r="BW94" s="42"/>
      <c r="BX94" s="42"/>
      <c r="BY94" s="96">
        <v>0</v>
      </c>
      <c r="BZ94" s="94">
        <v>0</v>
      </c>
      <c r="CA94" s="94">
        <v>0</v>
      </c>
      <c r="CB94" s="94">
        <v>0</v>
      </c>
      <c r="CC94" s="94">
        <v>0</v>
      </c>
      <c r="CD94" s="94">
        <v>0</v>
      </c>
      <c r="CE94" s="94">
        <v>0</v>
      </c>
      <c r="CF94" s="94">
        <v>0</v>
      </c>
      <c r="CG94" s="94">
        <v>0</v>
      </c>
      <c r="CH94" s="94">
        <v>0</v>
      </c>
      <c r="CI94" s="94">
        <v>0</v>
      </c>
      <c r="CJ94" s="94">
        <v>0</v>
      </c>
      <c r="CK94" s="94">
        <v>0</v>
      </c>
      <c r="CL94" s="94">
        <v>0</v>
      </c>
      <c r="CM94" s="94">
        <v>0</v>
      </c>
      <c r="CN94" s="94" t="s">
        <v>4358</v>
      </c>
      <c r="CO94" s="94"/>
      <c r="CP94" s="216">
        <v>0.95</v>
      </c>
      <c r="CQ94" s="94"/>
      <c r="CR94" s="94"/>
      <c r="CS94" s="216">
        <v>0.87</v>
      </c>
      <c r="CT94" s="94"/>
      <c r="CU94" s="94"/>
      <c r="CV94" s="94"/>
      <c r="CW94" s="94">
        <v>20</v>
      </c>
      <c r="CX94" s="94">
        <v>9</v>
      </c>
      <c r="CY94" s="94">
        <v>7</v>
      </c>
      <c r="CZ94" s="94"/>
      <c r="DA94" s="94"/>
      <c r="DB94" s="94"/>
      <c r="DC94" s="94">
        <v>54</v>
      </c>
      <c r="DD94" s="94">
        <v>38</v>
      </c>
      <c r="DE94" s="94">
        <v>33</v>
      </c>
      <c r="DF94" s="94"/>
      <c r="DG94" s="94"/>
      <c r="DH94" s="94"/>
      <c r="DI94" s="94">
        <v>62</v>
      </c>
      <c r="DJ94" s="94">
        <v>44</v>
      </c>
      <c r="DK94" s="94">
        <v>39</v>
      </c>
      <c r="DL94" s="94"/>
      <c r="DM94" s="94"/>
      <c r="DN94" s="94"/>
      <c r="DO94" s="94"/>
      <c r="DP94" s="94"/>
      <c r="DQ94" s="94"/>
      <c r="DR94" s="94"/>
    </row>
    <row r="95" spans="1:122">
      <c r="A95" s="42">
        <v>92</v>
      </c>
      <c r="B95" s="42">
        <v>2024</v>
      </c>
      <c r="C95" s="189"/>
      <c r="D95" s="217"/>
      <c r="E95" s="189"/>
      <c r="F95" s="96" t="s">
        <v>4354</v>
      </c>
      <c r="G95" s="189"/>
      <c r="H95" s="96" t="s">
        <v>4355</v>
      </c>
      <c r="I95" s="189"/>
      <c r="J95" s="189"/>
      <c r="K95" s="42" t="s">
        <v>4166</v>
      </c>
      <c r="L95" s="96" t="s">
        <v>4171</v>
      </c>
      <c r="M95" s="189"/>
      <c r="N95" s="96" t="s">
        <v>310</v>
      </c>
      <c r="O95" s="96" t="s">
        <v>4356</v>
      </c>
      <c r="P95" s="96" t="s">
        <v>4357</v>
      </c>
      <c r="Q95" s="96" t="s">
        <v>4359</v>
      </c>
      <c r="R95" s="189"/>
      <c r="S95" s="248">
        <v>255</v>
      </c>
      <c r="T95" s="248">
        <v>1768</v>
      </c>
      <c r="U95" s="249">
        <v>589</v>
      </c>
      <c r="V95" s="96" t="s">
        <v>3254</v>
      </c>
      <c r="W95" s="189"/>
      <c r="X95" s="189"/>
      <c r="Y95" s="193"/>
      <c r="Z95" s="212"/>
      <c r="AA95" s="193"/>
      <c r="AB95" s="96">
        <v>63</v>
      </c>
      <c r="AC95" s="42"/>
      <c r="AD95" s="96">
        <v>63</v>
      </c>
      <c r="AE95" s="224">
        <f t="shared" si="46"/>
        <v>0</v>
      </c>
      <c r="AF95" s="115">
        <f t="shared" si="47"/>
        <v>0</v>
      </c>
      <c r="AG95" s="96">
        <v>85</v>
      </c>
      <c r="AH95" s="22"/>
      <c r="AI95" s="96">
        <v>93</v>
      </c>
      <c r="AJ95" s="224">
        <f t="shared" si="48"/>
        <v>8</v>
      </c>
      <c r="AK95" s="115">
        <f t="shared" si="49"/>
        <v>9.4117647058823528E-2</v>
      </c>
      <c r="AL95" s="96">
        <v>96</v>
      </c>
      <c r="AM95" s="53"/>
      <c r="AN95" s="96">
        <v>94</v>
      </c>
      <c r="AO95" s="224">
        <f t="shared" si="36"/>
        <v>-2</v>
      </c>
      <c r="AP95" s="115">
        <f t="shared" si="37"/>
        <v>-2.0833333333333332E-2</v>
      </c>
      <c r="AQ95" s="96">
        <v>67</v>
      </c>
      <c r="AR95" s="221"/>
      <c r="AS95" s="96">
        <v>65</v>
      </c>
      <c r="AT95" s="224">
        <f t="shared" si="51"/>
        <v>-2</v>
      </c>
      <c r="AU95" s="115">
        <f t="shared" si="52"/>
        <v>-2.9850746268656716E-2</v>
      </c>
      <c r="AV95" s="22"/>
      <c r="AW95" s="115"/>
      <c r="AX95" s="115"/>
      <c r="AY95" s="42"/>
      <c r="AZ95" s="42"/>
      <c r="BA95" s="96">
        <v>63</v>
      </c>
      <c r="BB95" s="99"/>
      <c r="BC95" s="96">
        <v>67</v>
      </c>
      <c r="BD95" s="224">
        <f t="shared" si="40"/>
        <v>4</v>
      </c>
      <c r="BE95" s="115">
        <f t="shared" si="41"/>
        <v>6.3492063492063489E-2</v>
      </c>
      <c r="BF95" s="96">
        <v>82</v>
      </c>
      <c r="BG95" s="99"/>
      <c r="BH95" s="96">
        <v>79</v>
      </c>
      <c r="BI95" s="224">
        <f t="shared" si="53"/>
        <v>-3</v>
      </c>
      <c r="BJ95" s="115">
        <f t="shared" si="54"/>
        <v>-3.6585365853658534E-2</v>
      </c>
      <c r="BK95" s="250"/>
      <c r="BL95" s="183"/>
      <c r="BM95" s="250"/>
      <c r="BN95" s="224"/>
      <c r="BO95" s="115"/>
      <c r="BP95" s="42"/>
      <c r="BQ95" s="42"/>
      <c r="BR95" s="47"/>
      <c r="BS95" s="42"/>
      <c r="BT95" s="48"/>
      <c r="BU95" s="42"/>
      <c r="BV95" s="42"/>
      <c r="BW95" s="42"/>
      <c r="BX95" s="42"/>
      <c r="BY95" s="96">
        <v>0</v>
      </c>
      <c r="BZ95" s="94">
        <v>0</v>
      </c>
      <c r="CA95" s="94">
        <v>0</v>
      </c>
      <c r="CB95" s="94">
        <v>0</v>
      </c>
      <c r="CC95" s="94">
        <v>0</v>
      </c>
      <c r="CD95" s="94">
        <v>0</v>
      </c>
      <c r="CE95" s="94">
        <v>0</v>
      </c>
      <c r="CF95" s="94">
        <v>0</v>
      </c>
      <c r="CG95" s="94">
        <v>0</v>
      </c>
      <c r="CH95" s="94">
        <v>0</v>
      </c>
      <c r="CI95" s="94">
        <v>0</v>
      </c>
      <c r="CJ95" s="94">
        <v>0</v>
      </c>
      <c r="CK95" s="94">
        <v>0</v>
      </c>
      <c r="CL95" s="94">
        <v>0</v>
      </c>
      <c r="CM95" s="94">
        <v>0</v>
      </c>
      <c r="CN95" s="94" t="s">
        <v>4358</v>
      </c>
      <c r="CO95" s="94"/>
      <c r="CP95" s="216">
        <v>1</v>
      </c>
      <c r="CQ95" s="94"/>
      <c r="CR95" s="94"/>
      <c r="CS95" s="216">
        <v>0.87</v>
      </c>
      <c r="CT95" s="94"/>
      <c r="CU95" s="94"/>
      <c r="CV95" s="94"/>
      <c r="CW95" s="94">
        <v>19</v>
      </c>
      <c r="CX95" s="94">
        <v>9</v>
      </c>
      <c r="CY95" s="94">
        <v>7</v>
      </c>
      <c r="CZ95" s="94"/>
      <c r="DA95" s="94"/>
      <c r="DB95" s="94"/>
      <c r="DC95" s="94">
        <v>54</v>
      </c>
      <c r="DD95" s="94">
        <v>36</v>
      </c>
      <c r="DE95" s="94">
        <v>31</v>
      </c>
      <c r="DF95" s="94"/>
      <c r="DG95" s="94"/>
      <c r="DH95" s="94"/>
      <c r="DI95" s="94">
        <v>61</v>
      </c>
      <c r="DJ95" s="94">
        <v>42</v>
      </c>
      <c r="DK95" s="94">
        <v>36</v>
      </c>
      <c r="DL95" s="94"/>
      <c r="DM95" s="94"/>
      <c r="DN95" s="94"/>
      <c r="DO95" s="94"/>
      <c r="DP95" s="94"/>
      <c r="DQ95" s="94"/>
      <c r="DR95" s="94"/>
    </row>
    <row r="96" spans="1:122">
      <c r="A96" s="42">
        <v>93</v>
      </c>
      <c r="B96" s="42">
        <v>2024</v>
      </c>
      <c r="C96" s="189"/>
      <c r="D96" s="217"/>
      <c r="E96" s="189"/>
      <c r="F96" s="96" t="s">
        <v>4354</v>
      </c>
      <c r="G96" s="189"/>
      <c r="H96" s="96" t="s">
        <v>4355</v>
      </c>
      <c r="I96" s="189"/>
      <c r="J96" s="189"/>
      <c r="K96" s="42" t="s">
        <v>4166</v>
      </c>
      <c r="L96" s="96" t="s">
        <v>4171</v>
      </c>
      <c r="M96" s="189"/>
      <c r="N96" s="96" t="s">
        <v>310</v>
      </c>
      <c r="O96" s="96" t="s">
        <v>4356</v>
      </c>
      <c r="P96" s="96" t="s">
        <v>4332</v>
      </c>
      <c r="Q96" s="96" t="s">
        <v>4359</v>
      </c>
      <c r="R96" s="189"/>
      <c r="S96" s="248">
        <v>433</v>
      </c>
      <c r="T96" s="248">
        <v>3023</v>
      </c>
      <c r="U96" s="249">
        <v>605</v>
      </c>
      <c r="V96" s="96" t="s">
        <v>3254</v>
      </c>
      <c r="W96" s="189"/>
      <c r="X96" s="189"/>
      <c r="Y96" s="193"/>
      <c r="Z96" s="212"/>
      <c r="AA96" s="193"/>
      <c r="AB96" s="96">
        <v>40</v>
      </c>
      <c r="AC96" s="42"/>
      <c r="AD96" s="96">
        <v>63</v>
      </c>
      <c r="AE96" s="224">
        <f t="shared" si="46"/>
        <v>23</v>
      </c>
      <c r="AF96" s="115">
        <f t="shared" si="47"/>
        <v>0.57499999999999996</v>
      </c>
      <c r="AG96" s="96">
        <v>68</v>
      </c>
      <c r="AH96" s="22"/>
      <c r="AI96" s="96">
        <v>93</v>
      </c>
      <c r="AJ96" s="224">
        <f t="shared" si="48"/>
        <v>25</v>
      </c>
      <c r="AK96" s="115">
        <f t="shared" si="49"/>
        <v>0.36764705882352944</v>
      </c>
      <c r="AL96" s="96">
        <v>95</v>
      </c>
      <c r="AM96" s="53"/>
      <c r="AN96" s="96">
        <v>94</v>
      </c>
      <c r="AO96" s="224">
        <f t="shared" si="36"/>
        <v>-1</v>
      </c>
      <c r="AP96" s="115">
        <f t="shared" si="37"/>
        <v>-1.0526315789473684E-2</v>
      </c>
      <c r="AQ96" s="96">
        <v>59</v>
      </c>
      <c r="AR96" s="221"/>
      <c r="AS96" s="96">
        <v>65</v>
      </c>
      <c r="AT96" s="224">
        <f t="shared" si="51"/>
        <v>6</v>
      </c>
      <c r="AU96" s="115">
        <f t="shared" si="52"/>
        <v>0.10169491525423729</v>
      </c>
      <c r="AV96" s="22"/>
      <c r="AW96" s="115"/>
      <c r="AX96" s="115"/>
      <c r="AY96" s="42"/>
      <c r="AZ96" s="42"/>
      <c r="BA96" s="96">
        <v>72</v>
      </c>
      <c r="BB96" s="99"/>
      <c r="BC96" s="96">
        <v>67</v>
      </c>
      <c r="BD96" s="224">
        <f t="shared" si="40"/>
        <v>-5</v>
      </c>
      <c r="BE96" s="115">
        <f t="shared" si="41"/>
        <v>-6.9444444444444448E-2</v>
      </c>
      <c r="BF96" s="96">
        <v>85</v>
      </c>
      <c r="BG96" s="99"/>
      <c r="BH96" s="96">
        <v>79</v>
      </c>
      <c r="BI96" s="224">
        <f t="shared" si="53"/>
        <v>-6</v>
      </c>
      <c r="BJ96" s="115">
        <f t="shared" si="54"/>
        <v>-7.0588235294117646E-2</v>
      </c>
      <c r="BK96" s="250"/>
      <c r="BL96" s="183"/>
      <c r="BM96" s="250"/>
      <c r="BN96" s="224"/>
      <c r="BO96" s="115"/>
      <c r="BP96" s="42"/>
      <c r="BQ96" s="42"/>
      <c r="BR96" s="47"/>
      <c r="BS96" s="42"/>
      <c r="BT96" s="48"/>
      <c r="BU96" s="42"/>
      <c r="BV96" s="42"/>
      <c r="BW96" s="42"/>
      <c r="BX96" s="42"/>
      <c r="BY96" s="96">
        <v>0</v>
      </c>
      <c r="BZ96" s="94">
        <v>0</v>
      </c>
      <c r="CA96" s="94">
        <v>0</v>
      </c>
      <c r="CB96" s="94">
        <v>0</v>
      </c>
      <c r="CC96" s="94">
        <v>0</v>
      </c>
      <c r="CD96" s="94">
        <v>0</v>
      </c>
      <c r="CE96" s="94">
        <v>0</v>
      </c>
      <c r="CF96" s="94">
        <v>0</v>
      </c>
      <c r="CG96" s="94">
        <v>0</v>
      </c>
      <c r="CH96" s="94">
        <v>0</v>
      </c>
      <c r="CI96" s="94">
        <v>0</v>
      </c>
      <c r="CJ96" s="94">
        <v>0</v>
      </c>
      <c r="CK96" s="94">
        <v>0</v>
      </c>
      <c r="CL96" s="94">
        <v>0</v>
      </c>
      <c r="CM96" s="94">
        <v>0</v>
      </c>
      <c r="CN96" s="94" t="s">
        <v>4358</v>
      </c>
      <c r="CO96" s="94"/>
      <c r="CP96" s="216">
        <v>0.97</v>
      </c>
      <c r="CQ96" s="94"/>
      <c r="CR96" s="94"/>
      <c r="CS96" s="216">
        <v>0.87</v>
      </c>
      <c r="CT96" s="94"/>
      <c r="CU96" s="94"/>
      <c r="CV96" s="94"/>
      <c r="CW96" s="94">
        <v>20</v>
      </c>
      <c r="CX96" s="94">
        <v>9</v>
      </c>
      <c r="CY96" s="94">
        <v>7</v>
      </c>
      <c r="CZ96" s="94"/>
      <c r="DA96" s="94"/>
      <c r="DB96" s="94"/>
      <c r="DC96" s="94">
        <v>54</v>
      </c>
      <c r="DD96" s="94">
        <v>37</v>
      </c>
      <c r="DE96" s="94">
        <v>32</v>
      </c>
      <c r="DF96" s="94"/>
      <c r="DG96" s="94"/>
      <c r="DH96" s="94"/>
      <c r="DI96" s="94">
        <v>61</v>
      </c>
      <c r="DJ96" s="94">
        <v>42</v>
      </c>
      <c r="DK96" s="94">
        <v>38</v>
      </c>
      <c r="DL96" s="94"/>
      <c r="DM96" s="94"/>
      <c r="DN96" s="94"/>
      <c r="DO96" s="94"/>
      <c r="DP96" s="94"/>
      <c r="DQ96" s="94"/>
      <c r="DR96" s="94"/>
    </row>
    <row r="97" spans="1:122">
      <c r="A97" s="42">
        <v>94</v>
      </c>
      <c r="B97" s="42">
        <v>2024</v>
      </c>
      <c r="C97" s="189"/>
      <c r="D97" s="217"/>
      <c r="E97" s="189"/>
      <c r="F97" s="96" t="s">
        <v>4354</v>
      </c>
      <c r="G97" s="189"/>
      <c r="H97" s="96" t="s">
        <v>4355</v>
      </c>
      <c r="I97" s="189"/>
      <c r="J97" s="189"/>
      <c r="K97" s="42" t="s">
        <v>4166</v>
      </c>
      <c r="L97" s="96" t="s">
        <v>4170</v>
      </c>
      <c r="M97" s="189"/>
      <c r="N97" s="96" t="s">
        <v>310</v>
      </c>
      <c r="O97" s="96" t="s">
        <v>4356</v>
      </c>
      <c r="P97" s="96" t="s">
        <v>4332</v>
      </c>
      <c r="Q97" s="96" t="s">
        <v>4357</v>
      </c>
      <c r="R97" s="189"/>
      <c r="S97" s="96">
        <v>302</v>
      </c>
      <c r="T97" s="248">
        <v>1966</v>
      </c>
      <c r="U97" s="96">
        <v>655</v>
      </c>
      <c r="V97" s="96" t="s">
        <v>3254</v>
      </c>
      <c r="W97" s="189"/>
      <c r="X97" s="189"/>
      <c r="Y97" s="193"/>
      <c r="Z97" s="212"/>
      <c r="AA97" s="193"/>
      <c r="AB97" s="96">
        <v>47</v>
      </c>
      <c r="AC97" s="42"/>
      <c r="AD97" s="96">
        <v>61</v>
      </c>
      <c r="AE97" s="224">
        <f t="shared" si="46"/>
        <v>14</v>
      </c>
      <c r="AF97" s="115">
        <f t="shared" si="47"/>
        <v>0.2978723404255319</v>
      </c>
      <c r="AG97" s="96">
        <v>83</v>
      </c>
      <c r="AH97" s="22"/>
      <c r="AI97" s="96">
        <v>88</v>
      </c>
      <c r="AJ97" s="224">
        <f t="shared" si="48"/>
        <v>5</v>
      </c>
      <c r="AK97" s="115">
        <f t="shared" si="49"/>
        <v>6.0240963855421686E-2</v>
      </c>
      <c r="AL97" s="96">
        <v>91</v>
      </c>
      <c r="AM97" s="53"/>
      <c r="AN97" s="96">
        <v>98</v>
      </c>
      <c r="AO97" s="224">
        <f t="shared" si="36"/>
        <v>7</v>
      </c>
      <c r="AP97" s="115">
        <f t="shared" si="37"/>
        <v>7.6923076923076927E-2</v>
      </c>
      <c r="AQ97" s="96">
        <v>51</v>
      </c>
      <c r="AR97" s="221"/>
      <c r="AS97" s="96">
        <v>54</v>
      </c>
      <c r="AT97" s="224">
        <f t="shared" si="51"/>
        <v>3</v>
      </c>
      <c r="AU97" s="115">
        <f t="shared" si="52"/>
        <v>5.8823529411764705E-2</v>
      </c>
      <c r="AV97" s="22"/>
      <c r="AW97" s="115"/>
      <c r="AX97" s="115"/>
      <c r="AY97" s="42"/>
      <c r="AZ97" s="42"/>
      <c r="BA97" s="96">
        <v>51</v>
      </c>
      <c r="BB97" s="99"/>
      <c r="BC97" s="96">
        <v>57</v>
      </c>
      <c r="BD97" s="224">
        <f t="shared" si="40"/>
        <v>6</v>
      </c>
      <c r="BE97" s="115">
        <f t="shared" si="41"/>
        <v>0.11764705882352941</v>
      </c>
      <c r="BF97" s="96">
        <v>77</v>
      </c>
      <c r="BG97" s="99"/>
      <c r="BH97" s="96">
        <v>86</v>
      </c>
      <c r="BI97" s="224">
        <f t="shared" si="53"/>
        <v>9</v>
      </c>
      <c r="BJ97" s="115">
        <f t="shared" si="54"/>
        <v>0.11688311688311688</v>
      </c>
      <c r="BK97" s="96"/>
      <c r="BL97" s="183"/>
      <c r="BM97" s="96"/>
      <c r="BN97" s="224"/>
      <c r="BO97" s="115"/>
      <c r="BP97" s="42"/>
      <c r="BQ97" s="42"/>
      <c r="BR97" s="47"/>
      <c r="BS97" s="42"/>
      <c r="BT97" s="48"/>
      <c r="BU97" s="42"/>
      <c r="BV97" s="42"/>
      <c r="BW97" s="42"/>
      <c r="BX97" s="42"/>
      <c r="BY97" s="96">
        <v>0</v>
      </c>
      <c r="BZ97" s="94">
        <v>0</v>
      </c>
      <c r="CA97" s="94">
        <v>0</v>
      </c>
      <c r="CB97" s="94">
        <v>0</v>
      </c>
      <c r="CC97" s="94">
        <v>0</v>
      </c>
      <c r="CD97" s="94">
        <v>0</v>
      </c>
      <c r="CE97" s="94">
        <v>0</v>
      </c>
      <c r="CF97" s="94">
        <v>0</v>
      </c>
      <c r="CG97" s="94">
        <v>0</v>
      </c>
      <c r="CH97" s="94">
        <v>0</v>
      </c>
      <c r="CI97" s="94">
        <v>0</v>
      </c>
      <c r="CJ97" s="94">
        <v>0</v>
      </c>
      <c r="CK97" s="94">
        <v>0</v>
      </c>
      <c r="CL97" s="94">
        <v>0</v>
      </c>
      <c r="CM97" s="94">
        <v>0</v>
      </c>
      <c r="CN97" s="94" t="s">
        <v>4358</v>
      </c>
      <c r="CO97" s="94"/>
      <c r="CP97" s="216">
        <v>0.95</v>
      </c>
      <c r="CQ97" s="94"/>
      <c r="CR97" s="94"/>
      <c r="CS97" s="216">
        <v>0.87</v>
      </c>
      <c r="CT97" s="94"/>
      <c r="CU97" s="94"/>
      <c r="CV97" s="94"/>
      <c r="CW97" s="94">
        <v>21</v>
      </c>
      <c r="CX97" s="94">
        <v>9</v>
      </c>
      <c r="CY97" s="94">
        <v>7</v>
      </c>
      <c r="CZ97" s="94"/>
      <c r="DA97" s="94"/>
      <c r="DB97" s="94"/>
      <c r="DC97" s="94">
        <v>54</v>
      </c>
      <c r="DD97" s="94">
        <v>38</v>
      </c>
      <c r="DE97" s="94">
        <v>33</v>
      </c>
      <c r="DF97" s="94"/>
      <c r="DG97" s="94"/>
      <c r="DH97" s="94"/>
      <c r="DI97" s="94">
        <v>62</v>
      </c>
      <c r="DJ97" s="94">
        <v>45</v>
      </c>
      <c r="DK97" s="94">
        <v>39</v>
      </c>
      <c r="DL97" s="94"/>
      <c r="DM97" s="94"/>
      <c r="DN97" s="94"/>
      <c r="DO97" s="94"/>
      <c r="DP97" s="94"/>
      <c r="DQ97" s="94"/>
      <c r="DR97" s="94"/>
    </row>
    <row r="98" spans="1:122">
      <c r="A98" s="42">
        <v>95</v>
      </c>
      <c r="B98" s="42">
        <v>2024</v>
      </c>
      <c r="C98" s="189"/>
      <c r="D98" s="217"/>
      <c r="E98" s="189"/>
      <c r="F98" s="96" t="s">
        <v>4354</v>
      </c>
      <c r="G98" s="189"/>
      <c r="H98" s="96" t="s">
        <v>4355</v>
      </c>
      <c r="I98" s="189"/>
      <c r="J98" s="189"/>
      <c r="K98" s="42" t="s">
        <v>4166</v>
      </c>
      <c r="L98" s="96" t="s">
        <v>4170</v>
      </c>
      <c r="M98" s="189"/>
      <c r="N98" s="96" t="s">
        <v>310</v>
      </c>
      <c r="O98" s="96" t="s">
        <v>4356</v>
      </c>
      <c r="P98" s="96" t="s">
        <v>4357</v>
      </c>
      <c r="Q98" s="96" t="s">
        <v>4359</v>
      </c>
      <c r="R98" s="189"/>
      <c r="S98" s="96">
        <v>224</v>
      </c>
      <c r="T98" s="248">
        <v>1888</v>
      </c>
      <c r="U98" s="96">
        <v>629</v>
      </c>
      <c r="V98" s="96" t="s">
        <v>3254</v>
      </c>
      <c r="W98" s="189"/>
      <c r="X98" s="189"/>
      <c r="Y98" s="193"/>
      <c r="Z98" s="212"/>
      <c r="AA98" s="193"/>
      <c r="AB98" s="96">
        <v>61</v>
      </c>
      <c r="AC98" s="42"/>
      <c r="AD98" s="96">
        <v>57</v>
      </c>
      <c r="AE98" s="224">
        <f t="shared" si="46"/>
        <v>-4</v>
      </c>
      <c r="AF98" s="115">
        <f t="shared" si="47"/>
        <v>-6.5573770491803282E-2</v>
      </c>
      <c r="AG98" s="96">
        <v>88</v>
      </c>
      <c r="AH98" s="22"/>
      <c r="AI98" s="96">
        <v>84</v>
      </c>
      <c r="AJ98" s="224">
        <f t="shared" si="48"/>
        <v>-4</v>
      </c>
      <c r="AK98" s="115">
        <f t="shared" si="49"/>
        <v>-4.5454545454545456E-2</v>
      </c>
      <c r="AL98" s="96">
        <v>98</v>
      </c>
      <c r="AM98" s="53"/>
      <c r="AN98" s="96">
        <v>90</v>
      </c>
      <c r="AO98" s="224">
        <f t="shared" si="36"/>
        <v>-8</v>
      </c>
      <c r="AP98" s="115">
        <f t="shared" si="37"/>
        <v>-8.1632653061224483E-2</v>
      </c>
      <c r="AQ98" s="96">
        <v>54</v>
      </c>
      <c r="AR98" s="221"/>
      <c r="AS98" s="96">
        <v>53</v>
      </c>
      <c r="AT98" s="224">
        <f t="shared" si="51"/>
        <v>-1</v>
      </c>
      <c r="AU98" s="115">
        <f t="shared" si="52"/>
        <v>-1.8518518518518517E-2</v>
      </c>
      <c r="AV98" s="22"/>
      <c r="AW98" s="115"/>
      <c r="AX98" s="115"/>
      <c r="AY98" s="42"/>
      <c r="AZ98" s="42"/>
      <c r="BA98" s="96">
        <v>57</v>
      </c>
      <c r="BB98" s="99"/>
      <c r="BC98" s="96">
        <v>63</v>
      </c>
      <c r="BD98" s="224">
        <f t="shared" si="40"/>
        <v>6</v>
      </c>
      <c r="BE98" s="115">
        <f t="shared" si="41"/>
        <v>0.10526315789473684</v>
      </c>
      <c r="BF98" s="96">
        <v>86</v>
      </c>
      <c r="BG98" s="99"/>
      <c r="BH98" s="96">
        <v>83</v>
      </c>
      <c r="BI98" s="224">
        <f t="shared" si="53"/>
        <v>-3</v>
      </c>
      <c r="BJ98" s="115">
        <f t="shared" si="54"/>
        <v>-3.4883720930232558E-2</v>
      </c>
      <c r="BK98" s="96"/>
      <c r="BL98" s="183"/>
      <c r="BM98" s="96"/>
      <c r="BN98" s="224"/>
      <c r="BO98" s="115"/>
      <c r="BP98" s="42"/>
      <c r="BQ98" s="42"/>
      <c r="BR98" s="47"/>
      <c r="BS98" s="42"/>
      <c r="BT98" s="48"/>
      <c r="BU98" s="42"/>
      <c r="BV98" s="42"/>
      <c r="BW98" s="42"/>
      <c r="BX98" s="42"/>
      <c r="BY98" s="96">
        <v>0</v>
      </c>
      <c r="BZ98" s="94">
        <v>0</v>
      </c>
      <c r="CA98" s="94">
        <v>0</v>
      </c>
      <c r="CB98" s="94">
        <v>0</v>
      </c>
      <c r="CC98" s="94">
        <v>0</v>
      </c>
      <c r="CD98" s="94">
        <v>0</v>
      </c>
      <c r="CE98" s="94">
        <v>0</v>
      </c>
      <c r="CF98" s="94">
        <v>0</v>
      </c>
      <c r="CG98" s="94">
        <v>0</v>
      </c>
      <c r="CH98" s="94">
        <v>0</v>
      </c>
      <c r="CI98" s="94">
        <v>0</v>
      </c>
      <c r="CJ98" s="94">
        <v>0</v>
      </c>
      <c r="CK98" s="94">
        <v>0</v>
      </c>
      <c r="CL98" s="94">
        <v>0</v>
      </c>
      <c r="CM98" s="94">
        <v>0</v>
      </c>
      <c r="CN98" s="94" t="s">
        <v>4358</v>
      </c>
      <c r="CO98" s="94"/>
      <c r="CP98" s="216">
        <v>1</v>
      </c>
      <c r="CQ98" s="94"/>
      <c r="CR98" s="94"/>
      <c r="CS98" s="216">
        <v>0.89</v>
      </c>
      <c r="CT98" s="94"/>
      <c r="CU98" s="94"/>
      <c r="CV98" s="94"/>
      <c r="CW98" s="94">
        <v>21</v>
      </c>
      <c r="CX98" s="94">
        <v>8</v>
      </c>
      <c r="CY98" s="94">
        <v>6</v>
      </c>
      <c r="CZ98" s="94"/>
      <c r="DA98" s="94"/>
      <c r="DB98" s="94"/>
      <c r="DC98" s="94">
        <v>54</v>
      </c>
      <c r="DD98" s="94">
        <v>37</v>
      </c>
      <c r="DE98" s="94">
        <v>33</v>
      </c>
      <c r="DF98" s="94"/>
      <c r="DG98" s="94"/>
      <c r="DH98" s="94"/>
      <c r="DI98" s="94">
        <v>63</v>
      </c>
      <c r="DJ98" s="94">
        <v>43</v>
      </c>
      <c r="DK98" s="94">
        <v>38</v>
      </c>
      <c r="DL98" s="94"/>
      <c r="DM98" s="94"/>
      <c r="DN98" s="94"/>
      <c r="DO98" s="94"/>
      <c r="DP98" s="94"/>
      <c r="DQ98" s="94"/>
      <c r="DR98" s="94"/>
    </row>
    <row r="99" spans="1:122">
      <c r="A99" s="42">
        <v>96</v>
      </c>
      <c r="B99" s="42">
        <v>2024</v>
      </c>
      <c r="C99" s="189"/>
      <c r="D99" s="217"/>
      <c r="E99" s="189"/>
      <c r="F99" s="96" t="s">
        <v>4354</v>
      </c>
      <c r="G99" s="189"/>
      <c r="H99" s="96" t="s">
        <v>4355</v>
      </c>
      <c r="I99" s="189"/>
      <c r="J99" s="189"/>
      <c r="K99" s="42" t="s">
        <v>4166</v>
      </c>
      <c r="L99" s="96" t="s">
        <v>4170</v>
      </c>
      <c r="M99" s="189"/>
      <c r="N99" s="96" t="s">
        <v>310</v>
      </c>
      <c r="O99" s="96" t="s">
        <v>4356</v>
      </c>
      <c r="P99" s="96" t="s">
        <v>4332</v>
      </c>
      <c r="Q99" s="96" t="s">
        <v>4359</v>
      </c>
      <c r="R99" s="189"/>
      <c r="S99" s="96">
        <v>447</v>
      </c>
      <c r="T99" s="248">
        <v>3219</v>
      </c>
      <c r="U99" s="96">
        <v>644</v>
      </c>
      <c r="V99" s="96" t="s">
        <v>3254</v>
      </c>
      <c r="W99" s="189"/>
      <c r="X99" s="189"/>
      <c r="Y99" s="193"/>
      <c r="Z99" s="212"/>
      <c r="AA99" s="193"/>
      <c r="AB99" s="96">
        <v>47</v>
      </c>
      <c r="AC99" s="42"/>
      <c r="AD99" s="96">
        <v>57</v>
      </c>
      <c r="AE99" s="224">
        <f t="shared" si="46"/>
        <v>10</v>
      </c>
      <c r="AF99" s="115">
        <f t="shared" si="47"/>
        <v>0.21276595744680851</v>
      </c>
      <c r="AG99" s="96">
        <v>83</v>
      </c>
      <c r="AH99" s="22"/>
      <c r="AI99" s="96">
        <v>84</v>
      </c>
      <c r="AJ99" s="224">
        <f t="shared" si="48"/>
        <v>1</v>
      </c>
      <c r="AK99" s="115">
        <f t="shared" si="49"/>
        <v>1.2048192771084338E-2</v>
      </c>
      <c r="AL99" s="96">
        <v>91</v>
      </c>
      <c r="AM99" s="53"/>
      <c r="AN99" s="96">
        <v>90</v>
      </c>
      <c r="AO99" s="224">
        <f t="shared" si="36"/>
        <v>-1</v>
      </c>
      <c r="AP99" s="115">
        <f t="shared" si="37"/>
        <v>-1.098901098901099E-2</v>
      </c>
      <c r="AQ99" s="96">
        <v>51</v>
      </c>
      <c r="AR99" s="221"/>
      <c r="AS99" s="96">
        <v>53</v>
      </c>
      <c r="AT99" s="224">
        <f t="shared" si="51"/>
        <v>2</v>
      </c>
      <c r="AU99" s="115">
        <f t="shared" si="52"/>
        <v>3.9215686274509803E-2</v>
      </c>
      <c r="AV99" s="22"/>
      <c r="AW99" s="115"/>
      <c r="AX99" s="115"/>
      <c r="AY99" s="42"/>
      <c r="AZ99" s="42"/>
      <c r="BA99" s="96">
        <v>51</v>
      </c>
      <c r="BB99" s="99"/>
      <c r="BC99" s="96">
        <v>63</v>
      </c>
      <c r="BD99" s="224">
        <f t="shared" si="40"/>
        <v>12</v>
      </c>
      <c r="BE99" s="115">
        <f t="shared" si="41"/>
        <v>0.23529411764705882</v>
      </c>
      <c r="BF99" s="96">
        <v>77</v>
      </c>
      <c r="BG99" s="99"/>
      <c r="BH99" s="96">
        <v>83</v>
      </c>
      <c r="BI99" s="224">
        <f t="shared" si="53"/>
        <v>6</v>
      </c>
      <c r="BJ99" s="115">
        <f t="shared" si="54"/>
        <v>7.792207792207792E-2</v>
      </c>
      <c r="BK99" s="96"/>
      <c r="BL99" s="183"/>
      <c r="BM99" s="96"/>
      <c r="BN99" s="224"/>
      <c r="BO99" s="115"/>
      <c r="BP99" s="42"/>
      <c r="BQ99" s="42"/>
      <c r="BR99" s="47"/>
      <c r="BS99" s="42"/>
      <c r="BT99" s="48"/>
      <c r="BU99" s="42"/>
      <c r="BV99" s="42"/>
      <c r="BW99" s="42"/>
      <c r="BX99" s="42"/>
      <c r="BY99" s="96">
        <v>0</v>
      </c>
      <c r="BZ99" s="94">
        <v>0</v>
      </c>
      <c r="CA99" s="94">
        <v>0</v>
      </c>
      <c r="CB99" s="94">
        <v>0</v>
      </c>
      <c r="CC99" s="94">
        <v>0</v>
      </c>
      <c r="CD99" s="94">
        <v>0</v>
      </c>
      <c r="CE99" s="94">
        <v>0</v>
      </c>
      <c r="CF99" s="94">
        <v>0</v>
      </c>
      <c r="CG99" s="94">
        <v>0</v>
      </c>
      <c r="CH99" s="94">
        <v>0</v>
      </c>
      <c r="CI99" s="94">
        <v>0</v>
      </c>
      <c r="CJ99" s="94">
        <v>0</v>
      </c>
      <c r="CK99" s="94">
        <v>0</v>
      </c>
      <c r="CL99" s="94">
        <v>0</v>
      </c>
      <c r="CM99" s="94">
        <v>0</v>
      </c>
      <c r="CN99" s="94" t="s">
        <v>4358</v>
      </c>
      <c r="CO99" s="94"/>
      <c r="CP99" s="216">
        <v>0.97</v>
      </c>
      <c r="CQ99" s="94"/>
      <c r="CR99" s="94"/>
      <c r="CS99" s="216">
        <v>0.88</v>
      </c>
      <c r="CT99" s="94"/>
      <c r="CU99" s="94"/>
      <c r="CV99" s="94"/>
      <c r="CW99" s="94">
        <v>21</v>
      </c>
      <c r="CX99" s="94">
        <v>9</v>
      </c>
      <c r="CY99" s="94">
        <v>7</v>
      </c>
      <c r="CZ99" s="94"/>
      <c r="DA99" s="94"/>
      <c r="DB99" s="94"/>
      <c r="DC99" s="94">
        <v>55</v>
      </c>
      <c r="DD99" s="94">
        <v>38</v>
      </c>
      <c r="DE99" s="94">
        <v>33</v>
      </c>
      <c r="DF99" s="94"/>
      <c r="DG99" s="94"/>
      <c r="DH99" s="94"/>
      <c r="DI99" s="94">
        <v>63</v>
      </c>
      <c r="DJ99" s="94">
        <v>44</v>
      </c>
      <c r="DK99" s="94">
        <v>39</v>
      </c>
      <c r="DL99" s="94"/>
      <c r="DM99" s="94"/>
      <c r="DN99" s="94"/>
      <c r="DO99" s="94"/>
      <c r="DP99" s="94"/>
      <c r="DQ99" s="94"/>
      <c r="DR99" s="94"/>
    </row>
    <row r="100" spans="1:122">
      <c r="A100" s="42">
        <v>97</v>
      </c>
      <c r="B100" s="42">
        <v>2024</v>
      </c>
      <c r="C100" s="189"/>
      <c r="D100" s="217"/>
      <c r="E100" s="189"/>
      <c r="F100" s="96" t="s">
        <v>4354</v>
      </c>
      <c r="G100" s="189"/>
      <c r="H100" s="96" t="s">
        <v>4355</v>
      </c>
      <c r="I100" s="189"/>
      <c r="J100" s="189"/>
      <c r="K100" s="42" t="s">
        <v>4166</v>
      </c>
      <c r="L100" s="96" t="s">
        <v>4178</v>
      </c>
      <c r="M100" s="189"/>
      <c r="N100" s="96" t="s">
        <v>310</v>
      </c>
      <c r="O100" s="96" t="s">
        <v>4356</v>
      </c>
      <c r="P100" s="96" t="s">
        <v>4332</v>
      </c>
      <c r="Q100" s="96" t="s">
        <v>4357</v>
      </c>
      <c r="R100" s="189"/>
      <c r="S100" s="96">
        <v>329</v>
      </c>
      <c r="T100" s="248">
        <v>3526</v>
      </c>
      <c r="U100" s="248">
        <v>1175</v>
      </c>
      <c r="V100" s="96" t="s">
        <v>3254</v>
      </c>
      <c r="W100" s="189"/>
      <c r="X100" s="189"/>
      <c r="Y100" s="193"/>
      <c r="Z100" s="212"/>
      <c r="AA100" s="193"/>
      <c r="AB100" s="96">
        <v>45</v>
      </c>
      <c r="AC100" s="42"/>
      <c r="AD100" s="96">
        <v>67</v>
      </c>
      <c r="AE100" s="224">
        <f t="shared" si="46"/>
        <v>22</v>
      </c>
      <c r="AF100" s="115">
        <f t="shared" si="47"/>
        <v>0.48888888888888887</v>
      </c>
      <c r="AG100" s="96">
        <v>67</v>
      </c>
      <c r="AH100" s="22"/>
      <c r="AI100" s="96">
        <v>89</v>
      </c>
      <c r="AJ100" s="224">
        <f t="shared" si="48"/>
        <v>22</v>
      </c>
      <c r="AK100" s="115">
        <f t="shared" si="49"/>
        <v>0.32835820895522388</v>
      </c>
      <c r="AL100" s="96">
        <v>96</v>
      </c>
      <c r="AM100" s="53"/>
      <c r="AN100" s="96">
        <v>97</v>
      </c>
      <c r="AO100" s="224">
        <f t="shared" si="36"/>
        <v>1</v>
      </c>
      <c r="AP100" s="115">
        <f t="shared" si="37"/>
        <v>1.0416666666666666E-2</v>
      </c>
      <c r="AQ100" s="96">
        <v>55</v>
      </c>
      <c r="AR100" s="221"/>
      <c r="AS100" s="96">
        <v>62</v>
      </c>
      <c r="AT100" s="224">
        <f t="shared" si="51"/>
        <v>7</v>
      </c>
      <c r="AU100" s="115">
        <f t="shared" si="52"/>
        <v>0.12727272727272726</v>
      </c>
      <c r="AV100" s="22"/>
      <c r="AW100" s="115"/>
      <c r="AX100" s="115"/>
      <c r="AY100" s="42"/>
      <c r="AZ100" s="42"/>
      <c r="BA100" s="96">
        <v>57</v>
      </c>
      <c r="BB100" s="99"/>
      <c r="BC100" s="96">
        <v>63</v>
      </c>
      <c r="BD100" s="224">
        <f t="shared" si="40"/>
        <v>6</v>
      </c>
      <c r="BE100" s="115">
        <f t="shared" si="41"/>
        <v>0.10526315789473684</v>
      </c>
      <c r="BF100" s="96">
        <v>88</v>
      </c>
      <c r="BG100" s="99"/>
      <c r="BH100" s="96">
        <v>82</v>
      </c>
      <c r="BI100" s="224">
        <f t="shared" si="53"/>
        <v>-6</v>
      </c>
      <c r="BJ100" s="115">
        <f t="shared" si="54"/>
        <v>-6.8181818181818177E-2</v>
      </c>
      <c r="BK100" s="96"/>
      <c r="BL100" s="183"/>
      <c r="BM100" s="96"/>
      <c r="BN100" s="224"/>
      <c r="BO100" s="115"/>
      <c r="BP100" s="42"/>
      <c r="BQ100" s="42"/>
      <c r="BR100" s="47"/>
      <c r="BS100" s="42"/>
      <c r="BT100" s="48"/>
      <c r="BU100" s="42"/>
      <c r="BV100" s="42"/>
      <c r="BW100" s="42"/>
      <c r="BX100" s="42"/>
      <c r="BY100" s="96">
        <v>0</v>
      </c>
      <c r="BZ100" s="94">
        <v>0</v>
      </c>
      <c r="CA100" s="94">
        <v>0</v>
      </c>
      <c r="CB100" s="94">
        <v>0</v>
      </c>
      <c r="CC100" s="94">
        <v>0</v>
      </c>
      <c r="CD100" s="94">
        <v>0</v>
      </c>
      <c r="CE100" s="94">
        <v>0</v>
      </c>
      <c r="CF100" s="94">
        <v>0</v>
      </c>
      <c r="CG100" s="94">
        <v>0</v>
      </c>
      <c r="CH100" s="94">
        <v>0</v>
      </c>
      <c r="CI100" s="94">
        <v>0</v>
      </c>
      <c r="CJ100" s="94">
        <v>0</v>
      </c>
      <c r="CK100" s="94">
        <v>0</v>
      </c>
      <c r="CL100" s="94">
        <v>0</v>
      </c>
      <c r="CM100" s="94">
        <v>0</v>
      </c>
      <c r="CN100" s="94" t="s">
        <v>4358</v>
      </c>
      <c r="CO100" s="94"/>
      <c r="CP100" s="216">
        <v>0.95</v>
      </c>
      <c r="CQ100" s="94"/>
      <c r="CR100" s="94"/>
      <c r="CS100" s="216">
        <v>0.91</v>
      </c>
      <c r="CT100" s="94"/>
      <c r="CU100" s="94"/>
      <c r="CV100" s="94"/>
      <c r="CW100" s="94">
        <v>24</v>
      </c>
      <c r="CX100" s="94">
        <v>10</v>
      </c>
      <c r="CY100" s="94">
        <v>8</v>
      </c>
      <c r="CZ100" s="94"/>
      <c r="DA100" s="94"/>
      <c r="DB100" s="94"/>
      <c r="DC100" s="94">
        <v>67</v>
      </c>
      <c r="DD100" s="94">
        <v>52</v>
      </c>
      <c r="DE100" s="94">
        <v>49</v>
      </c>
      <c r="DF100" s="94"/>
      <c r="DG100" s="94"/>
      <c r="DH100" s="94"/>
      <c r="DI100" s="94">
        <v>73</v>
      </c>
      <c r="DJ100" s="94">
        <v>57</v>
      </c>
      <c r="DK100" s="94">
        <v>54</v>
      </c>
      <c r="DL100" s="94"/>
      <c r="DM100" s="94"/>
      <c r="DN100" s="94"/>
      <c r="DO100" s="94"/>
      <c r="DP100" s="94"/>
      <c r="DQ100" s="94"/>
      <c r="DR100" s="94"/>
    </row>
    <row r="101" spans="1:122">
      <c r="A101" s="42">
        <v>98</v>
      </c>
      <c r="B101" s="42">
        <v>2024</v>
      </c>
      <c r="C101" s="189"/>
      <c r="D101" s="217"/>
      <c r="E101" s="189"/>
      <c r="F101" s="96" t="s">
        <v>4354</v>
      </c>
      <c r="G101" s="189"/>
      <c r="H101" s="96" t="s">
        <v>4355</v>
      </c>
      <c r="I101" s="189"/>
      <c r="J101" s="189"/>
      <c r="K101" s="42" t="s">
        <v>4166</v>
      </c>
      <c r="L101" s="96" t="s">
        <v>4178</v>
      </c>
      <c r="M101" s="189"/>
      <c r="N101" s="96" t="s">
        <v>310</v>
      </c>
      <c r="O101" s="96" t="s">
        <v>4356</v>
      </c>
      <c r="P101" s="96" t="s">
        <v>4357</v>
      </c>
      <c r="Q101" s="96" t="s">
        <v>4359</v>
      </c>
      <c r="R101" s="189"/>
      <c r="S101" s="96">
        <v>284</v>
      </c>
      <c r="T101" s="248">
        <v>3065</v>
      </c>
      <c r="U101" s="96">
        <v>1022</v>
      </c>
      <c r="V101" s="96" t="s">
        <v>3254</v>
      </c>
      <c r="W101" s="189"/>
      <c r="X101" s="189"/>
      <c r="Y101" s="193"/>
      <c r="Z101" s="212"/>
      <c r="AA101" s="193"/>
      <c r="AB101" s="96">
        <v>67</v>
      </c>
      <c r="AC101" s="42"/>
      <c r="AD101" s="96">
        <v>52</v>
      </c>
      <c r="AE101" s="224">
        <f t="shared" si="46"/>
        <v>-15</v>
      </c>
      <c r="AF101" s="115">
        <f t="shared" si="47"/>
        <v>-0.22388059701492538</v>
      </c>
      <c r="AG101" s="96">
        <v>89</v>
      </c>
      <c r="AH101" s="22"/>
      <c r="AI101" s="96">
        <v>86</v>
      </c>
      <c r="AJ101" s="224">
        <f t="shared" si="48"/>
        <v>-3</v>
      </c>
      <c r="AK101" s="115">
        <f t="shared" si="49"/>
        <v>-3.3707865168539325E-2</v>
      </c>
      <c r="AL101" s="96">
        <v>97</v>
      </c>
      <c r="AM101" s="53"/>
      <c r="AN101" s="96">
        <v>92</v>
      </c>
      <c r="AO101" s="224">
        <f t="shared" si="36"/>
        <v>-5</v>
      </c>
      <c r="AP101" s="115">
        <f t="shared" si="37"/>
        <v>-5.1546391752577317E-2</v>
      </c>
      <c r="AQ101" s="96">
        <v>62</v>
      </c>
      <c r="AR101" s="221"/>
      <c r="AS101" s="96">
        <v>56</v>
      </c>
      <c r="AT101" s="224">
        <f t="shared" si="51"/>
        <v>-6</v>
      </c>
      <c r="AU101" s="115">
        <f t="shared" si="52"/>
        <v>-9.6774193548387094E-2</v>
      </c>
      <c r="AV101" s="22"/>
      <c r="AW101" s="115"/>
      <c r="AX101" s="115"/>
      <c r="AY101" s="42"/>
      <c r="AZ101" s="42"/>
      <c r="BA101" s="96">
        <v>63</v>
      </c>
      <c r="BB101" s="99"/>
      <c r="BC101" s="96">
        <v>68</v>
      </c>
      <c r="BD101" s="224">
        <f t="shared" si="40"/>
        <v>5</v>
      </c>
      <c r="BE101" s="115">
        <f t="shared" si="41"/>
        <v>7.9365079365079361E-2</v>
      </c>
      <c r="BF101" s="96">
        <v>82</v>
      </c>
      <c r="BG101" s="99"/>
      <c r="BH101" s="96">
        <v>80</v>
      </c>
      <c r="BI101" s="224">
        <f t="shared" si="53"/>
        <v>-2</v>
      </c>
      <c r="BJ101" s="115">
        <f t="shared" si="54"/>
        <v>-2.4390243902439025E-2</v>
      </c>
      <c r="BK101" s="96"/>
      <c r="BL101" s="183"/>
      <c r="BM101" s="96"/>
      <c r="BN101" s="224"/>
      <c r="BO101" s="115"/>
      <c r="BP101" s="42"/>
      <c r="BQ101" s="42"/>
      <c r="BR101" s="47"/>
      <c r="BS101" s="42"/>
      <c r="BT101" s="48"/>
      <c r="BU101" s="42"/>
      <c r="BV101" s="42"/>
      <c r="BW101" s="42"/>
      <c r="BX101" s="42"/>
      <c r="BY101" s="96">
        <v>0</v>
      </c>
      <c r="BZ101" s="94">
        <v>0</v>
      </c>
      <c r="CA101" s="94">
        <v>0</v>
      </c>
      <c r="CB101" s="94">
        <v>0</v>
      </c>
      <c r="CC101" s="94">
        <v>0</v>
      </c>
      <c r="CD101" s="94">
        <v>0</v>
      </c>
      <c r="CE101" s="94">
        <v>0</v>
      </c>
      <c r="CF101" s="94">
        <v>0</v>
      </c>
      <c r="CG101" s="94">
        <v>0</v>
      </c>
      <c r="CH101" s="94">
        <v>0</v>
      </c>
      <c r="CI101" s="94">
        <v>0</v>
      </c>
      <c r="CJ101" s="94">
        <v>0</v>
      </c>
      <c r="CK101" s="94">
        <v>0</v>
      </c>
      <c r="CL101" s="94">
        <v>0</v>
      </c>
      <c r="CM101" s="94">
        <v>0</v>
      </c>
      <c r="CN101" s="94" t="s">
        <v>4358</v>
      </c>
      <c r="CO101" s="94"/>
      <c r="CP101" s="216">
        <v>1</v>
      </c>
      <c r="CQ101" s="94"/>
      <c r="CR101" s="94"/>
      <c r="CS101" s="216">
        <v>0.92</v>
      </c>
      <c r="CT101" s="94"/>
      <c r="CU101" s="94"/>
      <c r="CV101" s="94"/>
      <c r="CW101" s="94">
        <v>22</v>
      </c>
      <c r="CX101" s="94">
        <v>10</v>
      </c>
      <c r="CY101" s="94">
        <v>7</v>
      </c>
      <c r="CZ101" s="94"/>
      <c r="DA101" s="94"/>
      <c r="DB101" s="94"/>
      <c r="DC101" s="94">
        <v>65</v>
      </c>
      <c r="DD101" s="94">
        <v>48</v>
      </c>
      <c r="DE101" s="94">
        <v>45</v>
      </c>
      <c r="DF101" s="94"/>
      <c r="DG101" s="94"/>
      <c r="DH101" s="94"/>
      <c r="DI101" s="94">
        <v>70</v>
      </c>
      <c r="DJ101" s="94">
        <v>53</v>
      </c>
      <c r="DK101" s="94">
        <v>49</v>
      </c>
      <c r="DL101" s="94"/>
      <c r="DM101" s="94"/>
      <c r="DN101" s="94"/>
      <c r="DO101" s="94"/>
      <c r="DP101" s="94"/>
      <c r="DQ101" s="94"/>
      <c r="DR101" s="94"/>
    </row>
    <row r="102" spans="1:122">
      <c r="A102" s="42">
        <v>99</v>
      </c>
      <c r="B102" s="42">
        <v>2024</v>
      </c>
      <c r="C102" s="189"/>
      <c r="D102" s="217"/>
      <c r="E102" s="189"/>
      <c r="F102" s="96" t="s">
        <v>4354</v>
      </c>
      <c r="G102" s="189"/>
      <c r="H102" s="96" t="s">
        <v>4355</v>
      </c>
      <c r="I102" s="189"/>
      <c r="J102" s="189"/>
      <c r="K102" s="42" t="s">
        <v>4166</v>
      </c>
      <c r="L102" s="96" t="s">
        <v>4178</v>
      </c>
      <c r="M102" s="189"/>
      <c r="N102" s="96" t="s">
        <v>310</v>
      </c>
      <c r="O102" s="96" t="s">
        <v>4356</v>
      </c>
      <c r="P102" s="96" t="s">
        <v>4332</v>
      </c>
      <c r="Q102" s="96" t="s">
        <v>4359</v>
      </c>
      <c r="R102" s="189"/>
      <c r="S102" s="96">
        <v>519</v>
      </c>
      <c r="T102" s="248">
        <v>5385</v>
      </c>
      <c r="U102" s="96">
        <v>1077</v>
      </c>
      <c r="V102" s="96" t="s">
        <v>3254</v>
      </c>
      <c r="W102" s="189"/>
      <c r="X102" s="189"/>
      <c r="Y102" s="193"/>
      <c r="Z102" s="212"/>
      <c r="AA102" s="193"/>
      <c r="AB102" s="96">
        <v>45</v>
      </c>
      <c r="AC102" s="42"/>
      <c r="AD102" s="96">
        <v>52</v>
      </c>
      <c r="AE102" s="224">
        <f t="shared" si="46"/>
        <v>7</v>
      </c>
      <c r="AF102" s="115">
        <f t="shared" si="47"/>
        <v>0.15555555555555556</v>
      </c>
      <c r="AG102" s="96">
        <v>67</v>
      </c>
      <c r="AH102" s="22"/>
      <c r="AI102" s="96">
        <v>86</v>
      </c>
      <c r="AJ102" s="224">
        <f t="shared" si="48"/>
        <v>19</v>
      </c>
      <c r="AK102" s="115">
        <f t="shared" si="49"/>
        <v>0.28358208955223879</v>
      </c>
      <c r="AL102" s="96">
        <v>96</v>
      </c>
      <c r="AM102" s="53"/>
      <c r="AN102" s="96">
        <v>92</v>
      </c>
      <c r="AO102" s="224">
        <f t="shared" si="36"/>
        <v>-4</v>
      </c>
      <c r="AP102" s="115">
        <f t="shared" si="37"/>
        <v>-4.1666666666666664E-2</v>
      </c>
      <c r="AQ102" s="96">
        <v>55</v>
      </c>
      <c r="AR102" s="221"/>
      <c r="AS102" s="96">
        <v>56</v>
      </c>
      <c r="AT102" s="224">
        <f t="shared" si="51"/>
        <v>1</v>
      </c>
      <c r="AU102" s="115">
        <f t="shared" si="52"/>
        <v>1.8181818181818181E-2</v>
      </c>
      <c r="AV102" s="22"/>
      <c r="AW102" s="115"/>
      <c r="AX102" s="115"/>
      <c r="AY102" s="42"/>
      <c r="AZ102" s="42"/>
      <c r="BA102" s="96">
        <v>57</v>
      </c>
      <c r="BB102" s="99"/>
      <c r="BC102" s="96">
        <v>68</v>
      </c>
      <c r="BD102" s="224">
        <f t="shared" si="40"/>
        <v>11</v>
      </c>
      <c r="BE102" s="115">
        <f t="shared" si="41"/>
        <v>0.19298245614035087</v>
      </c>
      <c r="BF102" s="96">
        <v>88</v>
      </c>
      <c r="BG102" s="99"/>
      <c r="BH102" s="96">
        <v>80</v>
      </c>
      <c r="BI102" s="224">
        <f t="shared" si="53"/>
        <v>-8</v>
      </c>
      <c r="BJ102" s="115">
        <f t="shared" si="54"/>
        <v>-9.0909090909090912E-2</v>
      </c>
      <c r="BK102" s="96"/>
      <c r="BL102" s="183"/>
      <c r="BM102" s="96"/>
      <c r="BN102" s="224"/>
      <c r="BO102" s="115"/>
      <c r="BP102" s="42"/>
      <c r="BQ102" s="42"/>
      <c r="BR102" s="47"/>
      <c r="BS102" s="42"/>
      <c r="BT102" s="48"/>
      <c r="BU102" s="42"/>
      <c r="BV102" s="42"/>
      <c r="BW102" s="42"/>
      <c r="BX102" s="42"/>
      <c r="BY102" s="96">
        <v>0</v>
      </c>
      <c r="BZ102" s="94">
        <v>0</v>
      </c>
      <c r="CA102" s="94">
        <v>0</v>
      </c>
      <c r="CB102" s="94">
        <v>0</v>
      </c>
      <c r="CC102" s="94">
        <v>0</v>
      </c>
      <c r="CD102" s="94">
        <v>0</v>
      </c>
      <c r="CE102" s="94">
        <v>0</v>
      </c>
      <c r="CF102" s="94">
        <v>0</v>
      </c>
      <c r="CG102" s="94">
        <v>0</v>
      </c>
      <c r="CH102" s="94">
        <v>0</v>
      </c>
      <c r="CI102" s="94">
        <v>0</v>
      </c>
      <c r="CJ102" s="94">
        <v>0</v>
      </c>
      <c r="CK102" s="94">
        <v>0</v>
      </c>
      <c r="CL102" s="94">
        <v>0</v>
      </c>
      <c r="CM102" s="94">
        <v>0</v>
      </c>
      <c r="CN102" s="94" t="s">
        <v>4358</v>
      </c>
      <c r="CO102" s="94"/>
      <c r="CP102" s="216">
        <v>0.97</v>
      </c>
      <c r="CQ102" s="94"/>
      <c r="CR102" s="94"/>
      <c r="CS102" s="216">
        <v>0.91</v>
      </c>
      <c r="CT102" s="94"/>
      <c r="CU102" s="94"/>
      <c r="CV102" s="94"/>
      <c r="CW102" s="94">
        <v>23</v>
      </c>
      <c r="CX102" s="94">
        <v>10</v>
      </c>
      <c r="CY102" s="94">
        <v>8</v>
      </c>
      <c r="CZ102" s="94"/>
      <c r="DA102" s="94"/>
      <c r="DB102" s="94"/>
      <c r="DC102" s="94">
        <v>65</v>
      </c>
      <c r="DD102" s="94">
        <v>49</v>
      </c>
      <c r="DE102" s="94">
        <v>45</v>
      </c>
      <c r="DF102" s="94"/>
      <c r="DG102" s="94"/>
      <c r="DH102" s="94"/>
      <c r="DI102" s="94">
        <v>70</v>
      </c>
      <c r="DJ102" s="94">
        <v>54</v>
      </c>
      <c r="DK102" s="94">
        <v>50</v>
      </c>
      <c r="DL102" s="94"/>
      <c r="DM102" s="94"/>
      <c r="DN102" s="94"/>
      <c r="DO102" s="94"/>
      <c r="DP102" s="94"/>
      <c r="DQ102" s="94"/>
      <c r="DR102" s="94"/>
    </row>
    <row r="103" spans="1:122">
      <c r="A103" s="42">
        <v>100</v>
      </c>
      <c r="B103" s="42">
        <v>2024</v>
      </c>
      <c r="C103" s="189"/>
      <c r="D103" s="217"/>
      <c r="E103" s="189"/>
      <c r="F103" s="96" t="s">
        <v>4354</v>
      </c>
      <c r="G103" s="189"/>
      <c r="H103" s="96" t="s">
        <v>4355</v>
      </c>
      <c r="I103" s="189"/>
      <c r="J103" s="189"/>
      <c r="K103" s="42" t="s">
        <v>4166</v>
      </c>
      <c r="L103" s="96" t="s">
        <v>4176</v>
      </c>
      <c r="M103" s="189"/>
      <c r="N103" s="96" t="s">
        <v>310</v>
      </c>
      <c r="O103" s="96" t="s">
        <v>4356</v>
      </c>
      <c r="P103" s="96" t="s">
        <v>4332</v>
      </c>
      <c r="Q103" s="96" t="s">
        <v>4357</v>
      </c>
      <c r="R103" s="189"/>
      <c r="S103" s="96">
        <v>317</v>
      </c>
      <c r="T103" s="248">
        <v>2689</v>
      </c>
      <c r="U103" s="96">
        <v>896</v>
      </c>
      <c r="V103" s="96" t="s">
        <v>3254</v>
      </c>
      <c r="W103" s="189"/>
      <c r="X103" s="189"/>
      <c r="Y103" s="193"/>
      <c r="Z103" s="212"/>
      <c r="AA103" s="193"/>
      <c r="AB103" s="96">
        <v>67</v>
      </c>
      <c r="AC103" s="42"/>
      <c r="AD103" s="96">
        <v>61</v>
      </c>
      <c r="AE103" s="224">
        <f t="shared" si="46"/>
        <v>-6</v>
      </c>
      <c r="AF103" s="115">
        <f t="shared" si="47"/>
        <v>-8.9552238805970144E-2</v>
      </c>
      <c r="AG103" s="96">
        <v>88</v>
      </c>
      <c r="AH103" s="22"/>
      <c r="AI103" s="96">
        <v>87</v>
      </c>
      <c r="AJ103" s="224">
        <f t="shared" si="48"/>
        <v>-1</v>
      </c>
      <c r="AK103" s="115">
        <f t="shared" si="49"/>
        <v>-1.1363636363636364E-2</v>
      </c>
      <c r="AL103" s="96">
        <v>98</v>
      </c>
      <c r="AM103" s="53"/>
      <c r="AN103" s="96">
        <v>97</v>
      </c>
      <c r="AO103" s="224">
        <f t="shared" si="36"/>
        <v>-1</v>
      </c>
      <c r="AP103" s="115">
        <f t="shared" si="37"/>
        <v>-1.020408163265306E-2</v>
      </c>
      <c r="AQ103" s="96">
        <v>55</v>
      </c>
      <c r="AR103" s="221"/>
      <c r="AS103" s="96">
        <v>73</v>
      </c>
      <c r="AT103" s="224">
        <f t="shared" si="51"/>
        <v>18</v>
      </c>
      <c r="AU103" s="115">
        <f t="shared" si="52"/>
        <v>0.32727272727272727</v>
      </c>
      <c r="AV103" s="22"/>
      <c r="AW103" s="115"/>
      <c r="AX103" s="115"/>
      <c r="AY103" s="42"/>
      <c r="AZ103" s="42"/>
      <c r="BA103" s="96">
        <v>68</v>
      </c>
      <c r="BB103" s="99"/>
      <c r="BC103" s="96">
        <v>82</v>
      </c>
      <c r="BD103" s="224">
        <f t="shared" si="40"/>
        <v>14</v>
      </c>
      <c r="BE103" s="115">
        <f t="shared" si="41"/>
        <v>0.20588235294117646</v>
      </c>
      <c r="BF103" s="96">
        <v>96</v>
      </c>
      <c r="BG103" s="99"/>
      <c r="BH103" s="96">
        <v>92</v>
      </c>
      <c r="BI103" s="224">
        <f t="shared" si="53"/>
        <v>-4</v>
      </c>
      <c r="BJ103" s="115">
        <f t="shared" si="54"/>
        <v>-4.1666666666666664E-2</v>
      </c>
      <c r="BK103" s="96"/>
      <c r="BL103" s="183"/>
      <c r="BM103" s="96"/>
      <c r="BN103" s="224"/>
      <c r="BO103" s="115"/>
      <c r="BP103" s="42"/>
      <c r="BQ103" s="42"/>
      <c r="BR103" s="47"/>
      <c r="BS103" s="42"/>
      <c r="BT103" s="48"/>
      <c r="BU103" s="42"/>
      <c r="BV103" s="42"/>
      <c r="BW103" s="42"/>
      <c r="BX103" s="42"/>
      <c r="BY103" s="96">
        <v>0</v>
      </c>
      <c r="BZ103" s="94">
        <v>0</v>
      </c>
      <c r="CA103" s="94">
        <v>0</v>
      </c>
      <c r="CB103" s="94">
        <v>0</v>
      </c>
      <c r="CC103" s="94">
        <v>0</v>
      </c>
      <c r="CD103" s="94">
        <v>0</v>
      </c>
      <c r="CE103" s="94">
        <v>0</v>
      </c>
      <c r="CF103" s="94">
        <v>0</v>
      </c>
      <c r="CG103" s="94">
        <v>0</v>
      </c>
      <c r="CH103" s="94">
        <v>0</v>
      </c>
      <c r="CI103" s="94">
        <v>0</v>
      </c>
      <c r="CJ103" s="94">
        <v>0</v>
      </c>
      <c r="CK103" s="94">
        <v>0</v>
      </c>
      <c r="CL103" s="94">
        <v>0</v>
      </c>
      <c r="CM103" s="94">
        <v>0</v>
      </c>
      <c r="CN103" s="94" t="s">
        <v>4358</v>
      </c>
      <c r="CO103" s="94"/>
      <c r="CP103" s="216">
        <v>0.95</v>
      </c>
      <c r="CQ103" s="94"/>
      <c r="CR103" s="94"/>
      <c r="CS103" s="216">
        <v>0.89</v>
      </c>
      <c r="CT103" s="94"/>
      <c r="CU103" s="94"/>
      <c r="CV103" s="94"/>
      <c r="CW103" s="94">
        <v>24</v>
      </c>
      <c r="CX103" s="94">
        <v>11</v>
      </c>
      <c r="CY103" s="94">
        <v>8</v>
      </c>
      <c r="CZ103" s="94"/>
      <c r="DA103" s="94"/>
      <c r="DB103" s="94"/>
      <c r="DC103" s="94">
        <v>63</v>
      </c>
      <c r="DD103" s="94">
        <v>47</v>
      </c>
      <c r="DE103" s="94">
        <v>42</v>
      </c>
      <c r="DF103" s="94"/>
      <c r="DG103" s="94"/>
      <c r="DH103" s="94"/>
      <c r="DI103" s="94">
        <v>69</v>
      </c>
      <c r="DJ103" s="94">
        <v>53</v>
      </c>
      <c r="DK103" s="94">
        <v>47</v>
      </c>
      <c r="DL103" s="94"/>
      <c r="DM103" s="94"/>
      <c r="DN103" s="94"/>
      <c r="DO103" s="94"/>
      <c r="DP103" s="94"/>
      <c r="DQ103" s="94"/>
      <c r="DR103" s="94"/>
    </row>
    <row r="104" spans="1:122">
      <c r="A104" s="42">
        <v>101</v>
      </c>
      <c r="B104" s="42">
        <v>2024</v>
      </c>
      <c r="C104" s="189"/>
      <c r="D104" s="217"/>
      <c r="E104" s="189"/>
      <c r="F104" s="96" t="s">
        <v>4354</v>
      </c>
      <c r="G104" s="189"/>
      <c r="H104" s="96" t="s">
        <v>4355</v>
      </c>
      <c r="I104" s="189"/>
      <c r="J104" s="189"/>
      <c r="K104" s="42" t="s">
        <v>4166</v>
      </c>
      <c r="L104" s="96" t="s">
        <v>4176</v>
      </c>
      <c r="M104" s="189"/>
      <c r="N104" s="96" t="s">
        <v>310</v>
      </c>
      <c r="O104" s="96" t="s">
        <v>4356</v>
      </c>
      <c r="P104" s="96" t="s">
        <v>4357</v>
      </c>
      <c r="Q104" s="96" t="s">
        <v>4359</v>
      </c>
      <c r="R104" s="189"/>
      <c r="S104" s="96">
        <v>228</v>
      </c>
      <c r="T104" s="248">
        <v>2553</v>
      </c>
      <c r="U104" s="96">
        <v>851</v>
      </c>
      <c r="V104" s="96" t="s">
        <v>3254</v>
      </c>
      <c r="W104" s="189"/>
      <c r="X104" s="189"/>
      <c r="Y104" s="193"/>
      <c r="Z104" s="212"/>
      <c r="AA104" s="193"/>
      <c r="AB104" s="96">
        <v>61</v>
      </c>
      <c r="AC104" s="42"/>
      <c r="AD104" s="96">
        <v>47</v>
      </c>
      <c r="AE104" s="224">
        <f t="shared" si="46"/>
        <v>-14</v>
      </c>
      <c r="AF104" s="115">
        <f t="shared" si="47"/>
        <v>-0.22950819672131148</v>
      </c>
      <c r="AG104" s="96">
        <v>87</v>
      </c>
      <c r="AH104" s="22"/>
      <c r="AI104" s="96">
        <v>68</v>
      </c>
      <c r="AJ104" s="224">
        <f t="shared" si="48"/>
        <v>-19</v>
      </c>
      <c r="AK104" s="115">
        <f t="shared" si="49"/>
        <v>-0.21839080459770116</v>
      </c>
      <c r="AL104" s="96">
        <v>97</v>
      </c>
      <c r="AM104" s="53"/>
      <c r="AN104" s="96">
        <v>90</v>
      </c>
      <c r="AO104" s="224">
        <f t="shared" si="36"/>
        <v>-7</v>
      </c>
      <c r="AP104" s="115">
        <f t="shared" si="37"/>
        <v>-7.2164948453608241E-2</v>
      </c>
      <c r="AQ104" s="96">
        <v>73</v>
      </c>
      <c r="AR104" s="221"/>
      <c r="AS104" s="96">
        <v>52</v>
      </c>
      <c r="AT104" s="224">
        <f t="shared" si="51"/>
        <v>-21</v>
      </c>
      <c r="AU104" s="115">
        <f t="shared" si="52"/>
        <v>-0.28767123287671231</v>
      </c>
      <c r="AV104" s="22"/>
      <c r="AW104" s="115"/>
      <c r="AX104" s="115"/>
      <c r="AY104" s="42"/>
      <c r="AZ104" s="42"/>
      <c r="BA104" s="96">
        <v>82</v>
      </c>
      <c r="BB104" s="99"/>
      <c r="BC104" s="96">
        <v>83</v>
      </c>
      <c r="BD104" s="224">
        <f t="shared" si="40"/>
        <v>1</v>
      </c>
      <c r="BE104" s="115">
        <f t="shared" si="41"/>
        <v>1.2195121951219513E-2</v>
      </c>
      <c r="BF104" s="96">
        <v>92</v>
      </c>
      <c r="BG104" s="99"/>
      <c r="BH104" s="96">
        <v>83</v>
      </c>
      <c r="BI104" s="224">
        <f t="shared" si="53"/>
        <v>-9</v>
      </c>
      <c r="BJ104" s="115">
        <f t="shared" si="54"/>
        <v>-9.7826086956521743E-2</v>
      </c>
      <c r="BK104" s="96"/>
      <c r="BL104" s="183"/>
      <c r="BM104" s="96"/>
      <c r="BN104" s="224"/>
      <c r="BO104" s="115"/>
      <c r="BP104" s="42"/>
      <c r="BQ104" s="42"/>
      <c r="BR104" s="47"/>
      <c r="BS104" s="42"/>
      <c r="BT104" s="48"/>
      <c r="BU104" s="42"/>
      <c r="BV104" s="42"/>
      <c r="BW104" s="42"/>
      <c r="BX104" s="42"/>
      <c r="BY104" s="96">
        <v>0</v>
      </c>
      <c r="BZ104" s="94">
        <v>0</v>
      </c>
      <c r="CA104" s="94">
        <v>0</v>
      </c>
      <c r="CB104" s="94">
        <v>0</v>
      </c>
      <c r="CC104" s="94">
        <v>0</v>
      </c>
      <c r="CD104" s="94">
        <v>0</v>
      </c>
      <c r="CE104" s="94">
        <v>0</v>
      </c>
      <c r="CF104" s="94">
        <v>0</v>
      </c>
      <c r="CG104" s="94">
        <v>0</v>
      </c>
      <c r="CH104" s="94">
        <v>0</v>
      </c>
      <c r="CI104" s="94">
        <v>0</v>
      </c>
      <c r="CJ104" s="94">
        <v>0</v>
      </c>
      <c r="CK104" s="94">
        <v>0</v>
      </c>
      <c r="CL104" s="94">
        <v>0</v>
      </c>
      <c r="CM104" s="94">
        <v>0</v>
      </c>
      <c r="CN104" s="94" t="s">
        <v>4358</v>
      </c>
      <c r="CO104" s="251"/>
      <c r="CP104" s="216">
        <v>1</v>
      </c>
      <c r="CQ104" s="251"/>
      <c r="CR104" s="251"/>
      <c r="CS104" s="216">
        <v>0.92</v>
      </c>
      <c r="CT104" s="251"/>
      <c r="CU104" s="251"/>
      <c r="CV104" s="251"/>
      <c r="CW104" s="94">
        <v>20</v>
      </c>
      <c r="CX104" s="94">
        <v>9</v>
      </c>
      <c r="CY104" s="94">
        <v>7</v>
      </c>
      <c r="CZ104" s="251"/>
      <c r="DA104" s="251"/>
      <c r="DB104" s="251"/>
      <c r="DC104" s="94">
        <v>64</v>
      </c>
      <c r="DD104" s="94">
        <v>47</v>
      </c>
      <c r="DE104" s="94">
        <v>42</v>
      </c>
      <c r="DF104" s="251"/>
      <c r="DG104" s="251"/>
      <c r="DH104" s="251"/>
      <c r="DI104" s="94">
        <v>69</v>
      </c>
      <c r="DJ104" s="94">
        <v>52</v>
      </c>
      <c r="DK104" s="94">
        <v>47</v>
      </c>
      <c r="DL104" s="251"/>
      <c r="DM104" s="251"/>
      <c r="DN104" s="251"/>
      <c r="DO104" s="251"/>
      <c r="DP104" s="251"/>
      <c r="DQ104" s="251"/>
      <c r="DR104" s="251"/>
    </row>
    <row r="105" spans="1:122">
      <c r="A105" s="42">
        <v>102</v>
      </c>
      <c r="B105" s="42">
        <v>2024</v>
      </c>
      <c r="C105" s="189"/>
      <c r="D105" s="217"/>
      <c r="E105" s="189"/>
      <c r="F105" s="96" t="s">
        <v>4354</v>
      </c>
      <c r="G105" s="189"/>
      <c r="H105" s="96" t="s">
        <v>4355</v>
      </c>
      <c r="I105" s="189"/>
      <c r="J105" s="189"/>
      <c r="K105" s="42" t="s">
        <v>4166</v>
      </c>
      <c r="L105" s="96" t="s">
        <v>4176</v>
      </c>
      <c r="M105" s="189"/>
      <c r="N105" s="96" t="s">
        <v>310</v>
      </c>
      <c r="O105" s="96" t="s">
        <v>4356</v>
      </c>
      <c r="P105" s="96" t="s">
        <v>4332</v>
      </c>
      <c r="Q105" s="96" t="s">
        <v>4359</v>
      </c>
      <c r="R105" s="189"/>
      <c r="S105" s="96">
        <v>452</v>
      </c>
      <c r="T105" s="248">
        <v>4366</v>
      </c>
      <c r="U105" s="96">
        <v>873</v>
      </c>
      <c r="V105" s="96" t="s">
        <v>3254</v>
      </c>
      <c r="W105" s="189"/>
      <c r="X105" s="189"/>
      <c r="Y105" s="193"/>
      <c r="Z105" s="212"/>
      <c r="AA105" s="193"/>
      <c r="AB105" s="96">
        <v>67</v>
      </c>
      <c r="AC105" s="42"/>
      <c r="AD105" s="96">
        <v>47</v>
      </c>
      <c r="AE105" s="224">
        <f t="shared" si="46"/>
        <v>-20</v>
      </c>
      <c r="AF105" s="115">
        <f t="shared" si="47"/>
        <v>-0.29850746268656714</v>
      </c>
      <c r="AG105" s="96">
        <v>88</v>
      </c>
      <c r="AH105" s="22"/>
      <c r="AI105" s="96">
        <v>68</v>
      </c>
      <c r="AJ105" s="224">
        <f t="shared" si="48"/>
        <v>-20</v>
      </c>
      <c r="AK105" s="115">
        <f t="shared" si="49"/>
        <v>-0.22727272727272727</v>
      </c>
      <c r="AL105" s="96">
        <v>98</v>
      </c>
      <c r="AM105" s="53"/>
      <c r="AN105" s="96">
        <v>90</v>
      </c>
      <c r="AO105" s="224">
        <f t="shared" si="36"/>
        <v>-8</v>
      </c>
      <c r="AP105" s="115">
        <f t="shared" si="37"/>
        <v>-8.1632653061224483E-2</v>
      </c>
      <c r="AQ105" s="96">
        <v>55</v>
      </c>
      <c r="AR105" s="221"/>
      <c r="AS105" s="96">
        <v>52</v>
      </c>
      <c r="AT105" s="224">
        <f t="shared" si="51"/>
        <v>-3</v>
      </c>
      <c r="AU105" s="115">
        <f t="shared" si="52"/>
        <v>-5.4545454545454543E-2</v>
      </c>
      <c r="AV105" s="22"/>
      <c r="AW105" s="115"/>
      <c r="AX105" s="115"/>
      <c r="AY105" s="42"/>
      <c r="AZ105" s="42"/>
      <c r="BA105" s="96">
        <v>68</v>
      </c>
      <c r="BB105" s="99"/>
      <c r="BC105" s="96">
        <v>83</v>
      </c>
      <c r="BD105" s="224">
        <f t="shared" si="40"/>
        <v>15</v>
      </c>
      <c r="BE105" s="115">
        <f t="shared" si="41"/>
        <v>0.22058823529411764</v>
      </c>
      <c r="BF105" s="96">
        <v>96</v>
      </c>
      <c r="BG105" s="99"/>
      <c r="BH105" s="96">
        <v>83</v>
      </c>
      <c r="BI105" s="224">
        <f t="shared" si="53"/>
        <v>-13</v>
      </c>
      <c r="BJ105" s="115">
        <f t="shared" si="54"/>
        <v>-0.13541666666666666</v>
      </c>
      <c r="BK105" s="96"/>
      <c r="BL105" s="183"/>
      <c r="BM105" s="96"/>
      <c r="BN105" s="224"/>
      <c r="BO105" s="115"/>
      <c r="BP105" s="42"/>
      <c r="BQ105" s="42"/>
      <c r="BR105" s="47"/>
      <c r="BS105" s="42"/>
      <c r="BT105" s="48"/>
      <c r="BU105" s="42"/>
      <c r="BV105" s="42"/>
      <c r="BW105" s="42"/>
      <c r="BX105" s="42"/>
      <c r="BY105" s="96">
        <v>0</v>
      </c>
      <c r="BZ105" s="94">
        <v>0</v>
      </c>
      <c r="CA105" s="94">
        <v>0</v>
      </c>
      <c r="CB105" s="94">
        <v>0</v>
      </c>
      <c r="CC105" s="94">
        <v>0</v>
      </c>
      <c r="CD105" s="94">
        <v>0</v>
      </c>
      <c r="CE105" s="94">
        <v>0</v>
      </c>
      <c r="CF105" s="94">
        <v>0</v>
      </c>
      <c r="CG105" s="94">
        <v>0</v>
      </c>
      <c r="CH105" s="94">
        <v>0</v>
      </c>
      <c r="CI105" s="94">
        <v>0</v>
      </c>
      <c r="CJ105" s="94">
        <v>0</v>
      </c>
      <c r="CK105" s="94">
        <v>0</v>
      </c>
      <c r="CL105" s="94">
        <v>0</v>
      </c>
      <c r="CM105" s="94">
        <v>0</v>
      </c>
      <c r="CN105" s="94" t="s">
        <v>4358</v>
      </c>
      <c r="CO105" s="251"/>
      <c r="CP105" s="216">
        <v>0.97</v>
      </c>
      <c r="CQ105" s="251"/>
      <c r="CR105" s="251"/>
      <c r="CS105" s="216">
        <v>0.91</v>
      </c>
      <c r="CT105" s="251"/>
      <c r="CU105" s="251"/>
      <c r="CV105" s="251"/>
      <c r="CW105" s="94">
        <v>22</v>
      </c>
      <c r="CX105" s="94">
        <v>10</v>
      </c>
      <c r="CY105" s="94">
        <v>7</v>
      </c>
      <c r="CZ105" s="251"/>
      <c r="DA105" s="251"/>
      <c r="DB105" s="251"/>
      <c r="DC105" s="94">
        <v>64</v>
      </c>
      <c r="DD105" s="94">
        <v>47</v>
      </c>
      <c r="DE105" s="94">
        <v>42</v>
      </c>
      <c r="DF105" s="251"/>
      <c r="DG105" s="251"/>
      <c r="DH105" s="251"/>
      <c r="DI105" s="94">
        <v>69</v>
      </c>
      <c r="DJ105" s="94">
        <v>52</v>
      </c>
      <c r="DK105" s="94">
        <v>47</v>
      </c>
      <c r="DL105" s="251"/>
      <c r="DM105" s="251"/>
      <c r="DN105" s="251"/>
      <c r="DO105" s="251"/>
      <c r="DP105" s="251"/>
      <c r="DQ105" s="251"/>
      <c r="DR105" s="251"/>
    </row>
    <row r="106" spans="1:122">
      <c r="A106" s="42">
        <v>103</v>
      </c>
      <c r="B106" s="42">
        <v>2024</v>
      </c>
      <c r="C106" s="189"/>
      <c r="D106" s="217"/>
      <c r="E106" s="189"/>
      <c r="F106" s="96" t="s">
        <v>4194</v>
      </c>
      <c r="G106" s="189"/>
      <c r="H106" s="94" t="s">
        <v>4195</v>
      </c>
      <c r="I106" s="189"/>
      <c r="J106" s="189"/>
      <c r="K106" s="42" t="s">
        <v>4166</v>
      </c>
      <c r="L106" s="94" t="s">
        <v>4360</v>
      </c>
      <c r="M106" s="189"/>
      <c r="N106" s="94" t="s">
        <v>1241</v>
      </c>
      <c r="O106" s="94" t="s">
        <v>4361</v>
      </c>
      <c r="P106" s="94" t="s">
        <v>4210</v>
      </c>
      <c r="Q106" s="94" t="s">
        <v>4211</v>
      </c>
      <c r="R106" s="189"/>
      <c r="S106" s="94"/>
      <c r="T106" s="252">
        <v>1907</v>
      </c>
      <c r="U106" s="94"/>
      <c r="V106" s="94" t="s">
        <v>3254</v>
      </c>
      <c r="W106" s="189"/>
      <c r="X106" s="189"/>
      <c r="Y106" s="193"/>
      <c r="Z106" s="212"/>
      <c r="AA106" s="193"/>
      <c r="AB106" s="94">
        <v>75</v>
      </c>
      <c r="AC106" s="42"/>
      <c r="AD106" s="94">
        <v>83</v>
      </c>
      <c r="AE106" s="224">
        <f t="shared" si="46"/>
        <v>8</v>
      </c>
      <c r="AF106" s="115">
        <f t="shared" si="47"/>
        <v>0.10666666666666667</v>
      </c>
      <c r="AG106" s="94">
        <v>76</v>
      </c>
      <c r="AH106" s="22"/>
      <c r="AI106" s="94">
        <v>83</v>
      </c>
      <c r="AJ106" s="224">
        <f t="shared" si="48"/>
        <v>7</v>
      </c>
      <c r="AK106" s="115">
        <f t="shared" si="49"/>
        <v>9.2105263157894732E-2</v>
      </c>
      <c r="AL106" s="94">
        <v>93</v>
      </c>
      <c r="AM106" s="53"/>
      <c r="AN106" s="94">
        <v>94</v>
      </c>
      <c r="AO106" s="224">
        <f t="shared" si="36"/>
        <v>1</v>
      </c>
      <c r="AP106" s="115">
        <f t="shared" si="37"/>
        <v>1.0752688172043012E-2</v>
      </c>
      <c r="AQ106" s="94"/>
      <c r="AR106" s="221"/>
      <c r="AS106" s="94"/>
      <c r="AT106" s="224">
        <f t="shared" si="51"/>
        <v>0</v>
      </c>
      <c r="AU106" s="115" t="e">
        <f t="shared" si="52"/>
        <v>#DIV/0!</v>
      </c>
      <c r="AV106" s="22"/>
      <c r="AW106" s="115"/>
      <c r="AX106" s="115"/>
      <c r="AY106" s="42"/>
      <c r="AZ106" s="42"/>
      <c r="BA106" s="94">
        <v>91</v>
      </c>
      <c r="BB106" s="99"/>
      <c r="BC106" s="94">
        <v>93</v>
      </c>
      <c r="BD106" s="224">
        <f t="shared" si="40"/>
        <v>2</v>
      </c>
      <c r="BE106" s="115">
        <f t="shared" si="41"/>
        <v>2.197802197802198E-2</v>
      </c>
      <c r="BF106" s="94">
        <v>89</v>
      </c>
      <c r="BG106" s="99"/>
      <c r="BH106" s="94">
        <v>90</v>
      </c>
      <c r="BI106" s="224">
        <f t="shared" si="53"/>
        <v>1</v>
      </c>
      <c r="BJ106" s="115">
        <f t="shared" si="54"/>
        <v>1.1235955056179775E-2</v>
      </c>
      <c r="BK106" s="94">
        <v>53</v>
      </c>
      <c r="BL106" s="183"/>
      <c r="BM106" s="94">
        <v>56</v>
      </c>
      <c r="BN106" s="224">
        <f t="shared" ref="BN106:BN121" si="56">BM106-BK106</f>
        <v>3</v>
      </c>
      <c r="BO106" s="115">
        <f t="shared" ref="BO106:BO121" si="57">(BM106-BK106)/BK106</f>
        <v>5.6603773584905662E-2</v>
      </c>
      <c r="BP106" s="42"/>
      <c r="BQ106" s="42"/>
      <c r="BR106" s="47"/>
      <c r="BS106" s="42"/>
      <c r="BT106" s="48"/>
      <c r="BU106" s="42"/>
      <c r="BV106" s="42"/>
      <c r="BW106" s="42"/>
      <c r="BX106" s="42"/>
      <c r="BY106" s="96">
        <v>0</v>
      </c>
      <c r="BZ106" s="94">
        <v>0</v>
      </c>
      <c r="CA106" s="94">
        <v>0</v>
      </c>
      <c r="CB106" s="94">
        <v>0</v>
      </c>
      <c r="CC106" s="94">
        <v>0</v>
      </c>
      <c r="CD106" s="94">
        <v>0</v>
      </c>
      <c r="CE106" s="94">
        <v>1</v>
      </c>
      <c r="CF106" s="94">
        <v>0</v>
      </c>
      <c r="CG106" s="94">
        <v>0</v>
      </c>
      <c r="CH106" s="94">
        <v>0</v>
      </c>
      <c r="CI106" s="94">
        <v>0</v>
      </c>
      <c r="CJ106" s="94">
        <v>0</v>
      </c>
      <c r="CK106" s="94">
        <v>0</v>
      </c>
      <c r="CL106" s="94">
        <v>0</v>
      </c>
      <c r="CM106" s="94">
        <v>0</v>
      </c>
      <c r="CN106" s="94" t="s">
        <v>4362</v>
      </c>
      <c r="CO106" s="94"/>
      <c r="CP106" s="94"/>
      <c r="CQ106" s="94"/>
      <c r="CR106" s="94"/>
      <c r="CS106" s="216">
        <v>1</v>
      </c>
      <c r="CT106" s="94"/>
      <c r="CU106" s="94"/>
      <c r="CV106" s="94"/>
      <c r="CW106" s="94"/>
      <c r="CX106" s="94"/>
      <c r="CY106" s="94"/>
      <c r="CZ106" s="94"/>
      <c r="DA106" s="94"/>
      <c r="DB106" s="94"/>
      <c r="DC106" s="94"/>
      <c r="DD106" s="94"/>
      <c r="DE106" s="94"/>
      <c r="DF106" s="94"/>
      <c r="DG106" s="94"/>
      <c r="DH106" s="94"/>
      <c r="DI106" s="94"/>
      <c r="DJ106" s="94"/>
      <c r="DK106" s="94"/>
      <c r="DL106" s="94"/>
      <c r="DM106" s="94"/>
      <c r="DN106" s="94"/>
      <c r="DO106" s="94"/>
      <c r="DP106" s="94"/>
      <c r="DQ106" s="94"/>
      <c r="DR106" s="94"/>
    </row>
    <row r="107" spans="1:122">
      <c r="A107" s="42">
        <v>104</v>
      </c>
      <c r="B107" s="42">
        <v>2024</v>
      </c>
      <c r="C107" s="189"/>
      <c r="D107" s="217"/>
      <c r="E107" s="189"/>
      <c r="F107" s="96" t="s">
        <v>4194</v>
      </c>
      <c r="G107" s="189"/>
      <c r="H107" s="94" t="s">
        <v>4195</v>
      </c>
      <c r="I107" s="189"/>
      <c r="J107" s="189"/>
      <c r="K107" s="42" t="s">
        <v>4166</v>
      </c>
      <c r="L107" s="94" t="s">
        <v>4171</v>
      </c>
      <c r="M107" s="189"/>
      <c r="N107" s="94" t="s">
        <v>1241</v>
      </c>
      <c r="O107" s="94" t="s">
        <v>4361</v>
      </c>
      <c r="P107" s="94" t="s">
        <v>4210</v>
      </c>
      <c r="Q107" s="94" t="s">
        <v>4211</v>
      </c>
      <c r="R107" s="189"/>
      <c r="S107" s="94"/>
      <c r="T107" s="252">
        <v>1603</v>
      </c>
      <c r="U107" s="94"/>
      <c r="V107" s="94" t="s">
        <v>3254</v>
      </c>
      <c r="W107" s="189"/>
      <c r="X107" s="189"/>
      <c r="Y107" s="193"/>
      <c r="Z107" s="212"/>
      <c r="AA107" s="193"/>
      <c r="AB107" s="94">
        <v>53</v>
      </c>
      <c r="AC107" s="42"/>
      <c r="AD107" s="94">
        <v>60</v>
      </c>
      <c r="AE107" s="224">
        <f t="shared" si="46"/>
        <v>7</v>
      </c>
      <c r="AF107" s="115">
        <f t="shared" si="47"/>
        <v>0.13207547169811321</v>
      </c>
      <c r="AG107" s="94">
        <v>56</v>
      </c>
      <c r="AH107" s="22"/>
      <c r="AI107" s="94">
        <v>61</v>
      </c>
      <c r="AJ107" s="224">
        <f t="shared" si="48"/>
        <v>5</v>
      </c>
      <c r="AK107" s="115">
        <f t="shared" si="49"/>
        <v>8.9285714285714288E-2</v>
      </c>
      <c r="AL107" s="94">
        <v>87</v>
      </c>
      <c r="AM107" s="53"/>
      <c r="AN107" s="94">
        <v>91</v>
      </c>
      <c r="AO107" s="224">
        <f t="shared" si="36"/>
        <v>4</v>
      </c>
      <c r="AP107" s="115">
        <f t="shared" si="37"/>
        <v>4.5977011494252873E-2</v>
      </c>
      <c r="AQ107" s="94"/>
      <c r="AR107" s="221"/>
      <c r="AS107" s="94"/>
      <c r="AT107" s="224">
        <f t="shared" si="51"/>
        <v>0</v>
      </c>
      <c r="AU107" s="115" t="e">
        <f t="shared" si="52"/>
        <v>#DIV/0!</v>
      </c>
      <c r="AV107" s="22"/>
      <c r="AW107" s="115"/>
      <c r="AX107" s="115"/>
      <c r="AY107" s="42"/>
      <c r="AZ107" s="42"/>
      <c r="BA107" s="94">
        <v>83</v>
      </c>
      <c r="BB107" s="99"/>
      <c r="BC107" s="94">
        <v>94</v>
      </c>
      <c r="BD107" s="224">
        <f t="shared" si="40"/>
        <v>11</v>
      </c>
      <c r="BE107" s="115">
        <f t="shared" si="41"/>
        <v>0.13253012048192772</v>
      </c>
      <c r="BF107" s="94">
        <v>84</v>
      </c>
      <c r="BG107" s="99"/>
      <c r="BH107" s="94">
        <v>87</v>
      </c>
      <c r="BI107" s="224">
        <f t="shared" si="53"/>
        <v>3</v>
      </c>
      <c r="BJ107" s="115">
        <f t="shared" si="54"/>
        <v>3.5714285714285712E-2</v>
      </c>
      <c r="BK107" s="94">
        <v>47</v>
      </c>
      <c r="BL107" s="183"/>
      <c r="BM107" s="94">
        <v>41</v>
      </c>
      <c r="BN107" s="224">
        <f t="shared" si="56"/>
        <v>-6</v>
      </c>
      <c r="BO107" s="115">
        <f t="shared" si="57"/>
        <v>-0.1276595744680851</v>
      </c>
      <c r="BP107" s="42"/>
      <c r="BQ107" s="42"/>
      <c r="BR107" s="47"/>
      <c r="BS107" s="42"/>
      <c r="BT107" s="48"/>
      <c r="BU107" s="42"/>
      <c r="BV107" s="42"/>
      <c r="BW107" s="42"/>
      <c r="BX107" s="42"/>
      <c r="BY107" s="96">
        <v>0</v>
      </c>
      <c r="BZ107" s="94">
        <v>0</v>
      </c>
      <c r="CA107" s="94">
        <v>0</v>
      </c>
      <c r="CB107" s="94">
        <v>0</v>
      </c>
      <c r="CC107" s="94">
        <v>0</v>
      </c>
      <c r="CD107" s="94">
        <v>0</v>
      </c>
      <c r="CE107" s="94">
        <v>1</v>
      </c>
      <c r="CF107" s="94">
        <v>0</v>
      </c>
      <c r="CG107" s="94">
        <v>0</v>
      </c>
      <c r="CH107" s="94">
        <v>0</v>
      </c>
      <c r="CI107" s="94">
        <v>0</v>
      </c>
      <c r="CJ107" s="94">
        <v>0</v>
      </c>
      <c r="CK107" s="94">
        <v>0</v>
      </c>
      <c r="CL107" s="94">
        <v>0</v>
      </c>
      <c r="CM107" s="94">
        <v>0</v>
      </c>
      <c r="CN107" s="94" t="s">
        <v>4363</v>
      </c>
      <c r="CO107" s="94"/>
      <c r="CP107" s="94"/>
      <c r="CQ107" s="94"/>
      <c r="CR107" s="94"/>
      <c r="CS107" s="216">
        <v>1</v>
      </c>
      <c r="CT107" s="94"/>
      <c r="CU107" s="94"/>
      <c r="CV107" s="94"/>
      <c r="CW107" s="94"/>
      <c r="CX107" s="94"/>
      <c r="CY107" s="94"/>
      <c r="CZ107" s="94"/>
      <c r="DA107" s="94"/>
      <c r="DB107" s="94"/>
      <c r="DC107" s="94"/>
      <c r="DD107" s="94"/>
      <c r="DE107" s="94"/>
      <c r="DF107" s="94"/>
      <c r="DG107" s="94"/>
      <c r="DH107" s="94"/>
      <c r="DI107" s="94"/>
      <c r="DJ107" s="94"/>
      <c r="DK107" s="94"/>
      <c r="DL107" s="94"/>
      <c r="DM107" s="94"/>
      <c r="DN107" s="94"/>
      <c r="DO107" s="94"/>
      <c r="DP107" s="94"/>
      <c r="DQ107" s="94"/>
      <c r="DR107" s="94"/>
    </row>
    <row r="108" spans="1:122">
      <c r="A108" s="42">
        <v>105</v>
      </c>
      <c r="B108" s="42">
        <v>2024</v>
      </c>
      <c r="C108" s="189"/>
      <c r="D108" s="217"/>
      <c r="E108" s="189"/>
      <c r="F108" s="96" t="s">
        <v>4194</v>
      </c>
      <c r="G108" s="189"/>
      <c r="H108" s="94" t="s">
        <v>4195</v>
      </c>
      <c r="I108" s="189"/>
      <c r="J108" s="189"/>
      <c r="K108" s="42" t="s">
        <v>4166</v>
      </c>
      <c r="L108" s="94" t="s">
        <v>4192</v>
      </c>
      <c r="M108" s="189"/>
      <c r="N108" s="94" t="s">
        <v>1241</v>
      </c>
      <c r="O108" s="94" t="s">
        <v>4361</v>
      </c>
      <c r="P108" s="94" t="s">
        <v>4210</v>
      </c>
      <c r="Q108" s="94" t="s">
        <v>4211</v>
      </c>
      <c r="R108" s="189"/>
      <c r="S108" s="94"/>
      <c r="T108" s="94"/>
      <c r="U108" s="94"/>
      <c r="V108" s="94" t="s">
        <v>3254</v>
      </c>
      <c r="W108" s="189"/>
      <c r="X108" s="189"/>
      <c r="Y108" s="193"/>
      <c r="Z108" s="212"/>
      <c r="AA108" s="193"/>
      <c r="AB108" s="94">
        <v>65</v>
      </c>
      <c r="AC108" s="42"/>
      <c r="AD108" s="94">
        <v>80</v>
      </c>
      <c r="AE108" s="224">
        <f t="shared" si="46"/>
        <v>15</v>
      </c>
      <c r="AF108" s="115">
        <f t="shared" si="47"/>
        <v>0.23076923076923078</v>
      </c>
      <c r="AG108" s="94">
        <v>67</v>
      </c>
      <c r="AH108" s="22"/>
      <c r="AI108" s="94">
        <v>80</v>
      </c>
      <c r="AJ108" s="224">
        <f t="shared" si="48"/>
        <v>13</v>
      </c>
      <c r="AK108" s="115">
        <f t="shared" si="49"/>
        <v>0.19402985074626866</v>
      </c>
      <c r="AL108" s="94">
        <v>85</v>
      </c>
      <c r="AM108" s="53"/>
      <c r="AN108" s="94">
        <v>94</v>
      </c>
      <c r="AO108" s="224">
        <f t="shared" si="36"/>
        <v>9</v>
      </c>
      <c r="AP108" s="115">
        <f t="shared" si="37"/>
        <v>0.10588235294117647</v>
      </c>
      <c r="AQ108" s="94"/>
      <c r="AR108" s="221"/>
      <c r="AS108" s="94"/>
      <c r="AT108" s="224">
        <f t="shared" si="51"/>
        <v>0</v>
      </c>
      <c r="AU108" s="115" t="e">
        <f t="shared" si="52"/>
        <v>#DIV/0!</v>
      </c>
      <c r="AV108" s="22"/>
      <c r="AW108" s="115"/>
      <c r="AX108" s="115"/>
      <c r="AY108" s="42"/>
      <c r="AZ108" s="42"/>
      <c r="BA108" s="94">
        <v>79</v>
      </c>
      <c r="BB108" s="99"/>
      <c r="BC108" s="94">
        <v>91</v>
      </c>
      <c r="BD108" s="224">
        <f t="shared" si="40"/>
        <v>12</v>
      </c>
      <c r="BE108" s="115">
        <f t="shared" si="41"/>
        <v>0.15189873417721519</v>
      </c>
      <c r="BF108" s="94">
        <v>80</v>
      </c>
      <c r="BG108" s="99"/>
      <c r="BH108" s="94">
        <v>86</v>
      </c>
      <c r="BI108" s="224">
        <f t="shared" si="53"/>
        <v>6</v>
      </c>
      <c r="BJ108" s="115">
        <f t="shared" si="54"/>
        <v>7.4999999999999997E-2</v>
      </c>
      <c r="BK108" s="94">
        <v>33</v>
      </c>
      <c r="BL108" s="183"/>
      <c r="BM108" s="94">
        <v>42</v>
      </c>
      <c r="BN108" s="224">
        <f t="shared" si="56"/>
        <v>9</v>
      </c>
      <c r="BO108" s="115">
        <f t="shared" si="57"/>
        <v>0.27272727272727271</v>
      </c>
      <c r="BP108" s="42"/>
      <c r="BQ108" s="42"/>
      <c r="BR108" s="47"/>
      <c r="BS108" s="42"/>
      <c r="BT108" s="48"/>
      <c r="BU108" s="42"/>
      <c r="BV108" s="42"/>
      <c r="BW108" s="42"/>
      <c r="BX108" s="42"/>
      <c r="BY108" s="96">
        <v>0</v>
      </c>
      <c r="BZ108" s="94">
        <v>0</v>
      </c>
      <c r="CA108" s="94">
        <v>0</v>
      </c>
      <c r="CB108" s="94">
        <v>0</v>
      </c>
      <c r="CC108" s="94">
        <v>0</v>
      </c>
      <c r="CD108" s="94">
        <v>0</v>
      </c>
      <c r="CE108" s="94">
        <v>1</v>
      </c>
      <c r="CF108" s="94">
        <v>0</v>
      </c>
      <c r="CG108" s="94">
        <v>0</v>
      </c>
      <c r="CH108" s="94">
        <v>0</v>
      </c>
      <c r="CI108" s="94">
        <v>0</v>
      </c>
      <c r="CJ108" s="94">
        <v>0</v>
      </c>
      <c r="CK108" s="94">
        <v>0</v>
      </c>
      <c r="CL108" s="94">
        <v>0</v>
      </c>
      <c r="CM108" s="94">
        <v>0</v>
      </c>
      <c r="CN108" s="94" t="s">
        <v>4364</v>
      </c>
      <c r="CO108" s="94"/>
      <c r="CP108" s="94"/>
      <c r="CQ108" s="94"/>
      <c r="CR108" s="94"/>
      <c r="CS108" s="94" t="e">
        <v>#DIV/0!</v>
      </c>
      <c r="CT108" s="94"/>
      <c r="CU108" s="94"/>
      <c r="CV108" s="94"/>
      <c r="CW108" s="94"/>
      <c r="CX108" s="94"/>
      <c r="CY108" s="94"/>
      <c r="CZ108" s="94"/>
      <c r="DA108" s="94"/>
      <c r="DB108" s="94"/>
      <c r="DC108" s="94"/>
      <c r="DD108" s="94"/>
      <c r="DE108" s="94"/>
      <c r="DF108" s="94"/>
      <c r="DG108" s="94"/>
      <c r="DH108" s="94"/>
      <c r="DI108" s="94"/>
      <c r="DJ108" s="94"/>
      <c r="DK108" s="94"/>
      <c r="DL108" s="94"/>
      <c r="DM108" s="94"/>
      <c r="DN108" s="94"/>
      <c r="DO108" s="94"/>
      <c r="DP108" s="94"/>
      <c r="DQ108" s="94"/>
      <c r="DR108" s="94"/>
    </row>
    <row r="109" spans="1:122">
      <c r="A109" s="42">
        <v>106</v>
      </c>
      <c r="B109" s="42">
        <v>2024</v>
      </c>
      <c r="C109" s="189"/>
      <c r="D109" s="217"/>
      <c r="E109" s="189"/>
      <c r="F109" s="96" t="s">
        <v>4194</v>
      </c>
      <c r="G109" s="189"/>
      <c r="H109" s="94" t="s">
        <v>4195</v>
      </c>
      <c r="I109" s="189"/>
      <c r="J109" s="189"/>
      <c r="K109" s="42" t="s">
        <v>4166</v>
      </c>
      <c r="L109" s="94" t="s">
        <v>4171</v>
      </c>
      <c r="M109" s="189"/>
      <c r="N109" s="94" t="s">
        <v>291</v>
      </c>
      <c r="O109" s="94" t="s">
        <v>4365</v>
      </c>
      <c r="P109" s="94" t="s">
        <v>4366</v>
      </c>
      <c r="Q109" s="94" t="s">
        <v>4367</v>
      </c>
      <c r="R109" s="189"/>
      <c r="S109" s="252">
        <v>1120</v>
      </c>
      <c r="T109" s="94">
        <v>396</v>
      </c>
      <c r="U109" s="94">
        <v>396</v>
      </c>
      <c r="V109" s="94" t="s">
        <v>3254</v>
      </c>
      <c r="W109" s="189"/>
      <c r="X109" s="189"/>
      <c r="Y109" s="193"/>
      <c r="Z109" s="212"/>
      <c r="AA109" s="193"/>
      <c r="AB109" s="94">
        <v>53</v>
      </c>
      <c r="AC109" s="42"/>
      <c r="AD109" s="94">
        <v>52</v>
      </c>
      <c r="AE109" s="224">
        <f t="shared" si="46"/>
        <v>-1</v>
      </c>
      <c r="AF109" s="115">
        <f t="shared" si="47"/>
        <v>-1.8867924528301886E-2</v>
      </c>
      <c r="AG109" s="94">
        <v>93</v>
      </c>
      <c r="AH109" s="22"/>
      <c r="AI109" s="94">
        <v>90</v>
      </c>
      <c r="AJ109" s="224">
        <f t="shared" si="48"/>
        <v>-3</v>
      </c>
      <c r="AK109" s="115">
        <f t="shared" si="49"/>
        <v>-3.2258064516129031E-2</v>
      </c>
      <c r="AL109" s="94">
        <v>99</v>
      </c>
      <c r="AM109" s="53"/>
      <c r="AN109" s="94">
        <v>98</v>
      </c>
      <c r="AO109" s="224">
        <f t="shared" si="36"/>
        <v>-1</v>
      </c>
      <c r="AP109" s="115">
        <f t="shared" si="37"/>
        <v>-1.0101010101010102E-2</v>
      </c>
      <c r="AQ109" s="94">
        <v>59</v>
      </c>
      <c r="AR109" s="221"/>
      <c r="AS109" s="94">
        <v>75</v>
      </c>
      <c r="AT109" s="224">
        <f t="shared" si="51"/>
        <v>16</v>
      </c>
      <c r="AU109" s="115">
        <f t="shared" si="52"/>
        <v>0.2711864406779661</v>
      </c>
      <c r="AV109" s="22"/>
      <c r="AW109" s="115"/>
      <c r="AX109" s="115"/>
      <c r="AY109" s="42"/>
      <c r="AZ109" s="42"/>
      <c r="BA109" s="94">
        <v>86</v>
      </c>
      <c r="BB109" s="99"/>
      <c r="BC109" s="94">
        <v>76</v>
      </c>
      <c r="BD109" s="224">
        <f t="shared" si="40"/>
        <v>-10</v>
      </c>
      <c r="BE109" s="115">
        <f t="shared" si="41"/>
        <v>-0.11627906976744186</v>
      </c>
      <c r="BF109" s="94">
        <v>94</v>
      </c>
      <c r="BG109" s="99"/>
      <c r="BH109" s="94">
        <v>90</v>
      </c>
      <c r="BI109" s="224">
        <f t="shared" si="53"/>
        <v>-4</v>
      </c>
      <c r="BJ109" s="115">
        <f t="shared" si="54"/>
        <v>-4.2553191489361701E-2</v>
      </c>
      <c r="BK109" s="94">
        <v>68</v>
      </c>
      <c r="BL109" s="183"/>
      <c r="BM109" s="94">
        <v>56</v>
      </c>
      <c r="BN109" s="224">
        <f t="shared" si="56"/>
        <v>-12</v>
      </c>
      <c r="BO109" s="115">
        <f t="shared" si="57"/>
        <v>-0.17647058823529413</v>
      </c>
      <c r="BP109" s="42"/>
      <c r="BQ109" s="42"/>
      <c r="BR109" s="47"/>
      <c r="BS109" s="42"/>
      <c r="BT109" s="48"/>
      <c r="BU109" s="42"/>
      <c r="BV109" s="42"/>
      <c r="BW109" s="42"/>
      <c r="BX109" s="42"/>
      <c r="BY109" s="96">
        <v>0</v>
      </c>
      <c r="BZ109" s="94">
        <v>0</v>
      </c>
      <c r="CA109" s="94">
        <v>0</v>
      </c>
      <c r="CB109" s="94">
        <v>0</v>
      </c>
      <c r="CC109" s="94">
        <v>0</v>
      </c>
      <c r="CD109" s="94">
        <v>0</v>
      </c>
      <c r="CE109" s="94">
        <v>1</v>
      </c>
      <c r="CF109" s="94">
        <v>0</v>
      </c>
      <c r="CG109" s="94">
        <v>0</v>
      </c>
      <c r="CH109" s="94">
        <v>0</v>
      </c>
      <c r="CI109" s="94">
        <v>0</v>
      </c>
      <c r="CJ109" s="94">
        <v>0</v>
      </c>
      <c r="CK109" s="94">
        <v>0</v>
      </c>
      <c r="CL109" s="94">
        <v>0</v>
      </c>
      <c r="CM109" s="94">
        <v>0</v>
      </c>
      <c r="CN109" s="94" t="s">
        <v>4363</v>
      </c>
      <c r="CO109" s="94"/>
      <c r="CP109" s="94"/>
      <c r="CQ109" s="94"/>
      <c r="CR109" s="94"/>
      <c r="CS109" s="216">
        <v>0.26</v>
      </c>
      <c r="CT109" s="94"/>
      <c r="CU109" s="94"/>
      <c r="CV109" s="94"/>
      <c r="CW109" s="94"/>
      <c r="CX109" s="94"/>
      <c r="CY109" s="94"/>
      <c r="CZ109" s="94"/>
      <c r="DA109" s="94"/>
      <c r="DB109" s="94"/>
      <c r="DC109" s="94"/>
      <c r="DD109" s="94"/>
      <c r="DE109" s="94"/>
      <c r="DF109" s="94"/>
      <c r="DG109" s="94"/>
      <c r="DH109" s="94"/>
      <c r="DI109" s="94"/>
      <c r="DJ109" s="94"/>
      <c r="DK109" s="94"/>
      <c r="DL109" s="94"/>
      <c r="DM109" s="94"/>
      <c r="DN109" s="94"/>
      <c r="DO109" s="94"/>
      <c r="DP109" s="94"/>
      <c r="DQ109" s="94"/>
      <c r="DR109" s="94"/>
    </row>
    <row r="110" spans="1:122">
      <c r="A110" s="42">
        <v>107</v>
      </c>
      <c r="B110" s="42">
        <v>2024</v>
      </c>
      <c r="C110" s="189"/>
      <c r="D110" s="217"/>
      <c r="E110" s="189"/>
      <c r="F110" s="96" t="s">
        <v>4194</v>
      </c>
      <c r="G110" s="189"/>
      <c r="H110" s="94" t="s">
        <v>4195</v>
      </c>
      <c r="I110" s="189"/>
      <c r="J110" s="189"/>
      <c r="K110" s="42" t="s">
        <v>4166</v>
      </c>
      <c r="L110" s="94" t="s">
        <v>4171</v>
      </c>
      <c r="M110" s="189"/>
      <c r="N110" s="94" t="s">
        <v>291</v>
      </c>
      <c r="O110" s="94" t="s">
        <v>4365</v>
      </c>
      <c r="P110" s="94" t="s">
        <v>4368</v>
      </c>
      <c r="Q110" s="94" t="s">
        <v>4369</v>
      </c>
      <c r="R110" s="189"/>
      <c r="S110" s="94">
        <v>201</v>
      </c>
      <c r="T110" s="94">
        <v>81</v>
      </c>
      <c r="U110" s="94">
        <v>81</v>
      </c>
      <c r="V110" s="94" t="s">
        <v>3254</v>
      </c>
      <c r="W110" s="189"/>
      <c r="X110" s="189"/>
      <c r="Y110" s="193"/>
      <c r="Z110" s="212"/>
      <c r="AA110" s="193"/>
      <c r="AB110" s="94">
        <v>52</v>
      </c>
      <c r="AC110" s="42"/>
      <c r="AD110" s="94">
        <v>59</v>
      </c>
      <c r="AE110" s="224">
        <f t="shared" si="46"/>
        <v>7</v>
      </c>
      <c r="AF110" s="115">
        <f t="shared" si="47"/>
        <v>0.13461538461538461</v>
      </c>
      <c r="AG110" s="94">
        <v>90</v>
      </c>
      <c r="AH110" s="22"/>
      <c r="AI110" s="94">
        <v>93</v>
      </c>
      <c r="AJ110" s="224">
        <f t="shared" si="48"/>
        <v>3</v>
      </c>
      <c r="AK110" s="115">
        <f t="shared" si="49"/>
        <v>3.3333333333333333E-2</v>
      </c>
      <c r="AL110" s="94">
        <v>98</v>
      </c>
      <c r="AM110" s="53"/>
      <c r="AN110" s="94">
        <v>99</v>
      </c>
      <c r="AO110" s="224">
        <f t="shared" si="36"/>
        <v>1</v>
      </c>
      <c r="AP110" s="115">
        <f t="shared" si="37"/>
        <v>1.020408163265306E-2</v>
      </c>
      <c r="AQ110" s="94">
        <v>75</v>
      </c>
      <c r="AR110" s="221"/>
      <c r="AS110" s="94">
        <v>66</v>
      </c>
      <c r="AT110" s="224">
        <f t="shared" si="51"/>
        <v>-9</v>
      </c>
      <c r="AU110" s="115">
        <f t="shared" si="52"/>
        <v>-0.12</v>
      </c>
      <c r="AV110" s="22"/>
      <c r="AW110" s="115"/>
      <c r="AX110" s="115"/>
      <c r="AY110" s="42"/>
      <c r="AZ110" s="42"/>
      <c r="BA110" s="94">
        <v>76</v>
      </c>
      <c r="BB110" s="99"/>
      <c r="BC110" s="94">
        <v>68</v>
      </c>
      <c r="BD110" s="224">
        <f t="shared" si="40"/>
        <v>-8</v>
      </c>
      <c r="BE110" s="115">
        <f t="shared" si="41"/>
        <v>-0.10526315789473684</v>
      </c>
      <c r="BF110" s="94">
        <v>90</v>
      </c>
      <c r="BG110" s="99"/>
      <c r="BH110" s="94">
        <v>92</v>
      </c>
      <c r="BI110" s="224">
        <f t="shared" si="53"/>
        <v>2</v>
      </c>
      <c r="BJ110" s="115">
        <f t="shared" si="54"/>
        <v>2.2222222222222223E-2</v>
      </c>
      <c r="BK110" s="94">
        <v>56</v>
      </c>
      <c r="BL110" s="183"/>
      <c r="BM110" s="94">
        <v>56</v>
      </c>
      <c r="BN110" s="224">
        <f t="shared" si="56"/>
        <v>0</v>
      </c>
      <c r="BO110" s="115">
        <f t="shared" si="57"/>
        <v>0</v>
      </c>
      <c r="BP110" s="42"/>
      <c r="BQ110" s="42"/>
      <c r="BR110" s="47"/>
      <c r="BS110" s="42"/>
      <c r="BT110" s="48"/>
      <c r="BU110" s="42"/>
      <c r="BV110" s="42"/>
      <c r="BW110" s="42"/>
      <c r="BX110" s="42"/>
      <c r="BY110" s="96">
        <v>0</v>
      </c>
      <c r="BZ110" s="94">
        <v>0</v>
      </c>
      <c r="CA110" s="94">
        <v>0</v>
      </c>
      <c r="CB110" s="94">
        <v>0</v>
      </c>
      <c r="CC110" s="94">
        <v>0</v>
      </c>
      <c r="CD110" s="94">
        <v>0</v>
      </c>
      <c r="CE110" s="94">
        <v>1</v>
      </c>
      <c r="CF110" s="94">
        <v>0</v>
      </c>
      <c r="CG110" s="94">
        <v>0</v>
      </c>
      <c r="CH110" s="94">
        <v>0</v>
      </c>
      <c r="CI110" s="94">
        <v>0</v>
      </c>
      <c r="CJ110" s="94">
        <v>0</v>
      </c>
      <c r="CK110" s="94">
        <v>0</v>
      </c>
      <c r="CL110" s="94">
        <v>0</v>
      </c>
      <c r="CM110" s="94">
        <v>0</v>
      </c>
      <c r="CN110" s="94" t="s">
        <v>4363</v>
      </c>
      <c r="CO110" s="94"/>
      <c r="CP110" s="94"/>
      <c r="CQ110" s="94"/>
      <c r="CR110" s="94"/>
      <c r="CS110" s="216">
        <v>0.28999999999999998</v>
      </c>
      <c r="CT110" s="94"/>
      <c r="CU110" s="94"/>
      <c r="CV110" s="94"/>
      <c r="CW110" s="94"/>
      <c r="CX110" s="94"/>
      <c r="CY110" s="94"/>
      <c r="CZ110" s="94"/>
      <c r="DA110" s="94"/>
      <c r="DB110" s="94"/>
      <c r="DC110" s="94"/>
      <c r="DD110" s="94"/>
      <c r="DE110" s="94"/>
      <c r="DF110" s="94"/>
      <c r="DG110" s="94"/>
      <c r="DH110" s="94"/>
      <c r="DI110" s="94"/>
      <c r="DJ110" s="94"/>
      <c r="DK110" s="94"/>
      <c r="DL110" s="94"/>
      <c r="DM110" s="94"/>
      <c r="DN110" s="94"/>
      <c r="DO110" s="94"/>
      <c r="DP110" s="94"/>
      <c r="DQ110" s="94"/>
      <c r="DR110" s="94"/>
    </row>
    <row r="111" spans="1:122">
      <c r="A111" s="42">
        <v>108</v>
      </c>
      <c r="B111" s="42">
        <v>2024</v>
      </c>
      <c r="C111" s="189"/>
      <c r="D111" s="217"/>
      <c r="E111" s="189"/>
      <c r="F111" s="96" t="s">
        <v>4194</v>
      </c>
      <c r="G111" s="189"/>
      <c r="H111" s="94" t="s">
        <v>4195</v>
      </c>
      <c r="I111" s="189"/>
      <c r="J111" s="189"/>
      <c r="K111" s="42" t="s">
        <v>4166</v>
      </c>
      <c r="L111" s="94" t="s">
        <v>4171</v>
      </c>
      <c r="M111" s="189"/>
      <c r="N111" s="94" t="s">
        <v>291</v>
      </c>
      <c r="O111" s="94" t="s">
        <v>4365</v>
      </c>
      <c r="P111" s="94" t="s">
        <v>4366</v>
      </c>
      <c r="Q111" s="94" t="s">
        <v>4369</v>
      </c>
      <c r="R111" s="189"/>
      <c r="S111" s="252">
        <v>1309</v>
      </c>
      <c r="T111" s="94">
        <v>483</v>
      </c>
      <c r="U111" s="94">
        <v>241</v>
      </c>
      <c r="V111" s="94" t="s">
        <v>3254</v>
      </c>
      <c r="W111" s="189"/>
      <c r="X111" s="189"/>
      <c r="Y111" s="193"/>
      <c r="Z111" s="212"/>
      <c r="AA111" s="193"/>
      <c r="AB111" s="94">
        <v>53</v>
      </c>
      <c r="AC111" s="42"/>
      <c r="AD111" s="94">
        <v>59</v>
      </c>
      <c r="AE111" s="224">
        <f t="shared" si="46"/>
        <v>6</v>
      </c>
      <c r="AF111" s="115">
        <f t="shared" si="47"/>
        <v>0.11320754716981132</v>
      </c>
      <c r="AG111" s="94">
        <v>93</v>
      </c>
      <c r="AH111" s="22"/>
      <c r="AI111" s="94">
        <v>93</v>
      </c>
      <c r="AJ111" s="224">
        <f t="shared" si="48"/>
        <v>0</v>
      </c>
      <c r="AK111" s="115">
        <f t="shared" si="49"/>
        <v>0</v>
      </c>
      <c r="AL111" s="94">
        <v>99</v>
      </c>
      <c r="AM111" s="53"/>
      <c r="AN111" s="94">
        <v>99</v>
      </c>
      <c r="AO111" s="224">
        <f t="shared" si="36"/>
        <v>0</v>
      </c>
      <c r="AP111" s="115">
        <f t="shared" si="37"/>
        <v>0</v>
      </c>
      <c r="AQ111" s="94">
        <v>59</v>
      </c>
      <c r="AR111" s="221"/>
      <c r="AS111" s="94">
        <v>66</v>
      </c>
      <c r="AT111" s="224">
        <f t="shared" si="51"/>
        <v>7</v>
      </c>
      <c r="AU111" s="115">
        <f t="shared" si="52"/>
        <v>0.11864406779661017</v>
      </c>
      <c r="AV111" s="22"/>
      <c r="AW111" s="115"/>
      <c r="AX111" s="115"/>
      <c r="AY111" s="42"/>
      <c r="AZ111" s="42"/>
      <c r="BA111" s="94">
        <v>74</v>
      </c>
      <c r="BB111" s="99"/>
      <c r="BC111" s="94">
        <v>68</v>
      </c>
      <c r="BD111" s="224">
        <f t="shared" si="40"/>
        <v>-6</v>
      </c>
      <c r="BE111" s="115">
        <f t="shared" si="41"/>
        <v>-8.1081081081081086E-2</v>
      </c>
      <c r="BF111" s="94">
        <v>94</v>
      </c>
      <c r="BG111" s="99"/>
      <c r="BH111" s="94">
        <v>92</v>
      </c>
      <c r="BI111" s="224">
        <f t="shared" si="53"/>
        <v>-2</v>
      </c>
      <c r="BJ111" s="115">
        <f t="shared" si="54"/>
        <v>-2.1276595744680851E-2</v>
      </c>
      <c r="BK111" s="94">
        <v>54</v>
      </c>
      <c r="BL111" s="183"/>
      <c r="BM111" s="94">
        <v>56</v>
      </c>
      <c r="BN111" s="224">
        <f t="shared" si="56"/>
        <v>2</v>
      </c>
      <c r="BO111" s="115">
        <f t="shared" si="57"/>
        <v>3.7037037037037035E-2</v>
      </c>
      <c r="BP111" s="42"/>
      <c r="BQ111" s="42"/>
      <c r="BR111" s="47"/>
      <c r="BS111" s="42"/>
      <c r="BT111" s="48"/>
      <c r="BU111" s="42"/>
      <c r="BV111" s="42"/>
      <c r="BW111" s="42"/>
      <c r="BX111" s="42"/>
      <c r="BY111" s="96">
        <v>0</v>
      </c>
      <c r="BZ111" s="94">
        <v>0</v>
      </c>
      <c r="CA111" s="94">
        <v>0</v>
      </c>
      <c r="CB111" s="94">
        <v>0</v>
      </c>
      <c r="CC111" s="94">
        <v>0</v>
      </c>
      <c r="CD111" s="94">
        <v>0</v>
      </c>
      <c r="CE111" s="94">
        <v>1</v>
      </c>
      <c r="CF111" s="94">
        <v>0</v>
      </c>
      <c r="CG111" s="94">
        <v>0</v>
      </c>
      <c r="CH111" s="94">
        <v>0</v>
      </c>
      <c r="CI111" s="94">
        <v>0</v>
      </c>
      <c r="CJ111" s="94">
        <v>0</v>
      </c>
      <c r="CK111" s="94">
        <v>0</v>
      </c>
      <c r="CL111" s="94">
        <v>0</v>
      </c>
      <c r="CM111" s="94">
        <v>0</v>
      </c>
      <c r="CN111" s="94" t="s">
        <v>4363</v>
      </c>
      <c r="CO111" s="94"/>
      <c r="CP111" s="94"/>
      <c r="CQ111" s="94"/>
      <c r="CR111" s="94"/>
      <c r="CS111" s="216">
        <v>0.27</v>
      </c>
      <c r="CT111" s="94"/>
      <c r="CU111" s="94"/>
      <c r="CV111" s="94"/>
      <c r="CW111" s="94"/>
      <c r="CX111" s="94"/>
      <c r="CY111" s="94"/>
      <c r="CZ111" s="94"/>
      <c r="DA111" s="94"/>
      <c r="DB111" s="94"/>
      <c r="DC111" s="94"/>
      <c r="DD111" s="94"/>
      <c r="DE111" s="94"/>
      <c r="DF111" s="94"/>
      <c r="DG111" s="94"/>
      <c r="DH111" s="94"/>
      <c r="DI111" s="94"/>
      <c r="DJ111" s="94"/>
      <c r="DK111" s="94"/>
      <c r="DL111" s="94"/>
      <c r="DM111" s="94"/>
      <c r="DN111" s="94"/>
      <c r="DO111" s="94"/>
      <c r="DP111" s="94"/>
      <c r="DQ111" s="94"/>
      <c r="DR111" s="94"/>
    </row>
    <row r="112" spans="1:122">
      <c r="A112" s="42">
        <v>109</v>
      </c>
      <c r="B112" s="42">
        <v>2024</v>
      </c>
      <c r="C112" s="189"/>
      <c r="D112" s="217"/>
      <c r="E112" s="189"/>
      <c r="F112" s="96" t="s">
        <v>4194</v>
      </c>
      <c r="G112" s="189"/>
      <c r="H112" s="94" t="s">
        <v>4195</v>
      </c>
      <c r="I112" s="189"/>
      <c r="J112" s="189"/>
      <c r="K112" s="42" t="s">
        <v>4166</v>
      </c>
      <c r="L112" s="94" t="s">
        <v>4192</v>
      </c>
      <c r="M112" s="189"/>
      <c r="N112" s="94" t="s">
        <v>291</v>
      </c>
      <c r="O112" s="94" t="s">
        <v>4365</v>
      </c>
      <c r="P112" s="94" t="s">
        <v>4370</v>
      </c>
      <c r="Q112" s="94" t="s">
        <v>4371</v>
      </c>
      <c r="R112" s="189"/>
      <c r="S112" s="252">
        <v>1108</v>
      </c>
      <c r="T112" s="94">
        <v>507</v>
      </c>
      <c r="U112" s="94">
        <v>507</v>
      </c>
      <c r="V112" s="94" t="s">
        <v>3254</v>
      </c>
      <c r="W112" s="189"/>
      <c r="X112" s="189"/>
      <c r="Y112" s="193"/>
      <c r="Z112" s="212"/>
      <c r="AA112" s="193"/>
      <c r="AB112" s="94">
        <v>73</v>
      </c>
      <c r="AC112" s="42"/>
      <c r="AD112" s="94">
        <v>73</v>
      </c>
      <c r="AE112" s="224">
        <f t="shared" si="46"/>
        <v>0</v>
      </c>
      <c r="AF112" s="115">
        <f t="shared" si="47"/>
        <v>0</v>
      </c>
      <c r="AG112" s="94">
        <v>90</v>
      </c>
      <c r="AH112" s="22"/>
      <c r="AI112" s="94">
        <v>92</v>
      </c>
      <c r="AJ112" s="224">
        <f t="shared" si="48"/>
        <v>2</v>
      </c>
      <c r="AK112" s="115">
        <f t="shared" si="49"/>
        <v>2.2222222222222223E-2</v>
      </c>
      <c r="AL112" s="94">
        <v>98</v>
      </c>
      <c r="AM112" s="53"/>
      <c r="AN112" s="94">
        <v>97</v>
      </c>
      <c r="AO112" s="224">
        <f t="shared" si="36"/>
        <v>-1</v>
      </c>
      <c r="AP112" s="115">
        <f t="shared" si="37"/>
        <v>-1.020408163265306E-2</v>
      </c>
      <c r="AQ112" s="94">
        <v>70</v>
      </c>
      <c r="AR112" s="221"/>
      <c r="AS112" s="94">
        <v>74</v>
      </c>
      <c r="AT112" s="224">
        <f t="shared" si="51"/>
        <v>4</v>
      </c>
      <c r="AU112" s="115">
        <f t="shared" si="52"/>
        <v>5.7142857142857141E-2</v>
      </c>
      <c r="AV112" s="22"/>
      <c r="AW112" s="115"/>
      <c r="AX112" s="115"/>
      <c r="AY112" s="42"/>
      <c r="AZ112" s="42"/>
      <c r="BA112" s="94">
        <v>64</v>
      </c>
      <c r="BB112" s="99"/>
      <c r="BC112" s="94">
        <v>63</v>
      </c>
      <c r="BD112" s="224">
        <f t="shared" si="40"/>
        <v>-1</v>
      </c>
      <c r="BE112" s="115">
        <f t="shared" si="41"/>
        <v>-1.5625E-2</v>
      </c>
      <c r="BF112" s="94">
        <v>92</v>
      </c>
      <c r="BG112" s="99"/>
      <c r="BH112" s="94">
        <v>90</v>
      </c>
      <c r="BI112" s="224">
        <f t="shared" si="53"/>
        <v>-2</v>
      </c>
      <c r="BJ112" s="115">
        <f t="shared" si="54"/>
        <v>-2.1739130434782608E-2</v>
      </c>
      <c r="BK112" s="94">
        <v>53</v>
      </c>
      <c r="BL112" s="183"/>
      <c r="BM112" s="94">
        <v>60</v>
      </c>
      <c r="BN112" s="224">
        <f t="shared" si="56"/>
        <v>7</v>
      </c>
      <c r="BO112" s="115">
        <f t="shared" si="57"/>
        <v>0.13207547169811321</v>
      </c>
      <c r="BP112" s="42"/>
      <c r="BQ112" s="42"/>
      <c r="BR112" s="47"/>
      <c r="BS112" s="42"/>
      <c r="BT112" s="48"/>
      <c r="BU112" s="42"/>
      <c r="BV112" s="42"/>
      <c r="BW112" s="42"/>
      <c r="BX112" s="42"/>
      <c r="BY112" s="96">
        <v>0</v>
      </c>
      <c r="BZ112" s="94">
        <v>0</v>
      </c>
      <c r="CA112" s="94">
        <v>0</v>
      </c>
      <c r="CB112" s="94">
        <v>0</v>
      </c>
      <c r="CC112" s="94">
        <v>0</v>
      </c>
      <c r="CD112" s="94">
        <v>0</v>
      </c>
      <c r="CE112" s="94">
        <v>1</v>
      </c>
      <c r="CF112" s="94">
        <v>0</v>
      </c>
      <c r="CG112" s="94">
        <v>0</v>
      </c>
      <c r="CH112" s="94">
        <v>0</v>
      </c>
      <c r="CI112" s="94">
        <v>0</v>
      </c>
      <c r="CJ112" s="94">
        <v>0</v>
      </c>
      <c r="CK112" s="94">
        <v>0</v>
      </c>
      <c r="CL112" s="94">
        <v>0</v>
      </c>
      <c r="CM112" s="94">
        <v>0</v>
      </c>
      <c r="CN112" s="94" t="s">
        <v>4364</v>
      </c>
      <c r="CO112" s="94"/>
      <c r="CP112" s="94"/>
      <c r="CQ112" s="94"/>
      <c r="CR112" s="94"/>
      <c r="CS112" s="216">
        <v>0.31</v>
      </c>
      <c r="CT112" s="94"/>
      <c r="CU112" s="94"/>
      <c r="CV112" s="94"/>
      <c r="CW112" s="94"/>
      <c r="CX112" s="94"/>
      <c r="CY112" s="94"/>
      <c r="CZ112" s="94"/>
      <c r="DA112" s="94"/>
      <c r="DB112" s="94"/>
      <c r="DC112" s="94"/>
      <c r="DD112" s="94"/>
      <c r="DE112" s="94"/>
      <c r="DF112" s="94"/>
      <c r="DG112" s="94"/>
      <c r="DH112" s="94"/>
      <c r="DI112" s="94"/>
      <c r="DJ112" s="94"/>
      <c r="DK112" s="94"/>
      <c r="DL112" s="94"/>
      <c r="DM112" s="94"/>
      <c r="DN112" s="94"/>
      <c r="DO112" s="94"/>
      <c r="DP112" s="94"/>
      <c r="DQ112" s="94"/>
      <c r="DR112" s="94"/>
    </row>
    <row r="113" spans="1:122">
      <c r="A113" s="42">
        <v>110</v>
      </c>
      <c r="B113" s="42">
        <v>2024</v>
      </c>
      <c r="C113" s="189"/>
      <c r="D113" s="217"/>
      <c r="E113" s="189"/>
      <c r="F113" s="96" t="s">
        <v>4194</v>
      </c>
      <c r="G113" s="189"/>
      <c r="H113" s="94" t="s">
        <v>4195</v>
      </c>
      <c r="I113" s="189"/>
      <c r="J113" s="189"/>
      <c r="K113" s="42" t="s">
        <v>4166</v>
      </c>
      <c r="L113" s="94" t="s">
        <v>4192</v>
      </c>
      <c r="M113" s="189"/>
      <c r="N113" s="94" t="s">
        <v>291</v>
      </c>
      <c r="O113" s="94" t="s">
        <v>4365</v>
      </c>
      <c r="P113" s="94" t="s">
        <v>4372</v>
      </c>
      <c r="Q113" s="94" t="s">
        <v>4373</v>
      </c>
      <c r="R113" s="189"/>
      <c r="S113" s="94">
        <v>224</v>
      </c>
      <c r="T113" s="94">
        <v>97</v>
      </c>
      <c r="U113" s="94">
        <v>97</v>
      </c>
      <c r="V113" s="94" t="s">
        <v>3254</v>
      </c>
      <c r="W113" s="189"/>
      <c r="X113" s="189"/>
      <c r="Y113" s="193"/>
      <c r="Z113" s="212"/>
      <c r="AA113" s="193"/>
      <c r="AB113" s="94">
        <v>73</v>
      </c>
      <c r="AC113" s="42"/>
      <c r="AD113" s="94">
        <v>68</v>
      </c>
      <c r="AE113" s="224">
        <f t="shared" si="46"/>
        <v>-5</v>
      </c>
      <c r="AF113" s="115">
        <f t="shared" si="47"/>
        <v>-6.8493150684931503E-2</v>
      </c>
      <c r="AG113" s="94">
        <v>92</v>
      </c>
      <c r="AH113" s="22"/>
      <c r="AI113" s="94">
        <v>83</v>
      </c>
      <c r="AJ113" s="224">
        <f t="shared" si="48"/>
        <v>-9</v>
      </c>
      <c r="AK113" s="115">
        <f t="shared" si="49"/>
        <v>-9.7826086956521743E-2</v>
      </c>
      <c r="AL113" s="94">
        <v>97</v>
      </c>
      <c r="AM113" s="53"/>
      <c r="AN113" s="94">
        <v>100</v>
      </c>
      <c r="AO113" s="224">
        <f t="shared" si="36"/>
        <v>3</v>
      </c>
      <c r="AP113" s="115">
        <f t="shared" si="37"/>
        <v>3.0927835051546393E-2</v>
      </c>
      <c r="AQ113" s="94">
        <v>74</v>
      </c>
      <c r="AR113" s="221"/>
      <c r="AS113" s="94">
        <v>71</v>
      </c>
      <c r="AT113" s="224">
        <f t="shared" si="51"/>
        <v>-3</v>
      </c>
      <c r="AU113" s="115">
        <f t="shared" si="52"/>
        <v>-4.0540540540540543E-2</v>
      </c>
      <c r="AV113" s="22"/>
      <c r="AW113" s="115"/>
      <c r="AX113" s="115"/>
      <c r="AY113" s="42"/>
      <c r="AZ113" s="42"/>
      <c r="BA113" s="94">
        <v>68</v>
      </c>
      <c r="BB113" s="99"/>
      <c r="BC113" s="94">
        <v>74</v>
      </c>
      <c r="BD113" s="224">
        <f t="shared" si="40"/>
        <v>6</v>
      </c>
      <c r="BE113" s="115">
        <f t="shared" si="41"/>
        <v>8.8235294117647065E-2</v>
      </c>
      <c r="BF113" s="94">
        <v>90</v>
      </c>
      <c r="BG113" s="99"/>
      <c r="BH113" s="94">
        <v>93</v>
      </c>
      <c r="BI113" s="224">
        <f t="shared" si="53"/>
        <v>3</v>
      </c>
      <c r="BJ113" s="115">
        <f t="shared" si="54"/>
        <v>3.3333333333333333E-2</v>
      </c>
      <c r="BK113" s="94">
        <v>56</v>
      </c>
      <c r="BL113" s="183"/>
      <c r="BM113" s="94">
        <v>54</v>
      </c>
      <c r="BN113" s="224">
        <f t="shared" si="56"/>
        <v>-2</v>
      </c>
      <c r="BO113" s="115">
        <f t="shared" si="57"/>
        <v>-3.5714285714285712E-2</v>
      </c>
      <c r="BP113" s="42"/>
      <c r="BQ113" s="42"/>
      <c r="BR113" s="47"/>
      <c r="BS113" s="42"/>
      <c r="BT113" s="48"/>
      <c r="BU113" s="42"/>
      <c r="BV113" s="42"/>
      <c r="BW113" s="42"/>
      <c r="BX113" s="42"/>
      <c r="BY113" s="96">
        <v>0</v>
      </c>
      <c r="BZ113" s="94">
        <v>0</v>
      </c>
      <c r="CA113" s="94">
        <v>0</v>
      </c>
      <c r="CB113" s="94">
        <v>0</v>
      </c>
      <c r="CC113" s="94">
        <v>0</v>
      </c>
      <c r="CD113" s="94">
        <v>0</v>
      </c>
      <c r="CE113" s="94">
        <v>1</v>
      </c>
      <c r="CF113" s="94">
        <v>0</v>
      </c>
      <c r="CG113" s="94">
        <v>0</v>
      </c>
      <c r="CH113" s="94">
        <v>0</v>
      </c>
      <c r="CI113" s="94">
        <v>0</v>
      </c>
      <c r="CJ113" s="94">
        <v>0</v>
      </c>
      <c r="CK113" s="94">
        <v>0</v>
      </c>
      <c r="CL113" s="94">
        <v>0</v>
      </c>
      <c r="CM113" s="94">
        <v>0</v>
      </c>
      <c r="CN113" s="94" t="s">
        <v>4364</v>
      </c>
      <c r="CO113" s="94"/>
      <c r="CP113" s="94"/>
      <c r="CQ113" s="94"/>
      <c r="CR113" s="94"/>
      <c r="CS113" s="216">
        <v>0.3</v>
      </c>
      <c r="CT113" s="94"/>
      <c r="CU113" s="94"/>
      <c r="CV113" s="94"/>
      <c r="CW113" s="94"/>
      <c r="CX113" s="94"/>
      <c r="CY113" s="94"/>
      <c r="CZ113" s="94"/>
      <c r="DA113" s="94"/>
      <c r="DB113" s="94"/>
      <c r="DC113" s="94"/>
      <c r="DD113" s="94"/>
      <c r="DE113" s="94"/>
      <c r="DF113" s="94"/>
      <c r="DG113" s="94"/>
      <c r="DH113" s="94"/>
      <c r="DI113" s="94"/>
      <c r="DJ113" s="94"/>
      <c r="DK113" s="94"/>
      <c r="DL113" s="94"/>
      <c r="DM113" s="94"/>
      <c r="DN113" s="94"/>
      <c r="DO113" s="94"/>
      <c r="DP113" s="94"/>
      <c r="DQ113" s="94"/>
      <c r="DR113" s="94"/>
    </row>
    <row r="114" spans="1:122">
      <c r="A114" s="42">
        <v>111</v>
      </c>
      <c r="B114" s="42">
        <v>2024</v>
      </c>
      <c r="C114" s="189"/>
      <c r="D114" s="217"/>
      <c r="E114" s="189"/>
      <c r="F114" s="96" t="s">
        <v>4194</v>
      </c>
      <c r="G114" s="189"/>
      <c r="H114" s="94" t="s">
        <v>4195</v>
      </c>
      <c r="I114" s="189"/>
      <c r="J114" s="189"/>
      <c r="K114" s="42" t="s">
        <v>4166</v>
      </c>
      <c r="L114" s="94" t="s">
        <v>4192</v>
      </c>
      <c r="M114" s="189"/>
      <c r="N114" s="94" t="s">
        <v>291</v>
      </c>
      <c r="O114" s="94" t="s">
        <v>4365</v>
      </c>
      <c r="P114" s="94" t="s">
        <v>4370</v>
      </c>
      <c r="Q114" s="94" t="s">
        <v>4373</v>
      </c>
      <c r="R114" s="189"/>
      <c r="S114" s="252">
        <v>1365</v>
      </c>
      <c r="T114" s="94">
        <v>672</v>
      </c>
      <c r="U114" s="94">
        <v>336</v>
      </c>
      <c r="V114" s="94" t="s">
        <v>3254</v>
      </c>
      <c r="W114" s="189"/>
      <c r="X114" s="189"/>
      <c r="Y114" s="193"/>
      <c r="Z114" s="212"/>
      <c r="AA114" s="193"/>
      <c r="AB114" s="94">
        <v>73</v>
      </c>
      <c r="AC114" s="42"/>
      <c r="AD114" s="94">
        <v>68</v>
      </c>
      <c r="AE114" s="224">
        <f t="shared" si="46"/>
        <v>-5</v>
      </c>
      <c r="AF114" s="115">
        <f t="shared" si="47"/>
        <v>-6.8493150684931503E-2</v>
      </c>
      <c r="AG114" s="94">
        <v>90</v>
      </c>
      <c r="AH114" s="22"/>
      <c r="AI114" s="94">
        <v>83</v>
      </c>
      <c r="AJ114" s="224">
        <f t="shared" si="48"/>
        <v>-7</v>
      </c>
      <c r="AK114" s="115">
        <f t="shared" si="49"/>
        <v>-7.7777777777777779E-2</v>
      </c>
      <c r="AL114" s="94">
        <v>98</v>
      </c>
      <c r="AM114" s="53"/>
      <c r="AN114" s="94">
        <v>100</v>
      </c>
      <c r="AO114" s="224">
        <f t="shared" si="36"/>
        <v>2</v>
      </c>
      <c r="AP114" s="115">
        <f t="shared" si="37"/>
        <v>2.0408163265306121E-2</v>
      </c>
      <c r="AQ114" s="94">
        <v>70</v>
      </c>
      <c r="AR114" s="221"/>
      <c r="AS114" s="94">
        <v>71</v>
      </c>
      <c r="AT114" s="224">
        <f t="shared" si="51"/>
        <v>1</v>
      </c>
      <c r="AU114" s="115">
        <f t="shared" si="52"/>
        <v>1.4285714285714285E-2</v>
      </c>
      <c r="AV114" s="22"/>
      <c r="AW114" s="115"/>
      <c r="AX114" s="115"/>
      <c r="AY114" s="42"/>
      <c r="AZ114" s="42"/>
      <c r="BA114" s="94">
        <v>64</v>
      </c>
      <c r="BB114" s="99"/>
      <c r="BC114" s="94">
        <v>74</v>
      </c>
      <c r="BD114" s="224">
        <f t="shared" si="40"/>
        <v>10</v>
      </c>
      <c r="BE114" s="115">
        <f t="shared" si="41"/>
        <v>0.15625</v>
      </c>
      <c r="BF114" s="94">
        <v>92</v>
      </c>
      <c r="BG114" s="99"/>
      <c r="BH114" s="94">
        <v>93</v>
      </c>
      <c r="BI114" s="224">
        <f t="shared" si="53"/>
        <v>1</v>
      </c>
      <c r="BJ114" s="115">
        <f t="shared" si="54"/>
        <v>1.0869565217391304E-2</v>
      </c>
      <c r="BK114" s="94">
        <v>53</v>
      </c>
      <c r="BL114" s="183"/>
      <c r="BM114" s="94">
        <v>54</v>
      </c>
      <c r="BN114" s="224">
        <f t="shared" si="56"/>
        <v>1</v>
      </c>
      <c r="BO114" s="115">
        <f t="shared" si="57"/>
        <v>1.8867924528301886E-2</v>
      </c>
      <c r="BP114" s="42"/>
      <c r="BQ114" s="42"/>
      <c r="BR114" s="47"/>
      <c r="BS114" s="42"/>
      <c r="BT114" s="48"/>
      <c r="BU114" s="42"/>
      <c r="BV114" s="42"/>
      <c r="BW114" s="42"/>
      <c r="BX114" s="42"/>
      <c r="BY114" s="96">
        <v>0</v>
      </c>
      <c r="BZ114" s="94">
        <v>0</v>
      </c>
      <c r="CA114" s="94">
        <v>0</v>
      </c>
      <c r="CB114" s="94">
        <v>0</v>
      </c>
      <c r="CC114" s="94">
        <v>0</v>
      </c>
      <c r="CD114" s="94">
        <v>0</v>
      </c>
      <c r="CE114" s="94">
        <v>1</v>
      </c>
      <c r="CF114" s="94">
        <v>0</v>
      </c>
      <c r="CG114" s="94">
        <v>0</v>
      </c>
      <c r="CH114" s="94">
        <v>0</v>
      </c>
      <c r="CI114" s="94">
        <v>0</v>
      </c>
      <c r="CJ114" s="94">
        <v>0</v>
      </c>
      <c r="CK114" s="94">
        <v>0</v>
      </c>
      <c r="CL114" s="94">
        <v>0</v>
      </c>
      <c r="CM114" s="94">
        <v>0</v>
      </c>
      <c r="CN114" s="94" t="s">
        <v>4364</v>
      </c>
      <c r="CO114" s="94"/>
      <c r="CP114" s="94"/>
      <c r="CQ114" s="94"/>
      <c r="CR114" s="94"/>
      <c r="CS114" s="216">
        <v>0.33</v>
      </c>
      <c r="CT114" s="94"/>
      <c r="CU114" s="94"/>
      <c r="CV114" s="94"/>
      <c r="CW114" s="94"/>
      <c r="CX114" s="94"/>
      <c r="CY114" s="94"/>
      <c r="CZ114" s="94"/>
      <c r="DA114" s="94"/>
      <c r="DB114" s="94"/>
      <c r="DC114" s="94"/>
      <c r="DD114" s="94"/>
      <c r="DE114" s="94"/>
      <c r="DF114" s="94"/>
      <c r="DG114" s="94"/>
      <c r="DH114" s="94"/>
      <c r="DI114" s="94"/>
      <c r="DJ114" s="94"/>
      <c r="DK114" s="94"/>
      <c r="DL114" s="94"/>
      <c r="DM114" s="94"/>
      <c r="DN114" s="94"/>
      <c r="DO114" s="94"/>
      <c r="DP114" s="94"/>
      <c r="DQ114" s="94"/>
      <c r="DR114" s="94"/>
    </row>
    <row r="115" spans="1:122">
      <c r="A115" s="42">
        <v>112</v>
      </c>
      <c r="B115" s="42">
        <v>2024</v>
      </c>
      <c r="C115" s="189"/>
      <c r="D115" s="217"/>
      <c r="E115" s="189"/>
      <c r="F115" s="96" t="s">
        <v>4194</v>
      </c>
      <c r="G115" s="189"/>
      <c r="H115" s="94" t="s">
        <v>4195</v>
      </c>
      <c r="I115" s="189"/>
      <c r="J115" s="189"/>
      <c r="K115" s="42" t="s">
        <v>4166</v>
      </c>
      <c r="L115" s="94" t="s">
        <v>4193</v>
      </c>
      <c r="M115" s="189"/>
      <c r="N115" s="94" t="s">
        <v>291</v>
      </c>
      <c r="O115" s="94" t="s">
        <v>4365</v>
      </c>
      <c r="P115" s="94" t="s">
        <v>4366</v>
      </c>
      <c r="Q115" s="94" t="s">
        <v>4374</v>
      </c>
      <c r="R115" s="189"/>
      <c r="S115" s="252">
        <v>1451</v>
      </c>
      <c r="T115" s="94">
        <v>736</v>
      </c>
      <c r="U115" s="94">
        <v>736</v>
      </c>
      <c r="V115" s="94" t="s">
        <v>3254</v>
      </c>
      <c r="W115" s="189"/>
      <c r="X115" s="189"/>
      <c r="Y115" s="193"/>
      <c r="Z115" s="212"/>
      <c r="AA115" s="193"/>
      <c r="AB115" s="94">
        <v>71</v>
      </c>
      <c r="AC115" s="42"/>
      <c r="AD115" s="94">
        <v>67</v>
      </c>
      <c r="AE115" s="224">
        <f t="shared" si="46"/>
        <v>-4</v>
      </c>
      <c r="AF115" s="115">
        <f t="shared" si="47"/>
        <v>-5.6338028169014086E-2</v>
      </c>
      <c r="AG115" s="94">
        <v>88</v>
      </c>
      <c r="AH115" s="22"/>
      <c r="AI115" s="94">
        <v>93</v>
      </c>
      <c r="AJ115" s="224">
        <f t="shared" si="48"/>
        <v>5</v>
      </c>
      <c r="AK115" s="115">
        <f t="shared" si="49"/>
        <v>5.6818181818181816E-2</v>
      </c>
      <c r="AL115" s="94">
        <v>97</v>
      </c>
      <c r="AM115" s="53"/>
      <c r="AN115" s="94">
        <v>98</v>
      </c>
      <c r="AO115" s="224">
        <f t="shared" si="36"/>
        <v>1</v>
      </c>
      <c r="AP115" s="115">
        <f t="shared" si="37"/>
        <v>1.0309278350515464E-2</v>
      </c>
      <c r="AQ115" s="94">
        <v>57</v>
      </c>
      <c r="AR115" s="221"/>
      <c r="AS115" s="94">
        <v>61</v>
      </c>
      <c r="AT115" s="224">
        <f t="shared" si="51"/>
        <v>4</v>
      </c>
      <c r="AU115" s="115">
        <f t="shared" si="52"/>
        <v>7.0175438596491224E-2</v>
      </c>
      <c r="AV115" s="22"/>
      <c r="AW115" s="115"/>
      <c r="AX115" s="115"/>
      <c r="AY115" s="42"/>
      <c r="AZ115" s="42"/>
      <c r="BA115" s="94">
        <v>76</v>
      </c>
      <c r="BB115" s="99"/>
      <c r="BC115" s="94">
        <v>72</v>
      </c>
      <c r="BD115" s="224">
        <f t="shared" si="40"/>
        <v>-4</v>
      </c>
      <c r="BE115" s="115">
        <f t="shared" si="41"/>
        <v>-5.2631578947368418E-2</v>
      </c>
      <c r="BF115" s="94">
        <v>90</v>
      </c>
      <c r="BG115" s="99"/>
      <c r="BH115" s="94">
        <v>88</v>
      </c>
      <c r="BI115" s="224">
        <f t="shared" si="53"/>
        <v>-2</v>
      </c>
      <c r="BJ115" s="115">
        <f t="shared" si="54"/>
        <v>-2.2222222222222223E-2</v>
      </c>
      <c r="BK115" s="94">
        <v>72</v>
      </c>
      <c r="BL115" s="183"/>
      <c r="BM115" s="94">
        <v>67</v>
      </c>
      <c r="BN115" s="224">
        <f t="shared" si="56"/>
        <v>-5</v>
      </c>
      <c r="BO115" s="115">
        <f t="shared" si="57"/>
        <v>-6.9444444444444448E-2</v>
      </c>
      <c r="BP115" s="42"/>
      <c r="BQ115" s="42"/>
      <c r="BR115" s="47"/>
      <c r="BS115" s="42"/>
      <c r="BT115" s="48"/>
      <c r="BU115" s="42"/>
      <c r="BV115" s="42"/>
      <c r="BW115" s="42"/>
      <c r="BX115" s="42"/>
      <c r="BY115" s="96">
        <v>0</v>
      </c>
      <c r="BZ115" s="94">
        <v>0</v>
      </c>
      <c r="CA115" s="94">
        <v>0</v>
      </c>
      <c r="CB115" s="94">
        <v>0</v>
      </c>
      <c r="CC115" s="94">
        <v>0</v>
      </c>
      <c r="CD115" s="94">
        <v>0</v>
      </c>
      <c r="CE115" s="94">
        <v>1</v>
      </c>
      <c r="CF115" s="94">
        <v>0</v>
      </c>
      <c r="CG115" s="94">
        <v>0</v>
      </c>
      <c r="CH115" s="94">
        <v>0</v>
      </c>
      <c r="CI115" s="94">
        <v>0</v>
      </c>
      <c r="CJ115" s="94">
        <v>0</v>
      </c>
      <c r="CK115" s="94">
        <v>0</v>
      </c>
      <c r="CL115" s="94">
        <v>0</v>
      </c>
      <c r="CM115" s="94">
        <v>0</v>
      </c>
      <c r="CN115" s="94" t="s">
        <v>4375</v>
      </c>
      <c r="CO115" s="94"/>
      <c r="CP115" s="94"/>
      <c r="CQ115" s="94"/>
      <c r="CR115" s="94"/>
      <c r="CS115" s="216">
        <v>0.34</v>
      </c>
      <c r="CT115" s="94"/>
      <c r="CU115" s="94"/>
      <c r="CV115" s="94"/>
      <c r="CW115" s="94"/>
      <c r="CX115" s="94"/>
      <c r="CY115" s="94"/>
      <c r="CZ115" s="94"/>
      <c r="DA115" s="94"/>
      <c r="DB115" s="94"/>
      <c r="DC115" s="94"/>
      <c r="DD115" s="94"/>
      <c r="DE115" s="94"/>
      <c r="DF115" s="94"/>
      <c r="DG115" s="94"/>
      <c r="DH115" s="94"/>
      <c r="DI115" s="94"/>
      <c r="DJ115" s="94"/>
      <c r="DK115" s="94"/>
      <c r="DL115" s="94"/>
      <c r="DM115" s="94"/>
      <c r="DN115" s="94"/>
      <c r="DO115" s="94"/>
      <c r="DP115" s="94"/>
      <c r="DQ115" s="94"/>
      <c r="DR115" s="94"/>
    </row>
    <row r="116" spans="1:122">
      <c r="A116" s="42">
        <v>113</v>
      </c>
      <c r="B116" s="42">
        <v>2024</v>
      </c>
      <c r="C116" s="189"/>
      <c r="D116" s="217"/>
      <c r="E116" s="189"/>
      <c r="F116" s="96" t="s">
        <v>4194</v>
      </c>
      <c r="G116" s="189"/>
      <c r="H116" s="94" t="s">
        <v>4195</v>
      </c>
      <c r="I116" s="189"/>
      <c r="J116" s="189"/>
      <c r="K116" s="42" t="s">
        <v>4166</v>
      </c>
      <c r="L116" s="94" t="s">
        <v>4193</v>
      </c>
      <c r="M116" s="189"/>
      <c r="N116" s="94" t="s">
        <v>291</v>
      </c>
      <c r="O116" s="94" t="s">
        <v>4365</v>
      </c>
      <c r="P116" s="94" t="s">
        <v>4374</v>
      </c>
      <c r="Q116" s="94" t="s">
        <v>4376</v>
      </c>
      <c r="R116" s="189"/>
      <c r="S116" s="94">
        <v>253</v>
      </c>
      <c r="T116" s="94">
        <v>111</v>
      </c>
      <c r="U116" s="94">
        <v>111</v>
      </c>
      <c r="V116" s="94" t="s">
        <v>3254</v>
      </c>
      <c r="W116" s="189"/>
      <c r="X116" s="189"/>
      <c r="Y116" s="193"/>
      <c r="Z116" s="212"/>
      <c r="AA116" s="193"/>
      <c r="AB116" s="94">
        <v>67</v>
      </c>
      <c r="AC116" s="42"/>
      <c r="AD116" s="94">
        <v>76</v>
      </c>
      <c r="AE116" s="224">
        <f t="shared" si="46"/>
        <v>9</v>
      </c>
      <c r="AF116" s="115">
        <f t="shared" si="47"/>
        <v>0.13432835820895522</v>
      </c>
      <c r="AG116" s="94">
        <v>93</v>
      </c>
      <c r="AH116" s="22"/>
      <c r="AI116" s="94">
        <v>93</v>
      </c>
      <c r="AJ116" s="224">
        <f t="shared" si="48"/>
        <v>0</v>
      </c>
      <c r="AK116" s="115">
        <f t="shared" si="49"/>
        <v>0</v>
      </c>
      <c r="AL116" s="94">
        <v>98</v>
      </c>
      <c r="AM116" s="53"/>
      <c r="AN116" s="94">
        <v>99</v>
      </c>
      <c r="AO116" s="224">
        <f t="shared" si="36"/>
        <v>1</v>
      </c>
      <c r="AP116" s="115">
        <f t="shared" si="37"/>
        <v>1.020408163265306E-2</v>
      </c>
      <c r="AQ116" s="94">
        <v>61</v>
      </c>
      <c r="AR116" s="221"/>
      <c r="AS116" s="94">
        <v>67</v>
      </c>
      <c r="AT116" s="224">
        <f t="shared" si="51"/>
        <v>6</v>
      </c>
      <c r="AU116" s="115">
        <f t="shared" si="52"/>
        <v>9.8360655737704916E-2</v>
      </c>
      <c r="AV116" s="22"/>
      <c r="AW116" s="115"/>
      <c r="AX116" s="115"/>
      <c r="AY116" s="42"/>
      <c r="AZ116" s="42"/>
      <c r="BA116" s="94">
        <v>72</v>
      </c>
      <c r="BB116" s="99"/>
      <c r="BC116" s="94">
        <v>74</v>
      </c>
      <c r="BD116" s="224">
        <f t="shared" si="40"/>
        <v>2</v>
      </c>
      <c r="BE116" s="115">
        <f t="shared" si="41"/>
        <v>2.7777777777777776E-2</v>
      </c>
      <c r="BF116" s="94">
        <v>88</v>
      </c>
      <c r="BG116" s="99"/>
      <c r="BH116" s="94">
        <v>85</v>
      </c>
      <c r="BI116" s="224">
        <f t="shared" si="53"/>
        <v>-3</v>
      </c>
      <c r="BJ116" s="115">
        <f t="shared" si="54"/>
        <v>-3.4090909090909088E-2</v>
      </c>
      <c r="BK116" s="94">
        <v>67</v>
      </c>
      <c r="BL116" s="183"/>
      <c r="BM116" s="94">
        <v>64</v>
      </c>
      <c r="BN116" s="224">
        <f t="shared" si="56"/>
        <v>-3</v>
      </c>
      <c r="BO116" s="115">
        <f t="shared" si="57"/>
        <v>-4.4776119402985072E-2</v>
      </c>
      <c r="BP116" s="42"/>
      <c r="BQ116" s="42"/>
      <c r="BR116" s="47"/>
      <c r="BS116" s="42"/>
      <c r="BT116" s="48"/>
      <c r="BU116" s="42"/>
      <c r="BV116" s="42"/>
      <c r="BW116" s="42"/>
      <c r="BX116" s="42"/>
      <c r="BY116" s="96">
        <v>0</v>
      </c>
      <c r="BZ116" s="94">
        <v>0</v>
      </c>
      <c r="CA116" s="94">
        <v>0</v>
      </c>
      <c r="CB116" s="94">
        <v>0</v>
      </c>
      <c r="CC116" s="94">
        <v>0</v>
      </c>
      <c r="CD116" s="94">
        <v>0</v>
      </c>
      <c r="CE116" s="94">
        <v>1</v>
      </c>
      <c r="CF116" s="94">
        <v>0</v>
      </c>
      <c r="CG116" s="94">
        <v>0</v>
      </c>
      <c r="CH116" s="94">
        <v>0</v>
      </c>
      <c r="CI116" s="94">
        <v>0</v>
      </c>
      <c r="CJ116" s="94">
        <v>0</v>
      </c>
      <c r="CK116" s="94">
        <v>0</v>
      </c>
      <c r="CL116" s="94">
        <v>0</v>
      </c>
      <c r="CM116" s="94">
        <v>0</v>
      </c>
      <c r="CN116" s="94" t="s">
        <v>4375</v>
      </c>
      <c r="CO116" s="94"/>
      <c r="CP116" s="94"/>
      <c r="CQ116" s="94"/>
      <c r="CR116" s="94"/>
      <c r="CS116" s="216">
        <v>0.3</v>
      </c>
      <c r="CT116" s="94"/>
      <c r="CU116" s="94"/>
      <c r="CV116" s="94"/>
      <c r="CW116" s="94"/>
      <c r="CX116" s="94"/>
      <c r="CY116" s="94"/>
      <c r="CZ116" s="94"/>
      <c r="DA116" s="94"/>
      <c r="DB116" s="94"/>
      <c r="DC116" s="94"/>
      <c r="DD116" s="94"/>
      <c r="DE116" s="94"/>
      <c r="DF116" s="94"/>
      <c r="DG116" s="94"/>
      <c r="DH116" s="94"/>
      <c r="DI116" s="94"/>
      <c r="DJ116" s="94"/>
      <c r="DK116" s="94"/>
      <c r="DL116" s="94"/>
      <c r="DM116" s="94"/>
      <c r="DN116" s="94"/>
      <c r="DO116" s="94"/>
      <c r="DP116" s="94"/>
      <c r="DQ116" s="94"/>
      <c r="DR116" s="94"/>
    </row>
    <row r="117" spans="1:122">
      <c r="A117" s="42">
        <v>114</v>
      </c>
      <c r="B117" s="42">
        <v>2024</v>
      </c>
      <c r="C117" s="189"/>
      <c r="D117" s="217"/>
      <c r="E117" s="189"/>
      <c r="F117" s="96" t="s">
        <v>4194</v>
      </c>
      <c r="G117" s="189"/>
      <c r="H117" s="94" t="s">
        <v>4195</v>
      </c>
      <c r="I117" s="189"/>
      <c r="J117" s="189"/>
      <c r="K117" s="42" t="s">
        <v>4166</v>
      </c>
      <c r="L117" s="94" t="s">
        <v>4193</v>
      </c>
      <c r="M117" s="189"/>
      <c r="N117" s="94" t="s">
        <v>291</v>
      </c>
      <c r="O117" s="94" t="s">
        <v>4365</v>
      </c>
      <c r="P117" s="94" t="s">
        <v>4366</v>
      </c>
      <c r="Q117" s="94" t="s">
        <v>4376</v>
      </c>
      <c r="R117" s="189"/>
      <c r="S117" s="252">
        <v>1452</v>
      </c>
      <c r="T117" s="94">
        <v>848</v>
      </c>
      <c r="U117" s="94">
        <v>424</v>
      </c>
      <c r="V117" s="94" t="s">
        <v>3254</v>
      </c>
      <c r="W117" s="189"/>
      <c r="X117" s="189"/>
      <c r="Y117" s="193"/>
      <c r="Z117" s="212"/>
      <c r="AA117" s="193"/>
      <c r="AB117" s="94">
        <v>71</v>
      </c>
      <c r="AC117" s="42"/>
      <c r="AD117" s="94">
        <v>76</v>
      </c>
      <c r="AE117" s="224">
        <f t="shared" si="46"/>
        <v>5</v>
      </c>
      <c r="AF117" s="115">
        <f t="shared" si="47"/>
        <v>7.0422535211267609E-2</v>
      </c>
      <c r="AG117" s="94">
        <v>88</v>
      </c>
      <c r="AH117" s="22"/>
      <c r="AI117" s="94">
        <v>93</v>
      </c>
      <c r="AJ117" s="224">
        <f t="shared" si="48"/>
        <v>5</v>
      </c>
      <c r="AK117" s="115">
        <f t="shared" si="49"/>
        <v>5.6818181818181816E-2</v>
      </c>
      <c r="AL117" s="94">
        <v>97</v>
      </c>
      <c r="AM117" s="53"/>
      <c r="AN117" s="94">
        <v>99</v>
      </c>
      <c r="AO117" s="224">
        <f t="shared" si="36"/>
        <v>2</v>
      </c>
      <c r="AP117" s="115">
        <f t="shared" si="37"/>
        <v>2.0618556701030927E-2</v>
      </c>
      <c r="AQ117" s="94">
        <v>57</v>
      </c>
      <c r="AR117" s="221"/>
      <c r="AS117" s="94">
        <v>67</v>
      </c>
      <c r="AT117" s="224">
        <f t="shared" si="51"/>
        <v>10</v>
      </c>
      <c r="AU117" s="115">
        <f t="shared" si="52"/>
        <v>0.17543859649122806</v>
      </c>
      <c r="AV117" s="22"/>
      <c r="AW117" s="115"/>
      <c r="AX117" s="115"/>
      <c r="AY117" s="42"/>
      <c r="AZ117" s="42"/>
      <c r="BA117" s="94">
        <v>76</v>
      </c>
      <c r="BB117" s="99"/>
      <c r="BC117" s="94">
        <v>74</v>
      </c>
      <c r="BD117" s="224">
        <f t="shared" si="40"/>
        <v>-2</v>
      </c>
      <c r="BE117" s="115">
        <f t="shared" si="41"/>
        <v>-2.6315789473684209E-2</v>
      </c>
      <c r="BF117" s="94">
        <v>90</v>
      </c>
      <c r="BG117" s="99"/>
      <c r="BH117" s="94">
        <v>85</v>
      </c>
      <c r="BI117" s="224">
        <f t="shared" si="53"/>
        <v>-5</v>
      </c>
      <c r="BJ117" s="115">
        <f t="shared" si="54"/>
        <v>-5.5555555555555552E-2</v>
      </c>
      <c r="BK117" s="94">
        <v>72</v>
      </c>
      <c r="BL117" s="183"/>
      <c r="BM117" s="94">
        <v>64</v>
      </c>
      <c r="BN117" s="224">
        <f t="shared" si="56"/>
        <v>-8</v>
      </c>
      <c r="BO117" s="115">
        <f t="shared" si="57"/>
        <v>-0.1111111111111111</v>
      </c>
      <c r="BP117" s="42"/>
      <c r="BQ117" s="42"/>
      <c r="BR117" s="47"/>
      <c r="BS117" s="42"/>
      <c r="BT117" s="48"/>
      <c r="BU117" s="42"/>
      <c r="BV117" s="42"/>
      <c r="BW117" s="42"/>
      <c r="BX117" s="42"/>
      <c r="BY117" s="96">
        <v>0</v>
      </c>
      <c r="BZ117" s="94">
        <v>0</v>
      </c>
      <c r="CA117" s="94">
        <v>0</v>
      </c>
      <c r="CB117" s="94">
        <v>0</v>
      </c>
      <c r="CC117" s="94">
        <v>0</v>
      </c>
      <c r="CD117" s="94">
        <v>0</v>
      </c>
      <c r="CE117" s="94">
        <v>1</v>
      </c>
      <c r="CF117" s="94">
        <v>0</v>
      </c>
      <c r="CG117" s="94">
        <v>0</v>
      </c>
      <c r="CH117" s="94">
        <v>0</v>
      </c>
      <c r="CI117" s="94">
        <v>0</v>
      </c>
      <c r="CJ117" s="94">
        <v>0</v>
      </c>
      <c r="CK117" s="94">
        <v>0</v>
      </c>
      <c r="CL117" s="94">
        <v>0</v>
      </c>
      <c r="CM117" s="94">
        <v>0</v>
      </c>
      <c r="CN117" s="94" t="s">
        <v>4375</v>
      </c>
      <c r="CO117" s="94"/>
      <c r="CP117" s="94"/>
      <c r="CQ117" s="94"/>
      <c r="CR117" s="94"/>
      <c r="CS117" s="216">
        <v>0.37</v>
      </c>
      <c r="CT117" s="94"/>
      <c r="CU117" s="94"/>
      <c r="CV117" s="94"/>
      <c r="CW117" s="94"/>
      <c r="CX117" s="94"/>
      <c r="CY117" s="94"/>
      <c r="CZ117" s="94"/>
      <c r="DA117" s="94"/>
      <c r="DB117" s="94"/>
      <c r="DC117" s="94"/>
      <c r="DD117" s="94"/>
      <c r="DE117" s="94"/>
      <c r="DF117" s="94"/>
      <c r="DG117" s="94"/>
      <c r="DH117" s="94"/>
      <c r="DI117" s="94"/>
      <c r="DJ117" s="94"/>
      <c r="DK117" s="94"/>
      <c r="DL117" s="94"/>
      <c r="DM117" s="94"/>
      <c r="DN117" s="94"/>
      <c r="DO117" s="94"/>
      <c r="DP117" s="94"/>
      <c r="DQ117" s="94"/>
      <c r="DR117" s="94"/>
    </row>
    <row r="118" spans="1:122">
      <c r="A118" s="42">
        <v>115</v>
      </c>
      <c r="B118" s="42">
        <v>2024</v>
      </c>
      <c r="C118" s="189"/>
      <c r="D118" s="217"/>
      <c r="E118" s="189"/>
      <c r="F118" s="96" t="s">
        <v>4221</v>
      </c>
      <c r="G118" s="189"/>
      <c r="H118" s="96" t="s">
        <v>4345</v>
      </c>
      <c r="I118" s="189"/>
      <c r="J118" s="189"/>
      <c r="K118" s="42" t="s">
        <v>4166</v>
      </c>
      <c r="L118" s="96" t="s">
        <v>4171</v>
      </c>
      <c r="M118" s="189"/>
      <c r="N118" s="96" t="s">
        <v>1440</v>
      </c>
      <c r="O118" s="96" t="s">
        <v>4377</v>
      </c>
      <c r="P118" s="96" t="s">
        <v>4344</v>
      </c>
      <c r="Q118" s="96" t="s">
        <v>4378</v>
      </c>
      <c r="R118" s="189"/>
      <c r="S118" s="252">
        <v>8265</v>
      </c>
      <c r="T118" s="252">
        <v>1064</v>
      </c>
      <c r="U118" s="96">
        <v>355</v>
      </c>
      <c r="V118" s="96" t="s">
        <v>3254</v>
      </c>
      <c r="W118" s="189"/>
      <c r="X118" s="189"/>
      <c r="Y118" s="193"/>
      <c r="Z118" s="212"/>
      <c r="AA118" s="193"/>
      <c r="AB118" s="94">
        <v>20</v>
      </c>
      <c r="AC118" s="42"/>
      <c r="AD118" s="96">
        <v>16</v>
      </c>
      <c r="AE118" s="224">
        <f t="shared" si="46"/>
        <v>-4</v>
      </c>
      <c r="AF118" s="115">
        <f t="shared" si="47"/>
        <v>-0.2</v>
      </c>
      <c r="AG118" s="94">
        <v>40</v>
      </c>
      <c r="AH118" s="22"/>
      <c r="AI118" s="96">
        <v>37</v>
      </c>
      <c r="AJ118" s="224">
        <f t="shared" si="48"/>
        <v>-3</v>
      </c>
      <c r="AK118" s="115">
        <f t="shared" si="49"/>
        <v>-7.4999999999999997E-2</v>
      </c>
      <c r="AL118" s="94">
        <v>100</v>
      </c>
      <c r="AM118" s="53"/>
      <c r="AN118" s="96">
        <v>98</v>
      </c>
      <c r="AO118" s="224">
        <f t="shared" si="36"/>
        <v>-2</v>
      </c>
      <c r="AP118" s="115">
        <f t="shared" si="37"/>
        <v>-0.02</v>
      </c>
      <c r="AQ118" s="94">
        <v>78</v>
      </c>
      <c r="AR118" s="221"/>
      <c r="AS118" s="96">
        <v>69</v>
      </c>
      <c r="AT118" s="224">
        <f t="shared" si="51"/>
        <v>-9</v>
      </c>
      <c r="AU118" s="115">
        <f t="shared" si="52"/>
        <v>-0.11538461538461539</v>
      </c>
      <c r="AV118" s="22"/>
      <c r="AW118" s="115"/>
      <c r="AX118" s="115"/>
      <c r="AY118" s="42"/>
      <c r="AZ118" s="42"/>
      <c r="BA118" s="94">
        <v>59</v>
      </c>
      <c r="BB118" s="99"/>
      <c r="BC118" s="96">
        <v>63</v>
      </c>
      <c r="BD118" s="224">
        <f t="shared" si="40"/>
        <v>4</v>
      </c>
      <c r="BE118" s="115">
        <f t="shared" si="41"/>
        <v>6.7796610169491525E-2</v>
      </c>
      <c r="BF118" s="94">
        <v>88</v>
      </c>
      <c r="BG118" s="99"/>
      <c r="BH118" s="96">
        <v>93</v>
      </c>
      <c r="BI118" s="224">
        <f t="shared" si="53"/>
        <v>5</v>
      </c>
      <c r="BJ118" s="115">
        <f t="shared" si="54"/>
        <v>5.6818181818181816E-2</v>
      </c>
      <c r="BK118" s="94">
        <v>74</v>
      </c>
      <c r="BL118" s="183"/>
      <c r="BM118" s="96">
        <v>70</v>
      </c>
      <c r="BN118" s="224">
        <f t="shared" si="56"/>
        <v>-4</v>
      </c>
      <c r="BO118" s="115">
        <f t="shared" si="57"/>
        <v>-5.4054054054054057E-2</v>
      </c>
      <c r="BP118" s="42"/>
      <c r="BQ118" s="42"/>
      <c r="BR118" s="47"/>
      <c r="BS118" s="42"/>
      <c r="BT118" s="48"/>
      <c r="BU118" s="42"/>
      <c r="BV118" s="42"/>
      <c r="BW118" s="42"/>
      <c r="BX118" s="42"/>
      <c r="BY118" s="96">
        <v>0</v>
      </c>
      <c r="BZ118" s="94">
        <v>1</v>
      </c>
      <c r="CA118" s="94">
        <v>0</v>
      </c>
      <c r="CB118" s="94">
        <v>0</v>
      </c>
      <c r="CC118" s="94">
        <v>0</v>
      </c>
      <c r="CD118" s="94">
        <v>0</v>
      </c>
      <c r="CE118" s="94">
        <v>0</v>
      </c>
      <c r="CF118" s="94">
        <v>0</v>
      </c>
      <c r="CG118" s="94">
        <v>1</v>
      </c>
      <c r="CH118" s="94">
        <v>1</v>
      </c>
      <c r="CI118" s="94">
        <v>0</v>
      </c>
      <c r="CJ118" s="94">
        <v>0</v>
      </c>
      <c r="CK118" s="94">
        <v>0</v>
      </c>
      <c r="CL118" s="94">
        <v>0</v>
      </c>
      <c r="CM118" s="94">
        <v>0</v>
      </c>
      <c r="CN118" s="94" t="s">
        <v>4345</v>
      </c>
      <c r="CO118" s="251"/>
      <c r="CP118" s="216">
        <v>0.11</v>
      </c>
      <c r="CQ118" s="94"/>
      <c r="CR118" s="94"/>
      <c r="CS118" s="216">
        <v>0.11</v>
      </c>
      <c r="CT118" s="94"/>
      <c r="CU118" s="94"/>
      <c r="CV118" s="94"/>
      <c r="CW118" s="94">
        <v>92</v>
      </c>
      <c r="CX118" s="94">
        <v>79</v>
      </c>
      <c r="CY118" s="94">
        <v>77</v>
      </c>
      <c r="CZ118" s="94"/>
      <c r="DA118" s="94"/>
      <c r="DB118" s="94"/>
      <c r="DC118" s="94">
        <v>46</v>
      </c>
      <c r="DD118" s="94">
        <v>30</v>
      </c>
      <c r="DE118" s="94">
        <v>26</v>
      </c>
      <c r="DF118" s="94"/>
      <c r="DG118" s="94"/>
      <c r="DH118" s="94"/>
      <c r="DI118" s="94">
        <v>93</v>
      </c>
      <c r="DJ118" s="94">
        <v>81</v>
      </c>
      <c r="DK118" s="94">
        <v>77</v>
      </c>
      <c r="DL118" s="94"/>
      <c r="DM118" s="94"/>
      <c r="DN118" s="94"/>
      <c r="DO118" s="94">
        <v>1</v>
      </c>
      <c r="DP118" s="94">
        <v>2</v>
      </c>
      <c r="DQ118" s="94">
        <v>1</v>
      </c>
      <c r="DR118" s="216">
        <v>0.9</v>
      </c>
    </row>
    <row r="119" spans="1:122">
      <c r="A119" s="42">
        <v>116</v>
      </c>
      <c r="B119" s="42">
        <v>2024</v>
      </c>
      <c r="C119" s="189"/>
      <c r="D119" s="217"/>
      <c r="E119" s="189"/>
      <c r="F119" s="96" t="s">
        <v>4221</v>
      </c>
      <c r="G119" s="189"/>
      <c r="H119" s="96" t="s">
        <v>4345</v>
      </c>
      <c r="I119" s="189"/>
      <c r="J119" s="189"/>
      <c r="K119" s="42" t="s">
        <v>4166</v>
      </c>
      <c r="L119" s="96" t="s">
        <v>4171</v>
      </c>
      <c r="M119" s="189"/>
      <c r="N119" s="96" t="s">
        <v>1440</v>
      </c>
      <c r="O119" s="96" t="s">
        <v>4377</v>
      </c>
      <c r="P119" s="96" t="s">
        <v>4343</v>
      </c>
      <c r="Q119" s="96" t="s">
        <v>4378</v>
      </c>
      <c r="R119" s="189"/>
      <c r="S119" s="252">
        <v>8265</v>
      </c>
      <c r="T119" s="252">
        <v>1064</v>
      </c>
      <c r="U119" s="96">
        <v>355</v>
      </c>
      <c r="V119" s="96" t="s">
        <v>3254</v>
      </c>
      <c r="W119" s="189"/>
      <c r="X119" s="189"/>
      <c r="Y119" s="193"/>
      <c r="Z119" s="212"/>
      <c r="AA119" s="193"/>
      <c r="AB119" s="94">
        <v>28</v>
      </c>
      <c r="AC119" s="42"/>
      <c r="AD119" s="96">
        <v>16</v>
      </c>
      <c r="AE119" s="224">
        <f t="shared" si="46"/>
        <v>-12</v>
      </c>
      <c r="AF119" s="115">
        <f t="shared" si="47"/>
        <v>-0.42857142857142855</v>
      </c>
      <c r="AG119" s="94">
        <v>40</v>
      </c>
      <c r="AH119" s="22"/>
      <c r="AI119" s="96">
        <v>37</v>
      </c>
      <c r="AJ119" s="224">
        <f t="shared" si="48"/>
        <v>-3</v>
      </c>
      <c r="AK119" s="115">
        <f t="shared" si="49"/>
        <v>-7.4999999999999997E-2</v>
      </c>
      <c r="AL119" s="94">
        <v>98</v>
      </c>
      <c r="AM119" s="53"/>
      <c r="AN119" s="96">
        <v>98</v>
      </c>
      <c r="AO119" s="224">
        <f t="shared" si="36"/>
        <v>0</v>
      </c>
      <c r="AP119" s="115">
        <f t="shared" si="37"/>
        <v>0</v>
      </c>
      <c r="AQ119" s="94">
        <v>83</v>
      </c>
      <c r="AR119" s="221"/>
      <c r="AS119" s="96">
        <v>69</v>
      </c>
      <c r="AT119" s="224">
        <f t="shared" si="51"/>
        <v>-14</v>
      </c>
      <c r="AU119" s="115">
        <f t="shared" si="52"/>
        <v>-0.16867469879518071</v>
      </c>
      <c r="AV119" s="22"/>
      <c r="AW119" s="115"/>
      <c r="AX119" s="115"/>
      <c r="AY119" s="42"/>
      <c r="AZ119" s="42"/>
      <c r="BA119" s="94">
        <v>61</v>
      </c>
      <c r="BB119" s="99"/>
      <c r="BC119" s="96">
        <v>63</v>
      </c>
      <c r="BD119" s="224">
        <f t="shared" si="40"/>
        <v>2</v>
      </c>
      <c r="BE119" s="115">
        <f t="shared" si="41"/>
        <v>3.2786885245901641E-2</v>
      </c>
      <c r="BF119" s="94">
        <v>88</v>
      </c>
      <c r="BG119" s="99"/>
      <c r="BH119" s="96">
        <v>93</v>
      </c>
      <c r="BI119" s="224">
        <f t="shared" si="53"/>
        <v>5</v>
      </c>
      <c r="BJ119" s="115">
        <f t="shared" si="54"/>
        <v>5.6818181818181816E-2</v>
      </c>
      <c r="BK119" s="94">
        <v>65</v>
      </c>
      <c r="BL119" s="183"/>
      <c r="BM119" s="96">
        <v>70</v>
      </c>
      <c r="BN119" s="224">
        <f t="shared" si="56"/>
        <v>5</v>
      </c>
      <c r="BO119" s="115">
        <f t="shared" si="57"/>
        <v>7.6923076923076927E-2</v>
      </c>
      <c r="BP119" s="42"/>
      <c r="BQ119" s="42"/>
      <c r="BR119" s="47"/>
      <c r="BS119" s="42"/>
      <c r="BT119" s="48"/>
      <c r="BU119" s="42"/>
      <c r="BV119" s="42"/>
      <c r="BW119" s="42"/>
      <c r="BX119" s="42"/>
      <c r="BY119" s="96">
        <v>0</v>
      </c>
      <c r="BZ119" s="94">
        <v>1</v>
      </c>
      <c r="CA119" s="94">
        <v>0</v>
      </c>
      <c r="CB119" s="94">
        <v>0</v>
      </c>
      <c r="CC119" s="94">
        <v>0</v>
      </c>
      <c r="CD119" s="94">
        <v>0</v>
      </c>
      <c r="CE119" s="94">
        <v>0</v>
      </c>
      <c r="CF119" s="94">
        <v>0</v>
      </c>
      <c r="CG119" s="94">
        <v>1</v>
      </c>
      <c r="CH119" s="94">
        <v>1</v>
      </c>
      <c r="CI119" s="94">
        <v>0</v>
      </c>
      <c r="CJ119" s="94">
        <v>0</v>
      </c>
      <c r="CK119" s="94">
        <v>0</v>
      </c>
      <c r="CL119" s="94">
        <v>0</v>
      </c>
      <c r="CM119" s="94">
        <v>0</v>
      </c>
      <c r="CN119" s="94" t="s">
        <v>4345</v>
      </c>
      <c r="CO119" s="251"/>
      <c r="CP119" s="216">
        <v>0.11</v>
      </c>
      <c r="CQ119" s="94"/>
      <c r="CR119" s="94"/>
      <c r="CS119" s="216">
        <v>0.11</v>
      </c>
      <c r="CT119" s="94"/>
      <c r="CU119" s="94"/>
      <c r="CV119" s="94"/>
      <c r="CW119" s="94">
        <v>88</v>
      </c>
      <c r="CX119" s="94">
        <v>79</v>
      </c>
      <c r="CY119" s="94">
        <v>76</v>
      </c>
      <c r="CZ119" s="94"/>
      <c r="DA119" s="94"/>
      <c r="DB119" s="94"/>
      <c r="DC119" s="94">
        <v>46</v>
      </c>
      <c r="DD119" s="94">
        <v>30</v>
      </c>
      <c r="DE119" s="94">
        <v>26</v>
      </c>
      <c r="DF119" s="94"/>
      <c r="DG119" s="94"/>
      <c r="DH119" s="94"/>
      <c r="DI119" s="94">
        <v>90</v>
      </c>
      <c r="DJ119" s="94">
        <v>80</v>
      </c>
      <c r="DK119" s="94">
        <v>77</v>
      </c>
      <c r="DL119" s="94"/>
      <c r="DM119" s="94"/>
      <c r="DN119" s="94"/>
      <c r="DO119" s="94">
        <v>2</v>
      </c>
      <c r="DP119" s="94">
        <v>1</v>
      </c>
      <c r="DQ119" s="94">
        <v>1</v>
      </c>
      <c r="DR119" s="216">
        <v>0.96</v>
      </c>
    </row>
    <row r="120" spans="1:122">
      <c r="A120" s="42">
        <v>117</v>
      </c>
      <c r="B120" s="42">
        <v>2024</v>
      </c>
      <c r="C120" s="189"/>
      <c r="D120" s="217"/>
      <c r="E120" s="189"/>
      <c r="F120" s="96" t="s">
        <v>4221</v>
      </c>
      <c r="G120" s="189"/>
      <c r="H120" s="96" t="s">
        <v>4345</v>
      </c>
      <c r="I120" s="189"/>
      <c r="J120" s="189"/>
      <c r="K120" s="42" t="s">
        <v>4166</v>
      </c>
      <c r="L120" s="96" t="s">
        <v>4180</v>
      </c>
      <c r="M120" s="189"/>
      <c r="N120" s="96" t="s">
        <v>1440</v>
      </c>
      <c r="O120" s="96" t="s">
        <v>4377</v>
      </c>
      <c r="P120" s="96" t="s">
        <v>4344</v>
      </c>
      <c r="Q120" s="96" t="s">
        <v>4378</v>
      </c>
      <c r="R120" s="189"/>
      <c r="S120" s="252">
        <v>7308</v>
      </c>
      <c r="T120" s="252">
        <v>2127</v>
      </c>
      <c r="U120" s="96">
        <v>709</v>
      </c>
      <c r="V120" s="96" t="s">
        <v>3254</v>
      </c>
      <c r="W120" s="189"/>
      <c r="X120" s="189"/>
      <c r="Y120" s="193"/>
      <c r="Z120" s="212"/>
      <c r="AA120" s="193"/>
      <c r="AB120" s="96">
        <v>14</v>
      </c>
      <c r="AC120" s="42"/>
      <c r="AD120" s="96">
        <v>10</v>
      </c>
      <c r="AE120" s="224">
        <f t="shared" si="46"/>
        <v>-4</v>
      </c>
      <c r="AF120" s="115">
        <f t="shared" si="47"/>
        <v>-0.2857142857142857</v>
      </c>
      <c r="AG120" s="96">
        <v>34</v>
      </c>
      <c r="AH120" s="22"/>
      <c r="AI120" s="96">
        <v>23</v>
      </c>
      <c r="AJ120" s="224">
        <f t="shared" si="48"/>
        <v>-11</v>
      </c>
      <c r="AK120" s="115">
        <f t="shared" si="49"/>
        <v>-0.3235294117647059</v>
      </c>
      <c r="AL120" s="96">
        <v>88</v>
      </c>
      <c r="AM120" s="53"/>
      <c r="AN120" s="96">
        <v>90</v>
      </c>
      <c r="AO120" s="224">
        <f t="shared" si="36"/>
        <v>2</v>
      </c>
      <c r="AP120" s="115">
        <f t="shared" si="37"/>
        <v>2.2727272727272728E-2</v>
      </c>
      <c r="AQ120" s="96">
        <v>64</v>
      </c>
      <c r="AR120" s="221"/>
      <c r="AS120" s="96">
        <v>51</v>
      </c>
      <c r="AT120" s="224">
        <f t="shared" si="51"/>
        <v>-13</v>
      </c>
      <c r="AU120" s="115">
        <f t="shared" si="52"/>
        <v>-0.203125</v>
      </c>
      <c r="AV120" s="22"/>
      <c r="AW120" s="115"/>
      <c r="AX120" s="115"/>
      <c r="AY120" s="42"/>
      <c r="AZ120" s="42"/>
      <c r="BA120" s="96">
        <v>63</v>
      </c>
      <c r="BB120" s="99"/>
      <c r="BC120" s="96">
        <v>83</v>
      </c>
      <c r="BD120" s="224">
        <f t="shared" si="40"/>
        <v>20</v>
      </c>
      <c r="BE120" s="115">
        <f t="shared" si="41"/>
        <v>0.31746031746031744</v>
      </c>
      <c r="BF120" s="96">
        <v>83</v>
      </c>
      <c r="BG120" s="99"/>
      <c r="BH120" s="96">
        <v>88</v>
      </c>
      <c r="BI120" s="224">
        <f t="shared" si="53"/>
        <v>5</v>
      </c>
      <c r="BJ120" s="115">
        <f t="shared" si="54"/>
        <v>6.0240963855421686E-2</v>
      </c>
      <c r="BK120" s="96">
        <v>72</v>
      </c>
      <c r="BL120" s="183"/>
      <c r="BM120" s="96">
        <v>72</v>
      </c>
      <c r="BN120" s="224">
        <f t="shared" si="56"/>
        <v>0</v>
      </c>
      <c r="BO120" s="115">
        <f t="shared" si="57"/>
        <v>0</v>
      </c>
      <c r="BP120" s="42"/>
      <c r="BQ120" s="42"/>
      <c r="BR120" s="47"/>
      <c r="BS120" s="42"/>
      <c r="BT120" s="48"/>
      <c r="BU120" s="42"/>
      <c r="BV120" s="42"/>
      <c r="BW120" s="42"/>
      <c r="BX120" s="42"/>
      <c r="BY120" s="96">
        <v>0</v>
      </c>
      <c r="BZ120" s="94">
        <v>0</v>
      </c>
      <c r="CA120" s="94">
        <v>1</v>
      </c>
      <c r="CB120" s="94">
        <v>0</v>
      </c>
      <c r="CC120" s="94">
        <v>0</v>
      </c>
      <c r="CD120" s="94">
        <v>0</v>
      </c>
      <c r="CE120" s="94">
        <v>0</v>
      </c>
      <c r="CF120" s="94">
        <v>0</v>
      </c>
      <c r="CG120" s="94">
        <v>1</v>
      </c>
      <c r="CH120" s="94">
        <v>1</v>
      </c>
      <c r="CI120" s="94">
        <v>0</v>
      </c>
      <c r="CJ120" s="94">
        <v>0</v>
      </c>
      <c r="CK120" s="94">
        <v>0</v>
      </c>
      <c r="CL120" s="94">
        <v>0</v>
      </c>
      <c r="CM120" s="94">
        <v>0</v>
      </c>
      <c r="CN120" s="94" t="s">
        <v>4345</v>
      </c>
      <c r="CO120" s="251"/>
      <c r="CP120" s="216">
        <v>0.12</v>
      </c>
      <c r="CQ120" s="94"/>
      <c r="CR120" s="94"/>
      <c r="CS120" s="216">
        <v>0.23</v>
      </c>
      <c r="CT120" s="94"/>
      <c r="CU120" s="94"/>
      <c r="CV120" s="94"/>
      <c r="CW120" s="94">
        <v>82</v>
      </c>
      <c r="CX120" s="94">
        <v>64</v>
      </c>
      <c r="CY120" s="94">
        <v>59</v>
      </c>
      <c r="CZ120" s="94"/>
      <c r="DA120" s="94"/>
      <c r="DB120" s="94"/>
      <c r="DC120" s="94">
        <v>54</v>
      </c>
      <c r="DD120" s="94">
        <v>39</v>
      </c>
      <c r="DE120" s="94">
        <v>38</v>
      </c>
      <c r="DF120" s="94"/>
      <c r="DG120" s="94"/>
      <c r="DH120" s="94"/>
      <c r="DI120" s="94">
        <v>82</v>
      </c>
      <c r="DJ120" s="94">
        <v>67</v>
      </c>
      <c r="DK120" s="94">
        <v>67</v>
      </c>
      <c r="DL120" s="94"/>
      <c r="DM120" s="94"/>
      <c r="DN120" s="94"/>
      <c r="DO120" s="94">
        <v>0</v>
      </c>
      <c r="DP120" s="94">
        <v>3</v>
      </c>
      <c r="DQ120" s="94">
        <v>8</v>
      </c>
      <c r="DR120" s="216">
        <v>0.86</v>
      </c>
    </row>
    <row r="121" spans="1:122">
      <c r="A121" s="42">
        <v>118</v>
      </c>
      <c r="B121" s="42">
        <v>2024</v>
      </c>
      <c r="C121" s="189"/>
      <c r="D121" s="217"/>
      <c r="E121" s="189"/>
      <c r="F121" s="96" t="s">
        <v>4221</v>
      </c>
      <c r="G121" s="189"/>
      <c r="H121" s="96" t="s">
        <v>4345</v>
      </c>
      <c r="I121" s="189"/>
      <c r="J121" s="189"/>
      <c r="K121" s="42" t="s">
        <v>4166</v>
      </c>
      <c r="L121" s="96" t="s">
        <v>4180</v>
      </c>
      <c r="M121" s="189"/>
      <c r="N121" s="96" t="s">
        <v>1440</v>
      </c>
      <c r="O121" s="96" t="s">
        <v>4377</v>
      </c>
      <c r="P121" s="96" t="s">
        <v>4343</v>
      </c>
      <c r="Q121" s="96" t="s">
        <v>4378</v>
      </c>
      <c r="R121" s="189"/>
      <c r="S121" s="252">
        <v>7308</v>
      </c>
      <c r="T121" s="252">
        <v>2127</v>
      </c>
      <c r="U121" s="96">
        <v>709</v>
      </c>
      <c r="V121" s="96" t="s">
        <v>3254</v>
      </c>
      <c r="W121" s="189"/>
      <c r="X121" s="189"/>
      <c r="Y121" s="193"/>
      <c r="Z121" s="212"/>
      <c r="AA121" s="193"/>
      <c r="AB121" s="96">
        <v>30</v>
      </c>
      <c r="AC121" s="42"/>
      <c r="AD121" s="96">
        <v>10</v>
      </c>
      <c r="AE121" s="224">
        <f t="shared" si="46"/>
        <v>-20</v>
      </c>
      <c r="AF121" s="115">
        <f t="shared" si="47"/>
        <v>-0.66666666666666663</v>
      </c>
      <c r="AG121" s="96">
        <v>56</v>
      </c>
      <c r="AH121" s="22"/>
      <c r="AI121" s="96">
        <v>23</v>
      </c>
      <c r="AJ121" s="224">
        <f t="shared" si="48"/>
        <v>-33</v>
      </c>
      <c r="AK121" s="115">
        <f t="shared" si="49"/>
        <v>-0.5892857142857143</v>
      </c>
      <c r="AL121" s="96">
        <v>93</v>
      </c>
      <c r="AM121" s="53"/>
      <c r="AN121" s="96">
        <v>90</v>
      </c>
      <c r="AO121" s="224">
        <f t="shared" si="36"/>
        <v>-3</v>
      </c>
      <c r="AP121" s="115">
        <f t="shared" si="37"/>
        <v>-3.2258064516129031E-2</v>
      </c>
      <c r="AQ121" s="96">
        <v>77</v>
      </c>
      <c r="AR121" s="221"/>
      <c r="AS121" s="96">
        <v>51</v>
      </c>
      <c r="AT121" s="224">
        <f t="shared" si="51"/>
        <v>-26</v>
      </c>
      <c r="AU121" s="115">
        <f t="shared" si="52"/>
        <v>-0.33766233766233766</v>
      </c>
      <c r="AV121" s="22"/>
      <c r="AW121" s="115"/>
      <c r="AX121" s="115"/>
      <c r="AY121" s="42"/>
      <c r="AZ121" s="42"/>
      <c r="BA121" s="96">
        <v>64</v>
      </c>
      <c r="BB121" s="99"/>
      <c r="BC121" s="96">
        <v>83</v>
      </c>
      <c r="BD121" s="224">
        <f t="shared" si="40"/>
        <v>19</v>
      </c>
      <c r="BE121" s="115">
        <f t="shared" si="41"/>
        <v>0.296875</v>
      </c>
      <c r="BF121" s="96">
        <v>83</v>
      </c>
      <c r="BG121" s="99"/>
      <c r="BH121" s="96">
        <v>88</v>
      </c>
      <c r="BI121" s="224">
        <f t="shared" si="53"/>
        <v>5</v>
      </c>
      <c r="BJ121" s="115">
        <f t="shared" si="54"/>
        <v>6.0240963855421686E-2</v>
      </c>
      <c r="BK121" s="96">
        <v>67</v>
      </c>
      <c r="BL121" s="183"/>
      <c r="BM121" s="96">
        <v>72</v>
      </c>
      <c r="BN121" s="224">
        <f t="shared" si="56"/>
        <v>5</v>
      </c>
      <c r="BO121" s="115">
        <f t="shared" si="57"/>
        <v>7.4626865671641784E-2</v>
      </c>
      <c r="BP121" s="42"/>
      <c r="BQ121" s="42"/>
      <c r="BR121" s="47"/>
      <c r="BS121" s="42"/>
      <c r="BT121" s="48"/>
      <c r="BU121" s="42"/>
      <c r="BV121" s="42"/>
      <c r="BW121" s="42"/>
      <c r="BX121" s="42"/>
      <c r="BY121" s="96">
        <v>0</v>
      </c>
      <c r="BZ121" s="94">
        <v>1</v>
      </c>
      <c r="CA121" s="94">
        <v>0</v>
      </c>
      <c r="CB121" s="94">
        <v>0</v>
      </c>
      <c r="CC121" s="94">
        <v>0</v>
      </c>
      <c r="CD121" s="94">
        <v>0</v>
      </c>
      <c r="CE121" s="94">
        <v>0</v>
      </c>
      <c r="CF121" s="94">
        <v>0</v>
      </c>
      <c r="CG121" s="94">
        <v>1</v>
      </c>
      <c r="CH121" s="94">
        <v>1</v>
      </c>
      <c r="CI121" s="94">
        <v>0</v>
      </c>
      <c r="CJ121" s="94">
        <v>0</v>
      </c>
      <c r="CK121" s="94">
        <v>0</v>
      </c>
      <c r="CL121" s="94">
        <v>0</v>
      </c>
      <c r="CM121" s="94">
        <v>0</v>
      </c>
      <c r="CN121" s="94" t="s">
        <v>4345</v>
      </c>
      <c r="CO121" s="94"/>
      <c r="CP121" s="216">
        <v>0.12</v>
      </c>
      <c r="CQ121" s="94"/>
      <c r="CR121" s="94"/>
      <c r="CS121" s="216">
        <v>0.23</v>
      </c>
      <c r="CT121" s="94"/>
      <c r="CU121" s="94"/>
      <c r="CV121" s="94"/>
      <c r="CW121" s="94">
        <v>84</v>
      </c>
      <c r="CX121" s="94">
        <v>67</v>
      </c>
      <c r="CY121" s="94">
        <v>62</v>
      </c>
      <c r="CZ121" s="94"/>
      <c r="DA121" s="94"/>
      <c r="DB121" s="94"/>
      <c r="DC121" s="94">
        <v>51</v>
      </c>
      <c r="DD121" s="94">
        <v>38</v>
      </c>
      <c r="DE121" s="94">
        <v>31</v>
      </c>
      <c r="DF121" s="94"/>
      <c r="DG121" s="94"/>
      <c r="DH121" s="94"/>
      <c r="DI121" s="94">
        <v>85</v>
      </c>
      <c r="DJ121" s="94">
        <v>71</v>
      </c>
      <c r="DK121" s="94">
        <v>70</v>
      </c>
      <c r="DL121" s="94"/>
      <c r="DM121" s="94"/>
      <c r="DN121" s="94"/>
      <c r="DO121" s="94">
        <v>1</v>
      </c>
      <c r="DP121" s="94">
        <v>4</v>
      </c>
      <c r="DQ121" s="94">
        <v>8</v>
      </c>
      <c r="DR121" s="216">
        <v>0.97</v>
      </c>
    </row>
    <row r="122" spans="1:122">
      <c r="A122" s="42">
        <v>119</v>
      </c>
      <c r="B122" s="42">
        <v>2024</v>
      </c>
      <c r="C122" s="189"/>
      <c r="D122" s="217"/>
      <c r="E122" s="189"/>
      <c r="F122" s="96" t="s">
        <v>4187</v>
      </c>
      <c r="G122" s="189"/>
      <c r="H122" s="96" t="s">
        <v>4379</v>
      </c>
      <c r="I122" s="189"/>
      <c r="J122" s="189"/>
      <c r="K122" s="42" t="s">
        <v>4166</v>
      </c>
      <c r="L122" s="96" t="s">
        <v>4380</v>
      </c>
      <c r="M122" s="189"/>
      <c r="N122" s="96" t="s">
        <v>1089</v>
      </c>
      <c r="O122" s="96" t="s">
        <v>4381</v>
      </c>
      <c r="P122" s="96" t="s">
        <v>4382</v>
      </c>
      <c r="Q122" s="96" t="s">
        <v>4383</v>
      </c>
      <c r="R122" s="189"/>
      <c r="S122" s="252">
        <v>2822</v>
      </c>
      <c r="T122" s="96">
        <v>959</v>
      </c>
      <c r="U122" s="96">
        <v>320</v>
      </c>
      <c r="V122" s="96" t="s">
        <v>3254</v>
      </c>
      <c r="W122" s="189"/>
      <c r="X122" s="189"/>
      <c r="Y122" s="193"/>
      <c r="Z122" s="212"/>
      <c r="AA122" s="193"/>
      <c r="AB122" s="96">
        <v>25</v>
      </c>
      <c r="AC122" s="42"/>
      <c r="AD122" s="96">
        <v>28</v>
      </c>
      <c r="AE122" s="224">
        <f t="shared" si="46"/>
        <v>3</v>
      </c>
      <c r="AF122" s="115">
        <f t="shared" si="47"/>
        <v>0.12</v>
      </c>
      <c r="AG122" s="96">
        <v>64</v>
      </c>
      <c r="AH122" s="22"/>
      <c r="AI122" s="96">
        <v>78</v>
      </c>
      <c r="AJ122" s="224">
        <f t="shared" si="48"/>
        <v>14</v>
      </c>
      <c r="AK122" s="115">
        <f t="shared" si="49"/>
        <v>0.21875</v>
      </c>
      <c r="AL122" s="96">
        <v>99</v>
      </c>
      <c r="AM122" s="53"/>
      <c r="AN122" s="96">
        <v>99</v>
      </c>
      <c r="AO122" s="224">
        <f t="shared" si="36"/>
        <v>0</v>
      </c>
      <c r="AP122" s="115">
        <f t="shared" si="37"/>
        <v>0</v>
      </c>
      <c r="AQ122" s="96">
        <v>62</v>
      </c>
      <c r="AR122" s="221"/>
      <c r="AS122" s="96">
        <v>63</v>
      </c>
      <c r="AT122" s="224">
        <f t="shared" si="51"/>
        <v>1</v>
      </c>
      <c r="AU122" s="115">
        <f t="shared" si="52"/>
        <v>1.6129032258064516E-2</v>
      </c>
      <c r="AV122" s="22"/>
      <c r="AW122" s="115"/>
      <c r="AX122" s="115"/>
      <c r="AY122" s="42"/>
      <c r="AZ122" s="42"/>
      <c r="BA122" s="96">
        <v>75</v>
      </c>
      <c r="BB122" s="99"/>
      <c r="BC122" s="96">
        <v>74</v>
      </c>
      <c r="BD122" s="224">
        <f t="shared" si="40"/>
        <v>-1</v>
      </c>
      <c r="BE122" s="115">
        <f t="shared" si="41"/>
        <v>-1.3333333333333334E-2</v>
      </c>
      <c r="BF122" s="96">
        <v>94</v>
      </c>
      <c r="BG122" s="99"/>
      <c r="BH122" s="96">
        <v>95</v>
      </c>
      <c r="BI122" s="224">
        <f t="shared" si="53"/>
        <v>1</v>
      </c>
      <c r="BJ122" s="115">
        <f t="shared" si="54"/>
        <v>1.0638297872340425E-2</v>
      </c>
      <c r="BK122" s="96"/>
      <c r="BL122" s="183"/>
      <c r="BM122" s="96"/>
      <c r="BN122" s="224"/>
      <c r="BO122" s="115"/>
      <c r="BP122" s="42"/>
      <c r="BQ122" s="42"/>
      <c r="BR122" s="47"/>
      <c r="BS122" s="42"/>
      <c r="BT122" s="48"/>
      <c r="BU122" s="42"/>
      <c r="BV122" s="42"/>
      <c r="BW122" s="42"/>
      <c r="BX122" s="42"/>
      <c r="BY122" s="96">
        <v>0</v>
      </c>
      <c r="BZ122" s="94">
        <v>0</v>
      </c>
      <c r="CA122" s="94">
        <v>0</v>
      </c>
      <c r="CB122" s="94">
        <v>1</v>
      </c>
      <c r="CC122" s="94">
        <v>0</v>
      </c>
      <c r="CD122" s="94">
        <v>0</v>
      </c>
      <c r="CE122" s="94">
        <v>0</v>
      </c>
      <c r="CF122" s="94">
        <v>0</v>
      </c>
      <c r="CG122" s="94">
        <v>1</v>
      </c>
      <c r="CH122" s="94">
        <v>0</v>
      </c>
      <c r="CI122" s="94">
        <v>0</v>
      </c>
      <c r="CJ122" s="94">
        <v>0</v>
      </c>
      <c r="CK122" s="94">
        <v>0</v>
      </c>
      <c r="CL122" s="94">
        <v>0</v>
      </c>
      <c r="CM122" s="94">
        <v>0</v>
      </c>
      <c r="CN122" s="94" t="s">
        <v>4379</v>
      </c>
      <c r="CO122" s="94"/>
      <c r="CP122" s="216">
        <v>0.54</v>
      </c>
      <c r="CQ122" s="94"/>
      <c r="CR122" s="94"/>
      <c r="CS122" s="216">
        <v>0.25</v>
      </c>
      <c r="CT122" s="94"/>
      <c r="CU122" s="94"/>
      <c r="CV122" s="94"/>
      <c r="CW122" s="94">
        <v>86</v>
      </c>
      <c r="CX122" s="94">
        <v>72</v>
      </c>
      <c r="CY122" s="94">
        <v>65</v>
      </c>
      <c r="CZ122" s="94"/>
      <c r="DA122" s="94"/>
      <c r="DB122" s="94"/>
      <c r="DC122" s="94">
        <v>49</v>
      </c>
      <c r="DD122" s="94">
        <v>29</v>
      </c>
      <c r="DE122" s="94">
        <v>25</v>
      </c>
      <c r="DF122" s="94"/>
      <c r="DG122" s="94"/>
      <c r="DH122" s="94"/>
      <c r="DI122" s="94">
        <v>88</v>
      </c>
      <c r="DJ122" s="94">
        <v>75</v>
      </c>
      <c r="DK122" s="94">
        <v>69</v>
      </c>
      <c r="DL122" s="94"/>
      <c r="DM122" s="94"/>
      <c r="DN122" s="94"/>
      <c r="DO122" s="94">
        <v>2</v>
      </c>
      <c r="DP122" s="94">
        <v>3</v>
      </c>
      <c r="DQ122" s="94">
        <v>4</v>
      </c>
      <c r="DR122" s="94"/>
    </row>
    <row r="123" spans="1:122">
      <c r="A123" s="42">
        <v>120</v>
      </c>
      <c r="B123" s="42">
        <v>2024</v>
      </c>
      <c r="C123" s="189"/>
      <c r="D123" s="217"/>
      <c r="E123" s="189"/>
      <c r="F123" s="96" t="s">
        <v>4187</v>
      </c>
      <c r="G123" s="189"/>
      <c r="H123" s="96" t="s">
        <v>4379</v>
      </c>
      <c r="I123" s="189"/>
      <c r="J123" s="189"/>
      <c r="K123" s="42" t="s">
        <v>4166</v>
      </c>
      <c r="L123" s="96" t="s">
        <v>4170</v>
      </c>
      <c r="M123" s="189"/>
      <c r="N123" s="96" t="s">
        <v>1089</v>
      </c>
      <c r="O123" s="96" t="s">
        <v>4381</v>
      </c>
      <c r="P123" s="96" t="s">
        <v>4382</v>
      </c>
      <c r="Q123" s="96" t="s">
        <v>4383</v>
      </c>
      <c r="R123" s="189"/>
      <c r="S123" s="252">
        <v>2129</v>
      </c>
      <c r="T123" s="96">
        <v>766</v>
      </c>
      <c r="U123" s="96">
        <v>255</v>
      </c>
      <c r="V123" s="96" t="s">
        <v>3254</v>
      </c>
      <c r="W123" s="189"/>
      <c r="X123" s="189"/>
      <c r="Y123" s="193"/>
      <c r="Z123" s="212"/>
      <c r="AA123" s="193"/>
      <c r="AB123" s="96">
        <v>36</v>
      </c>
      <c r="AC123" s="42"/>
      <c r="AD123" s="96">
        <v>33</v>
      </c>
      <c r="AE123" s="224">
        <f t="shared" si="46"/>
        <v>-3</v>
      </c>
      <c r="AF123" s="115">
        <f t="shared" si="47"/>
        <v>-8.3333333333333329E-2</v>
      </c>
      <c r="AG123" s="96">
        <v>82</v>
      </c>
      <c r="AH123" s="22"/>
      <c r="AI123" s="96">
        <v>72</v>
      </c>
      <c r="AJ123" s="224">
        <f t="shared" si="48"/>
        <v>-10</v>
      </c>
      <c r="AK123" s="115">
        <f t="shared" si="49"/>
        <v>-0.12195121951219512</v>
      </c>
      <c r="AL123" s="96">
        <v>99</v>
      </c>
      <c r="AM123" s="53"/>
      <c r="AN123" s="96">
        <v>99</v>
      </c>
      <c r="AO123" s="224">
        <f t="shared" si="36"/>
        <v>0</v>
      </c>
      <c r="AP123" s="115">
        <f t="shared" si="37"/>
        <v>0</v>
      </c>
      <c r="AQ123" s="96">
        <v>77</v>
      </c>
      <c r="AR123" s="221"/>
      <c r="AS123" s="96">
        <v>64</v>
      </c>
      <c r="AT123" s="224">
        <f t="shared" si="51"/>
        <v>-13</v>
      </c>
      <c r="AU123" s="115">
        <f t="shared" si="52"/>
        <v>-0.16883116883116883</v>
      </c>
      <c r="AV123" s="22"/>
      <c r="AW123" s="115"/>
      <c r="AX123" s="115"/>
      <c r="AY123" s="42"/>
      <c r="AZ123" s="42"/>
      <c r="BA123" s="96">
        <v>73</v>
      </c>
      <c r="BB123" s="99"/>
      <c r="BC123" s="96">
        <v>72</v>
      </c>
      <c r="BD123" s="224">
        <f t="shared" si="40"/>
        <v>-1</v>
      </c>
      <c r="BE123" s="115">
        <f t="shared" si="41"/>
        <v>-1.3698630136986301E-2</v>
      </c>
      <c r="BF123" s="96">
        <v>99</v>
      </c>
      <c r="BG123" s="99"/>
      <c r="BH123" s="96">
        <v>97</v>
      </c>
      <c r="BI123" s="224">
        <f t="shared" si="53"/>
        <v>-2</v>
      </c>
      <c r="BJ123" s="115">
        <f t="shared" si="54"/>
        <v>-2.0202020202020204E-2</v>
      </c>
      <c r="BK123" s="96"/>
      <c r="BL123" s="183"/>
      <c r="BM123" s="96"/>
      <c r="BN123" s="224"/>
      <c r="BO123" s="115"/>
      <c r="BP123" s="42"/>
      <c r="BQ123" s="42"/>
      <c r="BR123" s="47"/>
      <c r="BS123" s="42"/>
      <c r="BT123" s="48"/>
      <c r="BU123" s="42"/>
      <c r="BV123" s="42"/>
      <c r="BW123" s="42"/>
      <c r="BX123" s="42"/>
      <c r="BY123" s="96">
        <v>0</v>
      </c>
      <c r="BZ123" s="94">
        <v>0</v>
      </c>
      <c r="CA123" s="94">
        <v>0</v>
      </c>
      <c r="CB123" s="94">
        <v>1</v>
      </c>
      <c r="CC123" s="94">
        <v>0</v>
      </c>
      <c r="CD123" s="94">
        <v>0</v>
      </c>
      <c r="CE123" s="94">
        <v>0</v>
      </c>
      <c r="CF123" s="94">
        <v>0</v>
      </c>
      <c r="CG123" s="94">
        <v>1</v>
      </c>
      <c r="CH123" s="94">
        <v>0</v>
      </c>
      <c r="CI123" s="94">
        <v>0</v>
      </c>
      <c r="CJ123" s="94">
        <v>0</v>
      </c>
      <c r="CK123" s="94">
        <v>0</v>
      </c>
      <c r="CL123" s="94">
        <v>0</v>
      </c>
      <c r="CM123" s="94">
        <v>0</v>
      </c>
      <c r="CN123" s="94" t="s">
        <v>4379</v>
      </c>
      <c r="CO123" s="94"/>
      <c r="CP123" s="216">
        <v>0.56000000000000005</v>
      </c>
      <c r="CQ123" s="94"/>
      <c r="CR123" s="94"/>
      <c r="CS123" s="216">
        <v>0.26</v>
      </c>
      <c r="CT123" s="94"/>
      <c r="CU123" s="94"/>
      <c r="CV123" s="94"/>
      <c r="CW123" s="94">
        <v>79</v>
      </c>
      <c r="CX123" s="94">
        <v>60</v>
      </c>
      <c r="CY123" s="94">
        <v>55</v>
      </c>
      <c r="CZ123" s="94"/>
      <c r="DA123" s="94"/>
      <c r="DB123" s="94"/>
      <c r="DC123" s="94">
        <v>42</v>
      </c>
      <c r="DD123" s="94">
        <v>24</v>
      </c>
      <c r="DE123" s="94">
        <v>20</v>
      </c>
      <c r="DF123" s="94"/>
      <c r="DG123" s="94"/>
      <c r="DH123" s="94"/>
      <c r="DI123" s="94">
        <v>81</v>
      </c>
      <c r="DJ123" s="94">
        <v>64</v>
      </c>
      <c r="DK123" s="94">
        <v>59</v>
      </c>
      <c r="DL123" s="94"/>
      <c r="DM123" s="94"/>
      <c r="DN123" s="94"/>
      <c r="DO123" s="94">
        <v>2</v>
      </c>
      <c r="DP123" s="94">
        <v>4</v>
      </c>
      <c r="DQ123" s="94">
        <v>5</v>
      </c>
      <c r="DR123" s="94"/>
    </row>
    <row r="124" spans="1:122">
      <c r="A124" s="42">
        <v>121</v>
      </c>
      <c r="B124" s="42">
        <v>2024</v>
      </c>
      <c r="C124" s="189"/>
      <c r="D124" s="217"/>
      <c r="E124" s="189"/>
      <c r="F124" s="96" t="s">
        <v>4187</v>
      </c>
      <c r="G124" s="189"/>
      <c r="H124" s="96" t="s">
        <v>4379</v>
      </c>
      <c r="I124" s="189"/>
      <c r="J124" s="189"/>
      <c r="K124" s="42" t="s">
        <v>4166</v>
      </c>
      <c r="L124" s="96" t="s">
        <v>4171</v>
      </c>
      <c r="M124" s="189"/>
      <c r="N124" s="96" t="s">
        <v>1089</v>
      </c>
      <c r="O124" s="96" t="s">
        <v>4381</v>
      </c>
      <c r="P124" s="96" t="s">
        <v>4382</v>
      </c>
      <c r="Q124" s="96" t="s">
        <v>4383</v>
      </c>
      <c r="R124" s="189"/>
      <c r="S124" s="252">
        <v>1928</v>
      </c>
      <c r="T124" s="96">
        <v>732</v>
      </c>
      <c r="U124" s="96">
        <v>244</v>
      </c>
      <c r="V124" s="96" t="s">
        <v>3254</v>
      </c>
      <c r="W124" s="189"/>
      <c r="X124" s="189"/>
      <c r="Y124" s="193"/>
      <c r="Z124" s="212"/>
      <c r="AA124" s="193"/>
      <c r="AB124" s="96">
        <v>42</v>
      </c>
      <c r="AC124" s="42"/>
      <c r="AD124" s="96">
        <v>38</v>
      </c>
      <c r="AE124" s="224">
        <f t="shared" si="46"/>
        <v>-4</v>
      </c>
      <c r="AF124" s="115">
        <f t="shared" si="47"/>
        <v>-9.5238095238095233E-2</v>
      </c>
      <c r="AG124" s="96">
        <v>79</v>
      </c>
      <c r="AH124" s="22"/>
      <c r="AI124" s="96">
        <v>77</v>
      </c>
      <c r="AJ124" s="224">
        <f t="shared" si="48"/>
        <v>-2</v>
      </c>
      <c r="AK124" s="115">
        <f t="shared" si="49"/>
        <v>-2.5316455696202531E-2</v>
      </c>
      <c r="AL124" s="96">
        <v>96</v>
      </c>
      <c r="AM124" s="53"/>
      <c r="AN124" s="96">
        <v>99</v>
      </c>
      <c r="AO124" s="224">
        <f t="shared" si="36"/>
        <v>3</v>
      </c>
      <c r="AP124" s="115">
        <f t="shared" si="37"/>
        <v>3.125E-2</v>
      </c>
      <c r="AQ124" s="96">
        <v>59</v>
      </c>
      <c r="AR124" s="221"/>
      <c r="AS124" s="96">
        <v>73</v>
      </c>
      <c r="AT124" s="224">
        <f t="shared" si="51"/>
        <v>14</v>
      </c>
      <c r="AU124" s="115">
        <f t="shared" si="52"/>
        <v>0.23728813559322035</v>
      </c>
      <c r="AV124" s="22"/>
      <c r="AW124" s="115"/>
      <c r="AX124" s="115"/>
      <c r="AY124" s="42"/>
      <c r="AZ124" s="42"/>
      <c r="BA124" s="96">
        <v>73</v>
      </c>
      <c r="BB124" s="99"/>
      <c r="BC124" s="96">
        <v>73</v>
      </c>
      <c r="BD124" s="224">
        <f t="shared" si="40"/>
        <v>0</v>
      </c>
      <c r="BE124" s="115">
        <f t="shared" si="41"/>
        <v>0</v>
      </c>
      <c r="BF124" s="96">
        <v>96</v>
      </c>
      <c r="BG124" s="99"/>
      <c r="BH124" s="96">
        <v>98</v>
      </c>
      <c r="BI124" s="224">
        <f t="shared" si="53"/>
        <v>2</v>
      </c>
      <c r="BJ124" s="115">
        <f t="shared" si="54"/>
        <v>2.0833333333333332E-2</v>
      </c>
      <c r="BK124" s="96"/>
      <c r="BL124" s="183"/>
      <c r="BM124" s="253"/>
      <c r="BN124" s="224"/>
      <c r="BO124" s="115"/>
      <c r="BP124" s="42"/>
      <c r="BQ124" s="42"/>
      <c r="BR124" s="47"/>
      <c r="BS124" s="42"/>
      <c r="BT124" s="48"/>
      <c r="BU124" s="42"/>
      <c r="BV124" s="42"/>
      <c r="BW124" s="42"/>
      <c r="BX124" s="42"/>
      <c r="BY124" s="96">
        <v>0</v>
      </c>
      <c r="BZ124" s="94">
        <v>0</v>
      </c>
      <c r="CA124" s="94">
        <v>0</v>
      </c>
      <c r="CB124" s="94">
        <v>1</v>
      </c>
      <c r="CC124" s="94">
        <v>0</v>
      </c>
      <c r="CD124" s="94">
        <v>0</v>
      </c>
      <c r="CE124" s="94">
        <v>0</v>
      </c>
      <c r="CF124" s="94">
        <v>0</v>
      </c>
      <c r="CG124" s="94">
        <v>1</v>
      </c>
      <c r="CH124" s="94">
        <v>0</v>
      </c>
      <c r="CI124" s="94">
        <v>0</v>
      </c>
      <c r="CJ124" s="94">
        <v>0</v>
      </c>
      <c r="CK124" s="94">
        <v>0</v>
      </c>
      <c r="CL124" s="94">
        <v>0</v>
      </c>
      <c r="CM124" s="94">
        <v>0</v>
      </c>
      <c r="CN124" s="94" t="s">
        <v>4379</v>
      </c>
      <c r="CO124" s="94"/>
      <c r="CP124" s="216">
        <v>0.54</v>
      </c>
      <c r="CQ124" s="94"/>
      <c r="CR124" s="94"/>
      <c r="CS124" s="216">
        <v>0.28000000000000003</v>
      </c>
      <c r="CT124" s="94"/>
      <c r="CU124" s="94"/>
      <c r="CV124" s="94"/>
      <c r="CW124" s="94">
        <v>81</v>
      </c>
      <c r="CX124" s="94">
        <v>60</v>
      </c>
      <c r="CY124" s="94">
        <v>54</v>
      </c>
      <c r="CZ124" s="94"/>
      <c r="DA124" s="94"/>
      <c r="DB124" s="94"/>
      <c r="DC124" s="94">
        <v>41</v>
      </c>
      <c r="DD124" s="94">
        <v>22</v>
      </c>
      <c r="DE124" s="94">
        <v>17</v>
      </c>
      <c r="DF124" s="94"/>
      <c r="DG124" s="94"/>
      <c r="DH124" s="94"/>
      <c r="DI124" s="94">
        <v>83</v>
      </c>
      <c r="DJ124" s="94">
        <v>66</v>
      </c>
      <c r="DK124" s="94">
        <v>59</v>
      </c>
      <c r="DL124" s="94"/>
      <c r="DM124" s="94"/>
      <c r="DN124" s="94"/>
      <c r="DO124" s="94">
        <v>2</v>
      </c>
      <c r="DP124" s="94">
        <v>6</v>
      </c>
      <c r="DQ124" s="94">
        <v>6</v>
      </c>
      <c r="DR124" s="94"/>
    </row>
    <row r="125" spans="1:122">
      <c r="A125" s="42">
        <v>122</v>
      </c>
      <c r="B125" s="42">
        <v>2024</v>
      </c>
      <c r="C125" s="189"/>
      <c r="D125" s="217"/>
      <c r="E125" s="189"/>
      <c r="F125" s="96" t="s">
        <v>4354</v>
      </c>
      <c r="G125" s="189"/>
      <c r="H125" s="96" t="s">
        <v>4384</v>
      </c>
      <c r="I125" s="189"/>
      <c r="J125" s="189"/>
      <c r="K125" s="42" t="s">
        <v>4166</v>
      </c>
      <c r="L125" s="96" t="s">
        <v>4183</v>
      </c>
      <c r="M125" s="189"/>
      <c r="N125" s="96" t="s">
        <v>4385</v>
      </c>
      <c r="O125" s="96" t="s">
        <v>4386</v>
      </c>
      <c r="P125" s="96" t="s">
        <v>4387</v>
      </c>
      <c r="Q125" s="96" t="s">
        <v>4387</v>
      </c>
      <c r="R125" s="189"/>
      <c r="S125" s="252">
        <v>16913</v>
      </c>
      <c r="T125" s="252">
        <v>7761</v>
      </c>
      <c r="U125" s="96">
        <v>1552</v>
      </c>
      <c r="V125" s="96" t="s">
        <v>3254</v>
      </c>
      <c r="W125" s="189"/>
      <c r="X125" s="189"/>
      <c r="Y125" s="193"/>
      <c r="Z125" s="212"/>
      <c r="AA125" s="193"/>
      <c r="AB125" s="96">
        <v>24</v>
      </c>
      <c r="AC125" s="42"/>
      <c r="AD125" s="96">
        <v>36</v>
      </c>
      <c r="AE125" s="224">
        <f t="shared" si="46"/>
        <v>12</v>
      </c>
      <c r="AF125" s="115">
        <f t="shared" si="47"/>
        <v>0.5</v>
      </c>
      <c r="AG125" s="96">
        <v>46</v>
      </c>
      <c r="AH125" s="22"/>
      <c r="AI125" s="96">
        <v>69</v>
      </c>
      <c r="AJ125" s="224">
        <f t="shared" si="48"/>
        <v>23</v>
      </c>
      <c r="AK125" s="115">
        <f t="shared" si="49"/>
        <v>0.5</v>
      </c>
      <c r="AL125" s="96">
        <v>84</v>
      </c>
      <c r="AM125" s="53"/>
      <c r="AN125" s="96">
        <v>82</v>
      </c>
      <c r="AO125" s="224">
        <f t="shared" si="36"/>
        <v>-2</v>
      </c>
      <c r="AP125" s="115">
        <f t="shared" si="37"/>
        <v>-2.3809523809523808E-2</v>
      </c>
      <c r="AQ125" s="96">
        <v>50</v>
      </c>
      <c r="AR125" s="221"/>
      <c r="AS125" s="96">
        <v>57</v>
      </c>
      <c r="AT125" s="224">
        <f t="shared" si="51"/>
        <v>7</v>
      </c>
      <c r="AU125" s="115">
        <f t="shared" si="52"/>
        <v>0.14000000000000001</v>
      </c>
      <c r="AV125" s="22"/>
      <c r="AW125" s="115"/>
      <c r="AX125" s="115"/>
      <c r="AY125" s="42"/>
      <c r="AZ125" s="42"/>
      <c r="BA125" s="96">
        <v>62</v>
      </c>
      <c r="BB125" s="99"/>
      <c r="BC125" s="96">
        <v>59</v>
      </c>
      <c r="BD125" s="224">
        <f t="shared" si="40"/>
        <v>-3</v>
      </c>
      <c r="BE125" s="115">
        <f t="shared" si="41"/>
        <v>-4.8387096774193547E-2</v>
      </c>
      <c r="BF125" s="96">
        <v>78</v>
      </c>
      <c r="BG125" s="99"/>
      <c r="BH125" s="96">
        <v>78</v>
      </c>
      <c r="BI125" s="224">
        <f t="shared" si="53"/>
        <v>0</v>
      </c>
      <c r="BJ125" s="115">
        <f t="shared" si="54"/>
        <v>0</v>
      </c>
      <c r="BK125" s="96"/>
      <c r="BL125" s="183"/>
      <c r="BM125" s="253"/>
      <c r="BN125" s="224"/>
      <c r="BO125" s="115"/>
      <c r="BP125" s="42"/>
      <c r="BQ125" s="42"/>
      <c r="BR125" s="47"/>
      <c r="BS125" s="42"/>
      <c r="BT125" s="48"/>
      <c r="BU125" s="42"/>
      <c r="BV125" s="42"/>
      <c r="BW125" s="42"/>
      <c r="BX125" s="42"/>
      <c r="BY125" s="96">
        <v>1</v>
      </c>
      <c r="BZ125" s="94">
        <v>0</v>
      </c>
      <c r="CA125" s="94">
        <v>0</v>
      </c>
      <c r="CB125" s="94">
        <v>0</v>
      </c>
      <c r="CC125" s="94">
        <v>0</v>
      </c>
      <c r="CD125" s="94">
        <v>0</v>
      </c>
      <c r="CE125" s="94">
        <v>0</v>
      </c>
      <c r="CF125" s="94">
        <v>0</v>
      </c>
      <c r="CG125" s="94">
        <v>0</v>
      </c>
      <c r="CH125" s="94">
        <v>0</v>
      </c>
      <c r="CI125" s="94">
        <v>0</v>
      </c>
      <c r="CJ125" s="94">
        <v>0</v>
      </c>
      <c r="CK125" s="94">
        <v>1</v>
      </c>
      <c r="CL125" s="94">
        <v>0</v>
      </c>
      <c r="CM125" s="94">
        <v>0</v>
      </c>
      <c r="CN125" s="94" t="s">
        <v>4388</v>
      </c>
      <c r="CO125" s="94"/>
      <c r="CP125" s="216">
        <v>0.27</v>
      </c>
      <c r="CQ125" s="94"/>
      <c r="CR125" s="94"/>
      <c r="CS125" s="216">
        <v>0.31</v>
      </c>
      <c r="CT125" s="94"/>
      <c r="CU125" s="94"/>
      <c r="CV125" s="94"/>
      <c r="CW125" s="94">
        <v>92</v>
      </c>
      <c r="CX125" s="94">
        <v>85</v>
      </c>
      <c r="CY125" s="94">
        <v>81</v>
      </c>
      <c r="CZ125" s="94"/>
      <c r="DA125" s="94"/>
      <c r="DB125" s="94"/>
      <c r="DC125" s="94">
        <v>65</v>
      </c>
      <c r="DD125" s="94">
        <v>50</v>
      </c>
      <c r="DE125" s="94">
        <v>46</v>
      </c>
      <c r="DF125" s="94"/>
      <c r="DG125" s="94"/>
      <c r="DH125" s="94"/>
      <c r="DI125" s="94">
        <v>93</v>
      </c>
      <c r="DJ125" s="94">
        <v>87</v>
      </c>
      <c r="DK125" s="94">
        <v>84</v>
      </c>
      <c r="DL125" s="94"/>
      <c r="DM125" s="94"/>
      <c r="DN125" s="94"/>
      <c r="DO125" s="94">
        <v>2</v>
      </c>
      <c r="DP125" s="94">
        <v>3</v>
      </c>
      <c r="DQ125" s="94">
        <v>3</v>
      </c>
      <c r="DR125" s="94"/>
    </row>
    <row r="126" spans="1:122">
      <c r="A126" s="42">
        <v>123</v>
      </c>
      <c r="B126" s="42">
        <v>2024</v>
      </c>
      <c r="C126" s="189"/>
      <c r="D126" s="217"/>
      <c r="E126" s="189"/>
      <c r="F126" s="96" t="s">
        <v>4354</v>
      </c>
      <c r="G126" s="189"/>
      <c r="H126" s="96" t="s">
        <v>4389</v>
      </c>
      <c r="I126" s="189"/>
      <c r="J126" s="189"/>
      <c r="K126" s="42" t="s">
        <v>4166</v>
      </c>
      <c r="L126" s="96" t="s">
        <v>4183</v>
      </c>
      <c r="M126" s="189"/>
      <c r="N126" s="96" t="s">
        <v>4385</v>
      </c>
      <c r="O126" s="96" t="s">
        <v>4390</v>
      </c>
      <c r="P126" s="96" t="s">
        <v>4387</v>
      </c>
      <c r="Q126" s="96" t="s">
        <v>4387</v>
      </c>
      <c r="R126" s="189"/>
      <c r="S126" s="252">
        <v>17204</v>
      </c>
      <c r="T126" s="252">
        <v>7614</v>
      </c>
      <c r="U126" s="96">
        <v>3441</v>
      </c>
      <c r="V126" s="96" t="s">
        <v>3254</v>
      </c>
      <c r="W126" s="189"/>
      <c r="X126" s="189"/>
      <c r="Y126" s="193"/>
      <c r="Z126" s="212"/>
      <c r="AA126" s="193"/>
      <c r="AB126" s="96">
        <v>5</v>
      </c>
      <c r="AC126" s="42"/>
      <c r="AD126" s="96">
        <v>18</v>
      </c>
      <c r="AE126" s="224">
        <f t="shared" si="46"/>
        <v>13</v>
      </c>
      <c r="AF126" s="115">
        <f t="shared" si="47"/>
        <v>2.6</v>
      </c>
      <c r="AG126" s="96">
        <v>21</v>
      </c>
      <c r="AH126" s="22"/>
      <c r="AI126" s="96">
        <v>43</v>
      </c>
      <c r="AJ126" s="224">
        <f t="shared" si="48"/>
        <v>22</v>
      </c>
      <c r="AK126" s="115">
        <f t="shared" si="49"/>
        <v>1.0476190476190477</v>
      </c>
      <c r="AL126" s="96">
        <v>70</v>
      </c>
      <c r="AM126" s="53"/>
      <c r="AN126" s="96">
        <v>77</v>
      </c>
      <c r="AO126" s="224">
        <f t="shared" si="36"/>
        <v>7</v>
      </c>
      <c r="AP126" s="115">
        <f t="shared" si="37"/>
        <v>0.1</v>
      </c>
      <c r="AQ126" s="96">
        <v>38</v>
      </c>
      <c r="AR126" s="221"/>
      <c r="AS126" s="96">
        <v>54</v>
      </c>
      <c r="AT126" s="224">
        <f t="shared" si="51"/>
        <v>16</v>
      </c>
      <c r="AU126" s="115">
        <f t="shared" si="52"/>
        <v>0.42105263157894735</v>
      </c>
      <c r="AV126" s="22"/>
      <c r="AW126" s="115"/>
      <c r="AX126" s="115"/>
      <c r="AY126" s="42"/>
      <c r="AZ126" s="42"/>
      <c r="BA126" s="96">
        <v>57</v>
      </c>
      <c r="BB126" s="99"/>
      <c r="BC126" s="96">
        <v>57</v>
      </c>
      <c r="BD126" s="224">
        <f t="shared" si="40"/>
        <v>0</v>
      </c>
      <c r="BE126" s="115">
        <f t="shared" si="41"/>
        <v>0</v>
      </c>
      <c r="BF126" s="96">
        <v>64</v>
      </c>
      <c r="BG126" s="99"/>
      <c r="BH126" s="96">
        <v>66</v>
      </c>
      <c r="BI126" s="224">
        <f t="shared" si="53"/>
        <v>2</v>
      </c>
      <c r="BJ126" s="115">
        <f t="shared" si="54"/>
        <v>3.125E-2</v>
      </c>
      <c r="BK126" s="96">
        <v>77</v>
      </c>
      <c r="BL126" s="183"/>
      <c r="BM126" s="96">
        <v>81</v>
      </c>
      <c r="BN126" s="224">
        <f>BM126-BK126</f>
        <v>4</v>
      </c>
      <c r="BO126" s="115">
        <f>(BM126-BK126)/BK126</f>
        <v>5.1948051948051951E-2</v>
      </c>
      <c r="BP126" s="42"/>
      <c r="BQ126" s="42"/>
      <c r="BR126" s="47"/>
      <c r="BS126" s="42"/>
      <c r="BT126" s="48"/>
      <c r="BU126" s="42"/>
      <c r="BV126" s="42"/>
      <c r="BW126" s="42"/>
      <c r="BX126" s="42"/>
      <c r="BY126" s="96">
        <v>1</v>
      </c>
      <c r="BZ126" s="94">
        <v>0</v>
      </c>
      <c r="CA126" s="94">
        <v>0</v>
      </c>
      <c r="CB126" s="94">
        <v>0</v>
      </c>
      <c r="CC126" s="94">
        <v>0</v>
      </c>
      <c r="CD126" s="94">
        <v>0</v>
      </c>
      <c r="CE126" s="94">
        <v>0</v>
      </c>
      <c r="CF126" s="94">
        <v>0</v>
      </c>
      <c r="CG126" s="94">
        <v>0</v>
      </c>
      <c r="CH126" s="94">
        <v>0</v>
      </c>
      <c r="CI126" s="94">
        <v>0</v>
      </c>
      <c r="CJ126" s="94">
        <v>0</v>
      </c>
      <c r="CK126" s="94">
        <v>1</v>
      </c>
      <c r="CL126" s="94">
        <v>0</v>
      </c>
      <c r="CM126" s="94">
        <v>0</v>
      </c>
      <c r="CN126" s="94" t="s">
        <v>4391</v>
      </c>
      <c r="CO126" s="94"/>
      <c r="CP126" s="216">
        <v>0.22</v>
      </c>
      <c r="CQ126" s="94"/>
      <c r="CR126" s="94"/>
      <c r="CS126" s="216">
        <v>0.31</v>
      </c>
      <c r="CT126" s="94"/>
      <c r="CU126" s="94"/>
      <c r="CV126" s="94"/>
      <c r="CW126" s="94">
        <v>91</v>
      </c>
      <c r="CX126" s="94">
        <v>83</v>
      </c>
      <c r="CY126" s="94">
        <v>80</v>
      </c>
      <c r="CZ126" s="94"/>
      <c r="DA126" s="94"/>
      <c r="DB126" s="94"/>
      <c r="DC126" s="94">
        <v>65</v>
      </c>
      <c r="DD126" s="94">
        <v>48</v>
      </c>
      <c r="DE126" s="94">
        <v>45</v>
      </c>
      <c r="DF126" s="94"/>
      <c r="DG126" s="94"/>
      <c r="DH126" s="94"/>
      <c r="DI126" s="94">
        <v>92</v>
      </c>
      <c r="DJ126" s="94">
        <v>87</v>
      </c>
      <c r="DK126" s="94">
        <v>83</v>
      </c>
      <c r="DL126" s="94"/>
      <c r="DM126" s="94"/>
      <c r="DN126" s="94"/>
      <c r="DO126" s="94">
        <v>1</v>
      </c>
      <c r="DP126" s="94">
        <v>4</v>
      </c>
      <c r="DQ126" s="94">
        <v>3</v>
      </c>
      <c r="DR126" s="94"/>
    </row>
  </sheetData>
  <hyperlinks>
    <hyperlink ref="Z52" r:id="rId1" xr:uid="{00000000-0004-0000-0500-000000000000}"/>
    <hyperlink ref="Z53" r:id="rId2" xr:uid="{00000000-0004-0000-0500-000001000000}"/>
    <hyperlink ref="Z54" r:id="rId3" xr:uid="{00000000-0004-0000-0500-000002000000}"/>
    <hyperlink ref="Z55" r:id="rId4" xr:uid="{00000000-0004-0000-0500-000003000000}"/>
    <hyperlink ref="Z56" r:id="rId5" xr:uid="{00000000-0004-0000-0500-000004000000}"/>
    <hyperlink ref="Z57" r:id="rId6" xr:uid="{00000000-0004-0000-0500-000005000000}"/>
    <hyperlink ref="Z58" r:id="rId7" xr:uid="{00000000-0004-0000-0500-000006000000}"/>
    <hyperlink ref="Z59" r:id="rId8" xr:uid="{00000000-0004-0000-0500-000007000000}"/>
    <hyperlink ref="Z60" r:id="rId9" xr:uid="{00000000-0004-0000-0500-000008000000}"/>
    <hyperlink ref="Z61" r:id="rId10" xr:uid="{00000000-0004-0000-0500-000009000000}"/>
    <hyperlink ref="Z62" r:id="rId11" xr:uid="{00000000-0004-0000-0500-00000A000000}"/>
    <hyperlink ref="Z63" r:id="rId12" xr:uid="{00000000-0004-0000-0500-00000B000000}"/>
    <hyperlink ref="Z64" r:id="rId13" xr:uid="{00000000-0004-0000-0500-00000C000000}"/>
    <hyperlink ref="Z65" r:id="rId14" xr:uid="{00000000-0004-0000-0500-00000D000000}"/>
    <hyperlink ref="Z66" r:id="rId15" xr:uid="{00000000-0004-0000-0500-00000E000000}"/>
    <hyperlink ref="Z67" r:id="rId16" xr:uid="{00000000-0004-0000-0500-00000F000000}"/>
    <hyperlink ref="Z68" r:id="rId17" xr:uid="{00000000-0004-0000-0500-000010000000}"/>
    <hyperlink ref="Z69" r:id="rId18" xr:uid="{00000000-0004-0000-0500-000011000000}"/>
    <hyperlink ref="Z70" r:id="rId19" xr:uid="{00000000-0004-0000-0500-000012000000}"/>
    <hyperlink ref="Z71" r:id="rId20" xr:uid="{00000000-0004-0000-0500-000013000000}"/>
    <hyperlink ref="Z72" r:id="rId21" xr:uid="{00000000-0004-0000-0500-000014000000}"/>
    <hyperlink ref="Z73" r:id="rId22" xr:uid="{00000000-0004-0000-0500-000015000000}"/>
    <hyperlink ref="Z74" r:id="rId23" xr:uid="{00000000-0004-0000-0500-000016000000}"/>
    <hyperlink ref="Z75" r:id="rId24" xr:uid="{00000000-0004-0000-0500-000017000000}"/>
    <hyperlink ref="Z76" r:id="rId25" xr:uid="{00000000-0004-0000-0500-000018000000}"/>
    <hyperlink ref="Z77" r:id="rId26" xr:uid="{00000000-0004-0000-0500-000019000000}"/>
    <hyperlink ref="Z78" r:id="rId27" xr:uid="{00000000-0004-0000-0500-00001A000000}"/>
    <hyperlink ref="Z79" r:id="rId28" xr:uid="{00000000-0004-0000-0500-00001B000000}"/>
    <hyperlink ref="Z80" r:id="rId29" xr:uid="{00000000-0004-0000-0500-00001C000000}"/>
    <hyperlink ref="Z81" r:id="rId30" xr:uid="{00000000-0004-0000-0500-00001D000000}"/>
    <hyperlink ref="Z82" r:id="rId31" xr:uid="{00000000-0004-0000-0500-00001E000000}"/>
    <hyperlink ref="Z83" r:id="rId32" xr:uid="{00000000-0004-0000-0500-00001F000000}"/>
    <hyperlink ref="Z84" r:id="rId33" xr:uid="{00000000-0004-0000-0500-000020000000}"/>
    <hyperlink ref="Z85" r:id="rId34" xr:uid="{00000000-0004-0000-0500-000021000000}"/>
    <hyperlink ref="Z86" r:id="rId35" xr:uid="{00000000-0004-0000-0500-000022000000}"/>
    <hyperlink ref="Z87" r:id="rId36" xr:uid="{00000000-0004-0000-0500-000023000000}"/>
    <hyperlink ref="Z92" r:id="rId37" xr:uid="{00000000-0004-0000-0500-000024000000}"/>
    <hyperlink ref="Z93" r:id="rId38" xr:uid="{00000000-0004-0000-0500-000025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B2:R4065"/>
  <sheetViews>
    <sheetView workbookViewId="0"/>
  </sheetViews>
  <sheetFormatPr defaultColWidth="14.42578125" defaultRowHeight="15.75" customHeight="1"/>
  <cols>
    <col min="1" max="1" width="10" customWidth="1"/>
    <col min="2" max="2" width="49.85546875" customWidth="1"/>
    <col min="3" max="3" width="52.7109375" customWidth="1"/>
    <col min="4" max="4" width="83.85546875" customWidth="1"/>
    <col min="5" max="5" width="58.140625" customWidth="1"/>
    <col min="6" max="7" width="10" customWidth="1"/>
    <col min="8" max="8" width="56.28515625" customWidth="1"/>
    <col min="9" max="9" width="38.140625" customWidth="1"/>
    <col min="10" max="10" width="10" customWidth="1"/>
    <col min="11" max="11" width="54.85546875" customWidth="1"/>
    <col min="12" max="13" width="32" customWidth="1"/>
    <col min="14" max="14" width="27.5703125" customWidth="1"/>
    <col min="15" max="15" width="32" customWidth="1"/>
    <col min="16" max="16" width="40.140625" customWidth="1"/>
    <col min="17" max="17" width="46.140625" customWidth="1"/>
    <col min="18" max="18" width="32.140625" customWidth="1"/>
    <col min="19" max="19" width="32" customWidth="1"/>
  </cols>
  <sheetData>
    <row r="2" spans="2:18" ht="12.75" customHeight="1">
      <c r="N2" s="1" t="s">
        <v>29</v>
      </c>
    </row>
    <row r="3" spans="2:18" ht="12.75" customHeight="1">
      <c r="B3" s="570" t="s">
        <v>5621</v>
      </c>
      <c r="C3" s="570" t="s">
        <v>5562</v>
      </c>
      <c r="D3" s="570" t="s">
        <v>5563</v>
      </c>
      <c r="E3" s="570" t="s">
        <v>6251</v>
      </c>
      <c r="H3" s="571" t="s">
        <v>6252</v>
      </c>
      <c r="I3" s="7" t="s">
        <v>6253</v>
      </c>
      <c r="K3" s="571" t="s">
        <v>184</v>
      </c>
      <c r="L3" s="571" t="s">
        <v>181</v>
      </c>
      <c r="M3" s="572"/>
      <c r="N3" s="573" t="s">
        <v>6254</v>
      </c>
      <c r="O3" s="573" t="s">
        <v>179</v>
      </c>
      <c r="P3" s="573" t="s">
        <v>182</v>
      </c>
      <c r="Q3" s="573" t="s">
        <v>4393</v>
      </c>
      <c r="R3" s="573" t="s">
        <v>184</v>
      </c>
    </row>
    <row r="4" spans="2:18" ht="12.75" customHeight="1">
      <c r="B4" s="8" t="s">
        <v>1945</v>
      </c>
      <c r="C4" s="8" t="s">
        <v>1946</v>
      </c>
      <c r="D4" s="8" t="s">
        <v>6255</v>
      </c>
      <c r="E4" s="8" t="s">
        <v>6256</v>
      </c>
      <c r="H4" s="574" t="s">
        <v>1030</v>
      </c>
      <c r="I4" s="574" t="s">
        <v>1030</v>
      </c>
      <c r="K4" s="575" t="s">
        <v>773</v>
      </c>
      <c r="L4" s="1" t="s">
        <v>727</v>
      </c>
      <c r="N4" s="576" t="s">
        <v>6257</v>
      </c>
      <c r="O4" s="576" t="s">
        <v>4499</v>
      </c>
      <c r="P4" s="5" t="s">
        <v>4500</v>
      </c>
      <c r="Q4" s="5" t="s">
        <v>4500</v>
      </c>
      <c r="R4" s="576" t="s">
        <v>4501</v>
      </c>
    </row>
    <row r="5" spans="2:18" ht="12.75" customHeight="1">
      <c r="B5" s="8" t="s">
        <v>283</v>
      </c>
      <c r="C5" s="8" t="s">
        <v>6258</v>
      </c>
      <c r="D5" s="8" t="s">
        <v>6259</v>
      </c>
      <c r="E5" s="8" t="s">
        <v>6260</v>
      </c>
      <c r="H5" s="574" t="s">
        <v>773</v>
      </c>
      <c r="I5" s="7" t="s">
        <v>772</v>
      </c>
      <c r="K5" s="575" t="s">
        <v>1210</v>
      </c>
      <c r="L5" s="1" t="s">
        <v>775</v>
      </c>
      <c r="N5" s="576" t="s">
        <v>6257</v>
      </c>
      <c r="O5" s="576" t="s">
        <v>668</v>
      </c>
      <c r="P5" s="5" t="s">
        <v>4509</v>
      </c>
      <c r="Q5" s="5" t="s">
        <v>4509</v>
      </c>
      <c r="R5" s="576" t="s">
        <v>4510</v>
      </c>
    </row>
    <row r="6" spans="2:18" ht="12.75" customHeight="1">
      <c r="B6" s="8" t="s">
        <v>283</v>
      </c>
      <c r="C6" s="8" t="s">
        <v>726</v>
      </c>
      <c r="D6" s="8" t="s">
        <v>6259</v>
      </c>
      <c r="E6" s="8" t="s">
        <v>6261</v>
      </c>
      <c r="H6" s="574" t="s">
        <v>1210</v>
      </c>
      <c r="I6" s="7" t="s">
        <v>772</v>
      </c>
      <c r="K6" s="575" t="s">
        <v>1012</v>
      </c>
      <c r="L6" s="1" t="s">
        <v>1009</v>
      </c>
      <c r="N6" s="577" t="s">
        <v>6262</v>
      </c>
      <c r="O6" s="576" t="s">
        <v>6263</v>
      </c>
      <c r="P6" s="5" t="s">
        <v>4513</v>
      </c>
      <c r="Q6" s="5" t="s">
        <v>4513</v>
      </c>
      <c r="R6" s="576" t="s">
        <v>6264</v>
      </c>
    </row>
    <row r="7" spans="2:18" ht="12.75" customHeight="1">
      <c r="B7" s="8" t="s">
        <v>868</v>
      </c>
      <c r="C7" s="8" t="s">
        <v>6265</v>
      </c>
      <c r="D7" s="8" t="s">
        <v>6266</v>
      </c>
      <c r="E7" s="8" t="s">
        <v>6267</v>
      </c>
      <c r="H7" s="574" t="s">
        <v>1324</v>
      </c>
      <c r="I7" s="7" t="s">
        <v>1323</v>
      </c>
      <c r="K7" s="575" t="s">
        <v>998</v>
      </c>
      <c r="L7" s="1" t="s">
        <v>996</v>
      </c>
      <c r="N7" s="576" t="s">
        <v>6257</v>
      </c>
      <c r="O7" s="576" t="s">
        <v>4516</v>
      </c>
      <c r="P7" s="5" t="s">
        <v>4517</v>
      </c>
      <c r="Q7" s="5" t="s">
        <v>4517</v>
      </c>
      <c r="R7" s="576" t="s">
        <v>4518</v>
      </c>
    </row>
    <row r="8" spans="2:18" ht="12.75" customHeight="1">
      <c r="B8" s="8" t="s">
        <v>853</v>
      </c>
      <c r="C8" s="8" t="s">
        <v>854</v>
      </c>
      <c r="D8" s="8" t="s">
        <v>6268</v>
      </c>
      <c r="E8" s="8" t="s">
        <v>6269</v>
      </c>
      <c r="H8" s="574" t="s">
        <v>1012</v>
      </c>
      <c r="I8" s="7" t="s">
        <v>1011</v>
      </c>
      <c r="K8" s="575" t="s">
        <v>1219</v>
      </c>
      <c r="L8" s="1" t="s">
        <v>1217</v>
      </c>
      <c r="N8" s="576" t="s">
        <v>5567</v>
      </c>
      <c r="O8" s="576" t="s">
        <v>6270</v>
      </c>
      <c r="P8" s="5" t="s">
        <v>4521</v>
      </c>
      <c r="Q8" s="5" t="s">
        <v>4521</v>
      </c>
      <c r="R8" s="576" t="s">
        <v>4521</v>
      </c>
    </row>
    <row r="9" spans="2:18" ht="12.75" customHeight="1">
      <c r="B9" s="8" t="s">
        <v>853</v>
      </c>
      <c r="C9" s="8" t="s">
        <v>854</v>
      </c>
      <c r="D9" s="8" t="s">
        <v>6268</v>
      </c>
      <c r="E9" s="8" t="s">
        <v>6271</v>
      </c>
      <c r="H9" s="574" t="s">
        <v>871</v>
      </c>
      <c r="I9" s="7" t="s">
        <v>870</v>
      </c>
      <c r="K9" s="575" t="s">
        <v>1185</v>
      </c>
      <c r="L9" s="1" t="s">
        <v>1183</v>
      </c>
      <c r="N9" s="576" t="s">
        <v>6272</v>
      </c>
      <c r="O9" s="576" t="s">
        <v>6273</v>
      </c>
      <c r="P9" s="5" t="s">
        <v>4524</v>
      </c>
      <c r="Q9" s="5" t="s">
        <v>4525</v>
      </c>
      <c r="R9" s="576" t="s">
        <v>6274</v>
      </c>
    </row>
    <row r="10" spans="2:18" ht="12.75" customHeight="1">
      <c r="B10" s="8" t="s">
        <v>868</v>
      </c>
      <c r="C10" s="8" t="s">
        <v>6275</v>
      </c>
      <c r="D10" s="8" t="s">
        <v>6276</v>
      </c>
      <c r="E10" s="8" t="s">
        <v>6277</v>
      </c>
      <c r="H10" s="574" t="s">
        <v>998</v>
      </c>
      <c r="I10" s="7" t="s">
        <v>997</v>
      </c>
      <c r="K10" s="575" t="s">
        <v>1252</v>
      </c>
      <c r="L10" s="1" t="s">
        <v>1250</v>
      </c>
      <c r="N10" s="576" t="s">
        <v>5567</v>
      </c>
      <c r="O10" s="576" t="s">
        <v>4529</v>
      </c>
      <c r="P10" s="5" t="s">
        <v>4530</v>
      </c>
      <c r="Q10" s="5" t="s">
        <v>4530</v>
      </c>
      <c r="R10" s="576" t="s">
        <v>4531</v>
      </c>
    </row>
    <row r="11" spans="2:18" ht="12.75" customHeight="1">
      <c r="B11" s="8" t="s">
        <v>868</v>
      </c>
      <c r="C11" s="8" t="s">
        <v>6278</v>
      </c>
      <c r="D11" s="8" t="s">
        <v>6279</v>
      </c>
      <c r="E11" s="8" t="s">
        <v>6280</v>
      </c>
      <c r="H11" s="574" t="s">
        <v>1219</v>
      </c>
      <c r="I11" s="7" t="s">
        <v>1218</v>
      </c>
      <c r="K11" s="575" t="s">
        <v>975</v>
      </c>
      <c r="L11" s="1" t="s">
        <v>973</v>
      </c>
      <c r="N11" s="576" t="s">
        <v>6257</v>
      </c>
      <c r="O11" s="576" t="s">
        <v>4543</v>
      </c>
      <c r="P11" s="5" t="s">
        <v>4534</v>
      </c>
      <c r="Q11" s="5" t="s">
        <v>4534</v>
      </c>
      <c r="R11" s="576" t="s">
        <v>6281</v>
      </c>
    </row>
    <row r="12" spans="2:18" ht="12.75" customHeight="1">
      <c r="B12" s="8" t="s">
        <v>841</v>
      </c>
      <c r="C12" s="8" t="s">
        <v>6282</v>
      </c>
      <c r="D12" s="8" t="s">
        <v>6283</v>
      </c>
      <c r="E12" s="8" t="s">
        <v>6284</v>
      </c>
      <c r="H12" s="574" t="s">
        <v>1214</v>
      </c>
      <c r="I12" s="7" t="s">
        <v>1213</v>
      </c>
      <c r="K12" s="575" t="s">
        <v>1070</v>
      </c>
      <c r="L12" s="1" t="s">
        <v>1068</v>
      </c>
      <c r="N12" s="578" t="s">
        <v>5571</v>
      </c>
      <c r="O12" s="576" t="s">
        <v>4537</v>
      </c>
      <c r="P12" s="5" t="s">
        <v>4538</v>
      </c>
      <c r="Q12" s="5" t="s">
        <v>4538</v>
      </c>
      <c r="R12" s="576" t="s">
        <v>4539</v>
      </c>
    </row>
    <row r="13" spans="2:18" ht="12.75" customHeight="1">
      <c r="B13" s="8" t="s">
        <v>864</v>
      </c>
      <c r="C13" s="8" t="s">
        <v>865</v>
      </c>
      <c r="D13" s="8" t="s">
        <v>1415</v>
      </c>
      <c r="E13" s="8" t="s">
        <v>6285</v>
      </c>
      <c r="H13" s="574" t="s">
        <v>1185</v>
      </c>
      <c r="I13" s="7" t="s">
        <v>1184</v>
      </c>
      <c r="K13" s="575" t="s">
        <v>1023</v>
      </c>
      <c r="L13" s="1" t="s">
        <v>1020</v>
      </c>
      <c r="N13" s="576" t="s">
        <v>6272</v>
      </c>
      <c r="O13" s="576" t="s">
        <v>6273</v>
      </c>
      <c r="P13" s="5" t="s">
        <v>4524</v>
      </c>
      <c r="Q13" s="5" t="s">
        <v>4525</v>
      </c>
      <c r="R13" s="576" t="s">
        <v>6286</v>
      </c>
    </row>
    <row r="14" spans="2:18" ht="12.75" customHeight="1">
      <c r="B14" s="8" t="s">
        <v>367</v>
      </c>
      <c r="C14" s="8" t="s">
        <v>794</v>
      </c>
      <c r="D14" s="8" t="s">
        <v>780</v>
      </c>
      <c r="E14" s="8" t="s">
        <v>6287</v>
      </c>
      <c r="H14" s="574" t="s">
        <v>1156</v>
      </c>
      <c r="I14" s="7" t="s">
        <v>1155</v>
      </c>
      <c r="K14" s="575" t="s">
        <v>769</v>
      </c>
      <c r="L14" s="1" t="s">
        <v>727</v>
      </c>
      <c r="N14" s="576" t="s">
        <v>6288</v>
      </c>
      <c r="O14" s="576" t="s">
        <v>4504</v>
      </c>
      <c r="P14" s="5" t="s">
        <v>4505</v>
      </c>
      <c r="Q14" s="5" t="s">
        <v>4505</v>
      </c>
      <c r="R14" s="576" t="s">
        <v>4506</v>
      </c>
    </row>
    <row r="15" spans="2:18" ht="12.75" customHeight="1">
      <c r="B15" s="8" t="s">
        <v>367</v>
      </c>
      <c r="C15" s="8" t="s">
        <v>794</v>
      </c>
      <c r="D15" s="8" t="s">
        <v>780</v>
      </c>
      <c r="E15" s="8" t="s">
        <v>2924</v>
      </c>
      <c r="H15" s="574" t="s">
        <v>1326</v>
      </c>
      <c r="I15" s="7" t="s">
        <v>1155</v>
      </c>
      <c r="K15" s="575" t="s">
        <v>1277</v>
      </c>
      <c r="L15" s="1" t="s">
        <v>796</v>
      </c>
      <c r="N15" s="576" t="s">
        <v>6257</v>
      </c>
      <c r="O15" s="576" t="s">
        <v>4543</v>
      </c>
      <c r="P15" s="5" t="s">
        <v>4544</v>
      </c>
      <c r="Q15" s="5" t="s">
        <v>4544</v>
      </c>
      <c r="R15" s="576" t="s">
        <v>6289</v>
      </c>
    </row>
    <row r="16" spans="2:18" ht="12.75" customHeight="1">
      <c r="B16" s="8" t="s">
        <v>283</v>
      </c>
      <c r="C16" s="8" t="s">
        <v>726</v>
      </c>
      <c r="D16" s="8" t="s">
        <v>728</v>
      </c>
      <c r="E16" s="8" t="s">
        <v>6290</v>
      </c>
      <c r="H16" s="574" t="s">
        <v>1027</v>
      </c>
      <c r="I16" s="7" t="s">
        <v>1026</v>
      </c>
      <c r="K16" s="575" t="s">
        <v>816</v>
      </c>
      <c r="L16" s="1" t="s">
        <v>814</v>
      </c>
      <c r="N16" s="576" t="s">
        <v>6291</v>
      </c>
      <c r="O16" s="576" t="s">
        <v>6292</v>
      </c>
      <c r="P16" s="5" t="s">
        <v>4544</v>
      </c>
      <c r="Q16" s="5" t="s">
        <v>4544</v>
      </c>
      <c r="R16" s="576" t="s">
        <v>4550</v>
      </c>
    </row>
    <row r="17" spans="2:18" ht="12.75" customHeight="1">
      <c r="B17" s="8" t="s">
        <v>283</v>
      </c>
      <c r="C17" s="8" t="s">
        <v>755</v>
      </c>
      <c r="D17" s="8" t="s">
        <v>780</v>
      </c>
      <c r="E17" s="8" t="s">
        <v>6293</v>
      </c>
      <c r="H17" s="574" t="s">
        <v>1142</v>
      </c>
      <c r="I17" s="7" t="s">
        <v>1142</v>
      </c>
      <c r="K17" s="575" t="s">
        <v>1104</v>
      </c>
      <c r="L17" s="1" t="s">
        <v>1097</v>
      </c>
      <c r="N17" s="578" t="s">
        <v>5571</v>
      </c>
      <c r="O17" s="576" t="s">
        <v>4555</v>
      </c>
      <c r="P17" s="5" t="s">
        <v>4544</v>
      </c>
      <c r="Q17" s="5" t="s">
        <v>4544</v>
      </c>
      <c r="R17" s="576" t="s">
        <v>6294</v>
      </c>
    </row>
    <row r="18" spans="2:18" ht="12.75" customHeight="1">
      <c r="B18" s="8" t="s">
        <v>367</v>
      </c>
      <c r="C18" s="8" t="s">
        <v>794</v>
      </c>
      <c r="D18" s="8" t="s">
        <v>780</v>
      </c>
      <c r="E18" s="8" t="s">
        <v>2968</v>
      </c>
      <c r="H18" s="574" t="s">
        <v>742</v>
      </c>
      <c r="I18" s="7" t="s">
        <v>742</v>
      </c>
      <c r="K18" s="575" t="s">
        <v>1239</v>
      </c>
      <c r="L18" s="1" t="s">
        <v>949</v>
      </c>
      <c r="N18" s="576" t="s">
        <v>5569</v>
      </c>
      <c r="O18" s="577" t="s">
        <v>2518</v>
      </c>
      <c r="P18" s="5" t="s">
        <v>4559</v>
      </c>
      <c r="Q18" s="5" t="s">
        <v>4559</v>
      </c>
      <c r="R18" s="576" t="s">
        <v>4560</v>
      </c>
    </row>
    <row r="19" spans="2:18" ht="12.75" customHeight="1">
      <c r="B19" s="8" t="s">
        <v>283</v>
      </c>
      <c r="C19" s="8" t="s">
        <v>755</v>
      </c>
      <c r="D19" s="8" t="s">
        <v>780</v>
      </c>
      <c r="E19" s="8" t="s">
        <v>6295</v>
      </c>
      <c r="H19" s="574" t="s">
        <v>1273</v>
      </c>
      <c r="I19" s="7" t="s">
        <v>1272</v>
      </c>
      <c r="K19" s="575" t="s">
        <v>952</v>
      </c>
      <c r="L19" s="1" t="s">
        <v>949</v>
      </c>
      <c r="N19" s="576" t="s">
        <v>6272</v>
      </c>
      <c r="O19" s="576" t="s">
        <v>6296</v>
      </c>
      <c r="P19" s="5" t="s">
        <v>4563</v>
      </c>
      <c r="Q19" s="5" t="s">
        <v>4564</v>
      </c>
      <c r="R19" s="576" t="s">
        <v>4565</v>
      </c>
    </row>
    <row r="20" spans="2:18" ht="12.75" customHeight="1">
      <c r="B20" s="8" t="s">
        <v>982</v>
      </c>
      <c r="C20" s="8" t="s">
        <v>6297</v>
      </c>
      <c r="D20" s="8" t="s">
        <v>6298</v>
      </c>
      <c r="E20" s="8" t="s">
        <v>6299</v>
      </c>
      <c r="H20" s="574" t="s">
        <v>1005</v>
      </c>
      <c r="I20" s="7" t="s">
        <v>1004</v>
      </c>
      <c r="K20" s="575" t="s">
        <v>1363</v>
      </c>
      <c r="L20" s="1" t="s">
        <v>357</v>
      </c>
      <c r="N20" s="576" t="s">
        <v>6300</v>
      </c>
      <c r="O20" s="579" t="s">
        <v>4484</v>
      </c>
      <c r="P20" s="5" t="s">
        <v>4485</v>
      </c>
      <c r="Q20" s="5" t="s">
        <v>4485</v>
      </c>
      <c r="R20" s="576" t="s">
        <v>6301</v>
      </c>
    </row>
    <row r="21" spans="2:18" ht="12.75" customHeight="1">
      <c r="B21" s="8" t="s">
        <v>367</v>
      </c>
      <c r="C21" s="8" t="s">
        <v>794</v>
      </c>
      <c r="D21" s="8" t="s">
        <v>780</v>
      </c>
      <c r="E21" s="8" t="s">
        <v>6302</v>
      </c>
      <c r="H21" s="574" t="s">
        <v>1233</v>
      </c>
      <c r="I21" s="7" t="s">
        <v>1232</v>
      </c>
      <c r="K21" s="575" t="s">
        <v>1043</v>
      </c>
      <c r="L21" s="1" t="s">
        <v>882</v>
      </c>
      <c r="N21" s="576" t="s">
        <v>6257</v>
      </c>
      <c r="O21" s="576" t="s">
        <v>6303</v>
      </c>
      <c r="P21" s="5" t="s">
        <v>4534</v>
      </c>
      <c r="Q21" s="5" t="s">
        <v>4534</v>
      </c>
      <c r="R21" s="576" t="s">
        <v>6304</v>
      </c>
    </row>
    <row r="22" spans="2:18" ht="12.75" customHeight="1">
      <c r="B22" s="8" t="s">
        <v>283</v>
      </c>
      <c r="C22" s="8" t="s">
        <v>726</v>
      </c>
      <c r="D22" s="8" t="s">
        <v>728</v>
      </c>
      <c r="E22" s="8" t="s">
        <v>6305</v>
      </c>
      <c r="H22" s="574" t="s">
        <v>1252</v>
      </c>
      <c r="I22" s="7" t="s">
        <v>1252</v>
      </c>
      <c r="K22" s="575" t="s">
        <v>908</v>
      </c>
      <c r="L22" s="1" t="s">
        <v>907</v>
      </c>
      <c r="N22" s="576" t="s">
        <v>5567</v>
      </c>
      <c r="O22" s="576" t="s">
        <v>6270</v>
      </c>
      <c r="P22" s="5" t="s">
        <v>4570</v>
      </c>
      <c r="Q22" s="5" t="s">
        <v>4571</v>
      </c>
      <c r="R22" s="576" t="s">
        <v>4572</v>
      </c>
    </row>
    <row r="23" spans="2:18" ht="12.75" customHeight="1">
      <c r="B23" s="8" t="s">
        <v>283</v>
      </c>
      <c r="C23" s="8" t="s">
        <v>726</v>
      </c>
      <c r="D23" s="8" t="s">
        <v>728</v>
      </c>
      <c r="E23" s="8" t="s">
        <v>6306</v>
      </c>
      <c r="H23" s="574" t="s">
        <v>975</v>
      </c>
      <c r="I23" s="7" t="s">
        <v>974</v>
      </c>
      <c r="K23" s="575" t="s">
        <v>1049</v>
      </c>
      <c r="L23" s="1" t="s">
        <v>357</v>
      </c>
      <c r="N23" s="576" t="s">
        <v>6257</v>
      </c>
      <c r="O23" s="576" t="s">
        <v>4812</v>
      </c>
      <c r="P23" s="5" t="s">
        <v>4573</v>
      </c>
      <c r="Q23" s="5" t="s">
        <v>4573</v>
      </c>
      <c r="R23" s="576" t="s">
        <v>6307</v>
      </c>
    </row>
    <row r="24" spans="2:18" ht="12.75" customHeight="1">
      <c r="B24" s="8" t="s">
        <v>367</v>
      </c>
      <c r="C24" s="8" t="s">
        <v>6308</v>
      </c>
      <c r="D24" s="8" t="s">
        <v>780</v>
      </c>
      <c r="E24" s="8" t="s">
        <v>6309</v>
      </c>
      <c r="H24" s="574" t="s">
        <v>1070</v>
      </c>
      <c r="I24" s="7" t="s">
        <v>1070</v>
      </c>
      <c r="K24" s="575" t="s">
        <v>1178</v>
      </c>
      <c r="L24" s="1" t="s">
        <v>357</v>
      </c>
      <c r="N24" s="578" t="s">
        <v>5571</v>
      </c>
      <c r="O24" s="576" t="s">
        <v>4537</v>
      </c>
      <c r="P24" s="5" t="s">
        <v>4576</v>
      </c>
      <c r="Q24" s="5" t="s">
        <v>4577</v>
      </c>
      <c r="R24" s="576" t="s">
        <v>4578</v>
      </c>
    </row>
    <row r="25" spans="2:18" ht="12.75" customHeight="1">
      <c r="B25" s="8" t="s">
        <v>283</v>
      </c>
      <c r="C25" s="8" t="s">
        <v>726</v>
      </c>
      <c r="D25" s="8" t="s">
        <v>728</v>
      </c>
      <c r="E25" s="8" t="s">
        <v>6310</v>
      </c>
      <c r="H25" s="574" t="s">
        <v>1023</v>
      </c>
      <c r="I25" s="7" t="s">
        <v>1022</v>
      </c>
      <c r="K25" s="575" t="s">
        <v>877</v>
      </c>
      <c r="L25" s="1" t="s">
        <v>357</v>
      </c>
      <c r="N25" s="576" t="s">
        <v>5569</v>
      </c>
      <c r="O25" s="577" t="s">
        <v>2518</v>
      </c>
      <c r="P25" s="5" t="s">
        <v>6311</v>
      </c>
      <c r="Q25" s="5" t="s">
        <v>6312</v>
      </c>
      <c r="R25" s="576" t="s">
        <v>4582</v>
      </c>
    </row>
    <row r="26" spans="2:18" ht="12.75" customHeight="1">
      <c r="B26" s="8" t="s">
        <v>367</v>
      </c>
      <c r="C26" s="8" t="s">
        <v>794</v>
      </c>
      <c r="D26" s="8" t="s">
        <v>1415</v>
      </c>
      <c r="E26" s="8" t="s">
        <v>6313</v>
      </c>
      <c r="H26" s="574" t="s">
        <v>1158</v>
      </c>
      <c r="I26" s="7" t="s">
        <v>1157</v>
      </c>
      <c r="K26" s="575" t="s">
        <v>886</v>
      </c>
      <c r="L26" s="1" t="s">
        <v>885</v>
      </c>
      <c r="N26" s="577" t="s">
        <v>6262</v>
      </c>
      <c r="O26" s="576" t="s">
        <v>4468</v>
      </c>
      <c r="P26" s="5" t="s">
        <v>4489</v>
      </c>
      <c r="Q26" s="5" t="s">
        <v>4489</v>
      </c>
      <c r="R26" s="576" t="s">
        <v>6314</v>
      </c>
    </row>
    <row r="27" spans="2:18" ht="12.75" customHeight="1">
      <c r="B27" s="8" t="s">
        <v>868</v>
      </c>
      <c r="C27" s="8" t="s">
        <v>6278</v>
      </c>
      <c r="D27" s="8" t="s">
        <v>6315</v>
      </c>
      <c r="E27" s="8" t="s">
        <v>6316</v>
      </c>
      <c r="H27" s="574" t="s">
        <v>769</v>
      </c>
      <c r="I27" s="7" t="s">
        <v>769</v>
      </c>
      <c r="K27" s="575" t="s">
        <v>1039</v>
      </c>
      <c r="L27" s="1" t="s">
        <v>357</v>
      </c>
      <c r="N27" s="576" t="s">
        <v>6317</v>
      </c>
      <c r="O27" s="576" t="s">
        <v>4588</v>
      </c>
      <c r="P27" s="5" t="s">
        <v>4589</v>
      </c>
      <c r="Q27" s="5" t="s">
        <v>4589</v>
      </c>
      <c r="R27" s="576" t="s">
        <v>4590</v>
      </c>
    </row>
    <row r="28" spans="2:18" ht="12.75" customHeight="1">
      <c r="B28" s="8" t="s">
        <v>1028</v>
      </c>
      <c r="C28" s="8" t="s">
        <v>6318</v>
      </c>
      <c r="D28" s="8" t="s">
        <v>6319</v>
      </c>
      <c r="E28" s="8" t="s">
        <v>6320</v>
      </c>
      <c r="H28" s="574" t="s">
        <v>1277</v>
      </c>
      <c r="I28" s="7" t="s">
        <v>1276</v>
      </c>
      <c r="K28" s="575" t="s">
        <v>1177</v>
      </c>
      <c r="L28" s="1" t="s">
        <v>1176</v>
      </c>
      <c r="N28" s="576" t="s">
        <v>6257</v>
      </c>
      <c r="O28" s="576" t="s">
        <v>4595</v>
      </c>
      <c r="P28" s="5" t="s">
        <v>4517</v>
      </c>
      <c r="Q28" s="5" t="s">
        <v>4517</v>
      </c>
      <c r="R28" s="576" t="s">
        <v>287</v>
      </c>
    </row>
    <row r="29" spans="2:18" ht="12.75" customHeight="1">
      <c r="B29" s="8" t="s">
        <v>841</v>
      </c>
      <c r="C29" s="8" t="s">
        <v>6321</v>
      </c>
      <c r="D29" s="8" t="s">
        <v>6322</v>
      </c>
      <c r="E29" s="8" t="s">
        <v>6323</v>
      </c>
      <c r="H29" s="574" t="s">
        <v>771</v>
      </c>
      <c r="I29" s="7" t="s">
        <v>770</v>
      </c>
      <c r="K29" s="575" t="s">
        <v>1031</v>
      </c>
      <c r="L29" s="1" t="s">
        <v>323</v>
      </c>
      <c r="N29" s="577" t="s">
        <v>6324</v>
      </c>
      <c r="O29" s="576" t="s">
        <v>4598</v>
      </c>
      <c r="P29" s="5" t="s">
        <v>4599</v>
      </c>
      <c r="Q29" s="5" t="s">
        <v>4599</v>
      </c>
      <c r="R29" s="576" t="s">
        <v>4600</v>
      </c>
    </row>
    <row r="30" spans="2:18" ht="12.75" customHeight="1">
      <c r="B30" s="8" t="s">
        <v>283</v>
      </c>
      <c r="C30" s="8" t="s">
        <v>776</v>
      </c>
      <c r="D30" s="8" t="s">
        <v>6325</v>
      </c>
      <c r="E30" s="8" t="s">
        <v>6326</v>
      </c>
      <c r="H30" s="574" t="s">
        <v>816</v>
      </c>
      <c r="I30" s="7" t="s">
        <v>815</v>
      </c>
      <c r="K30" s="575" t="s">
        <v>381</v>
      </c>
      <c r="L30" s="1" t="s">
        <v>323</v>
      </c>
      <c r="N30" s="576" t="s">
        <v>6272</v>
      </c>
      <c r="O30" s="576" t="s">
        <v>6327</v>
      </c>
      <c r="P30" s="5" t="s">
        <v>4603</v>
      </c>
      <c r="Q30" s="5" t="s">
        <v>4603</v>
      </c>
      <c r="R30" s="576" t="s">
        <v>4604</v>
      </c>
    </row>
    <row r="31" spans="2:18" ht="12.75" customHeight="1">
      <c r="B31" s="8" t="s">
        <v>367</v>
      </c>
      <c r="C31" s="8" t="s">
        <v>6328</v>
      </c>
      <c r="D31" s="8" t="s">
        <v>6325</v>
      </c>
      <c r="E31" s="8" t="s">
        <v>6329</v>
      </c>
      <c r="H31" s="574" t="s">
        <v>1104</v>
      </c>
      <c r="I31" s="7" t="s">
        <v>1103</v>
      </c>
      <c r="K31" s="575" t="s">
        <v>1367</v>
      </c>
      <c r="L31" s="1" t="s">
        <v>323</v>
      </c>
      <c r="N31" s="576" t="s">
        <v>6291</v>
      </c>
      <c r="O31" s="576" t="s">
        <v>6330</v>
      </c>
      <c r="P31" s="5" t="s">
        <v>4544</v>
      </c>
      <c r="Q31" s="5" t="s">
        <v>4544</v>
      </c>
      <c r="R31" s="576" t="s">
        <v>6331</v>
      </c>
    </row>
    <row r="32" spans="2:18" ht="12.75" customHeight="1">
      <c r="B32" s="8" t="s">
        <v>864</v>
      </c>
      <c r="C32" s="8" t="s">
        <v>865</v>
      </c>
      <c r="D32" s="8" t="s">
        <v>6332</v>
      </c>
      <c r="E32" s="8" t="s">
        <v>6333</v>
      </c>
      <c r="H32" s="574" t="s">
        <v>1239</v>
      </c>
      <c r="I32" s="7" t="s">
        <v>1238</v>
      </c>
      <c r="K32" s="575" t="s">
        <v>1045</v>
      </c>
      <c r="L32" s="1" t="s">
        <v>323</v>
      </c>
      <c r="N32" s="576" t="s">
        <v>6272</v>
      </c>
      <c r="O32" s="576" t="s">
        <v>6327</v>
      </c>
      <c r="P32" s="5" t="s">
        <v>4612</v>
      </c>
      <c r="Q32" s="5" t="s">
        <v>4612</v>
      </c>
      <c r="R32" s="580" t="s">
        <v>6334</v>
      </c>
    </row>
    <row r="33" spans="2:18" ht="12.75" customHeight="1">
      <c r="B33" s="8" t="s">
        <v>864</v>
      </c>
      <c r="C33" s="8" t="s">
        <v>865</v>
      </c>
      <c r="D33" s="8" t="s">
        <v>1415</v>
      </c>
      <c r="E33" s="8" t="s">
        <v>6335</v>
      </c>
      <c r="H33" s="574" t="s">
        <v>952</v>
      </c>
      <c r="I33" s="7" t="s">
        <v>951</v>
      </c>
      <c r="K33" s="575" t="s">
        <v>1182</v>
      </c>
      <c r="L33" s="1" t="s">
        <v>323</v>
      </c>
      <c r="N33" s="576" t="s">
        <v>6257</v>
      </c>
      <c r="O33" s="576" t="s">
        <v>4614</v>
      </c>
      <c r="P33" s="5" t="s">
        <v>4615</v>
      </c>
      <c r="Q33" s="5" t="s">
        <v>4616</v>
      </c>
      <c r="R33" s="576" t="s">
        <v>4617</v>
      </c>
    </row>
    <row r="34" spans="2:18" ht="12.75" customHeight="1">
      <c r="B34" s="8" t="s">
        <v>283</v>
      </c>
      <c r="C34" s="8" t="s">
        <v>776</v>
      </c>
      <c r="D34" s="8" t="s">
        <v>6336</v>
      </c>
      <c r="E34" s="8" t="s">
        <v>6337</v>
      </c>
      <c r="H34" s="574" t="s">
        <v>1363</v>
      </c>
      <c r="I34" s="7" t="s">
        <v>876</v>
      </c>
      <c r="K34" s="575" t="s">
        <v>905</v>
      </c>
      <c r="L34" s="1" t="s">
        <v>651</v>
      </c>
      <c r="N34" s="579" t="s">
        <v>567</v>
      </c>
      <c r="O34" s="577" t="s">
        <v>6338</v>
      </c>
      <c r="P34" s="3" t="s">
        <v>4621</v>
      </c>
      <c r="Q34" s="3" t="s">
        <v>6339</v>
      </c>
      <c r="R34" s="579" t="s">
        <v>6340</v>
      </c>
    </row>
    <row r="35" spans="2:18" ht="12.75" customHeight="1">
      <c r="B35" s="8" t="s">
        <v>283</v>
      </c>
      <c r="C35" s="8" t="s">
        <v>776</v>
      </c>
      <c r="D35" s="8" t="s">
        <v>6341</v>
      </c>
      <c r="E35" s="8" t="s">
        <v>6342</v>
      </c>
      <c r="H35" s="574" t="s">
        <v>1043</v>
      </c>
      <c r="I35" s="7" t="s">
        <v>876</v>
      </c>
      <c r="K35" s="575" t="s">
        <v>1171</v>
      </c>
      <c r="L35" s="1" t="s">
        <v>651</v>
      </c>
      <c r="N35" s="576" t="s">
        <v>6257</v>
      </c>
      <c r="O35" s="576" t="s">
        <v>6343</v>
      </c>
      <c r="P35" s="8" t="s">
        <v>6344</v>
      </c>
      <c r="Q35" s="8" t="s">
        <v>6344</v>
      </c>
      <c r="R35" s="578" t="s">
        <v>6345</v>
      </c>
    </row>
    <row r="36" spans="2:18" ht="12.75" customHeight="1">
      <c r="B36" s="8" t="s">
        <v>283</v>
      </c>
      <c r="C36" s="8" t="s">
        <v>726</v>
      </c>
      <c r="D36" s="8" t="s">
        <v>6346</v>
      </c>
      <c r="E36" s="8" t="s">
        <v>6347</v>
      </c>
      <c r="H36" s="574" t="s">
        <v>908</v>
      </c>
      <c r="I36" s="7" t="s">
        <v>876</v>
      </c>
      <c r="K36" s="575" t="s">
        <v>917</v>
      </c>
      <c r="L36" s="1" t="s">
        <v>914</v>
      </c>
      <c r="N36" s="576" t="s">
        <v>6257</v>
      </c>
      <c r="O36" s="577" t="s">
        <v>4631</v>
      </c>
      <c r="P36" s="5" t="s">
        <v>4544</v>
      </c>
      <c r="Q36" s="5" t="s">
        <v>4544</v>
      </c>
      <c r="R36" s="578" t="s">
        <v>6348</v>
      </c>
    </row>
    <row r="37" spans="2:18" ht="12.75" customHeight="1">
      <c r="B37" s="8" t="s">
        <v>283</v>
      </c>
      <c r="C37" s="8" t="s">
        <v>783</v>
      </c>
      <c r="D37" s="8" t="s">
        <v>286</v>
      </c>
      <c r="E37" s="8" t="s">
        <v>6349</v>
      </c>
      <c r="H37" s="574" t="s">
        <v>1049</v>
      </c>
      <c r="I37" s="7" t="s">
        <v>876</v>
      </c>
      <c r="K37" s="575" t="s">
        <v>432</v>
      </c>
      <c r="L37" s="1" t="s">
        <v>323</v>
      </c>
      <c r="N37" s="576" t="s">
        <v>5567</v>
      </c>
      <c r="O37" s="576" t="s">
        <v>4529</v>
      </c>
      <c r="P37" s="5" t="s">
        <v>4530</v>
      </c>
      <c r="Q37" s="5" t="s">
        <v>4530</v>
      </c>
      <c r="R37" s="578" t="s">
        <v>6350</v>
      </c>
    </row>
    <row r="38" spans="2:18" ht="12.75" customHeight="1">
      <c r="B38" s="8" t="s">
        <v>283</v>
      </c>
      <c r="C38" s="8" t="s">
        <v>783</v>
      </c>
      <c r="D38" s="8" t="s">
        <v>1415</v>
      </c>
      <c r="E38" s="8" t="s">
        <v>6351</v>
      </c>
      <c r="H38" s="574" t="s">
        <v>1178</v>
      </c>
      <c r="I38" s="7" t="s">
        <v>876</v>
      </c>
      <c r="K38" s="575" t="s">
        <v>1174</v>
      </c>
      <c r="L38" s="1" t="s">
        <v>323</v>
      </c>
      <c r="N38" s="577" t="s">
        <v>6262</v>
      </c>
      <c r="O38" s="578" t="s">
        <v>4635</v>
      </c>
      <c r="P38" s="8" t="s">
        <v>4638</v>
      </c>
      <c r="Q38" s="8" t="s">
        <v>4638</v>
      </c>
      <c r="R38" s="578" t="s">
        <v>6352</v>
      </c>
    </row>
    <row r="39" spans="2:18" ht="12.75" customHeight="1">
      <c r="B39" s="8" t="s">
        <v>864</v>
      </c>
      <c r="C39" s="8" t="s">
        <v>865</v>
      </c>
      <c r="D39" s="8" t="s">
        <v>6353</v>
      </c>
      <c r="E39" s="8" t="s">
        <v>6354</v>
      </c>
      <c r="H39" s="574" t="s">
        <v>877</v>
      </c>
      <c r="I39" s="7" t="s">
        <v>876</v>
      </c>
      <c r="K39" s="575" t="s">
        <v>906</v>
      </c>
      <c r="L39" s="1" t="s">
        <v>323</v>
      </c>
      <c r="N39" s="576" t="s">
        <v>6257</v>
      </c>
      <c r="O39" s="578" t="s">
        <v>6355</v>
      </c>
      <c r="P39" s="8" t="s">
        <v>6356</v>
      </c>
      <c r="Q39" s="8" t="s">
        <v>6356</v>
      </c>
      <c r="R39" s="578" t="s">
        <v>6357</v>
      </c>
    </row>
    <row r="40" spans="2:18" ht="12.75" customHeight="1">
      <c r="B40" s="8" t="s">
        <v>1945</v>
      </c>
      <c r="C40" s="8" t="s">
        <v>6358</v>
      </c>
      <c r="D40" s="8" t="s">
        <v>1415</v>
      </c>
      <c r="E40" s="8" t="s">
        <v>6359</v>
      </c>
      <c r="H40" s="574" t="s">
        <v>886</v>
      </c>
      <c r="I40" s="7" t="s">
        <v>876</v>
      </c>
      <c r="K40" s="575" t="s">
        <v>900</v>
      </c>
      <c r="L40" s="1" t="s">
        <v>323</v>
      </c>
      <c r="N40" s="576" t="s">
        <v>6257</v>
      </c>
      <c r="O40" s="578" t="s">
        <v>6360</v>
      </c>
      <c r="P40" s="8" t="s">
        <v>6361</v>
      </c>
      <c r="Q40" s="8" t="s">
        <v>6361</v>
      </c>
      <c r="R40" s="578" t="s">
        <v>4644</v>
      </c>
    </row>
    <row r="41" spans="2:18" ht="12.75" customHeight="1">
      <c r="B41" s="8" t="s">
        <v>1945</v>
      </c>
      <c r="C41" s="8" t="s">
        <v>6358</v>
      </c>
      <c r="D41" s="8" t="s">
        <v>1415</v>
      </c>
      <c r="E41" s="8" t="s">
        <v>6362</v>
      </c>
      <c r="H41" s="574" t="s">
        <v>1039</v>
      </c>
      <c r="I41" s="7" t="s">
        <v>876</v>
      </c>
      <c r="K41" s="575" t="s">
        <v>1036</v>
      </c>
      <c r="L41" s="1" t="s">
        <v>323</v>
      </c>
      <c r="N41" s="576" t="s">
        <v>5567</v>
      </c>
      <c r="O41" s="576" t="s">
        <v>6270</v>
      </c>
      <c r="P41" s="8" t="s">
        <v>4647</v>
      </c>
      <c r="Q41" s="8" t="s">
        <v>4647</v>
      </c>
      <c r="R41" s="578" t="s">
        <v>6363</v>
      </c>
    </row>
    <row r="42" spans="2:18" ht="12.75" customHeight="1">
      <c r="B42" s="8" t="s">
        <v>1024</v>
      </c>
      <c r="C42" s="8" t="s">
        <v>1321</v>
      </c>
      <c r="D42" s="8" t="s">
        <v>1322</v>
      </c>
      <c r="E42" s="8" t="s">
        <v>1324</v>
      </c>
      <c r="H42" s="574" t="s">
        <v>1177</v>
      </c>
      <c r="I42" s="7" t="s">
        <v>876</v>
      </c>
      <c r="K42" s="575" t="s">
        <v>1035</v>
      </c>
      <c r="L42" s="1" t="s">
        <v>1034</v>
      </c>
      <c r="N42" s="577" t="s">
        <v>6364</v>
      </c>
      <c r="O42" s="577" t="s">
        <v>6365</v>
      </c>
      <c r="P42" s="8" t="s">
        <v>4653</v>
      </c>
      <c r="Q42" s="8" t="s">
        <v>4653</v>
      </c>
      <c r="R42" s="578" t="s">
        <v>6366</v>
      </c>
    </row>
    <row r="43" spans="2:18" ht="12.75" customHeight="1">
      <c r="B43" s="8" t="s">
        <v>1024</v>
      </c>
      <c r="C43" s="8" t="s">
        <v>1321</v>
      </c>
      <c r="D43" s="8" t="s">
        <v>1415</v>
      </c>
      <c r="E43" s="8" t="s">
        <v>6367</v>
      </c>
      <c r="H43" s="574" t="s">
        <v>1031</v>
      </c>
      <c r="I43" s="7" t="s">
        <v>893</v>
      </c>
      <c r="K43" s="575" t="s">
        <v>1330</v>
      </c>
      <c r="L43" s="1" t="s">
        <v>1034</v>
      </c>
      <c r="N43" s="576" t="s">
        <v>6272</v>
      </c>
      <c r="O43" s="576" t="s">
        <v>6273</v>
      </c>
      <c r="P43" s="5" t="s">
        <v>4524</v>
      </c>
      <c r="Q43" s="5" t="s">
        <v>4525</v>
      </c>
      <c r="R43" s="578" t="s">
        <v>6368</v>
      </c>
    </row>
    <row r="44" spans="2:18" ht="12.75" customHeight="1">
      <c r="B44" s="8" t="s">
        <v>1024</v>
      </c>
      <c r="C44" s="8" t="s">
        <v>6296</v>
      </c>
      <c r="D44" s="8" t="s">
        <v>6369</v>
      </c>
      <c r="E44" s="8" t="s">
        <v>6370</v>
      </c>
      <c r="H44" s="574" t="s">
        <v>381</v>
      </c>
      <c r="I44" s="7" t="s">
        <v>893</v>
      </c>
      <c r="K44" s="575" t="s">
        <v>1032</v>
      </c>
      <c r="L44" s="1" t="s">
        <v>323</v>
      </c>
      <c r="N44" s="576" t="s">
        <v>6272</v>
      </c>
      <c r="O44" s="576" t="s">
        <v>6273</v>
      </c>
      <c r="P44" s="5" t="s">
        <v>4524</v>
      </c>
      <c r="Q44" s="5" t="s">
        <v>4525</v>
      </c>
      <c r="R44" s="578" t="s">
        <v>6371</v>
      </c>
    </row>
    <row r="45" spans="2:18" ht="12.75" customHeight="1">
      <c r="B45" s="8" t="s">
        <v>864</v>
      </c>
      <c r="C45" s="8" t="s">
        <v>865</v>
      </c>
      <c r="D45" s="8" t="s">
        <v>1010</v>
      </c>
      <c r="E45" s="8" t="s">
        <v>6372</v>
      </c>
      <c r="H45" s="574" t="s">
        <v>1367</v>
      </c>
      <c r="I45" s="7" t="s">
        <v>893</v>
      </c>
      <c r="K45" s="575" t="s">
        <v>902</v>
      </c>
      <c r="L45" s="1" t="s">
        <v>882</v>
      </c>
      <c r="N45" s="576" t="s">
        <v>6257</v>
      </c>
      <c r="O45" s="576" t="s">
        <v>6373</v>
      </c>
      <c r="P45" s="8" t="s">
        <v>4657</v>
      </c>
      <c r="Q45" s="8" t="s">
        <v>4657</v>
      </c>
      <c r="R45" s="581" t="s">
        <v>6374</v>
      </c>
    </row>
    <row r="46" spans="2:18" ht="12.75" customHeight="1">
      <c r="B46" s="8" t="s">
        <v>853</v>
      </c>
      <c r="C46" s="8" t="s">
        <v>854</v>
      </c>
      <c r="D46" s="8" t="s">
        <v>1010</v>
      </c>
      <c r="E46" s="8" t="s">
        <v>1012</v>
      </c>
      <c r="H46" s="574" t="s">
        <v>1045</v>
      </c>
      <c r="I46" s="7" t="s">
        <v>893</v>
      </c>
      <c r="K46" s="575" t="s">
        <v>940</v>
      </c>
      <c r="L46" s="1" t="s">
        <v>937</v>
      </c>
      <c r="N46" s="576" t="s">
        <v>6257</v>
      </c>
      <c r="O46" s="576" t="s">
        <v>4659</v>
      </c>
      <c r="P46" s="8" t="s">
        <v>4657</v>
      </c>
      <c r="Q46" s="8" t="s">
        <v>4657</v>
      </c>
      <c r="R46" s="578" t="s">
        <v>6375</v>
      </c>
    </row>
    <row r="47" spans="2:18" ht="12.75" customHeight="1">
      <c r="B47" s="8" t="s">
        <v>868</v>
      </c>
      <c r="C47" s="8" t="s">
        <v>6376</v>
      </c>
      <c r="D47" s="8" t="s">
        <v>6377</v>
      </c>
      <c r="E47" s="8" t="s">
        <v>6378</v>
      </c>
      <c r="H47" s="574" t="s">
        <v>1182</v>
      </c>
      <c r="I47" s="7" t="s">
        <v>893</v>
      </c>
      <c r="K47" s="575" t="s">
        <v>1227</v>
      </c>
      <c r="L47" s="1" t="s">
        <v>727</v>
      </c>
      <c r="N47" s="576" t="s">
        <v>6257</v>
      </c>
      <c r="O47" s="576" t="s">
        <v>6379</v>
      </c>
      <c r="P47" s="8" t="s">
        <v>4657</v>
      </c>
      <c r="Q47" s="8" t="s">
        <v>4657</v>
      </c>
      <c r="R47" s="578" t="s">
        <v>6380</v>
      </c>
    </row>
    <row r="48" spans="2:18" ht="12.75" customHeight="1">
      <c r="B48" s="8" t="s">
        <v>6381</v>
      </c>
      <c r="C48" s="8" t="s">
        <v>6382</v>
      </c>
      <c r="D48" s="8" t="s">
        <v>6383</v>
      </c>
      <c r="E48" s="8" t="s">
        <v>6384</v>
      </c>
      <c r="H48" s="574" t="s">
        <v>905</v>
      </c>
      <c r="I48" s="7" t="s">
        <v>904</v>
      </c>
      <c r="K48" s="575" t="s">
        <v>1084</v>
      </c>
      <c r="L48" s="1" t="s">
        <v>775</v>
      </c>
      <c r="N48" s="578" t="s">
        <v>5571</v>
      </c>
      <c r="O48" s="578" t="s">
        <v>6385</v>
      </c>
      <c r="P48" s="8" t="s">
        <v>6386</v>
      </c>
      <c r="Q48" s="8" t="s">
        <v>6386</v>
      </c>
      <c r="R48" s="578" t="s">
        <v>4664</v>
      </c>
    </row>
    <row r="49" spans="2:18" ht="12.75" customHeight="1">
      <c r="B49" s="8" t="s">
        <v>6381</v>
      </c>
      <c r="C49" s="8" t="s">
        <v>6382</v>
      </c>
      <c r="D49" s="8" t="s">
        <v>6387</v>
      </c>
      <c r="E49" s="8" t="s">
        <v>6388</v>
      </c>
      <c r="H49" s="574" t="s">
        <v>1171</v>
      </c>
      <c r="I49" s="7" t="s">
        <v>904</v>
      </c>
      <c r="K49" s="575" t="s">
        <v>1083</v>
      </c>
      <c r="L49" s="1" t="s">
        <v>727</v>
      </c>
      <c r="N49" s="578" t="s">
        <v>5571</v>
      </c>
      <c r="O49" s="578" t="s">
        <v>6389</v>
      </c>
      <c r="P49" s="8" t="s">
        <v>6390</v>
      </c>
      <c r="Q49" s="8" t="s">
        <v>6390</v>
      </c>
      <c r="R49" s="578" t="s">
        <v>6391</v>
      </c>
    </row>
    <row r="50" spans="2:18" ht="12.75" customHeight="1">
      <c r="B50" s="8" t="s">
        <v>931</v>
      </c>
      <c r="C50" s="8" t="s">
        <v>6392</v>
      </c>
      <c r="D50" s="8" t="s">
        <v>6393</v>
      </c>
      <c r="E50" s="8" t="s">
        <v>6394</v>
      </c>
      <c r="H50" s="574" t="s">
        <v>1146</v>
      </c>
      <c r="I50" s="7" t="s">
        <v>1145</v>
      </c>
      <c r="K50" s="575" t="s">
        <v>1088</v>
      </c>
      <c r="L50" s="1" t="s">
        <v>1086</v>
      </c>
      <c r="N50" s="576" t="s">
        <v>6300</v>
      </c>
      <c r="O50" s="579" t="s">
        <v>4484</v>
      </c>
      <c r="P50" s="5" t="s">
        <v>4485</v>
      </c>
      <c r="Q50" s="5" t="s">
        <v>4485</v>
      </c>
      <c r="R50" s="578" t="s">
        <v>6395</v>
      </c>
    </row>
    <row r="51" spans="2:18" ht="12.75" customHeight="1">
      <c r="B51" s="8" t="s">
        <v>367</v>
      </c>
      <c r="C51" s="8" t="s">
        <v>800</v>
      </c>
      <c r="D51" s="8" t="s">
        <v>6396</v>
      </c>
      <c r="E51" s="8" t="s">
        <v>6397</v>
      </c>
      <c r="H51" s="574" t="s">
        <v>917</v>
      </c>
      <c r="I51" s="7" t="s">
        <v>916</v>
      </c>
      <c r="K51" s="575" t="s">
        <v>749</v>
      </c>
      <c r="L51" s="1" t="s">
        <v>746</v>
      </c>
      <c r="N51" s="576" t="s">
        <v>6291</v>
      </c>
      <c r="O51" s="578" t="s">
        <v>6398</v>
      </c>
      <c r="P51" s="8" t="s">
        <v>4670</v>
      </c>
      <c r="Q51" s="8" t="s">
        <v>4670</v>
      </c>
      <c r="R51" s="578" t="s">
        <v>4671</v>
      </c>
    </row>
    <row r="52" spans="2:18" ht="12.75" customHeight="1">
      <c r="B52" s="8" t="s">
        <v>367</v>
      </c>
      <c r="C52" s="8" t="s">
        <v>800</v>
      </c>
      <c r="D52" s="8" t="s">
        <v>6399</v>
      </c>
      <c r="E52" s="8" t="s">
        <v>6400</v>
      </c>
      <c r="H52" s="574" t="s">
        <v>1302</v>
      </c>
      <c r="I52" s="7" t="s">
        <v>1301</v>
      </c>
      <c r="K52" s="575" t="s">
        <v>1207</v>
      </c>
      <c r="L52" s="1" t="s">
        <v>1206</v>
      </c>
      <c r="N52" s="576" t="s">
        <v>6257</v>
      </c>
      <c r="O52" s="578" t="s">
        <v>6373</v>
      </c>
      <c r="P52" s="8" t="s">
        <v>6401</v>
      </c>
      <c r="Q52" s="8" t="s">
        <v>6401</v>
      </c>
      <c r="R52" s="578" t="s">
        <v>6402</v>
      </c>
    </row>
    <row r="53" spans="2:18" ht="12.75" customHeight="1">
      <c r="B53" s="8" t="s">
        <v>367</v>
      </c>
      <c r="C53" s="8" t="s">
        <v>800</v>
      </c>
      <c r="D53" s="8" t="s">
        <v>6399</v>
      </c>
      <c r="E53" s="8" t="s">
        <v>6403</v>
      </c>
      <c r="H53" s="574" t="s">
        <v>849</v>
      </c>
      <c r="I53" s="7" t="s">
        <v>848</v>
      </c>
      <c r="K53" s="575" t="s">
        <v>750</v>
      </c>
      <c r="L53" s="1" t="s">
        <v>746</v>
      </c>
      <c r="N53" s="576" t="s">
        <v>6257</v>
      </c>
      <c r="O53" s="578" t="s">
        <v>6373</v>
      </c>
      <c r="P53" s="8" t="s">
        <v>6401</v>
      </c>
      <c r="Q53" s="8" t="s">
        <v>6401</v>
      </c>
      <c r="R53" s="578" t="s">
        <v>6375</v>
      </c>
    </row>
    <row r="54" spans="2:18" ht="12.75" customHeight="1">
      <c r="B54" s="8" t="s">
        <v>864</v>
      </c>
      <c r="C54" s="8" t="s">
        <v>865</v>
      </c>
      <c r="D54" s="8" t="s">
        <v>6404</v>
      </c>
      <c r="E54" s="8" t="s">
        <v>6405</v>
      </c>
      <c r="H54" s="574" t="s">
        <v>988</v>
      </c>
      <c r="I54" s="7" t="s">
        <v>848</v>
      </c>
      <c r="K54" s="582" t="s">
        <v>730</v>
      </c>
      <c r="L54" s="1" t="s">
        <v>727</v>
      </c>
      <c r="N54" s="576" t="s">
        <v>6257</v>
      </c>
      <c r="O54" s="578" t="s">
        <v>6373</v>
      </c>
      <c r="P54" s="8" t="s">
        <v>6401</v>
      </c>
      <c r="Q54" s="8" t="s">
        <v>6401</v>
      </c>
      <c r="R54" s="578" t="s">
        <v>6406</v>
      </c>
    </row>
    <row r="55" spans="2:18" ht="12.75" customHeight="1">
      <c r="B55" s="8" t="s">
        <v>868</v>
      </c>
      <c r="C55" s="8" t="s">
        <v>869</v>
      </c>
      <c r="D55" s="8" t="s">
        <v>870</v>
      </c>
      <c r="E55" s="8" t="s">
        <v>871</v>
      </c>
      <c r="H55" s="574" t="s">
        <v>912</v>
      </c>
      <c r="I55" s="7" t="s">
        <v>848</v>
      </c>
      <c r="N55" s="576" t="s">
        <v>6291</v>
      </c>
      <c r="O55" s="578" t="s">
        <v>6407</v>
      </c>
      <c r="P55" s="8" t="s">
        <v>6408</v>
      </c>
      <c r="Q55" s="8" t="s">
        <v>6408</v>
      </c>
      <c r="R55" s="578" t="s">
        <v>4673</v>
      </c>
    </row>
    <row r="56" spans="2:18" ht="12.75" customHeight="1">
      <c r="B56" s="8" t="s">
        <v>841</v>
      </c>
      <c r="C56" s="8" t="s">
        <v>850</v>
      </c>
      <c r="D56" s="8" t="s">
        <v>847</v>
      </c>
      <c r="E56" s="8" t="s">
        <v>998</v>
      </c>
      <c r="H56" s="574" t="s">
        <v>968</v>
      </c>
      <c r="I56" s="7" t="s">
        <v>967</v>
      </c>
      <c r="N56" s="576" t="s">
        <v>6291</v>
      </c>
      <c r="O56" s="578" t="s">
        <v>6409</v>
      </c>
      <c r="P56" s="8" t="s">
        <v>6410</v>
      </c>
      <c r="Q56" s="8" t="s">
        <v>6410</v>
      </c>
      <c r="R56" s="578" t="s">
        <v>4677</v>
      </c>
    </row>
    <row r="57" spans="2:18" ht="12.75" customHeight="1">
      <c r="B57" s="8" t="s">
        <v>864</v>
      </c>
      <c r="C57" s="8" t="s">
        <v>865</v>
      </c>
      <c r="D57" s="8" t="s">
        <v>6411</v>
      </c>
      <c r="E57" s="8" t="s">
        <v>6412</v>
      </c>
      <c r="H57" s="574" t="s">
        <v>432</v>
      </c>
      <c r="I57" s="7" t="s">
        <v>431</v>
      </c>
      <c r="N57" s="579" t="s">
        <v>5580</v>
      </c>
      <c r="O57" s="578" t="s">
        <v>6413</v>
      </c>
      <c r="P57" s="8" t="s">
        <v>6414</v>
      </c>
      <c r="Q57" s="8" t="s">
        <v>6415</v>
      </c>
      <c r="R57" s="578" t="s">
        <v>6416</v>
      </c>
    </row>
    <row r="58" spans="2:18" ht="12.75" customHeight="1">
      <c r="B58" s="8" t="s">
        <v>853</v>
      </c>
      <c r="C58" s="8" t="s">
        <v>1006</v>
      </c>
      <c r="D58" s="8" t="s">
        <v>6417</v>
      </c>
      <c r="E58" s="8" t="s">
        <v>6418</v>
      </c>
      <c r="H58" s="574" t="s">
        <v>1174</v>
      </c>
      <c r="I58" s="7" t="s">
        <v>431</v>
      </c>
      <c r="N58" s="576" t="s">
        <v>6272</v>
      </c>
      <c r="O58" s="576" t="s">
        <v>6327</v>
      </c>
      <c r="P58" s="8" t="s">
        <v>6419</v>
      </c>
      <c r="Q58" s="8" t="s">
        <v>6419</v>
      </c>
      <c r="R58" s="578" t="s">
        <v>6420</v>
      </c>
    </row>
    <row r="59" spans="2:18" ht="12.75" customHeight="1">
      <c r="B59" s="8" t="s">
        <v>367</v>
      </c>
      <c r="C59" s="8" t="s">
        <v>794</v>
      </c>
      <c r="D59" s="8" t="s">
        <v>3602</v>
      </c>
      <c r="E59" s="8" t="s">
        <v>6421</v>
      </c>
      <c r="H59" s="574" t="s">
        <v>906</v>
      </c>
      <c r="I59" s="7" t="s">
        <v>431</v>
      </c>
      <c r="N59" s="576" t="s">
        <v>6257</v>
      </c>
      <c r="O59" s="577" t="s">
        <v>4631</v>
      </c>
      <c r="P59" s="8" t="s">
        <v>6422</v>
      </c>
      <c r="Q59" s="8" t="s">
        <v>6422</v>
      </c>
      <c r="R59" s="578" t="s">
        <v>4687</v>
      </c>
    </row>
    <row r="60" spans="2:18" ht="12.75" customHeight="1">
      <c r="B60" s="8" t="s">
        <v>864</v>
      </c>
      <c r="C60" s="8" t="s">
        <v>865</v>
      </c>
      <c r="D60" s="8" t="s">
        <v>3602</v>
      </c>
      <c r="E60" s="8" t="s">
        <v>3603</v>
      </c>
      <c r="H60" s="574" t="s">
        <v>900</v>
      </c>
      <c r="I60" s="7" t="s">
        <v>431</v>
      </c>
      <c r="N60" s="576" t="s">
        <v>6257</v>
      </c>
      <c r="O60" s="578" t="s">
        <v>6423</v>
      </c>
      <c r="P60" s="8" t="s">
        <v>6424</v>
      </c>
      <c r="Q60" s="8" t="s">
        <v>6424</v>
      </c>
      <c r="R60" s="578" t="s">
        <v>6425</v>
      </c>
    </row>
    <row r="61" spans="2:18" ht="12.75" customHeight="1">
      <c r="B61" s="8" t="s">
        <v>367</v>
      </c>
      <c r="C61" s="8" t="s">
        <v>794</v>
      </c>
      <c r="D61" s="8" t="s">
        <v>3602</v>
      </c>
      <c r="E61" s="8" t="s">
        <v>6426</v>
      </c>
      <c r="H61" s="574" t="s">
        <v>1181</v>
      </c>
      <c r="I61" s="7" t="s">
        <v>431</v>
      </c>
      <c r="N61" s="576" t="s">
        <v>6257</v>
      </c>
      <c r="O61" s="578" t="s">
        <v>6423</v>
      </c>
      <c r="P61" s="8" t="s">
        <v>6424</v>
      </c>
      <c r="Q61" s="8" t="s">
        <v>6424</v>
      </c>
      <c r="R61" s="578" t="s">
        <v>6427</v>
      </c>
    </row>
    <row r="62" spans="2:18" ht="12.75" customHeight="1">
      <c r="B62" s="8" t="s">
        <v>367</v>
      </c>
      <c r="C62" s="8" t="s">
        <v>794</v>
      </c>
      <c r="D62" s="8" t="s">
        <v>3602</v>
      </c>
      <c r="E62" s="8" t="s">
        <v>6428</v>
      </c>
      <c r="H62" s="574" t="s">
        <v>1036</v>
      </c>
      <c r="I62" s="7" t="s">
        <v>431</v>
      </c>
      <c r="N62" s="576" t="s">
        <v>6257</v>
      </c>
      <c r="O62" s="578" t="s">
        <v>668</v>
      </c>
      <c r="P62" s="8" t="s">
        <v>445</v>
      </c>
      <c r="Q62" s="8" t="s">
        <v>445</v>
      </c>
      <c r="R62" s="578" t="s">
        <v>6429</v>
      </c>
    </row>
    <row r="63" spans="2:18" ht="12.75" customHeight="1">
      <c r="B63" s="8" t="s">
        <v>367</v>
      </c>
      <c r="C63" s="8" t="s">
        <v>794</v>
      </c>
      <c r="D63" s="8" t="s">
        <v>3602</v>
      </c>
      <c r="E63" s="8" t="s">
        <v>6430</v>
      </c>
      <c r="H63" s="574" t="s">
        <v>1035</v>
      </c>
      <c r="I63" s="7" t="s">
        <v>431</v>
      </c>
      <c r="N63" s="576" t="s">
        <v>6257</v>
      </c>
      <c r="O63" s="578" t="s">
        <v>2661</v>
      </c>
      <c r="P63" s="8" t="s">
        <v>445</v>
      </c>
      <c r="Q63" s="8" t="s">
        <v>445</v>
      </c>
      <c r="R63" s="578" t="s">
        <v>6431</v>
      </c>
    </row>
    <row r="64" spans="2:18" ht="12.75" customHeight="1">
      <c r="B64" s="8" t="s">
        <v>6432</v>
      </c>
      <c r="C64" s="8" t="s">
        <v>6433</v>
      </c>
      <c r="D64" s="8" t="s">
        <v>6434</v>
      </c>
      <c r="E64" s="8" t="s">
        <v>6435</v>
      </c>
      <c r="H64" s="574" t="s">
        <v>1330</v>
      </c>
      <c r="I64" s="7" t="s">
        <v>431</v>
      </c>
      <c r="N64" s="576" t="s">
        <v>6257</v>
      </c>
      <c r="O64" s="578" t="s">
        <v>6436</v>
      </c>
      <c r="P64" s="8" t="s">
        <v>445</v>
      </c>
      <c r="Q64" s="8" t="s">
        <v>445</v>
      </c>
      <c r="R64" s="578" t="s">
        <v>6437</v>
      </c>
    </row>
    <row r="65" spans="2:18" ht="12.75" customHeight="1">
      <c r="B65" s="8" t="s">
        <v>864</v>
      </c>
      <c r="C65" s="8" t="s">
        <v>865</v>
      </c>
      <c r="D65" s="8" t="s">
        <v>6438</v>
      </c>
      <c r="E65" s="8" t="s">
        <v>6439</v>
      </c>
      <c r="H65" s="574" t="s">
        <v>1032</v>
      </c>
      <c r="I65" s="7" t="s">
        <v>431</v>
      </c>
      <c r="N65" s="576" t="s">
        <v>6257</v>
      </c>
      <c r="O65" s="578" t="s">
        <v>6440</v>
      </c>
      <c r="P65" s="5" t="s">
        <v>4615</v>
      </c>
      <c r="Q65" s="5" t="s">
        <v>4615</v>
      </c>
      <c r="R65" s="578" t="s">
        <v>6441</v>
      </c>
    </row>
    <row r="66" spans="2:18" ht="12.75" customHeight="1">
      <c r="B66" s="8" t="s">
        <v>864</v>
      </c>
      <c r="C66" s="8" t="s">
        <v>865</v>
      </c>
      <c r="D66" s="8" t="s">
        <v>1415</v>
      </c>
      <c r="E66" s="8" t="s">
        <v>6442</v>
      </c>
      <c r="H66" s="574" t="s">
        <v>1281</v>
      </c>
      <c r="I66" s="7" t="s">
        <v>1280</v>
      </c>
      <c r="N66" s="576" t="s">
        <v>6257</v>
      </c>
      <c r="O66" s="578" t="s">
        <v>4595</v>
      </c>
      <c r="P66" s="5" t="s">
        <v>4517</v>
      </c>
      <c r="Q66" s="5" t="s">
        <v>4517</v>
      </c>
      <c r="R66" s="578" t="s">
        <v>6443</v>
      </c>
    </row>
    <row r="67" spans="2:18" ht="12.75" customHeight="1">
      <c r="B67" s="8" t="s">
        <v>864</v>
      </c>
      <c r="C67" s="8" t="s">
        <v>865</v>
      </c>
      <c r="D67" s="8" t="s">
        <v>1415</v>
      </c>
      <c r="E67" s="8" t="s">
        <v>6444</v>
      </c>
      <c r="H67" s="574" t="s">
        <v>1204</v>
      </c>
      <c r="I67" s="7" t="s">
        <v>1203</v>
      </c>
      <c r="N67" s="576" t="s">
        <v>567</v>
      </c>
      <c r="O67" s="578" t="s">
        <v>6445</v>
      </c>
      <c r="P67" s="8" t="s">
        <v>4621</v>
      </c>
      <c r="Q67" s="3" t="s">
        <v>6339</v>
      </c>
      <c r="R67" s="578" t="s">
        <v>6446</v>
      </c>
    </row>
    <row r="68" spans="2:18" ht="12.75" customHeight="1">
      <c r="B68" s="8" t="s">
        <v>864</v>
      </c>
      <c r="C68" s="8" t="s">
        <v>865</v>
      </c>
      <c r="D68" s="8" t="s">
        <v>1415</v>
      </c>
      <c r="E68" s="8" t="s">
        <v>6447</v>
      </c>
      <c r="H68" s="574" t="s">
        <v>1350</v>
      </c>
      <c r="I68" s="7" t="s">
        <v>1203</v>
      </c>
      <c r="N68" s="578" t="s">
        <v>5569</v>
      </c>
      <c r="O68" s="578" t="s">
        <v>2518</v>
      </c>
      <c r="P68" s="8" t="s">
        <v>6448</v>
      </c>
      <c r="Q68" s="8" t="s">
        <v>6449</v>
      </c>
      <c r="R68" s="578" t="s">
        <v>6450</v>
      </c>
    </row>
    <row r="69" spans="2:18" ht="12.75" customHeight="1">
      <c r="B69" s="8" t="s">
        <v>864</v>
      </c>
      <c r="C69" s="8" t="s">
        <v>865</v>
      </c>
      <c r="D69" s="8" t="s">
        <v>1415</v>
      </c>
      <c r="E69" s="8" t="s">
        <v>6451</v>
      </c>
      <c r="H69" s="574" t="s">
        <v>1298</v>
      </c>
      <c r="I69" s="7" t="s">
        <v>1297</v>
      </c>
      <c r="N69" s="579" t="s">
        <v>5580</v>
      </c>
      <c r="O69" s="578" t="s">
        <v>6413</v>
      </c>
      <c r="P69" s="8" t="s">
        <v>6414</v>
      </c>
      <c r="Q69" s="8" t="s">
        <v>6415</v>
      </c>
      <c r="R69" s="578" t="s">
        <v>6452</v>
      </c>
    </row>
    <row r="70" spans="2:18" ht="12.75" customHeight="1">
      <c r="B70" s="8" t="s">
        <v>1024</v>
      </c>
      <c r="C70" s="8" t="s">
        <v>1321</v>
      </c>
      <c r="D70" s="8" t="s">
        <v>6453</v>
      </c>
      <c r="E70" s="8" t="s">
        <v>6454</v>
      </c>
      <c r="H70" s="574" t="s">
        <v>1231</v>
      </c>
      <c r="I70" s="7" t="s">
        <v>1230</v>
      </c>
      <c r="N70" s="576" t="s">
        <v>6272</v>
      </c>
      <c r="O70" s="578" t="s">
        <v>6327</v>
      </c>
      <c r="P70" s="5" t="s">
        <v>4524</v>
      </c>
      <c r="Q70" s="5" t="s">
        <v>4525</v>
      </c>
      <c r="R70" s="578" t="s">
        <v>6455</v>
      </c>
    </row>
    <row r="71" spans="2:18" ht="12.75" customHeight="1">
      <c r="B71" s="8" t="s">
        <v>841</v>
      </c>
      <c r="C71" s="8" t="s">
        <v>6282</v>
      </c>
      <c r="D71" s="8" t="s">
        <v>6456</v>
      </c>
      <c r="E71" s="8" t="s">
        <v>6457</v>
      </c>
      <c r="H71" s="574" t="s">
        <v>926</v>
      </c>
      <c r="I71" s="7" t="s">
        <v>925</v>
      </c>
      <c r="N71" s="576" t="s">
        <v>6272</v>
      </c>
      <c r="O71" s="578" t="s">
        <v>6327</v>
      </c>
      <c r="P71" s="5" t="s">
        <v>4524</v>
      </c>
      <c r="Q71" s="5" t="s">
        <v>4525</v>
      </c>
      <c r="R71" s="578" t="s">
        <v>6458</v>
      </c>
    </row>
    <row r="72" spans="2:18" ht="12.75" customHeight="1">
      <c r="B72" s="8" t="s">
        <v>841</v>
      </c>
      <c r="C72" s="8" t="s">
        <v>6282</v>
      </c>
      <c r="D72" s="8" t="s">
        <v>6459</v>
      </c>
      <c r="E72" s="8" t="s">
        <v>6460</v>
      </c>
      <c r="H72" s="574" t="s">
        <v>971</v>
      </c>
      <c r="I72" s="7" t="s">
        <v>970</v>
      </c>
      <c r="N72" s="577" t="s">
        <v>6262</v>
      </c>
      <c r="O72" s="576" t="s">
        <v>991</v>
      </c>
      <c r="P72" s="5" t="s">
        <v>6461</v>
      </c>
      <c r="Q72" s="5" t="s">
        <v>6461</v>
      </c>
      <c r="R72" s="578" t="s">
        <v>6462</v>
      </c>
    </row>
    <row r="73" spans="2:18" ht="12.75" customHeight="1">
      <c r="B73" s="8" t="s">
        <v>6432</v>
      </c>
      <c r="C73" s="8" t="s">
        <v>6433</v>
      </c>
      <c r="D73" s="8" t="s">
        <v>6463</v>
      </c>
      <c r="E73" s="8" t="s">
        <v>6464</v>
      </c>
      <c r="H73" s="574" t="s">
        <v>1331</v>
      </c>
      <c r="I73" s="7" t="s">
        <v>901</v>
      </c>
      <c r="N73" s="576" t="s">
        <v>6257</v>
      </c>
      <c r="O73" s="578" t="s">
        <v>4659</v>
      </c>
      <c r="P73" s="8" t="s">
        <v>4657</v>
      </c>
      <c r="Q73" s="8" t="s">
        <v>4657</v>
      </c>
      <c r="R73" s="578" t="s">
        <v>6465</v>
      </c>
    </row>
    <row r="74" spans="2:18" ht="12.75" customHeight="1">
      <c r="B74" s="8" t="s">
        <v>841</v>
      </c>
      <c r="C74" s="8" t="s">
        <v>6282</v>
      </c>
      <c r="D74" s="8" t="s">
        <v>6459</v>
      </c>
      <c r="E74" s="8" t="s">
        <v>6466</v>
      </c>
      <c r="H74" s="574" t="s">
        <v>902</v>
      </c>
      <c r="I74" s="7" t="s">
        <v>901</v>
      </c>
      <c r="N74" s="576" t="s">
        <v>5571</v>
      </c>
      <c r="O74" s="576" t="s">
        <v>4704</v>
      </c>
      <c r="P74" s="5" t="s">
        <v>4706</v>
      </c>
      <c r="Q74" s="5" t="s">
        <v>4706</v>
      </c>
      <c r="R74" s="578" t="s">
        <v>6467</v>
      </c>
    </row>
    <row r="75" spans="2:18" ht="12.75" customHeight="1">
      <c r="B75" s="8" t="s">
        <v>841</v>
      </c>
      <c r="C75" s="8" t="s">
        <v>6282</v>
      </c>
      <c r="D75" s="8" t="s">
        <v>6468</v>
      </c>
      <c r="E75" s="8" t="s">
        <v>6469</v>
      </c>
      <c r="H75" s="574" t="s">
        <v>1167</v>
      </c>
      <c r="I75" s="7" t="s">
        <v>901</v>
      </c>
      <c r="N75" s="576" t="s">
        <v>5567</v>
      </c>
      <c r="O75" s="576" t="s">
        <v>6270</v>
      </c>
      <c r="P75" s="5" t="s">
        <v>4570</v>
      </c>
      <c r="Q75" s="5" t="s">
        <v>4571</v>
      </c>
      <c r="R75" s="578" t="s">
        <v>6470</v>
      </c>
    </row>
    <row r="76" spans="2:18" ht="12.75" customHeight="1">
      <c r="B76" s="8" t="s">
        <v>6381</v>
      </c>
      <c r="C76" s="8" t="s">
        <v>6382</v>
      </c>
      <c r="D76" s="8" t="s">
        <v>6471</v>
      </c>
      <c r="E76" s="8" t="s">
        <v>6472</v>
      </c>
      <c r="H76" s="574" t="s">
        <v>1186</v>
      </c>
      <c r="I76" s="7" t="s">
        <v>901</v>
      </c>
      <c r="N76" s="577" t="s">
        <v>6262</v>
      </c>
      <c r="O76" s="576" t="s">
        <v>4468</v>
      </c>
      <c r="P76" s="8" t="s">
        <v>6473</v>
      </c>
      <c r="Q76" s="8" t="s">
        <v>6473</v>
      </c>
      <c r="R76" s="578" t="s">
        <v>6474</v>
      </c>
    </row>
    <row r="77" spans="2:18" ht="12.75" customHeight="1">
      <c r="B77" s="8" t="s">
        <v>990</v>
      </c>
      <c r="C77" s="8" t="s">
        <v>991</v>
      </c>
      <c r="D77" s="8" t="s">
        <v>6475</v>
      </c>
      <c r="E77" s="8" t="s">
        <v>6476</v>
      </c>
      <c r="H77" s="574" t="s">
        <v>1339</v>
      </c>
      <c r="I77" s="7" t="s">
        <v>901</v>
      </c>
      <c r="N77" s="578" t="s">
        <v>5571</v>
      </c>
      <c r="O77" s="578" t="s">
        <v>6385</v>
      </c>
      <c r="P77" s="8" t="s">
        <v>6477</v>
      </c>
      <c r="Q77" s="8" t="s">
        <v>6477</v>
      </c>
      <c r="R77" s="578" t="s">
        <v>6478</v>
      </c>
    </row>
    <row r="78" spans="2:18" ht="12.75" customHeight="1">
      <c r="B78" s="8" t="s">
        <v>283</v>
      </c>
      <c r="C78" s="8" t="s">
        <v>755</v>
      </c>
      <c r="D78" s="8" t="s">
        <v>1215</v>
      </c>
      <c r="E78" s="8" t="s">
        <v>1219</v>
      </c>
      <c r="H78" s="574" t="s">
        <v>1262</v>
      </c>
      <c r="I78" s="7" t="s">
        <v>1261</v>
      </c>
      <c r="N78" s="577" t="s">
        <v>6262</v>
      </c>
      <c r="O78" s="576" t="s">
        <v>4468</v>
      </c>
      <c r="P78" s="8" t="s">
        <v>6473</v>
      </c>
      <c r="Q78" s="8" t="s">
        <v>6473</v>
      </c>
      <c r="R78" s="578" t="s">
        <v>6479</v>
      </c>
    </row>
    <row r="79" spans="2:18" ht="12.75" customHeight="1">
      <c r="B79" s="8" t="s">
        <v>740</v>
      </c>
      <c r="C79" s="8" t="s">
        <v>6480</v>
      </c>
      <c r="D79" s="8" t="s">
        <v>6481</v>
      </c>
      <c r="E79" s="8" t="s">
        <v>6482</v>
      </c>
      <c r="H79" s="574" t="s">
        <v>1197</v>
      </c>
      <c r="I79" s="7" t="s">
        <v>1190</v>
      </c>
      <c r="N79" s="577" t="s">
        <v>6262</v>
      </c>
      <c r="O79" s="576" t="s">
        <v>4468</v>
      </c>
      <c r="P79" s="8" t="s">
        <v>6473</v>
      </c>
      <c r="Q79" s="8" t="s">
        <v>6473</v>
      </c>
      <c r="R79" s="578" t="s">
        <v>6483</v>
      </c>
    </row>
    <row r="80" spans="2:18" ht="12.75" customHeight="1">
      <c r="B80" s="8" t="s">
        <v>1028</v>
      </c>
      <c r="C80" s="8" t="s">
        <v>6484</v>
      </c>
      <c r="D80" s="8" t="s">
        <v>6485</v>
      </c>
      <c r="E80" s="8" t="s">
        <v>6486</v>
      </c>
      <c r="H80" s="574" t="s">
        <v>1191</v>
      </c>
      <c r="I80" s="7" t="s">
        <v>1190</v>
      </c>
      <c r="N80" s="577" t="s">
        <v>6262</v>
      </c>
      <c r="O80" s="576" t="s">
        <v>4468</v>
      </c>
      <c r="P80" s="8" t="s">
        <v>6473</v>
      </c>
      <c r="Q80" s="8" t="s">
        <v>6473</v>
      </c>
      <c r="R80" s="578" t="s">
        <v>6487</v>
      </c>
    </row>
    <row r="81" spans="2:18" ht="12.75" customHeight="1">
      <c r="B81" s="8" t="s">
        <v>1028</v>
      </c>
      <c r="C81" s="8" t="s">
        <v>6484</v>
      </c>
      <c r="D81" s="8" t="s">
        <v>6488</v>
      </c>
      <c r="E81" s="8" t="s">
        <v>6489</v>
      </c>
      <c r="H81" s="574" t="s">
        <v>758</v>
      </c>
      <c r="I81" s="7" t="s">
        <v>757</v>
      </c>
      <c r="N81" s="577" t="s">
        <v>6262</v>
      </c>
      <c r="O81" s="576" t="s">
        <v>4468</v>
      </c>
      <c r="P81" s="8" t="s">
        <v>6473</v>
      </c>
      <c r="Q81" s="8" t="s">
        <v>6473</v>
      </c>
      <c r="R81" s="578" t="s">
        <v>6490</v>
      </c>
    </row>
    <row r="82" spans="2:18" ht="12.75" customHeight="1">
      <c r="B82" s="8" t="s">
        <v>853</v>
      </c>
      <c r="C82" s="8" t="s">
        <v>1006</v>
      </c>
      <c r="D82" s="8" t="s">
        <v>6315</v>
      </c>
      <c r="E82" s="8" t="s">
        <v>6491</v>
      </c>
      <c r="H82" s="574" t="s">
        <v>1353</v>
      </c>
      <c r="I82" s="7" t="s">
        <v>1352</v>
      </c>
      <c r="N82" s="576" t="s">
        <v>6272</v>
      </c>
      <c r="O82" s="576" t="s">
        <v>6327</v>
      </c>
      <c r="P82" s="8" t="s">
        <v>4730</v>
      </c>
      <c r="Q82" s="8" t="s">
        <v>4730</v>
      </c>
      <c r="R82" s="578" t="s">
        <v>6492</v>
      </c>
    </row>
    <row r="83" spans="2:18" ht="12.75" customHeight="1">
      <c r="B83" s="8" t="s">
        <v>868</v>
      </c>
      <c r="C83" s="8" t="s">
        <v>869</v>
      </c>
      <c r="D83" s="8" t="s">
        <v>6493</v>
      </c>
      <c r="E83" s="8" t="s">
        <v>6494</v>
      </c>
      <c r="H83" s="574" t="s">
        <v>1237</v>
      </c>
      <c r="I83" s="7" t="s">
        <v>1236</v>
      </c>
      <c r="N83" s="576" t="s">
        <v>6272</v>
      </c>
      <c r="O83" s="576" t="s">
        <v>6327</v>
      </c>
      <c r="P83" s="5" t="s">
        <v>4524</v>
      </c>
      <c r="Q83" s="5" t="s">
        <v>4525</v>
      </c>
      <c r="R83" s="578" t="s">
        <v>6495</v>
      </c>
    </row>
    <row r="84" spans="2:18" ht="12.75" customHeight="1">
      <c r="B84" s="8" t="s">
        <v>301</v>
      </c>
      <c r="C84" s="8" t="s">
        <v>888</v>
      </c>
      <c r="D84" s="8" t="s">
        <v>6496</v>
      </c>
      <c r="E84" s="8" t="s">
        <v>6497</v>
      </c>
      <c r="H84" s="574" t="s">
        <v>760</v>
      </c>
      <c r="I84" s="7" t="s">
        <v>759</v>
      </c>
      <c r="N84" s="578" t="s">
        <v>6498</v>
      </c>
      <c r="O84" s="578" t="s">
        <v>6499</v>
      </c>
      <c r="P84" s="8" t="s">
        <v>6500</v>
      </c>
      <c r="Q84" s="8" t="s">
        <v>6500</v>
      </c>
      <c r="R84" s="578" t="s">
        <v>6501</v>
      </c>
    </row>
    <row r="85" spans="2:18" ht="12.75" customHeight="1">
      <c r="B85" s="8" t="s">
        <v>841</v>
      </c>
      <c r="C85" s="8" t="s">
        <v>1133</v>
      </c>
      <c r="D85" s="8" t="s">
        <v>1000</v>
      </c>
      <c r="E85" s="8" t="s">
        <v>6502</v>
      </c>
      <c r="H85" s="574" t="s">
        <v>1135</v>
      </c>
      <c r="I85" s="7" t="s">
        <v>1134</v>
      </c>
      <c r="N85" s="577" t="s">
        <v>5571</v>
      </c>
      <c r="O85" s="577" t="s">
        <v>6503</v>
      </c>
      <c r="P85" s="3" t="s">
        <v>6504</v>
      </c>
      <c r="Q85" s="3" t="s">
        <v>6504</v>
      </c>
      <c r="R85" s="579" t="s">
        <v>6505</v>
      </c>
    </row>
    <row r="86" spans="2:18" ht="12.75" customHeight="1">
      <c r="B86" s="8" t="s">
        <v>841</v>
      </c>
      <c r="C86" s="8" t="s">
        <v>1133</v>
      </c>
      <c r="D86" s="8" t="s">
        <v>1000</v>
      </c>
      <c r="E86" s="8" t="s">
        <v>6506</v>
      </c>
      <c r="H86" s="574" t="s">
        <v>924</v>
      </c>
      <c r="I86" s="7" t="s">
        <v>923</v>
      </c>
      <c r="N86" s="577" t="s">
        <v>5571</v>
      </c>
      <c r="O86" s="577" t="s">
        <v>6507</v>
      </c>
      <c r="P86" s="3" t="s">
        <v>4663</v>
      </c>
      <c r="Q86" s="3" t="s">
        <v>4663</v>
      </c>
      <c r="R86" s="579" t="s">
        <v>6508</v>
      </c>
    </row>
    <row r="87" spans="2:18" ht="12.75" customHeight="1">
      <c r="B87" s="8" t="s">
        <v>853</v>
      </c>
      <c r="C87" s="8" t="s">
        <v>1006</v>
      </c>
      <c r="D87" s="8" t="s">
        <v>6509</v>
      </c>
      <c r="E87" s="8" t="s">
        <v>6510</v>
      </c>
      <c r="H87" s="574" t="s">
        <v>940</v>
      </c>
      <c r="I87" s="7" t="s">
        <v>939</v>
      </c>
      <c r="N87" s="577" t="s">
        <v>6262</v>
      </c>
      <c r="O87" s="577" t="s">
        <v>4635</v>
      </c>
      <c r="P87" s="3" t="s">
        <v>4638</v>
      </c>
      <c r="Q87" s="3" t="s">
        <v>4637</v>
      </c>
      <c r="R87" s="579" t="s">
        <v>6511</v>
      </c>
    </row>
    <row r="88" spans="2:18" ht="12.75" customHeight="1">
      <c r="B88" s="8" t="s">
        <v>740</v>
      </c>
      <c r="C88" s="8" t="s">
        <v>741</v>
      </c>
      <c r="D88" s="8" t="s">
        <v>6512</v>
      </c>
      <c r="E88" s="8" t="s">
        <v>6513</v>
      </c>
      <c r="H88" s="574" t="s">
        <v>1165</v>
      </c>
      <c r="I88" s="7" t="s">
        <v>1164</v>
      </c>
      <c r="N88" s="577" t="s">
        <v>5571</v>
      </c>
      <c r="O88" s="579" t="s">
        <v>4704</v>
      </c>
      <c r="P88" s="583" t="s">
        <v>4706</v>
      </c>
      <c r="Q88" s="583" t="s">
        <v>4706</v>
      </c>
      <c r="R88" s="579" t="s">
        <v>4707</v>
      </c>
    </row>
    <row r="89" spans="2:18" ht="12.75" customHeight="1">
      <c r="B89" s="8" t="s">
        <v>367</v>
      </c>
      <c r="C89" s="8" t="s">
        <v>978</v>
      </c>
      <c r="D89" s="8" t="s">
        <v>6514</v>
      </c>
      <c r="E89" s="8" t="s">
        <v>6515</v>
      </c>
      <c r="H89" s="574" t="s">
        <v>1270</v>
      </c>
      <c r="I89" s="7" t="s">
        <v>1269</v>
      </c>
      <c r="N89" s="576" t="s">
        <v>6272</v>
      </c>
      <c r="O89" s="576" t="s">
        <v>6296</v>
      </c>
      <c r="P89" s="3" t="s">
        <v>6516</v>
      </c>
      <c r="Q89" s="3" t="s">
        <v>6516</v>
      </c>
      <c r="R89" s="579" t="s">
        <v>6517</v>
      </c>
    </row>
    <row r="90" spans="2:18" ht="12.75" customHeight="1">
      <c r="B90" s="8" t="s">
        <v>367</v>
      </c>
      <c r="C90" s="8" t="s">
        <v>978</v>
      </c>
      <c r="D90" s="8" t="s">
        <v>6514</v>
      </c>
      <c r="E90" s="8" t="s">
        <v>6518</v>
      </c>
      <c r="H90" s="574" t="s">
        <v>1311</v>
      </c>
      <c r="I90" s="7" t="s">
        <v>1310</v>
      </c>
      <c r="N90" s="577" t="s">
        <v>5571</v>
      </c>
      <c r="O90" s="577" t="s">
        <v>6519</v>
      </c>
      <c r="P90" s="3" t="s">
        <v>4768</v>
      </c>
      <c r="Q90" s="3" t="s">
        <v>4768</v>
      </c>
      <c r="R90" s="579" t="s">
        <v>6520</v>
      </c>
    </row>
    <row r="91" spans="2:18" ht="12.75" customHeight="1">
      <c r="B91" s="8" t="s">
        <v>990</v>
      </c>
      <c r="C91" s="8" t="s">
        <v>991</v>
      </c>
      <c r="D91" s="8" t="s">
        <v>6521</v>
      </c>
      <c r="E91" s="8" t="s">
        <v>6522</v>
      </c>
      <c r="H91" s="574" t="s">
        <v>1227</v>
      </c>
      <c r="I91" s="7" t="s">
        <v>1227</v>
      </c>
      <c r="N91" s="579" t="s">
        <v>567</v>
      </c>
      <c r="O91" s="577" t="s">
        <v>6338</v>
      </c>
      <c r="P91" s="3" t="s">
        <v>6523</v>
      </c>
      <c r="Q91" s="3" t="s">
        <v>6523</v>
      </c>
      <c r="R91" s="579" t="s">
        <v>4772</v>
      </c>
    </row>
    <row r="92" spans="2:18" ht="12.75" customHeight="1">
      <c r="B92" s="8" t="s">
        <v>990</v>
      </c>
      <c r="C92" s="8" t="s">
        <v>991</v>
      </c>
      <c r="D92" s="8" t="s">
        <v>6521</v>
      </c>
      <c r="E92" s="8" t="s">
        <v>6524</v>
      </c>
      <c r="H92" s="574" t="s">
        <v>1084</v>
      </c>
      <c r="I92" s="7" t="s">
        <v>1082</v>
      </c>
      <c r="N92" s="576" t="s">
        <v>6291</v>
      </c>
      <c r="O92" s="577" t="s">
        <v>6525</v>
      </c>
      <c r="P92" s="3" t="s">
        <v>6526</v>
      </c>
      <c r="Q92" s="3" t="s">
        <v>6526</v>
      </c>
      <c r="R92" s="579" t="s">
        <v>6527</v>
      </c>
    </row>
    <row r="93" spans="2:18" ht="12.75" customHeight="1">
      <c r="B93" s="8" t="s">
        <v>864</v>
      </c>
      <c r="C93" s="8" t="s">
        <v>865</v>
      </c>
      <c r="D93" s="8" t="s">
        <v>6528</v>
      </c>
      <c r="E93" s="8" t="s">
        <v>6529</v>
      </c>
      <c r="H93" s="574" t="s">
        <v>1083</v>
      </c>
      <c r="I93" s="7" t="s">
        <v>1082</v>
      </c>
      <c r="N93" s="577" t="s">
        <v>5571</v>
      </c>
      <c r="O93" s="577" t="s">
        <v>6385</v>
      </c>
      <c r="P93" s="3" t="s">
        <v>6500</v>
      </c>
      <c r="Q93" s="3" t="s">
        <v>6500</v>
      </c>
      <c r="R93" s="579" t="s">
        <v>6530</v>
      </c>
    </row>
    <row r="94" spans="2:18" ht="12.75" customHeight="1">
      <c r="B94" s="8" t="s">
        <v>864</v>
      </c>
      <c r="C94" s="8" t="s">
        <v>865</v>
      </c>
      <c r="D94" s="8" t="s">
        <v>6531</v>
      </c>
      <c r="E94" s="8" t="s">
        <v>6532</v>
      </c>
      <c r="H94" s="574" t="s">
        <v>738</v>
      </c>
      <c r="I94" s="7" t="s">
        <v>737</v>
      </c>
      <c r="N94" s="576" t="s">
        <v>6272</v>
      </c>
      <c r="O94" s="579" t="s">
        <v>6273</v>
      </c>
      <c r="P94" s="3" t="s">
        <v>4784</v>
      </c>
      <c r="Q94" s="3" t="s">
        <v>4784</v>
      </c>
      <c r="R94" s="577" t="s">
        <v>6533</v>
      </c>
    </row>
    <row r="95" spans="2:18" ht="12.75" customHeight="1">
      <c r="B95" s="8" t="s">
        <v>6381</v>
      </c>
      <c r="C95" s="8" t="s">
        <v>6382</v>
      </c>
      <c r="D95" s="8" t="s">
        <v>6534</v>
      </c>
      <c r="E95" s="8" t="s">
        <v>6535</v>
      </c>
      <c r="H95" s="574" t="s">
        <v>1017</v>
      </c>
      <c r="I95" s="7" t="s">
        <v>1016</v>
      </c>
      <c r="N95" s="579" t="s">
        <v>5580</v>
      </c>
      <c r="O95" s="577" t="s">
        <v>6536</v>
      </c>
      <c r="P95" s="3" t="s">
        <v>4790</v>
      </c>
      <c r="Q95" s="3" t="s">
        <v>4790</v>
      </c>
      <c r="R95" s="579" t="s">
        <v>4791</v>
      </c>
    </row>
    <row r="96" spans="2:18" ht="12.75" customHeight="1">
      <c r="B96" s="8" t="s">
        <v>868</v>
      </c>
      <c r="C96" s="8" t="s">
        <v>6278</v>
      </c>
      <c r="D96" s="8" t="s">
        <v>6537</v>
      </c>
      <c r="E96" s="8" t="s">
        <v>6538</v>
      </c>
      <c r="H96" s="574" t="s">
        <v>1320</v>
      </c>
      <c r="I96" s="7" t="s">
        <v>1319</v>
      </c>
      <c r="N96" s="579" t="s">
        <v>5580</v>
      </c>
      <c r="O96" s="577" t="s">
        <v>6536</v>
      </c>
      <c r="P96" s="3" t="s">
        <v>4790</v>
      </c>
      <c r="Q96" s="3" t="s">
        <v>4790</v>
      </c>
      <c r="R96" s="579" t="s">
        <v>6539</v>
      </c>
    </row>
    <row r="97" spans="2:18" ht="12.75" customHeight="1">
      <c r="B97" s="8" t="s">
        <v>1024</v>
      </c>
      <c r="C97" s="8" t="s">
        <v>1321</v>
      </c>
      <c r="D97" s="8" t="s">
        <v>6540</v>
      </c>
      <c r="E97" s="8" t="s">
        <v>6541</v>
      </c>
      <c r="H97" s="574" t="s">
        <v>911</v>
      </c>
      <c r="I97" s="7" t="s">
        <v>910</v>
      </c>
      <c r="N97" s="577" t="s">
        <v>5571</v>
      </c>
      <c r="O97" s="577" t="s">
        <v>6542</v>
      </c>
      <c r="P97" s="3" t="s">
        <v>445</v>
      </c>
      <c r="Q97" s="3" t="s">
        <v>445</v>
      </c>
      <c r="R97" s="579" t="s">
        <v>6543</v>
      </c>
    </row>
    <row r="98" spans="2:18" ht="12.75" customHeight="1">
      <c r="B98" s="8" t="s">
        <v>841</v>
      </c>
      <c r="C98" s="8" t="s">
        <v>1133</v>
      </c>
      <c r="D98" s="8" t="s">
        <v>6544</v>
      </c>
      <c r="E98" s="8" t="s">
        <v>6545</v>
      </c>
      <c r="H98" s="574" t="s">
        <v>1080</v>
      </c>
      <c r="I98" s="7" t="s">
        <v>962</v>
      </c>
      <c r="N98" s="576" t="s">
        <v>6272</v>
      </c>
      <c r="O98" s="576" t="s">
        <v>6327</v>
      </c>
      <c r="P98" s="583" t="s">
        <v>4524</v>
      </c>
      <c r="Q98" s="583" t="s">
        <v>4525</v>
      </c>
      <c r="R98" s="579" t="s">
        <v>6546</v>
      </c>
    </row>
    <row r="99" spans="2:18" ht="12.75" customHeight="1">
      <c r="B99" s="8" t="s">
        <v>841</v>
      </c>
      <c r="C99" s="8" t="s">
        <v>1133</v>
      </c>
      <c r="D99" s="8" t="s">
        <v>1415</v>
      </c>
      <c r="E99" s="8" t="s">
        <v>6547</v>
      </c>
      <c r="H99" s="574" t="s">
        <v>1074</v>
      </c>
      <c r="I99" s="7" t="s">
        <v>962</v>
      </c>
      <c r="N99" s="577" t="s">
        <v>6262</v>
      </c>
      <c r="O99" s="576" t="s">
        <v>4468</v>
      </c>
      <c r="P99" s="3" t="s">
        <v>6548</v>
      </c>
      <c r="Q99" s="3" t="s">
        <v>6548</v>
      </c>
      <c r="R99" s="579" t="s">
        <v>6549</v>
      </c>
    </row>
    <row r="100" spans="2:18" ht="12.75" customHeight="1">
      <c r="B100" s="8" t="s">
        <v>990</v>
      </c>
      <c r="C100" s="8" t="s">
        <v>991</v>
      </c>
      <c r="D100" s="8" t="s">
        <v>6550</v>
      </c>
      <c r="E100" s="8" t="s">
        <v>6551</v>
      </c>
      <c r="H100" s="574" t="s">
        <v>963</v>
      </c>
      <c r="I100" s="7" t="s">
        <v>962</v>
      </c>
      <c r="N100" s="579" t="s">
        <v>6257</v>
      </c>
      <c r="O100" s="577" t="s">
        <v>801</v>
      </c>
      <c r="P100" s="3" t="s">
        <v>6552</v>
      </c>
      <c r="Q100" s="3" t="s">
        <v>6552</v>
      </c>
      <c r="R100" s="579" t="s">
        <v>4814</v>
      </c>
    </row>
    <row r="101" spans="2:18" ht="12.75" customHeight="1">
      <c r="B101" s="8" t="s">
        <v>990</v>
      </c>
      <c r="C101" s="8" t="s">
        <v>991</v>
      </c>
      <c r="D101" s="8" t="s">
        <v>6550</v>
      </c>
      <c r="E101" s="8" t="s">
        <v>6553</v>
      </c>
      <c r="H101" s="574" t="s">
        <v>1061</v>
      </c>
      <c r="I101" s="7" t="s">
        <v>1060</v>
      </c>
      <c r="N101" s="579" t="s">
        <v>6257</v>
      </c>
      <c r="O101" s="577" t="s">
        <v>6554</v>
      </c>
      <c r="P101" s="3" t="s">
        <v>6555</v>
      </c>
      <c r="Q101" s="3" t="s">
        <v>6555</v>
      </c>
      <c r="R101" s="579" t="s">
        <v>6556</v>
      </c>
    </row>
    <row r="102" spans="2:18" ht="12.75" customHeight="1">
      <c r="B102" s="8" t="s">
        <v>864</v>
      </c>
      <c r="C102" s="8" t="s">
        <v>865</v>
      </c>
      <c r="D102" s="8" t="s">
        <v>6557</v>
      </c>
      <c r="E102" s="8" t="s">
        <v>6558</v>
      </c>
      <c r="H102" s="574" t="s">
        <v>1062</v>
      </c>
      <c r="I102" s="7" t="s">
        <v>1060</v>
      </c>
      <c r="N102" s="576" t="s">
        <v>6257</v>
      </c>
      <c r="O102" s="576" t="s">
        <v>6343</v>
      </c>
      <c r="P102" s="8" t="s">
        <v>6344</v>
      </c>
      <c r="Q102" s="8" t="s">
        <v>6344</v>
      </c>
      <c r="R102" s="578" t="s">
        <v>6559</v>
      </c>
    </row>
    <row r="103" spans="2:18" ht="12.75" customHeight="1">
      <c r="B103" s="8" t="s">
        <v>864</v>
      </c>
      <c r="C103" s="8" t="s">
        <v>865</v>
      </c>
      <c r="D103" s="8" t="s">
        <v>6560</v>
      </c>
      <c r="E103" s="8" t="s">
        <v>6561</v>
      </c>
      <c r="H103" s="574" t="s">
        <v>1063</v>
      </c>
      <c r="I103" s="7" t="s">
        <v>1060</v>
      </c>
      <c r="N103" s="579" t="s">
        <v>6257</v>
      </c>
      <c r="O103" s="577" t="s">
        <v>1248</v>
      </c>
      <c r="P103" s="3" t="s">
        <v>6562</v>
      </c>
      <c r="Q103" s="3" t="s">
        <v>6562</v>
      </c>
      <c r="R103" s="3" t="s">
        <v>4824</v>
      </c>
    </row>
    <row r="104" spans="2:18" ht="12.75" customHeight="1">
      <c r="B104" s="8" t="s">
        <v>841</v>
      </c>
      <c r="C104" s="8" t="s">
        <v>999</v>
      </c>
      <c r="D104" s="8" t="s">
        <v>1091</v>
      </c>
      <c r="E104" s="8" t="s">
        <v>6563</v>
      </c>
      <c r="H104" s="574" t="s">
        <v>863</v>
      </c>
      <c r="I104" s="7" t="s">
        <v>862</v>
      </c>
      <c r="N104" s="579" t="s">
        <v>6257</v>
      </c>
      <c r="O104" s="577" t="s">
        <v>3250</v>
      </c>
      <c r="P104" s="3" t="s">
        <v>6564</v>
      </c>
      <c r="Q104" s="3" t="s">
        <v>6564</v>
      </c>
      <c r="R104" s="579" t="s">
        <v>6565</v>
      </c>
    </row>
    <row r="105" spans="2:18" ht="12.75" customHeight="1">
      <c r="B105" s="8" t="s">
        <v>841</v>
      </c>
      <c r="C105" s="8" t="s">
        <v>999</v>
      </c>
      <c r="D105" s="8" t="s">
        <v>1091</v>
      </c>
      <c r="E105" s="8" t="s">
        <v>6566</v>
      </c>
      <c r="H105" s="574" t="s">
        <v>946</v>
      </c>
      <c r="I105" s="7" t="s">
        <v>945</v>
      </c>
      <c r="N105" s="579" t="s">
        <v>6257</v>
      </c>
      <c r="O105" s="577" t="s">
        <v>6567</v>
      </c>
      <c r="P105" s="3" t="s">
        <v>6564</v>
      </c>
      <c r="Q105" s="3" t="s">
        <v>6564</v>
      </c>
      <c r="R105" s="579" t="s">
        <v>6567</v>
      </c>
    </row>
    <row r="106" spans="2:18" ht="12.75" customHeight="1">
      <c r="B106" s="8" t="s">
        <v>841</v>
      </c>
      <c r="C106" s="8" t="s">
        <v>999</v>
      </c>
      <c r="D106" s="8" t="s">
        <v>1091</v>
      </c>
      <c r="E106" s="8" t="s">
        <v>6568</v>
      </c>
      <c r="H106" s="574" t="s">
        <v>1247</v>
      </c>
      <c r="I106" s="7" t="s">
        <v>1246</v>
      </c>
      <c r="N106" s="579" t="s">
        <v>6257</v>
      </c>
      <c r="O106" s="577" t="s">
        <v>6569</v>
      </c>
      <c r="P106" s="3" t="s">
        <v>6564</v>
      </c>
      <c r="Q106" s="3" t="s">
        <v>6564</v>
      </c>
      <c r="R106" s="579" t="s">
        <v>6570</v>
      </c>
    </row>
    <row r="107" spans="2:18" ht="12.75" customHeight="1">
      <c r="B107" s="8" t="s">
        <v>841</v>
      </c>
      <c r="C107" s="8" t="s">
        <v>999</v>
      </c>
      <c r="D107" s="8" t="s">
        <v>1415</v>
      </c>
      <c r="E107" s="8" t="s">
        <v>6571</v>
      </c>
      <c r="H107" s="574" t="s">
        <v>734</v>
      </c>
      <c r="I107" s="7" t="s">
        <v>733</v>
      </c>
      <c r="N107" s="579" t="s">
        <v>6257</v>
      </c>
      <c r="O107" s="577" t="s">
        <v>6572</v>
      </c>
      <c r="P107" s="3" t="s">
        <v>6564</v>
      </c>
      <c r="Q107" s="3" t="s">
        <v>6564</v>
      </c>
      <c r="R107" s="579" t="s">
        <v>6573</v>
      </c>
    </row>
    <row r="108" spans="2:18" ht="12.75" customHeight="1">
      <c r="B108" s="8" t="s">
        <v>283</v>
      </c>
      <c r="C108" s="8" t="s">
        <v>1073</v>
      </c>
      <c r="D108" s="8" t="s">
        <v>6574</v>
      </c>
      <c r="E108" s="8" t="s">
        <v>6575</v>
      </c>
      <c r="H108" s="574" t="s">
        <v>1410</v>
      </c>
      <c r="I108" s="7" t="s">
        <v>733</v>
      </c>
      <c r="N108" s="576" t="s">
        <v>5567</v>
      </c>
      <c r="O108" s="576" t="s">
        <v>6270</v>
      </c>
      <c r="P108" s="3" t="s">
        <v>6576</v>
      </c>
      <c r="Q108" s="3" t="s">
        <v>6576</v>
      </c>
      <c r="R108" s="579" t="s">
        <v>6576</v>
      </c>
    </row>
    <row r="109" spans="2:18" ht="12.75" customHeight="1">
      <c r="B109" s="8" t="s">
        <v>283</v>
      </c>
      <c r="C109" s="8" t="s">
        <v>1553</v>
      </c>
      <c r="D109" s="8" t="s">
        <v>6574</v>
      </c>
      <c r="E109" s="8" t="s">
        <v>6577</v>
      </c>
      <c r="H109" s="574" t="s">
        <v>767</v>
      </c>
      <c r="I109" s="7" t="s">
        <v>763</v>
      </c>
      <c r="N109" s="579" t="s">
        <v>6257</v>
      </c>
      <c r="O109" s="579" t="s">
        <v>6578</v>
      </c>
      <c r="P109" s="3" t="s">
        <v>6579</v>
      </c>
      <c r="Q109" s="3" t="s">
        <v>6579</v>
      </c>
      <c r="R109" s="3" t="s">
        <v>6580</v>
      </c>
    </row>
    <row r="110" spans="2:18" ht="12.75" customHeight="1">
      <c r="B110" s="8" t="s">
        <v>841</v>
      </c>
      <c r="C110" s="8" t="s">
        <v>6581</v>
      </c>
      <c r="D110" s="8" t="s">
        <v>6582</v>
      </c>
      <c r="E110" s="8" t="s">
        <v>6583</v>
      </c>
      <c r="H110" s="574" t="s">
        <v>764</v>
      </c>
      <c r="I110" s="7" t="s">
        <v>763</v>
      </c>
      <c r="N110" s="576" t="s">
        <v>5567</v>
      </c>
      <c r="O110" s="576" t="s">
        <v>6270</v>
      </c>
      <c r="P110" s="3" t="s">
        <v>6584</v>
      </c>
      <c r="Q110" s="3" t="s">
        <v>6584</v>
      </c>
      <c r="R110" s="579" t="s">
        <v>6585</v>
      </c>
    </row>
    <row r="111" spans="2:18" ht="12.75" customHeight="1">
      <c r="B111" s="8" t="s">
        <v>841</v>
      </c>
      <c r="C111" s="8" t="s">
        <v>846</v>
      </c>
      <c r="D111" s="8" t="s">
        <v>6586</v>
      </c>
      <c r="E111" s="8" t="s">
        <v>6587</v>
      </c>
      <c r="H111" s="574" t="s">
        <v>860</v>
      </c>
      <c r="I111" s="7" t="s">
        <v>859</v>
      </c>
      <c r="N111" s="576" t="s">
        <v>6288</v>
      </c>
      <c r="O111" s="576" t="s">
        <v>4504</v>
      </c>
      <c r="P111" s="3" t="s">
        <v>4859</v>
      </c>
      <c r="Q111" s="3" t="s">
        <v>4859</v>
      </c>
      <c r="R111" s="579" t="s">
        <v>6588</v>
      </c>
    </row>
    <row r="112" spans="2:18" ht="12.75" customHeight="1">
      <c r="B112" s="8" t="s">
        <v>283</v>
      </c>
      <c r="C112" s="8" t="s">
        <v>6258</v>
      </c>
      <c r="D112" s="8" t="s">
        <v>6589</v>
      </c>
      <c r="E112" s="8" t="s">
        <v>6590</v>
      </c>
      <c r="H112" s="574" t="s">
        <v>1305</v>
      </c>
      <c r="I112" s="7" t="s">
        <v>1304</v>
      </c>
      <c r="N112" s="579" t="s">
        <v>6257</v>
      </c>
      <c r="O112" s="577" t="s">
        <v>4631</v>
      </c>
      <c r="P112" s="3" t="s">
        <v>6591</v>
      </c>
      <c r="Q112" s="3" t="s">
        <v>6591</v>
      </c>
      <c r="R112" s="577" t="s">
        <v>6592</v>
      </c>
    </row>
    <row r="113" spans="2:18" ht="12.75" customHeight="1">
      <c r="B113" s="8" t="s">
        <v>283</v>
      </c>
      <c r="C113" s="8" t="s">
        <v>776</v>
      </c>
      <c r="D113" s="8" t="s">
        <v>6589</v>
      </c>
      <c r="E113" s="8" t="s">
        <v>6593</v>
      </c>
      <c r="H113" s="574" t="s">
        <v>1265</v>
      </c>
      <c r="I113" s="7" t="s">
        <v>1264</v>
      </c>
      <c r="N113" s="579" t="s">
        <v>6257</v>
      </c>
      <c r="O113" s="577" t="s">
        <v>668</v>
      </c>
      <c r="P113" s="3" t="s">
        <v>6594</v>
      </c>
      <c r="Q113" s="3" t="s">
        <v>6595</v>
      </c>
      <c r="R113" s="577" t="s">
        <v>6596</v>
      </c>
    </row>
    <row r="114" spans="2:18" ht="12.75" customHeight="1">
      <c r="B114" s="8" t="s">
        <v>283</v>
      </c>
      <c r="C114" s="8" t="s">
        <v>776</v>
      </c>
      <c r="D114" s="8" t="s">
        <v>1415</v>
      </c>
      <c r="E114" s="8" t="s">
        <v>6597</v>
      </c>
      <c r="H114" s="574" t="s">
        <v>1088</v>
      </c>
      <c r="I114" s="7" t="s">
        <v>1087</v>
      </c>
      <c r="N114" s="576" t="s">
        <v>6291</v>
      </c>
      <c r="O114" s="577" t="s">
        <v>6407</v>
      </c>
      <c r="P114" s="3" t="s">
        <v>6598</v>
      </c>
      <c r="Q114" s="3" t="s">
        <v>6598</v>
      </c>
      <c r="R114" s="577" t="s">
        <v>6599</v>
      </c>
    </row>
    <row r="115" spans="2:18" ht="12.75" customHeight="1">
      <c r="B115" s="8" t="s">
        <v>283</v>
      </c>
      <c r="C115" s="8" t="s">
        <v>776</v>
      </c>
      <c r="D115" s="8" t="s">
        <v>1415</v>
      </c>
      <c r="E115" s="8" t="s">
        <v>6600</v>
      </c>
      <c r="H115" s="574" t="s">
        <v>1130</v>
      </c>
      <c r="I115" s="7" t="s">
        <v>1130</v>
      </c>
      <c r="N115" s="579" t="s">
        <v>5580</v>
      </c>
      <c r="O115" s="577" t="s">
        <v>6601</v>
      </c>
      <c r="P115" s="3" t="s">
        <v>6602</v>
      </c>
      <c r="Q115" s="3" t="s">
        <v>6602</v>
      </c>
      <c r="R115" s="577" t="s">
        <v>6603</v>
      </c>
    </row>
    <row r="116" spans="2:18" ht="12.75" customHeight="1">
      <c r="B116" s="8" t="s">
        <v>283</v>
      </c>
      <c r="C116" s="8" t="s">
        <v>776</v>
      </c>
      <c r="D116" s="8" t="s">
        <v>1415</v>
      </c>
      <c r="E116" s="8" t="s">
        <v>6604</v>
      </c>
      <c r="H116" s="574" t="s">
        <v>1067</v>
      </c>
      <c r="I116" s="7" t="s">
        <v>748</v>
      </c>
      <c r="N116" s="577" t="s">
        <v>5569</v>
      </c>
      <c r="O116" s="577" t="s">
        <v>2518</v>
      </c>
      <c r="P116" s="3" t="s">
        <v>6605</v>
      </c>
      <c r="Q116" s="3" t="s">
        <v>6605</v>
      </c>
      <c r="R116" s="577" t="s">
        <v>6606</v>
      </c>
    </row>
    <row r="117" spans="2:18" ht="12.75" customHeight="1">
      <c r="B117" s="8" t="s">
        <v>283</v>
      </c>
      <c r="C117" s="8" t="s">
        <v>776</v>
      </c>
      <c r="D117" s="8" t="s">
        <v>1415</v>
      </c>
      <c r="E117" s="8" t="s">
        <v>6607</v>
      </c>
      <c r="H117" s="574" t="s">
        <v>749</v>
      </c>
      <c r="I117" s="7" t="s">
        <v>748</v>
      </c>
      <c r="N117" s="579" t="s">
        <v>567</v>
      </c>
      <c r="O117" s="577" t="s">
        <v>6608</v>
      </c>
      <c r="P117" s="3" t="s">
        <v>4621</v>
      </c>
      <c r="Q117" s="3" t="s">
        <v>6339</v>
      </c>
      <c r="R117" s="577" t="s">
        <v>6609</v>
      </c>
    </row>
    <row r="118" spans="2:18" ht="12.75" customHeight="1">
      <c r="B118" s="8" t="s">
        <v>283</v>
      </c>
      <c r="C118" s="8" t="s">
        <v>776</v>
      </c>
      <c r="D118" s="8" t="s">
        <v>1415</v>
      </c>
      <c r="E118" s="8" t="s">
        <v>6610</v>
      </c>
      <c r="H118" s="574" t="s">
        <v>1207</v>
      </c>
      <c r="I118" s="7" t="s">
        <v>748</v>
      </c>
      <c r="N118" s="579" t="s">
        <v>6257</v>
      </c>
      <c r="O118" s="577" t="s">
        <v>4631</v>
      </c>
      <c r="P118" s="3" t="s">
        <v>6591</v>
      </c>
      <c r="Q118" s="3" t="s">
        <v>6591</v>
      </c>
      <c r="R118" s="577" t="s">
        <v>4687</v>
      </c>
    </row>
    <row r="119" spans="2:18" ht="12.75" customHeight="1">
      <c r="B119" s="8" t="s">
        <v>864</v>
      </c>
      <c r="C119" s="8" t="s">
        <v>865</v>
      </c>
      <c r="D119" s="8" t="s">
        <v>6611</v>
      </c>
      <c r="E119" s="8" t="s">
        <v>6612</v>
      </c>
      <c r="H119" s="574" t="s">
        <v>750</v>
      </c>
      <c r="I119" s="7" t="s">
        <v>748</v>
      </c>
      <c r="N119" s="579" t="s">
        <v>6257</v>
      </c>
      <c r="O119" s="577" t="s">
        <v>1248</v>
      </c>
      <c r="P119" s="3" t="s">
        <v>4621</v>
      </c>
      <c r="Q119" s="3" t="s">
        <v>4621</v>
      </c>
      <c r="R119" s="577" t="s">
        <v>6613</v>
      </c>
    </row>
    <row r="120" spans="2:18" ht="12.75" customHeight="1">
      <c r="B120" s="8" t="s">
        <v>864</v>
      </c>
      <c r="C120" s="8" t="s">
        <v>865</v>
      </c>
      <c r="D120" s="8" t="s">
        <v>1415</v>
      </c>
      <c r="E120" s="8" t="s">
        <v>6614</v>
      </c>
      <c r="H120" s="574" t="s">
        <v>1295</v>
      </c>
      <c r="I120" s="7" t="s">
        <v>1294</v>
      </c>
      <c r="N120" s="577" t="s">
        <v>5571</v>
      </c>
      <c r="O120" s="577" t="s">
        <v>1046</v>
      </c>
      <c r="P120" s="3" t="s">
        <v>6615</v>
      </c>
      <c r="Q120" s="3" t="s">
        <v>6615</v>
      </c>
      <c r="R120" s="577" t="s">
        <v>6616</v>
      </c>
    </row>
    <row r="121" spans="2:18" ht="12.75" customHeight="1">
      <c r="B121" s="8" t="s">
        <v>864</v>
      </c>
      <c r="C121" s="8" t="s">
        <v>865</v>
      </c>
      <c r="D121" s="8" t="s">
        <v>6611</v>
      </c>
      <c r="E121" s="8" t="s">
        <v>6617</v>
      </c>
      <c r="H121" s="574" t="s">
        <v>730</v>
      </c>
      <c r="I121" s="7" t="s">
        <v>729</v>
      </c>
      <c r="N121" s="579" t="s">
        <v>5580</v>
      </c>
      <c r="O121" s="577" t="s">
        <v>6601</v>
      </c>
      <c r="P121" s="3" t="s">
        <v>6602</v>
      </c>
      <c r="Q121" s="3" t="s">
        <v>6602</v>
      </c>
      <c r="R121" s="577" t="s">
        <v>6618</v>
      </c>
    </row>
    <row r="122" spans="2:18" ht="12.75" customHeight="1">
      <c r="B122" s="8" t="s">
        <v>1945</v>
      </c>
      <c r="C122" s="8" t="s">
        <v>1946</v>
      </c>
      <c r="D122" s="8" t="s">
        <v>6619</v>
      </c>
      <c r="E122" s="8" t="s">
        <v>6620</v>
      </c>
      <c r="H122" s="574" t="s">
        <v>1249</v>
      </c>
      <c r="I122" s="7" t="s">
        <v>729</v>
      </c>
      <c r="N122" s="577" t="s">
        <v>6621</v>
      </c>
      <c r="O122" s="577" t="s">
        <v>6622</v>
      </c>
      <c r="P122" s="3" t="s">
        <v>6623</v>
      </c>
      <c r="Q122" s="3" t="s">
        <v>6623</v>
      </c>
      <c r="R122" s="577" t="s">
        <v>6624</v>
      </c>
    </row>
    <row r="123" spans="2:18" ht="12.75" customHeight="1">
      <c r="B123" s="8" t="s">
        <v>283</v>
      </c>
      <c r="C123" s="8" t="s">
        <v>1073</v>
      </c>
      <c r="D123" s="8" t="s">
        <v>6625</v>
      </c>
      <c r="E123" s="8" t="s">
        <v>6626</v>
      </c>
      <c r="H123" s="574" t="s">
        <v>1072</v>
      </c>
      <c r="I123" s="7" t="s">
        <v>1071</v>
      </c>
      <c r="N123" s="577" t="s">
        <v>6262</v>
      </c>
      <c r="O123" s="576" t="s">
        <v>4468</v>
      </c>
      <c r="P123" s="3" t="s">
        <v>6627</v>
      </c>
      <c r="Q123" s="3" t="s">
        <v>6627</v>
      </c>
      <c r="R123" s="577" t="s">
        <v>6628</v>
      </c>
    </row>
    <row r="124" spans="2:18" ht="12.75" customHeight="1">
      <c r="B124" s="8" t="s">
        <v>283</v>
      </c>
      <c r="C124" s="8" t="s">
        <v>761</v>
      </c>
      <c r="D124" s="8" t="s">
        <v>6625</v>
      </c>
      <c r="E124" s="8" t="s">
        <v>6629</v>
      </c>
      <c r="H124" s="574" t="s">
        <v>947</v>
      </c>
      <c r="I124" s="7" t="s">
        <v>729</v>
      </c>
      <c r="N124" s="576" t="s">
        <v>5567</v>
      </c>
      <c r="O124" s="576" t="s">
        <v>6270</v>
      </c>
      <c r="P124" s="3" t="s">
        <v>4929</v>
      </c>
      <c r="Q124" s="3" t="s">
        <v>4929</v>
      </c>
      <c r="R124" s="577" t="s">
        <v>4930</v>
      </c>
    </row>
    <row r="125" spans="2:18" ht="12.75" customHeight="1">
      <c r="B125" s="8" t="s">
        <v>283</v>
      </c>
      <c r="C125" s="8" t="s">
        <v>1553</v>
      </c>
      <c r="D125" s="8" t="s">
        <v>6625</v>
      </c>
      <c r="E125" s="8" t="s">
        <v>6630</v>
      </c>
      <c r="H125" s="574" t="s">
        <v>1209</v>
      </c>
      <c r="I125" s="7" t="s">
        <v>729</v>
      </c>
      <c r="N125" s="579" t="s">
        <v>6300</v>
      </c>
      <c r="O125" s="579" t="s">
        <v>4484</v>
      </c>
      <c r="P125" s="3" t="s">
        <v>855</v>
      </c>
      <c r="Q125" s="3" t="s">
        <v>855</v>
      </c>
      <c r="R125" s="577" t="s">
        <v>6631</v>
      </c>
    </row>
    <row r="126" spans="2:18" ht="12.75" customHeight="1">
      <c r="B126" s="8" t="s">
        <v>283</v>
      </c>
      <c r="C126" s="8" t="s">
        <v>1553</v>
      </c>
      <c r="D126" s="8" t="s">
        <v>6574</v>
      </c>
      <c r="E126" s="8" t="s">
        <v>6632</v>
      </c>
      <c r="H126" s="574" t="s">
        <v>1058</v>
      </c>
      <c r="I126" s="7" t="s">
        <v>1057</v>
      </c>
      <c r="N126" s="577" t="s">
        <v>6364</v>
      </c>
      <c r="O126" s="577" t="s">
        <v>6365</v>
      </c>
      <c r="P126" s="3" t="s">
        <v>6633</v>
      </c>
      <c r="Q126" s="3" t="s">
        <v>6633</v>
      </c>
      <c r="R126" s="577" t="s">
        <v>4948</v>
      </c>
    </row>
    <row r="127" spans="2:18" ht="12.75" customHeight="1">
      <c r="B127" s="8" t="s">
        <v>283</v>
      </c>
      <c r="C127" s="8" t="s">
        <v>1234</v>
      </c>
      <c r="D127" s="8" t="s">
        <v>6634</v>
      </c>
      <c r="E127" s="8" t="s">
        <v>6635</v>
      </c>
      <c r="H127" s="574" t="s">
        <v>1109</v>
      </c>
      <c r="I127" s="7" t="s">
        <v>1108</v>
      </c>
      <c r="N127" s="579" t="s">
        <v>6257</v>
      </c>
      <c r="O127" s="577" t="s">
        <v>6338</v>
      </c>
      <c r="P127" s="3" t="s">
        <v>4771</v>
      </c>
      <c r="Q127" s="3" t="s">
        <v>6636</v>
      </c>
      <c r="R127" s="577" t="s">
        <v>4772</v>
      </c>
    </row>
    <row r="128" spans="2:18" ht="12.75" customHeight="1">
      <c r="B128" s="8" t="s">
        <v>1028</v>
      </c>
      <c r="C128" s="8" t="s">
        <v>6637</v>
      </c>
      <c r="D128" s="8" t="s">
        <v>6638</v>
      </c>
      <c r="E128" s="8" t="s">
        <v>6639</v>
      </c>
      <c r="H128" s="574" t="s">
        <v>1433</v>
      </c>
      <c r="I128" s="7" t="s">
        <v>1001</v>
      </c>
      <c r="N128" s="577" t="s">
        <v>5571</v>
      </c>
      <c r="O128" s="577" t="s">
        <v>1046</v>
      </c>
      <c r="P128" s="3" t="s">
        <v>6640</v>
      </c>
      <c r="Q128" s="3" t="s">
        <v>6640</v>
      </c>
      <c r="R128" s="577" t="s">
        <v>6641</v>
      </c>
    </row>
    <row r="129" spans="2:18" ht="12.75" customHeight="1">
      <c r="B129" s="8" t="s">
        <v>367</v>
      </c>
      <c r="C129" s="8" t="s">
        <v>794</v>
      </c>
      <c r="D129" s="8" t="s">
        <v>6642</v>
      </c>
      <c r="E129" s="8" t="s">
        <v>6643</v>
      </c>
      <c r="H129" s="574" t="s">
        <v>1002</v>
      </c>
      <c r="I129" s="7" t="s">
        <v>1001</v>
      </c>
      <c r="N129" s="576" t="s">
        <v>6291</v>
      </c>
      <c r="O129" s="577" t="s">
        <v>4957</v>
      </c>
      <c r="P129" s="3" t="s">
        <v>855</v>
      </c>
      <c r="Q129" s="3" t="s">
        <v>855</v>
      </c>
      <c r="R129" s="577" t="s">
        <v>6644</v>
      </c>
    </row>
    <row r="130" spans="2:18" ht="12.75" customHeight="1">
      <c r="B130" s="8" t="s">
        <v>841</v>
      </c>
      <c r="C130" s="8" t="s">
        <v>1003</v>
      </c>
      <c r="D130" s="8" t="s">
        <v>6645</v>
      </c>
      <c r="E130" s="8" t="s">
        <v>6646</v>
      </c>
      <c r="H130" s="574" t="s">
        <v>1293</v>
      </c>
      <c r="I130" s="7" t="s">
        <v>1292</v>
      </c>
      <c r="N130" s="576" t="s">
        <v>6291</v>
      </c>
      <c r="O130" s="577" t="s">
        <v>4957</v>
      </c>
      <c r="P130" s="3" t="s">
        <v>855</v>
      </c>
      <c r="Q130" s="3" t="s">
        <v>855</v>
      </c>
      <c r="R130" s="577" t="s">
        <v>6647</v>
      </c>
    </row>
    <row r="131" spans="2:18" ht="12.75" customHeight="1">
      <c r="B131" s="8" t="s">
        <v>841</v>
      </c>
      <c r="C131" s="8" t="s">
        <v>1003</v>
      </c>
      <c r="D131" s="8" t="s">
        <v>1415</v>
      </c>
      <c r="E131" s="8" t="s">
        <v>6648</v>
      </c>
      <c r="H131" s="574" t="s">
        <v>1370</v>
      </c>
      <c r="I131" s="7" t="s">
        <v>1369</v>
      </c>
      <c r="N131" s="579" t="s">
        <v>5567</v>
      </c>
      <c r="O131" s="579" t="s">
        <v>6270</v>
      </c>
      <c r="P131" s="3" t="s">
        <v>6649</v>
      </c>
      <c r="Q131" s="3" t="s">
        <v>6649</v>
      </c>
      <c r="R131" s="577" t="s">
        <v>4963</v>
      </c>
    </row>
    <row r="132" spans="2:18" ht="12.75" customHeight="1">
      <c r="B132" s="8" t="s">
        <v>868</v>
      </c>
      <c r="C132" s="8" t="s">
        <v>6376</v>
      </c>
      <c r="D132" s="8" t="s">
        <v>1415</v>
      </c>
      <c r="E132" s="8" t="s">
        <v>6650</v>
      </c>
      <c r="H132" s="574" t="s">
        <v>1268</v>
      </c>
      <c r="I132" s="7" t="s">
        <v>1267</v>
      </c>
      <c r="N132" s="579" t="s">
        <v>6257</v>
      </c>
      <c r="O132" s="577" t="s">
        <v>801</v>
      </c>
      <c r="P132" s="3" t="s">
        <v>6651</v>
      </c>
      <c r="Q132" s="3" t="s">
        <v>6651</v>
      </c>
      <c r="R132" s="577" t="s">
        <v>6652</v>
      </c>
    </row>
    <row r="133" spans="2:18" ht="12.75" customHeight="1">
      <c r="B133" s="8" t="s">
        <v>868</v>
      </c>
      <c r="C133" s="8" t="s">
        <v>6376</v>
      </c>
      <c r="D133" s="8" t="s">
        <v>1415</v>
      </c>
      <c r="E133" s="8" t="s">
        <v>6653</v>
      </c>
      <c r="H133" s="574" t="s">
        <v>779</v>
      </c>
      <c r="I133" s="7" t="s">
        <v>778</v>
      </c>
      <c r="N133" s="579" t="s">
        <v>5567</v>
      </c>
      <c r="O133" s="579" t="s">
        <v>6270</v>
      </c>
      <c r="P133" s="3" t="s">
        <v>4522</v>
      </c>
      <c r="Q133" s="3" t="s">
        <v>4522</v>
      </c>
      <c r="R133" s="577" t="s">
        <v>4522</v>
      </c>
    </row>
    <row r="134" spans="2:18" ht="12.75" customHeight="1">
      <c r="B134" s="8" t="s">
        <v>301</v>
      </c>
      <c r="C134" s="8" t="s">
        <v>1445</v>
      </c>
      <c r="D134" s="8" t="s">
        <v>6346</v>
      </c>
      <c r="E134" s="8" t="s">
        <v>6654</v>
      </c>
      <c r="H134" s="574" t="s">
        <v>930</v>
      </c>
      <c r="I134" s="7" t="s">
        <v>929</v>
      </c>
      <c r="N134" s="576" t="s">
        <v>6291</v>
      </c>
      <c r="O134" s="577" t="s">
        <v>6407</v>
      </c>
      <c r="P134" s="577" t="s">
        <v>6408</v>
      </c>
      <c r="Q134" s="577" t="s">
        <v>6408</v>
      </c>
      <c r="R134" s="577" t="s">
        <v>6655</v>
      </c>
    </row>
    <row r="135" spans="2:18" ht="12.75" customHeight="1">
      <c r="B135" s="8" t="s">
        <v>1945</v>
      </c>
      <c r="C135" s="8" t="s">
        <v>1946</v>
      </c>
      <c r="D135" s="8" t="s">
        <v>1415</v>
      </c>
      <c r="E135" s="8" t="s">
        <v>6656</v>
      </c>
      <c r="H135" s="574" t="s">
        <v>1244</v>
      </c>
      <c r="I135" s="7" t="s">
        <v>1243</v>
      </c>
      <c r="N135" s="579" t="s">
        <v>6257</v>
      </c>
      <c r="O135" s="577" t="s">
        <v>6657</v>
      </c>
      <c r="P135" s="577" t="s">
        <v>6658</v>
      </c>
      <c r="Q135" s="577" t="s">
        <v>6658</v>
      </c>
      <c r="R135" s="577" t="s">
        <v>6659</v>
      </c>
    </row>
    <row r="136" spans="2:18" ht="12.75" customHeight="1">
      <c r="B136" s="8" t="s">
        <v>1945</v>
      </c>
      <c r="C136" s="8" t="s">
        <v>1946</v>
      </c>
      <c r="D136" s="8" t="s">
        <v>6660</v>
      </c>
      <c r="E136" s="8" t="s">
        <v>6661</v>
      </c>
      <c r="H136" s="574" t="s">
        <v>1316</v>
      </c>
      <c r="I136" s="7" t="s">
        <v>1315</v>
      </c>
      <c r="N136" s="577" t="s">
        <v>6262</v>
      </c>
      <c r="O136" s="576" t="s">
        <v>4468</v>
      </c>
      <c r="P136" s="577" t="s">
        <v>6662</v>
      </c>
      <c r="Q136" s="577" t="s">
        <v>6662</v>
      </c>
      <c r="R136" s="577" t="s">
        <v>6663</v>
      </c>
    </row>
    <row r="137" spans="2:18" ht="12.75" customHeight="1">
      <c r="B137" s="8" t="s">
        <v>864</v>
      </c>
      <c r="C137" s="8" t="s">
        <v>865</v>
      </c>
      <c r="D137" s="8" t="s">
        <v>6664</v>
      </c>
      <c r="E137" s="8" t="s">
        <v>6665</v>
      </c>
      <c r="H137" s="574" t="s">
        <v>786</v>
      </c>
      <c r="I137" s="7" t="s">
        <v>785</v>
      </c>
      <c r="N137" s="579" t="s">
        <v>5567</v>
      </c>
      <c r="O137" s="579" t="s">
        <v>6270</v>
      </c>
      <c r="P137" s="577" t="s">
        <v>4987</v>
      </c>
      <c r="Q137" s="577" t="s">
        <v>4987</v>
      </c>
      <c r="R137" s="577" t="s">
        <v>6666</v>
      </c>
    </row>
    <row r="138" spans="2:18" ht="12.75" customHeight="1">
      <c r="B138" s="8" t="s">
        <v>740</v>
      </c>
      <c r="C138" s="8" t="s">
        <v>6667</v>
      </c>
      <c r="D138" s="8" t="s">
        <v>6668</v>
      </c>
      <c r="E138" s="8" t="s">
        <v>6668</v>
      </c>
      <c r="H138" s="574" t="s">
        <v>1226</v>
      </c>
      <c r="I138" s="7" t="s">
        <v>1225</v>
      </c>
      <c r="N138" s="576" t="s">
        <v>5567</v>
      </c>
      <c r="O138" s="576" t="s">
        <v>6270</v>
      </c>
      <c r="P138" s="577" t="s">
        <v>6669</v>
      </c>
      <c r="Q138" s="577" t="s">
        <v>6669</v>
      </c>
      <c r="R138" s="577" t="s">
        <v>6670</v>
      </c>
    </row>
    <row r="139" spans="2:18" ht="12.75" customHeight="1">
      <c r="B139" s="8" t="s">
        <v>740</v>
      </c>
      <c r="C139" s="8" t="s">
        <v>6667</v>
      </c>
      <c r="D139" s="8" t="s">
        <v>6668</v>
      </c>
      <c r="E139" s="8" t="s">
        <v>6671</v>
      </c>
      <c r="H139" s="574" t="s">
        <v>1042</v>
      </c>
      <c r="I139" s="7" t="s">
        <v>874</v>
      </c>
      <c r="N139" s="579" t="s">
        <v>5569</v>
      </c>
      <c r="O139" s="577" t="s">
        <v>2518</v>
      </c>
      <c r="P139" s="577" t="s">
        <v>6448</v>
      </c>
      <c r="Q139" s="577" t="s">
        <v>6448</v>
      </c>
      <c r="R139" s="577" t="s">
        <v>6672</v>
      </c>
    </row>
    <row r="140" spans="2:18" ht="12.75" customHeight="1">
      <c r="B140" s="8" t="s">
        <v>1162</v>
      </c>
      <c r="C140" s="8" t="s">
        <v>1163</v>
      </c>
      <c r="D140" s="8" t="s">
        <v>6673</v>
      </c>
      <c r="E140" s="8" t="s">
        <v>6674</v>
      </c>
      <c r="H140" s="574" t="s">
        <v>1336</v>
      </c>
      <c r="I140" s="7" t="s">
        <v>874</v>
      </c>
      <c r="N140" s="579" t="s">
        <v>6257</v>
      </c>
      <c r="O140" s="577" t="s">
        <v>6657</v>
      </c>
      <c r="P140" s="577" t="s">
        <v>6675</v>
      </c>
      <c r="Q140" s="577" t="s">
        <v>4999</v>
      </c>
      <c r="R140" s="577" t="s">
        <v>6675</v>
      </c>
    </row>
    <row r="141" spans="2:18" ht="12.75" customHeight="1">
      <c r="B141" s="8" t="s">
        <v>990</v>
      </c>
      <c r="C141" s="8" t="s">
        <v>991</v>
      </c>
      <c r="D141" s="8" t="s">
        <v>6676</v>
      </c>
      <c r="E141" s="8" t="s">
        <v>6677</v>
      </c>
      <c r="H141" s="574" t="s">
        <v>1329</v>
      </c>
      <c r="I141" s="7" t="s">
        <v>874</v>
      </c>
      <c r="N141" s="579" t="s">
        <v>567</v>
      </c>
      <c r="O141" s="578" t="s">
        <v>6445</v>
      </c>
      <c r="P141" s="577" t="s">
        <v>4621</v>
      </c>
      <c r="Q141" s="3" t="s">
        <v>6339</v>
      </c>
      <c r="R141" s="577" t="s">
        <v>6678</v>
      </c>
    </row>
    <row r="142" spans="2:18" ht="12.75" customHeight="1">
      <c r="B142" s="8" t="s">
        <v>990</v>
      </c>
      <c r="C142" s="8" t="s">
        <v>991</v>
      </c>
      <c r="D142" s="8" t="s">
        <v>6676</v>
      </c>
      <c r="E142" s="8" t="s">
        <v>6679</v>
      </c>
      <c r="H142" s="574" t="s">
        <v>1366</v>
      </c>
      <c r="I142" s="7" t="s">
        <v>874</v>
      </c>
      <c r="N142" s="579" t="s">
        <v>6300</v>
      </c>
      <c r="O142" s="579" t="s">
        <v>4484</v>
      </c>
      <c r="P142" s="577" t="s">
        <v>6680</v>
      </c>
      <c r="Q142" s="577" t="s">
        <v>6680</v>
      </c>
      <c r="R142" s="577" t="s">
        <v>5007</v>
      </c>
    </row>
    <row r="143" spans="2:18" ht="12.75" customHeight="1">
      <c r="B143" s="8" t="s">
        <v>740</v>
      </c>
      <c r="C143" s="8" t="s">
        <v>6681</v>
      </c>
      <c r="D143" s="8" t="s">
        <v>6682</v>
      </c>
      <c r="E143" s="8" t="s">
        <v>6683</v>
      </c>
      <c r="H143" s="574" t="s">
        <v>1368</v>
      </c>
      <c r="I143" s="7" t="s">
        <v>874</v>
      </c>
      <c r="N143" s="577" t="s">
        <v>5571</v>
      </c>
      <c r="O143" s="577" t="s">
        <v>6499</v>
      </c>
      <c r="P143" s="577" t="s">
        <v>6500</v>
      </c>
      <c r="Q143" s="577" t="s">
        <v>6500</v>
      </c>
      <c r="R143" s="577" t="s">
        <v>6684</v>
      </c>
    </row>
    <row r="144" spans="2:18" ht="12.75" customHeight="1">
      <c r="B144" s="8" t="s">
        <v>283</v>
      </c>
      <c r="C144" s="8" t="s">
        <v>1553</v>
      </c>
      <c r="D144" s="8" t="s">
        <v>6685</v>
      </c>
      <c r="E144" s="8" t="s">
        <v>6686</v>
      </c>
      <c r="H144" s="574" t="s">
        <v>1170</v>
      </c>
      <c r="I144" s="7" t="s">
        <v>874</v>
      </c>
      <c r="N144" s="577" t="s">
        <v>5571</v>
      </c>
      <c r="O144" s="577" t="s">
        <v>6687</v>
      </c>
      <c r="P144" s="577" t="s">
        <v>5014</v>
      </c>
      <c r="Q144" s="577" t="s">
        <v>5014</v>
      </c>
      <c r="R144" s="577" t="s">
        <v>6688</v>
      </c>
    </row>
    <row r="145" spans="2:18" ht="12.75" customHeight="1">
      <c r="B145" s="8" t="s">
        <v>283</v>
      </c>
      <c r="C145" s="8" t="s">
        <v>1553</v>
      </c>
      <c r="D145" s="8" t="s">
        <v>6685</v>
      </c>
      <c r="E145" s="8" t="s">
        <v>6689</v>
      </c>
      <c r="H145" s="574" t="s">
        <v>875</v>
      </c>
      <c r="I145" s="7" t="s">
        <v>874</v>
      </c>
      <c r="N145" s="579" t="s">
        <v>6257</v>
      </c>
      <c r="O145" s="577" t="s">
        <v>6690</v>
      </c>
      <c r="P145" s="577" t="s">
        <v>5029</v>
      </c>
      <c r="Q145" s="577" t="s">
        <v>5029</v>
      </c>
      <c r="R145" s="577" t="s">
        <v>5030</v>
      </c>
    </row>
    <row r="146" spans="2:18" ht="12.75" customHeight="1">
      <c r="B146" s="8" t="s">
        <v>283</v>
      </c>
      <c r="C146" s="8" t="s">
        <v>783</v>
      </c>
      <c r="D146" s="8" t="s">
        <v>1212</v>
      </c>
      <c r="E146" s="8" t="s">
        <v>1214</v>
      </c>
      <c r="H146" s="574" t="s">
        <v>895</v>
      </c>
      <c r="I146" s="7" t="s">
        <v>874</v>
      </c>
      <c r="N146" s="579" t="s">
        <v>5580</v>
      </c>
      <c r="O146" s="577" t="s">
        <v>6601</v>
      </c>
      <c r="P146" s="577" t="s">
        <v>6602</v>
      </c>
      <c r="Q146" s="577" t="s">
        <v>6602</v>
      </c>
      <c r="R146" s="577" t="s">
        <v>6691</v>
      </c>
    </row>
    <row r="147" spans="2:18" ht="12.75" customHeight="1">
      <c r="B147" s="8" t="s">
        <v>982</v>
      </c>
      <c r="C147" s="8" t="s">
        <v>1419</v>
      </c>
      <c r="D147" s="8" t="s">
        <v>6692</v>
      </c>
      <c r="E147" s="8" t="s">
        <v>6693</v>
      </c>
      <c r="H147" s="574" t="s">
        <v>922</v>
      </c>
      <c r="I147" s="7" t="s">
        <v>921</v>
      </c>
      <c r="N147" s="579" t="s">
        <v>6272</v>
      </c>
      <c r="O147" s="576" t="s">
        <v>6327</v>
      </c>
      <c r="P147" s="577" t="s">
        <v>5038</v>
      </c>
      <c r="Q147" s="577" t="s">
        <v>5038</v>
      </c>
      <c r="R147" s="577" t="s">
        <v>5039</v>
      </c>
    </row>
    <row r="148" spans="2:18" ht="12.75" customHeight="1">
      <c r="B148" s="8" t="s">
        <v>283</v>
      </c>
      <c r="C148" s="8" t="s">
        <v>783</v>
      </c>
      <c r="D148" s="8" t="s">
        <v>1415</v>
      </c>
      <c r="E148" s="8" t="s">
        <v>6694</v>
      </c>
      <c r="H148" s="574" t="s">
        <v>1343</v>
      </c>
      <c r="I148" s="7" t="s">
        <v>921</v>
      </c>
      <c r="N148" s="576" t="s">
        <v>5567</v>
      </c>
      <c r="O148" s="579" t="s">
        <v>4529</v>
      </c>
      <c r="P148" s="577" t="s">
        <v>6695</v>
      </c>
      <c r="Q148" s="577" t="s">
        <v>6695</v>
      </c>
      <c r="R148" s="577" t="s">
        <v>6696</v>
      </c>
    </row>
    <row r="149" spans="2:18" ht="12.75" customHeight="1">
      <c r="B149" s="8" t="s">
        <v>283</v>
      </c>
      <c r="C149" s="8" t="s">
        <v>783</v>
      </c>
      <c r="D149" s="8" t="s">
        <v>1415</v>
      </c>
      <c r="E149" s="8" t="s">
        <v>6697</v>
      </c>
      <c r="H149" s="574" t="s">
        <v>899</v>
      </c>
      <c r="I149" s="7" t="s">
        <v>898</v>
      </c>
      <c r="N149" s="577" t="s">
        <v>6257</v>
      </c>
      <c r="O149" s="577" t="s">
        <v>1422</v>
      </c>
      <c r="P149" s="577" t="s">
        <v>6698</v>
      </c>
      <c r="Q149" s="577" t="s">
        <v>6698</v>
      </c>
      <c r="R149" s="577" t="s">
        <v>6699</v>
      </c>
    </row>
    <row r="150" spans="2:18" ht="12.75" customHeight="1">
      <c r="B150" s="8" t="s">
        <v>740</v>
      </c>
      <c r="C150" s="8" t="s">
        <v>6681</v>
      </c>
      <c r="D150" s="8" t="s">
        <v>6700</v>
      </c>
      <c r="E150" s="8" t="s">
        <v>6701</v>
      </c>
      <c r="H150" s="574" t="s">
        <v>1371</v>
      </c>
      <c r="I150" s="7" t="s">
        <v>898</v>
      </c>
      <c r="N150" s="577" t="s">
        <v>6257</v>
      </c>
      <c r="O150" s="577" t="s">
        <v>1422</v>
      </c>
      <c r="P150" s="577" t="s">
        <v>6698</v>
      </c>
      <c r="Q150" s="577" t="s">
        <v>6698</v>
      </c>
      <c r="R150" s="577" t="s">
        <v>5059</v>
      </c>
    </row>
    <row r="151" spans="2:18" ht="12.75" customHeight="1">
      <c r="B151" s="8" t="s">
        <v>990</v>
      </c>
      <c r="C151" s="8" t="s">
        <v>991</v>
      </c>
      <c r="D151" s="8" t="s">
        <v>6702</v>
      </c>
      <c r="E151" s="8" t="s">
        <v>6703</v>
      </c>
      <c r="H151" s="574" t="s">
        <v>1175</v>
      </c>
      <c r="I151" s="7" t="s">
        <v>898</v>
      </c>
      <c r="N151" s="576" t="s">
        <v>6291</v>
      </c>
      <c r="O151" s="577" t="s">
        <v>6704</v>
      </c>
      <c r="P151" s="577" t="s">
        <v>6705</v>
      </c>
      <c r="Q151" s="577" t="s">
        <v>6705</v>
      </c>
      <c r="R151" s="577" t="s">
        <v>6706</v>
      </c>
    </row>
    <row r="152" spans="2:18" ht="12.75" customHeight="1">
      <c r="B152" s="8" t="s">
        <v>990</v>
      </c>
      <c r="C152" s="8" t="s">
        <v>991</v>
      </c>
      <c r="D152" s="8" t="s">
        <v>6702</v>
      </c>
      <c r="E152" s="8" t="s">
        <v>6707</v>
      </c>
      <c r="H152" s="574" t="s">
        <v>824</v>
      </c>
      <c r="I152" s="7" t="s">
        <v>823</v>
      </c>
      <c r="N152" s="579" t="s">
        <v>6300</v>
      </c>
      <c r="O152" s="579" t="s">
        <v>4484</v>
      </c>
      <c r="P152" s="577" t="s">
        <v>855</v>
      </c>
      <c r="Q152" s="577" t="s">
        <v>855</v>
      </c>
      <c r="R152" s="577" t="s">
        <v>5067</v>
      </c>
    </row>
    <row r="153" spans="2:18" ht="12.75" customHeight="1">
      <c r="B153" s="8" t="s">
        <v>868</v>
      </c>
      <c r="C153" s="8" t="s">
        <v>6278</v>
      </c>
      <c r="D153" s="8" t="s">
        <v>6708</v>
      </c>
      <c r="E153" s="8" t="s">
        <v>6709</v>
      </c>
      <c r="H153" s="574" t="s">
        <v>1127</v>
      </c>
      <c r="I153" s="7" t="s">
        <v>1126</v>
      </c>
      <c r="N153" s="577" t="s">
        <v>6324</v>
      </c>
      <c r="O153" s="577" t="s">
        <v>6710</v>
      </c>
      <c r="P153" s="577" t="s">
        <v>5077</v>
      </c>
      <c r="Q153" s="577" t="s">
        <v>5077</v>
      </c>
      <c r="R153" s="577" t="s">
        <v>5077</v>
      </c>
    </row>
    <row r="154" spans="2:18" ht="12.75" customHeight="1">
      <c r="B154" s="8" t="s">
        <v>864</v>
      </c>
      <c r="C154" s="8" t="s">
        <v>865</v>
      </c>
      <c r="D154" s="8" t="s">
        <v>6711</v>
      </c>
      <c r="E154" s="8" t="s">
        <v>6712</v>
      </c>
      <c r="H154" s="574" t="s">
        <v>1285</v>
      </c>
      <c r="I154" s="7" t="s">
        <v>1284</v>
      </c>
      <c r="N154" s="577" t="s">
        <v>6257</v>
      </c>
      <c r="O154" s="577" t="s">
        <v>1422</v>
      </c>
      <c r="P154" s="577" t="s">
        <v>6698</v>
      </c>
      <c r="Q154" s="577" t="s">
        <v>6698</v>
      </c>
      <c r="R154" s="577" t="s">
        <v>6713</v>
      </c>
    </row>
    <row r="155" spans="2:18" ht="12.75" customHeight="1">
      <c r="B155" s="8" t="s">
        <v>740</v>
      </c>
      <c r="C155" s="8" t="s">
        <v>6667</v>
      </c>
      <c r="D155" s="8" t="s">
        <v>6714</v>
      </c>
      <c r="E155" s="8" t="s">
        <v>6715</v>
      </c>
      <c r="H155" s="574" t="s">
        <v>1346</v>
      </c>
      <c r="I155" s="7" t="s">
        <v>1199</v>
      </c>
      <c r="N155" s="579" t="s">
        <v>6257</v>
      </c>
      <c r="O155" s="577" t="s">
        <v>6554</v>
      </c>
      <c r="P155" s="577" t="s">
        <v>6555</v>
      </c>
      <c r="Q155" s="577" t="s">
        <v>6555</v>
      </c>
      <c r="R155" s="577" t="s">
        <v>6716</v>
      </c>
    </row>
    <row r="156" spans="2:18" ht="12.75" customHeight="1">
      <c r="B156" s="8" t="s">
        <v>740</v>
      </c>
      <c r="C156" s="8" t="s">
        <v>6667</v>
      </c>
      <c r="D156" s="8" t="s">
        <v>6714</v>
      </c>
      <c r="E156" s="8" t="s">
        <v>6717</v>
      </c>
      <c r="H156" s="574" t="s">
        <v>1200</v>
      </c>
      <c r="I156" s="7" t="s">
        <v>1199</v>
      </c>
      <c r="N156" s="579" t="s">
        <v>6257</v>
      </c>
      <c r="O156" s="579" t="s">
        <v>6373</v>
      </c>
      <c r="P156" s="577" t="s">
        <v>4657</v>
      </c>
      <c r="Q156" s="577" t="s">
        <v>4657</v>
      </c>
      <c r="R156" s="577" t="s">
        <v>6718</v>
      </c>
    </row>
    <row r="157" spans="2:18" ht="12.75" customHeight="1">
      <c r="B157" s="8" t="s">
        <v>740</v>
      </c>
      <c r="C157" s="8" t="s">
        <v>6667</v>
      </c>
      <c r="D157" s="8" t="s">
        <v>6714</v>
      </c>
      <c r="E157" s="8" t="s">
        <v>6719</v>
      </c>
      <c r="H157" s="574" t="s">
        <v>1349</v>
      </c>
      <c r="I157" s="7" t="s">
        <v>1348</v>
      </c>
      <c r="N157" s="579" t="s">
        <v>6257</v>
      </c>
      <c r="O157" s="577" t="s">
        <v>6720</v>
      </c>
      <c r="P157" s="577" t="s">
        <v>6721</v>
      </c>
      <c r="Q157" s="577" t="s">
        <v>6721</v>
      </c>
      <c r="R157" s="577" t="s">
        <v>6722</v>
      </c>
    </row>
    <row r="158" spans="2:18" ht="12.75" customHeight="1">
      <c r="B158" s="8" t="s">
        <v>982</v>
      </c>
      <c r="C158" s="8" t="s">
        <v>1419</v>
      </c>
      <c r="D158" s="8" t="s">
        <v>6723</v>
      </c>
      <c r="E158" s="8" t="s">
        <v>6724</v>
      </c>
      <c r="H158" s="574" t="s">
        <v>1161</v>
      </c>
      <c r="I158" s="7" t="s">
        <v>1160</v>
      </c>
      <c r="N158" s="577" t="s">
        <v>5571</v>
      </c>
      <c r="O158" s="579" t="s">
        <v>6725</v>
      </c>
      <c r="P158" s="579" t="s">
        <v>6726</v>
      </c>
      <c r="Q158" s="579" t="s">
        <v>6726</v>
      </c>
      <c r="R158" s="579" t="s">
        <v>5098</v>
      </c>
    </row>
    <row r="159" spans="2:18" ht="12.75" customHeight="1">
      <c r="B159" s="8" t="s">
        <v>301</v>
      </c>
      <c r="C159" s="8" t="s">
        <v>881</v>
      </c>
      <c r="D159" s="8" t="s">
        <v>6727</v>
      </c>
      <c r="E159" s="8" t="s">
        <v>6728</v>
      </c>
      <c r="H159" s="574" t="s">
        <v>1102</v>
      </c>
      <c r="I159" s="7" t="s">
        <v>1101</v>
      </c>
      <c r="N159" s="579" t="s">
        <v>5569</v>
      </c>
      <c r="O159" s="577" t="s">
        <v>6729</v>
      </c>
      <c r="P159" s="577" t="s">
        <v>5104</v>
      </c>
      <c r="Q159" s="577" t="s">
        <v>5104</v>
      </c>
      <c r="R159" s="577" t="s">
        <v>5106</v>
      </c>
    </row>
    <row r="160" spans="2:18" ht="12.75" customHeight="1">
      <c r="B160" s="8" t="s">
        <v>841</v>
      </c>
      <c r="C160" s="8" t="s">
        <v>6282</v>
      </c>
      <c r="D160" s="8" t="s">
        <v>6730</v>
      </c>
      <c r="E160" s="8" t="s">
        <v>6731</v>
      </c>
      <c r="H160" s="574" t="s">
        <v>935</v>
      </c>
      <c r="I160" s="7" t="s">
        <v>934</v>
      </c>
      <c r="N160" s="579" t="s">
        <v>6257</v>
      </c>
      <c r="O160" s="577" t="s">
        <v>6732</v>
      </c>
      <c r="P160" s="577" t="s">
        <v>6721</v>
      </c>
      <c r="Q160" s="577" t="s">
        <v>6721</v>
      </c>
      <c r="R160" s="577" t="s">
        <v>6733</v>
      </c>
    </row>
    <row r="161" spans="2:18" ht="12.75" customHeight="1">
      <c r="B161" s="8" t="s">
        <v>990</v>
      </c>
      <c r="C161" s="8" t="s">
        <v>6734</v>
      </c>
      <c r="D161" s="8" t="s">
        <v>6735</v>
      </c>
      <c r="E161" s="8" t="s">
        <v>6736</v>
      </c>
      <c r="H161" s="574" t="s">
        <v>833</v>
      </c>
      <c r="I161" s="7" t="s">
        <v>832</v>
      </c>
      <c r="N161" s="579" t="s">
        <v>6257</v>
      </c>
      <c r="O161" s="577" t="s">
        <v>668</v>
      </c>
      <c r="P161" s="577" t="s">
        <v>6737</v>
      </c>
      <c r="Q161" s="577" t="s">
        <v>6737</v>
      </c>
      <c r="R161" s="577" t="s">
        <v>6738</v>
      </c>
    </row>
    <row r="162" spans="2:18" ht="12.75" customHeight="1">
      <c r="B162" s="8" t="s">
        <v>864</v>
      </c>
      <c r="C162" s="8" t="s">
        <v>865</v>
      </c>
      <c r="D162" s="8" t="s">
        <v>6739</v>
      </c>
      <c r="E162" s="8" t="s">
        <v>6739</v>
      </c>
      <c r="H162" s="574" t="s">
        <v>1287</v>
      </c>
      <c r="I162" s="7" t="s">
        <v>832</v>
      </c>
      <c r="N162" s="579" t="s">
        <v>6257</v>
      </c>
      <c r="O162" s="577" t="s">
        <v>668</v>
      </c>
      <c r="P162" s="577" t="s">
        <v>6740</v>
      </c>
      <c r="Q162" s="577" t="s">
        <v>6740</v>
      </c>
      <c r="R162" s="577" t="s">
        <v>6741</v>
      </c>
    </row>
    <row r="163" spans="2:18" ht="12.75" customHeight="1">
      <c r="B163" s="8" t="s">
        <v>864</v>
      </c>
      <c r="C163" s="8" t="s">
        <v>865</v>
      </c>
      <c r="D163" s="8" t="s">
        <v>1415</v>
      </c>
      <c r="E163" s="8" t="s">
        <v>6742</v>
      </c>
      <c r="H163" s="574" t="s">
        <v>1116</v>
      </c>
      <c r="I163" s="7" t="s">
        <v>832</v>
      </c>
      <c r="N163" s="577" t="s">
        <v>6262</v>
      </c>
      <c r="O163" s="576" t="s">
        <v>4468</v>
      </c>
      <c r="P163" s="577" t="s">
        <v>6743</v>
      </c>
      <c r="Q163" s="577" t="s">
        <v>6743</v>
      </c>
      <c r="R163" s="577" t="s">
        <v>5131</v>
      </c>
    </row>
    <row r="164" spans="2:18" ht="12.75" customHeight="1">
      <c r="B164" s="8" t="s">
        <v>990</v>
      </c>
      <c r="C164" s="8" t="s">
        <v>991</v>
      </c>
      <c r="D164" s="8" t="s">
        <v>6744</v>
      </c>
      <c r="E164" s="8" t="s">
        <v>6745</v>
      </c>
      <c r="H164" s="574" t="s">
        <v>834</v>
      </c>
      <c r="I164" s="7" t="s">
        <v>832</v>
      </c>
      <c r="N164" s="576" t="s">
        <v>6291</v>
      </c>
      <c r="O164" s="577" t="s">
        <v>5134</v>
      </c>
      <c r="P164" s="577" t="s">
        <v>4776</v>
      </c>
      <c r="Q164" s="577" t="s">
        <v>4776</v>
      </c>
      <c r="R164" s="577" t="s">
        <v>6746</v>
      </c>
    </row>
    <row r="165" spans="2:18" ht="12.75" customHeight="1">
      <c r="B165" s="8" t="s">
        <v>990</v>
      </c>
      <c r="C165" s="8" t="s">
        <v>991</v>
      </c>
      <c r="D165" s="8" t="s">
        <v>6744</v>
      </c>
      <c r="E165" s="8" t="s">
        <v>6747</v>
      </c>
      <c r="H165" s="574" t="s">
        <v>1286</v>
      </c>
      <c r="I165" s="7" t="s">
        <v>832</v>
      </c>
      <c r="N165" s="576" t="s">
        <v>6291</v>
      </c>
      <c r="O165" s="577" t="s">
        <v>6525</v>
      </c>
      <c r="P165" s="577" t="s">
        <v>4776</v>
      </c>
      <c r="Q165" s="577" t="s">
        <v>4776</v>
      </c>
      <c r="R165" s="577" t="s">
        <v>6748</v>
      </c>
    </row>
    <row r="166" spans="2:18" ht="12.75" customHeight="1">
      <c r="B166" s="8" t="s">
        <v>864</v>
      </c>
      <c r="C166" s="8" t="s">
        <v>865</v>
      </c>
      <c r="D166" s="8" t="s">
        <v>6749</v>
      </c>
      <c r="E166" s="8" t="s">
        <v>6750</v>
      </c>
      <c r="H166" s="574" t="s">
        <v>986</v>
      </c>
      <c r="I166" s="7" t="s">
        <v>832</v>
      </c>
      <c r="N166" s="576" t="s">
        <v>6291</v>
      </c>
      <c r="O166" s="577" t="s">
        <v>6525</v>
      </c>
      <c r="P166" s="577" t="s">
        <v>6751</v>
      </c>
      <c r="Q166" s="577" t="s">
        <v>6751</v>
      </c>
      <c r="R166" s="577" t="s">
        <v>6752</v>
      </c>
    </row>
    <row r="167" spans="2:18" ht="12.75" customHeight="1">
      <c r="B167" s="8" t="s">
        <v>301</v>
      </c>
      <c r="C167" s="8" t="s">
        <v>888</v>
      </c>
      <c r="D167" s="8" t="s">
        <v>6753</v>
      </c>
      <c r="E167" s="8" t="s">
        <v>6754</v>
      </c>
      <c r="H167" s="574" t="s">
        <v>956</v>
      </c>
      <c r="I167" s="7" t="s">
        <v>955</v>
      </c>
      <c r="N167" s="576" t="s">
        <v>6291</v>
      </c>
      <c r="O167" s="577" t="s">
        <v>6755</v>
      </c>
      <c r="P167" s="577" t="s">
        <v>6598</v>
      </c>
      <c r="Q167" s="577" t="s">
        <v>6598</v>
      </c>
      <c r="R167" s="577" t="s">
        <v>6756</v>
      </c>
    </row>
    <row r="168" spans="2:18" ht="12.75" customHeight="1">
      <c r="B168" s="8" t="s">
        <v>864</v>
      </c>
      <c r="C168" s="8" t="s">
        <v>6757</v>
      </c>
      <c r="D168" s="8" t="s">
        <v>6758</v>
      </c>
      <c r="E168" s="8" t="s">
        <v>6759</v>
      </c>
      <c r="H168" s="574" t="s">
        <v>960</v>
      </c>
      <c r="I168" s="7" t="s">
        <v>955</v>
      </c>
      <c r="N168" s="579" t="s">
        <v>6300</v>
      </c>
      <c r="O168" s="579" t="s">
        <v>4484</v>
      </c>
      <c r="P168" s="577" t="s">
        <v>6680</v>
      </c>
      <c r="Q168" s="577" t="s">
        <v>6680</v>
      </c>
      <c r="R168" s="577" t="s">
        <v>5150</v>
      </c>
    </row>
    <row r="169" spans="2:18" ht="12.75" customHeight="1">
      <c r="B169" s="8" t="s">
        <v>864</v>
      </c>
      <c r="C169" s="8" t="s">
        <v>865</v>
      </c>
      <c r="D169" s="8" t="s">
        <v>6760</v>
      </c>
      <c r="E169" s="8" t="s">
        <v>6761</v>
      </c>
      <c r="H169" s="574" t="s">
        <v>1093</v>
      </c>
      <c r="I169" s="7" t="s">
        <v>1092</v>
      </c>
      <c r="N169" s="577" t="s">
        <v>5571</v>
      </c>
      <c r="O169" s="579" t="s">
        <v>323</v>
      </c>
      <c r="P169" s="579" t="s">
        <v>6726</v>
      </c>
      <c r="Q169" s="579" t="s">
        <v>6726</v>
      </c>
      <c r="R169" s="577" t="s">
        <v>6762</v>
      </c>
    </row>
    <row r="170" spans="2:18" ht="12.75" customHeight="1">
      <c r="B170" s="8" t="s">
        <v>864</v>
      </c>
      <c r="C170" s="8" t="s">
        <v>865</v>
      </c>
      <c r="D170" s="8" t="s">
        <v>6763</v>
      </c>
      <c r="E170" s="8" t="s">
        <v>6764</v>
      </c>
      <c r="H170" s="574" t="s">
        <v>1224</v>
      </c>
      <c r="I170" s="7" t="s">
        <v>1223</v>
      </c>
      <c r="N170" s="579" t="s">
        <v>6257</v>
      </c>
      <c r="O170" s="577" t="s">
        <v>6765</v>
      </c>
      <c r="P170" s="577" t="s">
        <v>6766</v>
      </c>
      <c r="Q170" s="577" t="s">
        <v>6766</v>
      </c>
      <c r="R170" s="577" t="s">
        <v>6767</v>
      </c>
    </row>
    <row r="171" spans="2:18" ht="12.75" customHeight="1">
      <c r="B171" s="8" t="s">
        <v>864</v>
      </c>
      <c r="C171" s="8" t="s">
        <v>865</v>
      </c>
      <c r="D171" s="8" t="s">
        <v>6768</v>
      </c>
      <c r="E171" s="8" t="s">
        <v>6769</v>
      </c>
      <c r="H171" s="574" t="s">
        <v>1235</v>
      </c>
      <c r="I171" s="7" t="s">
        <v>6770</v>
      </c>
      <c r="N171" s="577" t="s">
        <v>5571</v>
      </c>
      <c r="O171" s="577" t="s">
        <v>6771</v>
      </c>
      <c r="P171" s="577" t="s">
        <v>6500</v>
      </c>
      <c r="Q171" s="577" t="s">
        <v>6500</v>
      </c>
      <c r="R171" s="577" t="s">
        <v>6772</v>
      </c>
    </row>
    <row r="172" spans="2:18" ht="12.75" customHeight="1">
      <c r="B172" s="8" t="s">
        <v>864</v>
      </c>
      <c r="C172" s="8" t="s">
        <v>865</v>
      </c>
      <c r="D172" s="8" t="s">
        <v>1415</v>
      </c>
      <c r="E172" s="8" t="s">
        <v>6773</v>
      </c>
      <c r="H172" s="574" t="s">
        <v>793</v>
      </c>
      <c r="I172" s="7" t="s">
        <v>792</v>
      </c>
      <c r="N172" s="576" t="s">
        <v>6291</v>
      </c>
      <c r="O172" s="577" t="s">
        <v>6774</v>
      </c>
      <c r="P172" s="577" t="s">
        <v>6775</v>
      </c>
      <c r="Q172" s="577" t="s">
        <v>6775</v>
      </c>
      <c r="R172" s="577" t="s">
        <v>5169</v>
      </c>
    </row>
    <row r="173" spans="2:18" ht="12.75" customHeight="1">
      <c r="B173" s="8" t="s">
        <v>864</v>
      </c>
      <c r="C173" s="8" t="s">
        <v>865</v>
      </c>
      <c r="D173" s="8" t="s">
        <v>6776</v>
      </c>
      <c r="E173" s="8" t="s">
        <v>6777</v>
      </c>
      <c r="H173" s="574" t="s">
        <v>1308</v>
      </c>
      <c r="I173" s="7" t="s">
        <v>1307</v>
      </c>
      <c r="N173" s="576" t="s">
        <v>6272</v>
      </c>
      <c r="O173" s="576" t="s">
        <v>6327</v>
      </c>
      <c r="P173" s="577" t="s">
        <v>4730</v>
      </c>
      <c r="Q173" s="577" t="s">
        <v>4730</v>
      </c>
      <c r="R173" s="577" t="s">
        <v>6778</v>
      </c>
    </row>
    <row r="174" spans="2:18" ht="12.75" customHeight="1">
      <c r="B174" s="8" t="s">
        <v>864</v>
      </c>
      <c r="C174" s="8" t="s">
        <v>865</v>
      </c>
      <c r="D174" s="8" t="s">
        <v>1415</v>
      </c>
      <c r="E174" s="8" t="s">
        <v>6779</v>
      </c>
      <c r="H174" s="574" t="s">
        <v>995</v>
      </c>
      <c r="I174" s="7" t="s">
        <v>994</v>
      </c>
      <c r="N174" s="576" t="s">
        <v>6272</v>
      </c>
      <c r="O174" s="576" t="s">
        <v>6327</v>
      </c>
      <c r="P174" s="577" t="s">
        <v>4730</v>
      </c>
      <c r="Q174" s="577" t="s">
        <v>4730</v>
      </c>
      <c r="R174" s="577" t="s">
        <v>6780</v>
      </c>
    </row>
    <row r="175" spans="2:18" ht="12.75" customHeight="1">
      <c r="B175" s="8" t="s">
        <v>864</v>
      </c>
      <c r="C175" s="8" t="s">
        <v>865</v>
      </c>
      <c r="D175" s="8" t="s">
        <v>1415</v>
      </c>
      <c r="E175" s="8" t="s">
        <v>6781</v>
      </c>
      <c r="H175" s="574" t="s">
        <v>1129</v>
      </c>
      <c r="I175" s="7" t="s">
        <v>994</v>
      </c>
      <c r="N175" s="577" t="s">
        <v>5568</v>
      </c>
      <c r="O175" s="577" t="s">
        <v>5180</v>
      </c>
      <c r="P175" s="577" t="s">
        <v>5181</v>
      </c>
      <c r="Q175" s="577" t="s">
        <v>5181</v>
      </c>
      <c r="R175" s="577" t="s">
        <v>5182</v>
      </c>
    </row>
    <row r="176" spans="2:18" ht="12.75" customHeight="1">
      <c r="B176" s="8" t="s">
        <v>864</v>
      </c>
      <c r="C176" s="8" t="s">
        <v>865</v>
      </c>
      <c r="D176" s="8" t="s">
        <v>6782</v>
      </c>
      <c r="E176" s="8" t="s">
        <v>6783</v>
      </c>
      <c r="H176" s="574" t="s">
        <v>1128</v>
      </c>
      <c r="I176" s="7" t="s">
        <v>994</v>
      </c>
      <c r="N176" s="577" t="s">
        <v>5571</v>
      </c>
      <c r="O176" s="577" t="s">
        <v>6784</v>
      </c>
      <c r="P176" s="577" t="s">
        <v>5185</v>
      </c>
      <c r="Q176" s="577" t="s">
        <v>5185</v>
      </c>
      <c r="R176" s="577" t="s">
        <v>5186</v>
      </c>
    </row>
    <row r="177" spans="2:18" ht="12.75" customHeight="1">
      <c r="B177" s="8" t="s">
        <v>864</v>
      </c>
      <c r="C177" s="8" t="s">
        <v>865</v>
      </c>
      <c r="D177" s="8" t="s">
        <v>1415</v>
      </c>
      <c r="E177" s="8" t="s">
        <v>6785</v>
      </c>
      <c r="H177" s="574" t="s">
        <v>782</v>
      </c>
      <c r="I177" s="7" t="s">
        <v>781</v>
      </c>
      <c r="N177" s="577" t="s">
        <v>6621</v>
      </c>
      <c r="O177" s="577" t="s">
        <v>6622</v>
      </c>
      <c r="P177" s="577" t="s">
        <v>6623</v>
      </c>
      <c r="Q177" s="577" t="s">
        <v>6623</v>
      </c>
      <c r="R177" s="577" t="s">
        <v>6786</v>
      </c>
    </row>
    <row r="178" spans="2:18" ht="12.75" customHeight="1">
      <c r="B178" s="8" t="s">
        <v>864</v>
      </c>
      <c r="C178" s="8" t="s">
        <v>6757</v>
      </c>
      <c r="D178" s="8" t="s">
        <v>6787</v>
      </c>
      <c r="E178" s="8" t="s">
        <v>6788</v>
      </c>
      <c r="H178" s="574" t="s">
        <v>965</v>
      </c>
      <c r="I178" s="7" t="s">
        <v>964</v>
      </c>
      <c r="N178" s="577" t="s">
        <v>5571</v>
      </c>
      <c r="O178" s="577" t="s">
        <v>6789</v>
      </c>
      <c r="P178" s="577" t="s">
        <v>6790</v>
      </c>
      <c r="Q178" s="577" t="s">
        <v>6790</v>
      </c>
      <c r="R178" s="577" t="s">
        <v>6791</v>
      </c>
    </row>
    <row r="179" spans="2:18" ht="12.75" customHeight="1">
      <c r="B179" s="8" t="s">
        <v>864</v>
      </c>
      <c r="C179" s="8" t="s">
        <v>865</v>
      </c>
      <c r="D179" s="8" t="s">
        <v>6792</v>
      </c>
      <c r="E179" s="8" t="s">
        <v>6793</v>
      </c>
      <c r="H179" s="574" t="s">
        <v>1081</v>
      </c>
      <c r="I179" s="7" t="s">
        <v>953</v>
      </c>
      <c r="N179" s="577" t="s">
        <v>5571</v>
      </c>
      <c r="O179" s="577" t="s">
        <v>4704</v>
      </c>
      <c r="P179" s="577" t="s">
        <v>6790</v>
      </c>
      <c r="Q179" s="577" t="s">
        <v>6790</v>
      </c>
      <c r="R179" s="577" t="s">
        <v>6794</v>
      </c>
    </row>
    <row r="180" spans="2:18" ht="12.75" customHeight="1">
      <c r="B180" s="8" t="s">
        <v>864</v>
      </c>
      <c r="C180" s="8" t="s">
        <v>865</v>
      </c>
      <c r="D180" s="8" t="s">
        <v>1415</v>
      </c>
      <c r="E180" s="8" t="s">
        <v>6795</v>
      </c>
      <c r="H180" s="574" t="s">
        <v>1112</v>
      </c>
      <c r="I180" s="7" t="s">
        <v>953</v>
      </c>
      <c r="N180" s="577" t="s">
        <v>6262</v>
      </c>
      <c r="O180" s="576" t="s">
        <v>4468</v>
      </c>
      <c r="P180" s="577" t="s">
        <v>6743</v>
      </c>
      <c r="Q180" s="577" t="s">
        <v>6743</v>
      </c>
      <c r="R180" s="577" t="s">
        <v>6796</v>
      </c>
    </row>
    <row r="181" spans="2:18" ht="12.75" customHeight="1">
      <c r="B181" s="8" t="s">
        <v>864</v>
      </c>
      <c r="C181" s="8" t="s">
        <v>865</v>
      </c>
      <c r="D181" s="8" t="s">
        <v>6797</v>
      </c>
      <c r="E181" s="8" t="s">
        <v>6798</v>
      </c>
      <c r="H181" s="574" t="s">
        <v>954</v>
      </c>
      <c r="I181" s="7" t="s">
        <v>953</v>
      </c>
      <c r="N181" s="576" t="s">
        <v>6272</v>
      </c>
      <c r="O181" s="576" t="s">
        <v>6327</v>
      </c>
      <c r="P181" s="577" t="s">
        <v>6799</v>
      </c>
      <c r="Q181" s="577" t="s">
        <v>6799</v>
      </c>
      <c r="R181" s="577" t="s">
        <v>6800</v>
      </c>
    </row>
    <row r="182" spans="2:18" ht="12.75" customHeight="1">
      <c r="B182" s="8" t="s">
        <v>864</v>
      </c>
      <c r="C182" s="8" t="s">
        <v>865</v>
      </c>
      <c r="D182" s="8" t="s">
        <v>6801</v>
      </c>
      <c r="E182" s="8" t="s">
        <v>6802</v>
      </c>
      <c r="H182" s="574" t="s">
        <v>1202</v>
      </c>
      <c r="I182" s="7" t="s">
        <v>1201</v>
      </c>
      <c r="N182" s="579" t="s">
        <v>5567</v>
      </c>
      <c r="O182" s="579" t="s">
        <v>6270</v>
      </c>
      <c r="P182" s="577" t="s">
        <v>4481</v>
      </c>
      <c r="Q182" s="577" t="s">
        <v>4481</v>
      </c>
      <c r="R182" s="577" t="s">
        <v>4481</v>
      </c>
    </row>
    <row r="183" spans="2:18" ht="12.75" customHeight="1">
      <c r="B183" s="8" t="s">
        <v>864</v>
      </c>
      <c r="C183" s="8" t="s">
        <v>865</v>
      </c>
      <c r="D183" s="8" t="s">
        <v>6803</v>
      </c>
      <c r="E183" s="8" t="s">
        <v>6804</v>
      </c>
      <c r="H183" s="574" t="s">
        <v>1007</v>
      </c>
      <c r="I183" s="7" t="s">
        <v>1007</v>
      </c>
      <c r="N183" s="576" t="s">
        <v>6291</v>
      </c>
      <c r="O183" s="577" t="s">
        <v>444</v>
      </c>
      <c r="P183" s="577" t="s">
        <v>445</v>
      </c>
      <c r="Q183" s="577" t="s">
        <v>445</v>
      </c>
      <c r="R183" s="577" t="s">
        <v>447</v>
      </c>
    </row>
    <row r="184" spans="2:18" ht="12.75" customHeight="1">
      <c r="B184" s="8" t="s">
        <v>864</v>
      </c>
      <c r="C184" s="8" t="s">
        <v>865</v>
      </c>
      <c r="D184" s="8" t="s">
        <v>6805</v>
      </c>
      <c r="E184" s="8" t="s">
        <v>6806</v>
      </c>
      <c r="H184" s="574" t="s">
        <v>858</v>
      </c>
      <c r="I184" s="7" t="s">
        <v>857</v>
      </c>
      <c r="N184" s="577" t="s">
        <v>5569</v>
      </c>
      <c r="O184" s="577" t="s">
        <v>2518</v>
      </c>
      <c r="P184" s="577" t="s">
        <v>6807</v>
      </c>
      <c r="Q184" s="577" t="s">
        <v>6807</v>
      </c>
      <c r="R184" s="577" t="s">
        <v>5218</v>
      </c>
    </row>
    <row r="185" spans="2:18" ht="12.75" customHeight="1">
      <c r="B185" s="8" t="s">
        <v>864</v>
      </c>
      <c r="C185" s="8" t="s">
        <v>865</v>
      </c>
      <c r="D185" s="8" t="s">
        <v>6808</v>
      </c>
      <c r="E185" s="8" t="s">
        <v>6809</v>
      </c>
      <c r="H185" s="574" t="s">
        <v>1318</v>
      </c>
      <c r="I185" s="7" t="s">
        <v>1317</v>
      </c>
      <c r="N185" s="577" t="s">
        <v>5571</v>
      </c>
      <c r="O185" s="577" t="s">
        <v>6385</v>
      </c>
      <c r="P185" s="577" t="s">
        <v>6500</v>
      </c>
      <c r="Q185" s="577" t="s">
        <v>6500</v>
      </c>
      <c r="R185" s="577" t="s">
        <v>6810</v>
      </c>
    </row>
    <row r="186" spans="2:18" ht="12.75" customHeight="1">
      <c r="B186" s="8" t="s">
        <v>931</v>
      </c>
      <c r="C186" s="8" t="s">
        <v>6811</v>
      </c>
      <c r="D186" s="8" t="s">
        <v>6812</v>
      </c>
      <c r="E186" s="8" t="s">
        <v>6813</v>
      </c>
      <c r="H186" s="574" t="s">
        <v>821</v>
      </c>
      <c r="I186" s="7" t="s">
        <v>820</v>
      </c>
      <c r="N186" s="579" t="s">
        <v>6257</v>
      </c>
      <c r="O186" s="577" t="s">
        <v>1271</v>
      </c>
      <c r="P186" s="577" t="s">
        <v>6814</v>
      </c>
      <c r="Q186" s="577" t="s">
        <v>6814</v>
      </c>
      <c r="R186" s="577" t="s">
        <v>6815</v>
      </c>
    </row>
    <row r="187" spans="2:18" ht="12.75" customHeight="1">
      <c r="B187" s="8" t="s">
        <v>1945</v>
      </c>
      <c r="C187" s="8" t="s">
        <v>1946</v>
      </c>
      <c r="D187" s="8" t="s">
        <v>6816</v>
      </c>
      <c r="E187" s="8" t="s">
        <v>6817</v>
      </c>
      <c r="H187" s="574" t="s">
        <v>1290</v>
      </c>
      <c r="I187" s="7" t="s">
        <v>1289</v>
      </c>
      <c r="N187" s="577" t="s">
        <v>6257</v>
      </c>
      <c r="O187" s="577" t="s">
        <v>6818</v>
      </c>
      <c r="P187" s="577" t="s">
        <v>4657</v>
      </c>
      <c r="Q187" s="577" t="s">
        <v>4657</v>
      </c>
      <c r="R187" s="577" t="s">
        <v>6818</v>
      </c>
    </row>
    <row r="188" spans="2:18" ht="12.75" customHeight="1">
      <c r="B188" s="8" t="s">
        <v>868</v>
      </c>
      <c r="C188" s="8" t="s">
        <v>6278</v>
      </c>
      <c r="D188" s="8" t="s">
        <v>6819</v>
      </c>
      <c r="E188" s="8" t="s">
        <v>6820</v>
      </c>
      <c r="H188" s="574" t="s">
        <v>903</v>
      </c>
      <c r="I188" s="7" t="s">
        <v>891</v>
      </c>
      <c r="N188" s="577" t="s">
        <v>6621</v>
      </c>
      <c r="O188" s="577" t="s">
        <v>6622</v>
      </c>
      <c r="P188" s="577" t="s">
        <v>5236</v>
      </c>
      <c r="Q188" s="577" t="s">
        <v>5236</v>
      </c>
      <c r="R188" s="577" t="s">
        <v>5236</v>
      </c>
    </row>
    <row r="189" spans="2:18" ht="12.75" customHeight="1">
      <c r="B189" s="8" t="s">
        <v>367</v>
      </c>
      <c r="C189" s="8" t="s">
        <v>368</v>
      </c>
      <c r="D189" s="8" t="s">
        <v>784</v>
      </c>
      <c r="E189" s="8" t="s">
        <v>6821</v>
      </c>
      <c r="H189" s="574" t="s">
        <v>897</v>
      </c>
      <c r="I189" s="7" t="s">
        <v>891</v>
      </c>
      <c r="N189" s="577" t="s">
        <v>6262</v>
      </c>
      <c r="O189" s="577" t="s">
        <v>6822</v>
      </c>
      <c r="P189" s="577" t="s">
        <v>6823</v>
      </c>
      <c r="Q189" s="577" t="s">
        <v>6823</v>
      </c>
      <c r="R189" s="584" t="s">
        <v>5241</v>
      </c>
    </row>
    <row r="190" spans="2:18" ht="12.75" customHeight="1">
      <c r="B190" s="8" t="s">
        <v>864</v>
      </c>
      <c r="C190" s="8" t="s">
        <v>865</v>
      </c>
      <c r="D190" s="8" t="s">
        <v>6824</v>
      </c>
      <c r="E190" s="8" t="s">
        <v>6825</v>
      </c>
      <c r="H190" s="574" t="s">
        <v>1169</v>
      </c>
      <c r="I190" s="7" t="s">
        <v>891</v>
      </c>
      <c r="N190" s="577" t="s">
        <v>6300</v>
      </c>
      <c r="O190" s="579" t="s">
        <v>4484</v>
      </c>
      <c r="P190" s="577" t="s">
        <v>6826</v>
      </c>
      <c r="Q190" s="577" t="s">
        <v>6827</v>
      </c>
      <c r="R190" s="577" t="s">
        <v>6828</v>
      </c>
    </row>
    <row r="191" spans="2:18" ht="12.75" customHeight="1">
      <c r="B191" s="8" t="s">
        <v>931</v>
      </c>
      <c r="C191" s="8" t="s">
        <v>6829</v>
      </c>
      <c r="D191" s="8" t="s">
        <v>6393</v>
      </c>
      <c r="E191" s="8" t="s">
        <v>6830</v>
      </c>
      <c r="H191" s="574" t="s">
        <v>1341</v>
      </c>
      <c r="I191" s="7" t="s">
        <v>891</v>
      </c>
      <c r="N191" s="577" t="s">
        <v>6257</v>
      </c>
      <c r="O191" s="577" t="s">
        <v>6831</v>
      </c>
      <c r="P191" s="577" t="s">
        <v>6832</v>
      </c>
      <c r="Q191" s="577" t="s">
        <v>6832</v>
      </c>
      <c r="R191" s="577" t="s">
        <v>5252</v>
      </c>
    </row>
    <row r="192" spans="2:18" ht="12.75" customHeight="1">
      <c r="B192" s="8" t="s">
        <v>864</v>
      </c>
      <c r="C192" s="8" t="s">
        <v>865</v>
      </c>
      <c r="D192" s="8" t="s">
        <v>6824</v>
      </c>
      <c r="E192" s="8" t="s">
        <v>6833</v>
      </c>
      <c r="H192" s="574" t="s">
        <v>1360</v>
      </c>
      <c r="I192" s="7" t="s">
        <v>891</v>
      </c>
      <c r="N192" s="577" t="s">
        <v>6262</v>
      </c>
      <c r="O192" s="576" t="s">
        <v>4468</v>
      </c>
      <c r="P192" s="577" t="s">
        <v>6627</v>
      </c>
      <c r="Q192" s="577" t="s">
        <v>6627</v>
      </c>
      <c r="R192" s="577" t="s">
        <v>6834</v>
      </c>
    </row>
    <row r="193" spans="2:18" ht="12.75" customHeight="1">
      <c r="B193" s="8" t="s">
        <v>864</v>
      </c>
      <c r="C193" s="8" t="s">
        <v>865</v>
      </c>
      <c r="D193" s="8" t="s">
        <v>6812</v>
      </c>
      <c r="E193" s="8" t="s">
        <v>6835</v>
      </c>
      <c r="H193" s="574" t="s">
        <v>892</v>
      </c>
      <c r="I193" s="7" t="s">
        <v>891</v>
      </c>
      <c r="N193" s="577" t="s">
        <v>6257</v>
      </c>
      <c r="O193" s="577" t="s">
        <v>813</v>
      </c>
      <c r="P193" s="577" t="s">
        <v>6836</v>
      </c>
      <c r="Q193" s="577" t="s">
        <v>6836</v>
      </c>
      <c r="R193" s="577" t="s">
        <v>6837</v>
      </c>
    </row>
    <row r="194" spans="2:18" ht="12.75" customHeight="1">
      <c r="B194" s="8" t="s">
        <v>841</v>
      </c>
      <c r="C194" s="8" t="s">
        <v>850</v>
      </c>
      <c r="D194" s="8" t="s">
        <v>6838</v>
      </c>
      <c r="E194" s="8" t="s">
        <v>6839</v>
      </c>
      <c r="H194" s="574" t="s">
        <v>1180</v>
      </c>
      <c r="I194" s="7" t="s">
        <v>891</v>
      </c>
      <c r="N194" s="577" t="s">
        <v>6262</v>
      </c>
      <c r="O194" s="576" t="s">
        <v>4468</v>
      </c>
      <c r="P194" s="3" t="s">
        <v>6473</v>
      </c>
      <c r="Q194" s="3" t="s">
        <v>6473</v>
      </c>
      <c r="R194" s="577" t="s">
        <v>6840</v>
      </c>
    </row>
    <row r="195" spans="2:18" ht="12.75" customHeight="1">
      <c r="B195" s="8" t="s">
        <v>1024</v>
      </c>
      <c r="C195" s="8" t="s">
        <v>6296</v>
      </c>
      <c r="D195" s="8" t="s">
        <v>6841</v>
      </c>
      <c r="E195" s="8" t="s">
        <v>6842</v>
      </c>
      <c r="H195" s="574" t="s">
        <v>1037</v>
      </c>
      <c r="I195" s="7" t="s">
        <v>891</v>
      </c>
      <c r="N195" s="577" t="s">
        <v>6621</v>
      </c>
      <c r="O195" s="577" t="s">
        <v>6622</v>
      </c>
      <c r="P195" s="577" t="s">
        <v>5275</v>
      </c>
      <c r="Q195" s="577" t="s">
        <v>5275</v>
      </c>
      <c r="R195" s="577" t="s">
        <v>6843</v>
      </c>
    </row>
    <row r="196" spans="2:18" ht="12.75" customHeight="1">
      <c r="B196" s="8" t="s">
        <v>1024</v>
      </c>
      <c r="C196" s="8" t="s">
        <v>6296</v>
      </c>
      <c r="D196" s="8" t="s">
        <v>6844</v>
      </c>
      <c r="E196" s="8" t="s">
        <v>6845</v>
      </c>
      <c r="H196" s="574" t="s">
        <v>1420</v>
      </c>
      <c r="I196" s="7" t="s">
        <v>984</v>
      </c>
      <c r="N196" s="577" t="s">
        <v>5571</v>
      </c>
      <c r="O196" s="577" t="s">
        <v>6846</v>
      </c>
      <c r="P196" s="577" t="s">
        <v>6847</v>
      </c>
      <c r="Q196" s="577" t="s">
        <v>6847</v>
      </c>
      <c r="R196" s="577" t="s">
        <v>5282</v>
      </c>
    </row>
    <row r="197" spans="2:18" ht="12.75" customHeight="1">
      <c r="B197" s="8" t="s">
        <v>1024</v>
      </c>
      <c r="C197" s="8" t="s">
        <v>6296</v>
      </c>
      <c r="D197" s="8" t="s">
        <v>1415</v>
      </c>
      <c r="E197" s="8" t="s">
        <v>6848</v>
      </c>
      <c r="H197" s="574" t="s">
        <v>985</v>
      </c>
      <c r="I197" s="7" t="s">
        <v>984</v>
      </c>
      <c r="N197" s="577" t="s">
        <v>6262</v>
      </c>
      <c r="O197" s="576" t="s">
        <v>4468</v>
      </c>
      <c r="P197" s="577" t="s">
        <v>6662</v>
      </c>
      <c r="Q197" s="577" t="s">
        <v>6662</v>
      </c>
      <c r="R197" s="577" t="s">
        <v>6849</v>
      </c>
    </row>
    <row r="198" spans="2:18" ht="12.75" customHeight="1">
      <c r="B198" s="8" t="s">
        <v>1024</v>
      </c>
      <c r="C198" s="8" t="s">
        <v>6296</v>
      </c>
      <c r="D198" s="8" t="s">
        <v>6850</v>
      </c>
      <c r="E198" s="8" t="s">
        <v>6851</v>
      </c>
      <c r="H198" s="574" t="s">
        <v>1111</v>
      </c>
      <c r="I198" s="7" t="s">
        <v>1110</v>
      </c>
      <c r="N198" s="577" t="s">
        <v>5571</v>
      </c>
      <c r="O198" s="577" t="s">
        <v>6499</v>
      </c>
      <c r="P198" s="577" t="s">
        <v>6500</v>
      </c>
      <c r="Q198" s="577" t="s">
        <v>6500</v>
      </c>
      <c r="R198" s="577" t="s">
        <v>6852</v>
      </c>
    </row>
    <row r="199" spans="2:18" ht="12.75" customHeight="1">
      <c r="B199" s="8" t="s">
        <v>1024</v>
      </c>
      <c r="C199" s="8" t="s">
        <v>6296</v>
      </c>
      <c r="D199" s="8" t="s">
        <v>6853</v>
      </c>
      <c r="E199" s="8" t="s">
        <v>6854</v>
      </c>
      <c r="H199" s="574" t="s">
        <v>1356</v>
      </c>
      <c r="I199" s="7" t="s">
        <v>1355</v>
      </c>
      <c r="N199" s="577" t="s">
        <v>5571</v>
      </c>
      <c r="O199" s="577" t="s">
        <v>6855</v>
      </c>
      <c r="P199" s="577" t="s">
        <v>6500</v>
      </c>
      <c r="Q199" s="577" t="s">
        <v>6500</v>
      </c>
      <c r="R199" s="577" t="s">
        <v>6856</v>
      </c>
    </row>
    <row r="200" spans="2:18" ht="12.75" customHeight="1">
      <c r="B200" s="8" t="s">
        <v>1024</v>
      </c>
      <c r="C200" s="8" t="s">
        <v>6296</v>
      </c>
      <c r="D200" s="8" t="s">
        <v>1415</v>
      </c>
      <c r="E200" s="8" t="s">
        <v>6857</v>
      </c>
      <c r="H200" s="574" t="s">
        <v>1338</v>
      </c>
      <c r="I200" s="7" t="s">
        <v>883</v>
      </c>
      <c r="N200" s="577" t="s">
        <v>6324</v>
      </c>
      <c r="O200" s="577" t="s">
        <v>6858</v>
      </c>
      <c r="P200" s="577" t="s">
        <v>5570</v>
      </c>
      <c r="Q200" s="577" t="s">
        <v>5570</v>
      </c>
      <c r="R200" s="577" t="s">
        <v>6859</v>
      </c>
    </row>
    <row r="201" spans="2:18" ht="12.75" customHeight="1">
      <c r="B201" s="8" t="s">
        <v>1024</v>
      </c>
      <c r="C201" s="8" t="s">
        <v>6296</v>
      </c>
      <c r="D201" s="8" t="s">
        <v>6860</v>
      </c>
      <c r="E201" s="8" t="s">
        <v>6861</v>
      </c>
      <c r="H201" s="574" t="s">
        <v>1372</v>
      </c>
      <c r="I201" s="7" t="s">
        <v>883</v>
      </c>
      <c r="N201" s="577" t="s">
        <v>5571</v>
      </c>
      <c r="O201" s="577" t="s">
        <v>751</v>
      </c>
      <c r="P201" s="577" t="s">
        <v>445</v>
      </c>
      <c r="Q201" s="577" t="s">
        <v>445</v>
      </c>
      <c r="R201" s="577" t="s">
        <v>6862</v>
      </c>
    </row>
    <row r="202" spans="2:18" ht="12.75" customHeight="1">
      <c r="B202" s="8" t="s">
        <v>1024</v>
      </c>
      <c r="C202" s="8" t="s">
        <v>6296</v>
      </c>
      <c r="D202" s="8" t="s">
        <v>6863</v>
      </c>
      <c r="E202" s="8" t="s">
        <v>6864</v>
      </c>
      <c r="H202" s="574" t="s">
        <v>1334</v>
      </c>
      <c r="I202" s="7" t="s">
        <v>883</v>
      </c>
      <c r="N202" s="577" t="s">
        <v>5571</v>
      </c>
      <c r="O202" s="577" t="s">
        <v>6385</v>
      </c>
      <c r="P202" s="577" t="s">
        <v>5185</v>
      </c>
      <c r="Q202" s="577" t="s">
        <v>5185</v>
      </c>
      <c r="R202" s="577" t="s">
        <v>6865</v>
      </c>
    </row>
    <row r="203" spans="2:18" ht="12.75" customHeight="1">
      <c r="B203" s="8" t="s">
        <v>1024</v>
      </c>
      <c r="C203" s="8" t="s">
        <v>6296</v>
      </c>
      <c r="D203" s="8" t="s">
        <v>6866</v>
      </c>
      <c r="E203" s="8" t="s">
        <v>6867</v>
      </c>
      <c r="H203" s="574" t="s">
        <v>1340</v>
      </c>
      <c r="I203" s="7" t="s">
        <v>883</v>
      </c>
      <c r="N203" s="577" t="s">
        <v>6257</v>
      </c>
      <c r="O203" s="577" t="s">
        <v>4659</v>
      </c>
      <c r="P203" s="577" t="s">
        <v>5185</v>
      </c>
      <c r="Q203" s="577" t="s">
        <v>5185</v>
      </c>
      <c r="R203" s="577" t="s">
        <v>6868</v>
      </c>
    </row>
    <row r="204" spans="2:18" ht="12.75" customHeight="1">
      <c r="B204" s="8" t="s">
        <v>1024</v>
      </c>
      <c r="C204" s="8" t="s">
        <v>6296</v>
      </c>
      <c r="D204" s="8" t="s">
        <v>1415</v>
      </c>
      <c r="E204" s="8" t="s">
        <v>6869</v>
      </c>
      <c r="H204" s="574" t="s">
        <v>884</v>
      </c>
      <c r="I204" s="7" t="s">
        <v>883</v>
      </c>
      <c r="N204" s="577" t="s">
        <v>6257</v>
      </c>
      <c r="O204" s="577" t="s">
        <v>6870</v>
      </c>
      <c r="P204" s="577" t="s">
        <v>5185</v>
      </c>
      <c r="Q204" s="577" t="s">
        <v>5185</v>
      </c>
      <c r="R204" s="577" t="s">
        <v>6871</v>
      </c>
    </row>
    <row r="205" spans="2:18" ht="12.75" customHeight="1">
      <c r="B205" s="8" t="s">
        <v>1024</v>
      </c>
      <c r="C205" s="8" t="s">
        <v>6296</v>
      </c>
      <c r="D205" s="8" t="s">
        <v>1415</v>
      </c>
      <c r="E205" s="8" t="s">
        <v>6872</v>
      </c>
      <c r="H205" s="574" t="s">
        <v>1361</v>
      </c>
      <c r="I205" s="7" t="s">
        <v>883</v>
      </c>
      <c r="N205" s="577" t="s">
        <v>6262</v>
      </c>
      <c r="O205" s="576" t="s">
        <v>4468</v>
      </c>
      <c r="P205" s="577" t="s">
        <v>6627</v>
      </c>
      <c r="Q205" s="577" t="s">
        <v>6627</v>
      </c>
      <c r="R205" s="577" t="s">
        <v>6873</v>
      </c>
    </row>
    <row r="206" spans="2:18" ht="12.75" customHeight="1">
      <c r="B206" s="8" t="s">
        <v>1024</v>
      </c>
      <c r="C206" s="8" t="s">
        <v>6296</v>
      </c>
      <c r="D206" s="8" t="s">
        <v>6874</v>
      </c>
      <c r="E206" s="8" t="s">
        <v>6875</v>
      </c>
      <c r="H206" s="574" t="s">
        <v>1050</v>
      </c>
      <c r="I206" s="7" t="s">
        <v>883</v>
      </c>
      <c r="N206" s="577" t="s">
        <v>6262</v>
      </c>
      <c r="O206" s="576" t="s">
        <v>4468</v>
      </c>
      <c r="P206" s="577" t="s">
        <v>6627</v>
      </c>
      <c r="Q206" s="577" t="s">
        <v>6627</v>
      </c>
      <c r="R206" s="577" t="s">
        <v>6876</v>
      </c>
    </row>
    <row r="207" spans="2:18" ht="12.75" customHeight="1">
      <c r="B207" s="8" t="s">
        <v>1024</v>
      </c>
      <c r="C207" s="8" t="s">
        <v>6296</v>
      </c>
      <c r="D207" s="8" t="s">
        <v>6877</v>
      </c>
      <c r="E207" s="8" t="s">
        <v>6878</v>
      </c>
      <c r="H207" s="574" t="s">
        <v>1179</v>
      </c>
      <c r="I207" s="7" t="s">
        <v>883</v>
      </c>
      <c r="N207" s="577" t="s">
        <v>6262</v>
      </c>
      <c r="O207" s="576" t="s">
        <v>4468</v>
      </c>
      <c r="P207" s="577" t="s">
        <v>6627</v>
      </c>
      <c r="Q207" s="577" t="s">
        <v>6627</v>
      </c>
      <c r="R207" s="577" t="s">
        <v>6879</v>
      </c>
    </row>
    <row r="208" spans="2:18" ht="12.75" customHeight="1">
      <c r="B208" s="8" t="s">
        <v>1024</v>
      </c>
      <c r="C208" s="8" t="s">
        <v>6296</v>
      </c>
      <c r="D208" s="8" t="s">
        <v>6880</v>
      </c>
      <c r="E208" s="8" t="s">
        <v>6881</v>
      </c>
      <c r="H208" s="574" t="s">
        <v>805</v>
      </c>
      <c r="I208" s="7" t="s">
        <v>804</v>
      </c>
      <c r="N208" s="577" t="s">
        <v>6262</v>
      </c>
      <c r="O208" s="577" t="s">
        <v>6882</v>
      </c>
      <c r="P208" s="577" t="s">
        <v>6883</v>
      </c>
      <c r="Q208" s="577" t="s">
        <v>6883</v>
      </c>
      <c r="R208" s="577" t="s">
        <v>6884</v>
      </c>
    </row>
    <row r="209" spans="2:18" ht="12.75" customHeight="1">
      <c r="B209" s="8" t="s">
        <v>864</v>
      </c>
      <c r="C209" s="8" t="s">
        <v>865</v>
      </c>
      <c r="D209" s="8" t="s">
        <v>6885</v>
      </c>
      <c r="E209" s="8" t="s">
        <v>6886</v>
      </c>
      <c r="H209" s="574" t="s">
        <v>1140</v>
      </c>
      <c r="I209" s="7" t="s">
        <v>1139</v>
      </c>
      <c r="N209" s="576" t="s">
        <v>6291</v>
      </c>
      <c r="O209" s="577" t="s">
        <v>444</v>
      </c>
      <c r="P209" s="577" t="s">
        <v>445</v>
      </c>
      <c r="Q209" s="577" t="s">
        <v>445</v>
      </c>
      <c r="R209" s="577" t="s">
        <v>6887</v>
      </c>
    </row>
    <row r="210" spans="2:18" ht="12.75" customHeight="1">
      <c r="B210" s="8" t="s">
        <v>853</v>
      </c>
      <c r="C210" s="8" t="s">
        <v>854</v>
      </c>
      <c r="D210" s="8" t="s">
        <v>6885</v>
      </c>
      <c r="E210" s="8" t="s">
        <v>6888</v>
      </c>
      <c r="H210" s="574" t="s">
        <v>1048</v>
      </c>
      <c r="I210" s="7" t="s">
        <v>1047</v>
      </c>
      <c r="N210" s="576" t="s">
        <v>6291</v>
      </c>
      <c r="O210" s="577" t="s">
        <v>444</v>
      </c>
      <c r="P210" s="577" t="s">
        <v>445</v>
      </c>
      <c r="Q210" s="577" t="s">
        <v>445</v>
      </c>
      <c r="R210" s="577" t="s">
        <v>6889</v>
      </c>
    </row>
    <row r="211" spans="2:18" ht="12.75" customHeight="1">
      <c r="B211" s="8" t="s">
        <v>853</v>
      </c>
      <c r="C211" s="8" t="s">
        <v>6890</v>
      </c>
      <c r="D211" s="8" t="s">
        <v>6885</v>
      </c>
      <c r="E211" s="8" t="s">
        <v>6891</v>
      </c>
      <c r="H211" s="574" t="s">
        <v>812</v>
      </c>
      <c r="I211" s="7" t="s">
        <v>811</v>
      </c>
      <c r="N211" s="577" t="s">
        <v>5571</v>
      </c>
      <c r="O211" s="577" t="s">
        <v>6846</v>
      </c>
      <c r="P211" s="577" t="s">
        <v>6847</v>
      </c>
      <c r="Q211" s="577" t="s">
        <v>6847</v>
      </c>
      <c r="R211" s="577" t="s">
        <v>6892</v>
      </c>
    </row>
    <row r="212" spans="2:18" ht="12.75" customHeight="1">
      <c r="B212" s="8" t="s">
        <v>864</v>
      </c>
      <c r="C212" s="8" t="s">
        <v>865</v>
      </c>
      <c r="D212" s="8" t="s">
        <v>6521</v>
      </c>
      <c r="E212" s="8" t="s">
        <v>6893</v>
      </c>
      <c r="H212" s="574" t="s">
        <v>981</v>
      </c>
      <c r="I212" s="7" t="s">
        <v>980</v>
      </c>
      <c r="N212" s="576" t="s">
        <v>6291</v>
      </c>
      <c r="O212" s="577" t="s">
        <v>6894</v>
      </c>
      <c r="P212" s="577" t="s">
        <v>4472</v>
      </c>
      <c r="Q212" s="577" t="s">
        <v>4472</v>
      </c>
      <c r="R212" s="577" t="s">
        <v>5345</v>
      </c>
    </row>
    <row r="213" spans="2:18" ht="12.75" customHeight="1">
      <c r="B213" s="8" t="s">
        <v>740</v>
      </c>
      <c r="C213" s="8" t="s">
        <v>6895</v>
      </c>
      <c r="D213" s="8" t="s">
        <v>6896</v>
      </c>
      <c r="E213" s="8" t="s">
        <v>6897</v>
      </c>
      <c r="H213" s="574" t="s">
        <v>852</v>
      </c>
      <c r="I213" s="7" t="s">
        <v>852</v>
      </c>
      <c r="N213" s="577" t="s">
        <v>5569</v>
      </c>
      <c r="O213" s="577" t="s">
        <v>6898</v>
      </c>
      <c r="P213" s="577" t="s">
        <v>5353</v>
      </c>
      <c r="Q213" s="577" t="s">
        <v>5353</v>
      </c>
      <c r="R213" s="577" t="s">
        <v>5354</v>
      </c>
    </row>
    <row r="214" spans="2:18" ht="12.75" customHeight="1">
      <c r="B214" s="8" t="s">
        <v>740</v>
      </c>
      <c r="C214" s="8" t="s">
        <v>741</v>
      </c>
      <c r="D214" s="8" t="s">
        <v>6899</v>
      </c>
      <c r="E214" s="8" t="s">
        <v>6900</v>
      </c>
      <c r="H214" s="574" t="s">
        <v>880</v>
      </c>
      <c r="I214" s="7" t="s">
        <v>879</v>
      </c>
      <c r="N214" s="577" t="s">
        <v>5569</v>
      </c>
      <c r="O214" s="577" t="s">
        <v>6898</v>
      </c>
      <c r="P214" s="577" t="s">
        <v>5353</v>
      </c>
      <c r="Q214" s="577" t="s">
        <v>5353</v>
      </c>
      <c r="R214" s="577" t="s">
        <v>6901</v>
      </c>
    </row>
    <row r="215" spans="2:18" ht="12.75" customHeight="1">
      <c r="B215" s="8" t="s">
        <v>740</v>
      </c>
      <c r="C215" s="8" t="s">
        <v>6895</v>
      </c>
      <c r="D215" s="8" t="s">
        <v>1415</v>
      </c>
      <c r="E215" s="8" t="s">
        <v>6902</v>
      </c>
      <c r="H215" s="574" t="s">
        <v>1364</v>
      </c>
      <c r="I215" s="7" t="s">
        <v>879</v>
      </c>
      <c r="N215" s="579" t="s">
        <v>6257</v>
      </c>
      <c r="O215" s="577" t="s">
        <v>6903</v>
      </c>
      <c r="P215" s="577" t="s">
        <v>6904</v>
      </c>
      <c r="Q215" s="577" t="s">
        <v>6904</v>
      </c>
      <c r="R215" s="577" t="s">
        <v>6905</v>
      </c>
    </row>
    <row r="216" spans="2:18" ht="12.75" customHeight="1">
      <c r="B216" s="8" t="s">
        <v>828</v>
      </c>
      <c r="C216" s="8" t="s">
        <v>829</v>
      </c>
      <c r="D216" s="8" t="s">
        <v>928</v>
      </c>
      <c r="E216" s="8" t="s">
        <v>6906</v>
      </c>
      <c r="H216" s="574" t="s">
        <v>1333</v>
      </c>
      <c r="I216" s="7" t="s">
        <v>879</v>
      </c>
      <c r="N216" s="579" t="s">
        <v>6257</v>
      </c>
      <c r="O216" s="577" t="s">
        <v>1271</v>
      </c>
      <c r="P216" s="577" t="s">
        <v>6907</v>
      </c>
      <c r="Q216" s="577" t="s">
        <v>6907</v>
      </c>
      <c r="R216" s="577" t="s">
        <v>6908</v>
      </c>
    </row>
    <row r="217" spans="2:18" ht="12.75" customHeight="1">
      <c r="B217" s="8" t="s">
        <v>828</v>
      </c>
      <c r="C217" s="8" t="s">
        <v>829</v>
      </c>
      <c r="D217" s="8" t="s">
        <v>928</v>
      </c>
      <c r="E217" s="8" t="s">
        <v>6909</v>
      </c>
      <c r="H217" s="574" t="s">
        <v>1192</v>
      </c>
      <c r="I217" s="7" t="s">
        <v>879</v>
      </c>
      <c r="N217" s="577" t="s">
        <v>6257</v>
      </c>
      <c r="O217" s="577" t="s">
        <v>813</v>
      </c>
      <c r="P217" s="577" t="s">
        <v>6836</v>
      </c>
      <c r="Q217" s="577" t="s">
        <v>6836</v>
      </c>
      <c r="R217" s="577" t="s">
        <v>6910</v>
      </c>
    </row>
    <row r="218" spans="2:18" ht="12.75" customHeight="1">
      <c r="B218" s="8" t="s">
        <v>828</v>
      </c>
      <c r="C218" s="8" t="s">
        <v>829</v>
      </c>
      <c r="D218" s="8" t="s">
        <v>928</v>
      </c>
      <c r="E218" s="8" t="s">
        <v>6911</v>
      </c>
      <c r="H218" s="574" t="s">
        <v>1327</v>
      </c>
      <c r="I218" s="7" t="s">
        <v>879</v>
      </c>
      <c r="N218" s="577" t="s">
        <v>6257</v>
      </c>
      <c r="O218" s="579" t="s">
        <v>4595</v>
      </c>
      <c r="P218" s="577" t="s">
        <v>6836</v>
      </c>
      <c r="Q218" s="577" t="s">
        <v>6836</v>
      </c>
      <c r="R218" s="577" t="s">
        <v>5385</v>
      </c>
    </row>
    <row r="219" spans="2:18" ht="12.75" customHeight="1">
      <c r="B219" s="8" t="s">
        <v>828</v>
      </c>
      <c r="C219" s="8" t="s">
        <v>1427</v>
      </c>
      <c r="D219" s="8" t="s">
        <v>607</v>
      </c>
      <c r="E219" s="8" t="s">
        <v>6912</v>
      </c>
      <c r="H219" s="574" t="s">
        <v>1044</v>
      </c>
      <c r="I219" s="7" t="s">
        <v>879</v>
      </c>
      <c r="N219" s="577" t="s">
        <v>6257</v>
      </c>
      <c r="O219" s="577" t="s">
        <v>6831</v>
      </c>
      <c r="P219" s="577" t="s">
        <v>6913</v>
      </c>
      <c r="Q219" s="577" t="s">
        <v>6913</v>
      </c>
      <c r="R219" s="577" t="s">
        <v>5391</v>
      </c>
    </row>
    <row r="220" spans="2:18" ht="12.75" customHeight="1">
      <c r="B220" s="8" t="s">
        <v>828</v>
      </c>
      <c r="C220" s="8" t="s">
        <v>1427</v>
      </c>
      <c r="D220" s="8" t="s">
        <v>607</v>
      </c>
      <c r="E220" s="8" t="s">
        <v>6914</v>
      </c>
      <c r="H220" s="574" t="s">
        <v>1283</v>
      </c>
      <c r="I220" s="7" t="s">
        <v>1114</v>
      </c>
      <c r="N220" s="577" t="s">
        <v>6257</v>
      </c>
      <c r="O220" s="579" t="s">
        <v>4595</v>
      </c>
      <c r="P220" s="577" t="s">
        <v>6836</v>
      </c>
      <c r="Q220" s="577" t="s">
        <v>6836</v>
      </c>
      <c r="R220" s="577" t="s">
        <v>5400</v>
      </c>
    </row>
    <row r="221" spans="2:18" ht="12.75" customHeight="1">
      <c r="B221" s="8" t="s">
        <v>868</v>
      </c>
      <c r="C221" s="8" t="s">
        <v>6265</v>
      </c>
      <c r="D221" s="8" t="s">
        <v>6915</v>
      </c>
      <c r="E221" s="8" t="s">
        <v>6916</v>
      </c>
      <c r="H221" s="574" t="s">
        <v>1288</v>
      </c>
      <c r="I221" s="7" t="s">
        <v>1114</v>
      </c>
      <c r="N221" s="579" t="s">
        <v>6262</v>
      </c>
      <c r="O221" s="577" t="s">
        <v>6917</v>
      </c>
      <c r="P221" s="577" t="s">
        <v>6918</v>
      </c>
      <c r="Q221" s="577" t="s">
        <v>6918</v>
      </c>
      <c r="R221" s="577" t="s">
        <v>6919</v>
      </c>
    </row>
    <row r="222" spans="2:18" ht="12.75" customHeight="1">
      <c r="B222" s="8" t="s">
        <v>853</v>
      </c>
      <c r="C222" s="8" t="s">
        <v>6920</v>
      </c>
      <c r="D222" s="8" t="s">
        <v>6921</v>
      </c>
      <c r="E222" s="8" t="s">
        <v>6922</v>
      </c>
      <c r="H222" s="574" t="s">
        <v>1115</v>
      </c>
      <c r="I222" s="7" t="s">
        <v>1114</v>
      </c>
      <c r="N222" s="577" t="s">
        <v>6257</v>
      </c>
      <c r="O222" s="579" t="s">
        <v>4595</v>
      </c>
      <c r="P222" s="577" t="s">
        <v>6836</v>
      </c>
      <c r="Q222" s="577" t="s">
        <v>6836</v>
      </c>
      <c r="R222" s="577" t="s">
        <v>5410</v>
      </c>
    </row>
    <row r="223" spans="2:18" ht="12.75" customHeight="1">
      <c r="B223" s="8" t="s">
        <v>853</v>
      </c>
      <c r="C223" s="8" t="s">
        <v>3295</v>
      </c>
      <c r="D223" s="8" t="s">
        <v>6923</v>
      </c>
      <c r="E223" s="8" t="s">
        <v>6924</v>
      </c>
      <c r="H223" s="574" t="s">
        <v>845</v>
      </c>
      <c r="I223" s="7" t="s">
        <v>844</v>
      </c>
      <c r="N223" s="577" t="s">
        <v>6257</v>
      </c>
      <c r="O223" s="579" t="s">
        <v>4595</v>
      </c>
      <c r="P223" s="577" t="s">
        <v>6836</v>
      </c>
      <c r="Q223" s="577" t="s">
        <v>6836</v>
      </c>
      <c r="R223" s="577" t="s">
        <v>5415</v>
      </c>
    </row>
    <row r="224" spans="2:18" ht="12.75" customHeight="1">
      <c r="B224" s="8" t="s">
        <v>868</v>
      </c>
      <c r="C224" s="8" t="s">
        <v>6278</v>
      </c>
      <c r="D224" s="8" t="s">
        <v>6925</v>
      </c>
      <c r="E224" s="8" t="s">
        <v>6926</v>
      </c>
      <c r="H224" s="574" t="s">
        <v>827</v>
      </c>
      <c r="I224" s="7" t="s">
        <v>826</v>
      </c>
      <c r="N224" s="577" t="s">
        <v>6364</v>
      </c>
      <c r="O224" s="577" t="s">
        <v>6365</v>
      </c>
      <c r="P224" s="577" t="s">
        <v>6927</v>
      </c>
      <c r="Q224" s="577" t="s">
        <v>6927</v>
      </c>
      <c r="R224" s="577" t="s">
        <v>6928</v>
      </c>
    </row>
    <row r="225" spans="2:18" ht="12.75" customHeight="1">
      <c r="B225" s="8" t="s">
        <v>990</v>
      </c>
      <c r="C225" s="8" t="s">
        <v>991</v>
      </c>
      <c r="D225" s="8" t="s">
        <v>6929</v>
      </c>
      <c r="E225" s="8" t="s">
        <v>6930</v>
      </c>
      <c r="H225" s="574" t="s">
        <v>798</v>
      </c>
      <c r="I225" s="7" t="s">
        <v>797</v>
      </c>
      <c r="N225" s="579" t="s">
        <v>6257</v>
      </c>
      <c r="O225" s="577" t="s">
        <v>1271</v>
      </c>
      <c r="P225" s="577" t="s">
        <v>6814</v>
      </c>
      <c r="Q225" s="577" t="s">
        <v>6814</v>
      </c>
      <c r="R225" s="577" t="s">
        <v>5430</v>
      </c>
    </row>
    <row r="226" spans="2:18" ht="12.75" customHeight="1">
      <c r="B226" s="8" t="s">
        <v>990</v>
      </c>
      <c r="C226" s="8" t="s">
        <v>991</v>
      </c>
      <c r="D226" s="8" t="s">
        <v>6929</v>
      </c>
      <c r="E226" s="8" t="s">
        <v>6931</v>
      </c>
      <c r="H226" s="574" t="s">
        <v>1015</v>
      </c>
      <c r="I226" s="7" t="s">
        <v>1014</v>
      </c>
      <c r="N226" s="579" t="s">
        <v>6932</v>
      </c>
      <c r="O226" s="579" t="s">
        <v>6933</v>
      </c>
      <c r="P226" s="577" t="s">
        <v>5435</v>
      </c>
      <c r="Q226" s="577" t="s">
        <v>5435</v>
      </c>
      <c r="R226" s="577" t="s">
        <v>5435</v>
      </c>
    </row>
    <row r="227" spans="2:18" ht="12.75" customHeight="1">
      <c r="B227" s="8" t="s">
        <v>990</v>
      </c>
      <c r="C227" s="8" t="s">
        <v>991</v>
      </c>
      <c r="D227" s="8" t="s">
        <v>1415</v>
      </c>
      <c r="E227" s="8" t="s">
        <v>6934</v>
      </c>
      <c r="H227" s="574" t="s">
        <v>856</v>
      </c>
      <c r="I227" s="7" t="s">
        <v>855</v>
      </c>
      <c r="N227" s="577" t="s">
        <v>6262</v>
      </c>
      <c r="O227" s="576" t="s">
        <v>4468</v>
      </c>
      <c r="P227" s="577" t="s">
        <v>6743</v>
      </c>
      <c r="Q227" s="577" t="s">
        <v>6743</v>
      </c>
      <c r="R227" s="577" t="s">
        <v>6935</v>
      </c>
    </row>
    <row r="228" spans="2:18" ht="12.75" customHeight="1">
      <c r="B228" s="8" t="s">
        <v>301</v>
      </c>
      <c r="C228" s="8" t="s">
        <v>878</v>
      </c>
      <c r="D228" s="8" t="s">
        <v>334</v>
      </c>
      <c r="E228" s="8" t="s">
        <v>1185</v>
      </c>
      <c r="H228" s="574" t="s">
        <v>809</v>
      </c>
      <c r="I228" s="7" t="s">
        <v>808</v>
      </c>
      <c r="N228" s="579" t="s">
        <v>6257</v>
      </c>
      <c r="O228" s="577" t="s">
        <v>6903</v>
      </c>
      <c r="P228" s="577" t="s">
        <v>6904</v>
      </c>
      <c r="Q228" s="577" t="s">
        <v>6904</v>
      </c>
      <c r="R228" s="577" t="s">
        <v>6936</v>
      </c>
    </row>
    <row r="229" spans="2:18" ht="12.75" customHeight="1">
      <c r="B229" s="8" t="s">
        <v>301</v>
      </c>
      <c r="C229" s="8" t="s">
        <v>302</v>
      </c>
      <c r="D229" s="8" t="s">
        <v>334</v>
      </c>
      <c r="E229" s="8" t="s">
        <v>6937</v>
      </c>
      <c r="H229" s="574" t="s">
        <v>1257</v>
      </c>
      <c r="I229" s="7" t="s">
        <v>1253</v>
      </c>
      <c r="N229" s="577" t="s">
        <v>5571</v>
      </c>
      <c r="O229" s="577" t="s">
        <v>6938</v>
      </c>
      <c r="P229" s="577" t="s">
        <v>6939</v>
      </c>
      <c r="Q229" s="577" t="s">
        <v>6939</v>
      </c>
      <c r="R229" s="577" t="s">
        <v>6940</v>
      </c>
    </row>
    <row r="230" spans="2:18" ht="12.75" customHeight="1">
      <c r="B230" s="8" t="s">
        <v>301</v>
      </c>
      <c r="C230" s="8" t="s">
        <v>881</v>
      </c>
      <c r="D230" s="8" t="s">
        <v>334</v>
      </c>
      <c r="E230" s="8" t="s">
        <v>6941</v>
      </c>
      <c r="H230" s="574" t="s">
        <v>1254</v>
      </c>
      <c r="I230" s="7" t="s">
        <v>1253</v>
      </c>
      <c r="N230" s="577" t="s">
        <v>5571</v>
      </c>
      <c r="O230" s="577" t="s">
        <v>6942</v>
      </c>
      <c r="P230" s="577" t="s">
        <v>5185</v>
      </c>
      <c r="Q230" s="577" t="s">
        <v>5185</v>
      </c>
      <c r="R230" s="577" t="s">
        <v>5455</v>
      </c>
    </row>
    <row r="231" spans="2:18" ht="12.75" customHeight="1">
      <c r="B231" s="8" t="s">
        <v>301</v>
      </c>
      <c r="C231" s="8" t="s">
        <v>878</v>
      </c>
      <c r="D231" s="8" t="s">
        <v>334</v>
      </c>
      <c r="E231" s="8" t="s">
        <v>6943</v>
      </c>
      <c r="H231" s="574" t="s">
        <v>1275</v>
      </c>
      <c r="I231" s="7" t="s">
        <v>1253</v>
      </c>
      <c r="N231" s="577" t="s">
        <v>6621</v>
      </c>
      <c r="O231" s="577" t="s">
        <v>6944</v>
      </c>
      <c r="P231" s="577" t="s">
        <v>6945</v>
      </c>
      <c r="Q231" s="577" t="s">
        <v>6945</v>
      </c>
      <c r="R231" s="577" t="s">
        <v>5463</v>
      </c>
    </row>
    <row r="232" spans="2:18" ht="12.75" customHeight="1">
      <c r="B232" s="8" t="s">
        <v>853</v>
      </c>
      <c r="C232" s="8" t="s">
        <v>854</v>
      </c>
      <c r="D232" s="8" t="s">
        <v>6946</v>
      </c>
      <c r="E232" s="8" t="s">
        <v>6947</v>
      </c>
      <c r="H232" s="574" t="s">
        <v>1278</v>
      </c>
      <c r="I232" s="7" t="s">
        <v>1253</v>
      </c>
      <c r="N232" s="576" t="s">
        <v>6291</v>
      </c>
      <c r="O232" s="577" t="s">
        <v>444</v>
      </c>
      <c r="P232" s="577" t="s">
        <v>445</v>
      </c>
      <c r="Q232" s="577" t="s">
        <v>445</v>
      </c>
      <c r="R232" s="577" t="s">
        <v>6948</v>
      </c>
    </row>
    <row r="233" spans="2:18" ht="12.75" customHeight="1">
      <c r="B233" s="8" t="s">
        <v>853</v>
      </c>
      <c r="C233" s="8" t="s">
        <v>854</v>
      </c>
      <c r="D233" s="8" t="s">
        <v>1150</v>
      </c>
      <c r="E233" s="8" t="s">
        <v>6949</v>
      </c>
      <c r="H233" s="574" t="s">
        <v>1258</v>
      </c>
      <c r="I233" s="7" t="s">
        <v>1253</v>
      </c>
      <c r="N233" s="579" t="s">
        <v>6257</v>
      </c>
      <c r="O233" s="577" t="s">
        <v>668</v>
      </c>
      <c r="P233" s="3" t="s">
        <v>445</v>
      </c>
      <c r="Q233" s="3" t="s">
        <v>445</v>
      </c>
      <c r="R233" s="577" t="s">
        <v>6950</v>
      </c>
    </row>
    <row r="234" spans="2:18" ht="12.75" customHeight="1">
      <c r="B234" s="8" t="s">
        <v>864</v>
      </c>
      <c r="C234" s="8" t="s">
        <v>865</v>
      </c>
      <c r="D234" s="8" t="s">
        <v>6951</v>
      </c>
      <c r="E234" s="8" t="s">
        <v>6952</v>
      </c>
      <c r="H234" s="574" t="s">
        <v>1189</v>
      </c>
      <c r="I234" s="7" t="s">
        <v>1188</v>
      </c>
      <c r="N234" s="576" t="s">
        <v>6291</v>
      </c>
      <c r="O234" s="577" t="s">
        <v>444</v>
      </c>
      <c r="P234" s="577" t="s">
        <v>445</v>
      </c>
      <c r="Q234" s="577" t="s">
        <v>445</v>
      </c>
      <c r="R234" s="577" t="s">
        <v>697</v>
      </c>
    </row>
    <row r="235" spans="2:18" ht="12.75" customHeight="1">
      <c r="B235" s="8" t="s">
        <v>841</v>
      </c>
      <c r="C235" s="8" t="s">
        <v>850</v>
      </c>
      <c r="D235" s="8" t="s">
        <v>6953</v>
      </c>
      <c r="E235" s="8" t="s">
        <v>6954</v>
      </c>
      <c r="H235" s="574" t="s">
        <v>1132</v>
      </c>
      <c r="I235" s="7" t="s">
        <v>1131</v>
      </c>
      <c r="N235" s="579" t="s">
        <v>6257</v>
      </c>
      <c r="O235" s="577" t="s">
        <v>668</v>
      </c>
      <c r="P235" s="3" t="s">
        <v>445</v>
      </c>
      <c r="Q235" s="3" t="s">
        <v>445</v>
      </c>
      <c r="R235" s="577" t="s">
        <v>6955</v>
      </c>
    </row>
    <row r="236" spans="2:18" ht="12.75" customHeight="1">
      <c r="B236" s="8" t="s">
        <v>1945</v>
      </c>
      <c r="C236" s="8" t="s">
        <v>1946</v>
      </c>
      <c r="D236" s="8" t="s">
        <v>6956</v>
      </c>
      <c r="E236" s="8" t="s">
        <v>6957</v>
      </c>
      <c r="H236" s="574" t="s">
        <v>1196</v>
      </c>
      <c r="I236" s="7" t="s">
        <v>1195</v>
      </c>
      <c r="N236" s="579" t="s">
        <v>6257</v>
      </c>
      <c r="O236" s="577" t="s">
        <v>714</v>
      </c>
      <c r="P236" s="3" t="s">
        <v>445</v>
      </c>
      <c r="Q236" s="3" t="s">
        <v>445</v>
      </c>
      <c r="R236" s="577" t="s">
        <v>715</v>
      </c>
    </row>
    <row r="237" spans="2:18" ht="12.75" customHeight="1">
      <c r="B237" s="8" t="s">
        <v>744</v>
      </c>
      <c r="C237" s="8" t="s">
        <v>1066</v>
      </c>
      <c r="D237" s="8" t="s">
        <v>6958</v>
      </c>
      <c r="E237" s="8" t="s">
        <v>6959</v>
      </c>
      <c r="H237" s="574" t="s">
        <v>1154</v>
      </c>
      <c r="I237" s="7" t="s">
        <v>1153</v>
      </c>
      <c r="N237" s="579" t="s">
        <v>6257</v>
      </c>
      <c r="O237" s="577" t="s">
        <v>668</v>
      </c>
      <c r="P237" s="577" t="s">
        <v>5485</v>
      </c>
      <c r="Q237" s="577" t="s">
        <v>5485</v>
      </c>
      <c r="R237" s="577" t="s">
        <v>5485</v>
      </c>
    </row>
    <row r="238" spans="2:18" ht="12.75" customHeight="1">
      <c r="B238" s="8" t="s">
        <v>744</v>
      </c>
      <c r="C238" s="8" t="s">
        <v>936</v>
      </c>
      <c r="D238" s="8" t="s">
        <v>6958</v>
      </c>
      <c r="E238" s="8" t="s">
        <v>6960</v>
      </c>
      <c r="H238" s="574" t="s">
        <v>1256</v>
      </c>
      <c r="I238" s="7" t="s">
        <v>1255</v>
      </c>
      <c r="N238" s="576" t="s">
        <v>6291</v>
      </c>
      <c r="O238" s="577" t="s">
        <v>444</v>
      </c>
      <c r="P238" s="577" t="s">
        <v>709</v>
      </c>
      <c r="Q238" s="577" t="s">
        <v>709</v>
      </c>
      <c r="R238" s="577" t="s">
        <v>6961</v>
      </c>
    </row>
    <row r="239" spans="2:18" ht="12.75" customHeight="1">
      <c r="B239" s="8" t="s">
        <v>744</v>
      </c>
      <c r="C239" s="8" t="s">
        <v>936</v>
      </c>
      <c r="D239" s="8" t="s">
        <v>1222</v>
      </c>
      <c r="E239" s="8" t="s">
        <v>6962</v>
      </c>
      <c r="H239" s="574" t="s">
        <v>837</v>
      </c>
      <c r="I239" s="7" t="s">
        <v>836</v>
      </c>
      <c r="N239" s="579" t="s">
        <v>6257</v>
      </c>
      <c r="O239" s="577" t="s">
        <v>668</v>
      </c>
      <c r="P239" s="3" t="s">
        <v>445</v>
      </c>
      <c r="Q239" s="3" t="s">
        <v>445</v>
      </c>
      <c r="R239" s="577" t="s">
        <v>5489</v>
      </c>
    </row>
    <row r="240" spans="2:18" ht="12.75" customHeight="1">
      <c r="B240" s="8" t="s">
        <v>744</v>
      </c>
      <c r="C240" s="8" t="s">
        <v>1066</v>
      </c>
      <c r="D240" s="8" t="s">
        <v>6963</v>
      </c>
      <c r="E240" s="8" t="s">
        <v>6964</v>
      </c>
      <c r="H240" s="574" t="s">
        <v>1421</v>
      </c>
      <c r="I240" s="7" t="s">
        <v>836</v>
      </c>
      <c r="N240" s="579" t="s">
        <v>6257</v>
      </c>
      <c r="O240" s="577" t="s">
        <v>668</v>
      </c>
      <c r="P240" s="3" t="s">
        <v>445</v>
      </c>
      <c r="Q240" s="3" t="s">
        <v>445</v>
      </c>
      <c r="R240" s="577" t="s">
        <v>6965</v>
      </c>
    </row>
    <row r="241" spans="2:18" ht="12.75" customHeight="1">
      <c r="B241" s="8" t="s">
        <v>744</v>
      </c>
      <c r="C241" s="8" t="s">
        <v>6966</v>
      </c>
      <c r="D241" s="8" t="s">
        <v>6963</v>
      </c>
      <c r="E241" s="8" t="s">
        <v>6967</v>
      </c>
      <c r="H241" s="574" t="s">
        <v>1119</v>
      </c>
      <c r="I241" s="7" t="s">
        <v>836</v>
      </c>
      <c r="N241" s="576" t="s">
        <v>6291</v>
      </c>
      <c r="O241" s="577" t="s">
        <v>6968</v>
      </c>
      <c r="P241" s="577" t="s">
        <v>6939</v>
      </c>
      <c r="Q241" s="585" t="s">
        <v>6939</v>
      </c>
      <c r="R241" s="585" t="s">
        <v>6969</v>
      </c>
    </row>
    <row r="242" spans="2:18" ht="12.75" customHeight="1">
      <c r="B242" s="8" t="s">
        <v>864</v>
      </c>
      <c r="C242" s="8" t="s">
        <v>865</v>
      </c>
      <c r="D242" s="8" t="s">
        <v>6970</v>
      </c>
      <c r="E242" s="8" t="s">
        <v>6971</v>
      </c>
      <c r="H242" s="574" t="s">
        <v>1107</v>
      </c>
      <c r="I242" s="7" t="s">
        <v>1106</v>
      </c>
      <c r="N242" s="579" t="s">
        <v>6300</v>
      </c>
      <c r="O242" s="579" t="s">
        <v>4484</v>
      </c>
      <c r="P242" s="577" t="s">
        <v>6680</v>
      </c>
      <c r="Q242" s="585" t="s">
        <v>6680</v>
      </c>
      <c r="R242" s="585" t="s">
        <v>5496</v>
      </c>
    </row>
    <row r="243" spans="2:18" ht="12.75" customHeight="1">
      <c r="B243" s="8" t="s">
        <v>864</v>
      </c>
      <c r="C243" s="8" t="s">
        <v>865</v>
      </c>
      <c r="D243" s="8" t="s">
        <v>1415</v>
      </c>
      <c r="E243" s="8" t="s">
        <v>6972</v>
      </c>
      <c r="H243" s="574" t="s">
        <v>336</v>
      </c>
      <c r="I243" s="7" t="s">
        <v>872</v>
      </c>
      <c r="N243" s="577" t="s">
        <v>6364</v>
      </c>
      <c r="O243" s="577" t="s">
        <v>6365</v>
      </c>
      <c r="P243" s="586" t="s">
        <v>6973</v>
      </c>
      <c r="Q243" s="586" t="s">
        <v>6973</v>
      </c>
      <c r="R243" s="577" t="s">
        <v>5503</v>
      </c>
    </row>
    <row r="244" spans="2:18" ht="12.75" customHeight="1">
      <c r="B244" s="8" t="s">
        <v>864</v>
      </c>
      <c r="C244" s="8" t="s">
        <v>865</v>
      </c>
      <c r="D244" s="8" t="s">
        <v>1415</v>
      </c>
      <c r="E244" s="8" t="s">
        <v>6974</v>
      </c>
      <c r="H244" s="574" t="s">
        <v>887</v>
      </c>
      <c r="I244" s="7" t="s">
        <v>872</v>
      </c>
      <c r="N244" s="577" t="s">
        <v>6364</v>
      </c>
      <c r="O244" s="577" t="s">
        <v>6365</v>
      </c>
      <c r="P244" s="3" t="s">
        <v>6633</v>
      </c>
      <c r="Q244" s="3" t="s">
        <v>6633</v>
      </c>
      <c r="R244" s="577" t="s">
        <v>6975</v>
      </c>
    </row>
    <row r="245" spans="2:18" ht="12.75" customHeight="1">
      <c r="B245" s="8" t="s">
        <v>864</v>
      </c>
      <c r="C245" s="8" t="s">
        <v>6757</v>
      </c>
      <c r="D245" s="8" t="s">
        <v>1415</v>
      </c>
      <c r="E245" s="8" t="s">
        <v>6976</v>
      </c>
      <c r="H245" s="574" t="s">
        <v>873</v>
      </c>
      <c r="I245" s="7" t="s">
        <v>872</v>
      </c>
      <c r="N245" s="577" t="s">
        <v>6262</v>
      </c>
      <c r="O245" s="576" t="s">
        <v>4468</v>
      </c>
      <c r="P245" s="577" t="s">
        <v>6743</v>
      </c>
      <c r="Q245" s="577" t="s">
        <v>6743</v>
      </c>
      <c r="R245" s="577" t="s">
        <v>6977</v>
      </c>
    </row>
    <row r="246" spans="2:18" ht="12.75" customHeight="1">
      <c r="B246" s="8" t="s">
        <v>864</v>
      </c>
      <c r="C246" s="8" t="s">
        <v>6757</v>
      </c>
      <c r="D246" s="8" t="s">
        <v>6978</v>
      </c>
      <c r="E246" s="8" t="s">
        <v>6979</v>
      </c>
      <c r="H246" s="574" t="s">
        <v>1328</v>
      </c>
      <c r="I246" s="7" t="s">
        <v>872</v>
      </c>
      <c r="N246" s="579" t="s">
        <v>6257</v>
      </c>
      <c r="O246" s="577" t="s">
        <v>6980</v>
      </c>
      <c r="P246" s="3" t="s">
        <v>6562</v>
      </c>
      <c r="Q246" s="3" t="s">
        <v>6562</v>
      </c>
      <c r="R246" s="577" t="s">
        <v>5521</v>
      </c>
    </row>
    <row r="247" spans="2:18" ht="12.75" customHeight="1">
      <c r="B247" s="8" t="s">
        <v>864</v>
      </c>
      <c r="C247" s="8" t="s">
        <v>6757</v>
      </c>
      <c r="D247" s="8" t="s">
        <v>6981</v>
      </c>
      <c r="E247" s="8" t="s">
        <v>6982</v>
      </c>
      <c r="H247" s="574" t="s">
        <v>1038</v>
      </c>
      <c r="I247" s="7" t="s">
        <v>872</v>
      </c>
      <c r="N247" s="577" t="s">
        <v>6257</v>
      </c>
      <c r="O247" s="577" t="s">
        <v>6983</v>
      </c>
      <c r="P247" s="577" t="s">
        <v>6984</v>
      </c>
      <c r="Q247" s="577" t="s">
        <v>6984</v>
      </c>
      <c r="R247" s="577" t="s">
        <v>5525</v>
      </c>
    </row>
    <row r="248" spans="2:18" ht="12.75" customHeight="1">
      <c r="B248" s="8" t="s">
        <v>864</v>
      </c>
      <c r="C248" s="8" t="s">
        <v>6757</v>
      </c>
      <c r="D248" s="8" t="s">
        <v>6985</v>
      </c>
      <c r="E248" s="8" t="s">
        <v>6986</v>
      </c>
      <c r="H248" s="574" t="s">
        <v>1172</v>
      </c>
      <c r="I248" s="7" t="s">
        <v>872</v>
      </c>
      <c r="N248" s="577" t="s">
        <v>5571</v>
      </c>
      <c r="O248" s="577" t="s">
        <v>6987</v>
      </c>
      <c r="P248" s="577" t="s">
        <v>445</v>
      </c>
      <c r="Q248" s="577" t="s">
        <v>445</v>
      </c>
      <c r="R248" s="577" t="s">
        <v>6988</v>
      </c>
    </row>
    <row r="249" spans="2:18" ht="12.75" customHeight="1">
      <c r="B249" s="8" t="s">
        <v>864</v>
      </c>
      <c r="C249" s="8" t="s">
        <v>6757</v>
      </c>
      <c r="D249" s="8" t="s">
        <v>6989</v>
      </c>
      <c r="E249" s="8" t="s">
        <v>6990</v>
      </c>
      <c r="H249" s="574" t="s">
        <v>1118</v>
      </c>
      <c r="I249" s="7" t="s">
        <v>1117</v>
      </c>
      <c r="N249" s="577" t="s">
        <v>5571</v>
      </c>
      <c r="O249" s="577" t="s">
        <v>6855</v>
      </c>
      <c r="P249" s="577" t="s">
        <v>445</v>
      </c>
      <c r="Q249" s="577" t="s">
        <v>445</v>
      </c>
      <c r="R249" s="577" t="s">
        <v>6991</v>
      </c>
    </row>
    <row r="250" spans="2:18" ht="12.75" customHeight="1">
      <c r="B250" s="8" t="s">
        <v>864</v>
      </c>
      <c r="C250" s="8" t="s">
        <v>6757</v>
      </c>
      <c r="D250" s="8" t="s">
        <v>6992</v>
      </c>
      <c r="E250" s="8" t="s">
        <v>6993</v>
      </c>
      <c r="H250" s="574" t="s">
        <v>807</v>
      </c>
      <c r="I250" s="7" t="s">
        <v>806</v>
      </c>
      <c r="N250" s="576" t="s">
        <v>6291</v>
      </c>
      <c r="O250" s="577" t="s">
        <v>444</v>
      </c>
      <c r="P250" s="577" t="s">
        <v>4354</v>
      </c>
      <c r="Q250" s="577" t="s">
        <v>4354</v>
      </c>
      <c r="R250" s="577" t="s">
        <v>6994</v>
      </c>
    </row>
    <row r="251" spans="2:18" ht="12.75" customHeight="1">
      <c r="B251" s="8" t="s">
        <v>864</v>
      </c>
      <c r="C251" s="8" t="s">
        <v>6757</v>
      </c>
      <c r="D251" s="8" t="s">
        <v>6995</v>
      </c>
      <c r="E251" s="8" t="s">
        <v>6996</v>
      </c>
      <c r="H251" s="574" t="s">
        <v>1090</v>
      </c>
      <c r="I251" s="7" t="s">
        <v>806</v>
      </c>
      <c r="N251" s="577" t="s">
        <v>6257</v>
      </c>
      <c r="O251" s="577" t="s">
        <v>1271</v>
      </c>
      <c r="P251" s="577" t="s">
        <v>6984</v>
      </c>
      <c r="Q251" s="577" t="s">
        <v>6984</v>
      </c>
      <c r="R251" s="577" t="s">
        <v>5540</v>
      </c>
    </row>
    <row r="252" spans="2:18" ht="12.75" customHeight="1">
      <c r="B252" s="8" t="s">
        <v>864</v>
      </c>
      <c r="C252" s="8" t="s">
        <v>6757</v>
      </c>
      <c r="D252" s="8" t="s">
        <v>6997</v>
      </c>
      <c r="E252" s="8" t="s">
        <v>6997</v>
      </c>
      <c r="H252" s="574" t="s">
        <v>1096</v>
      </c>
      <c r="I252" s="7" t="s">
        <v>1095</v>
      </c>
      <c r="N252" s="576" t="s">
        <v>6291</v>
      </c>
      <c r="O252" s="577" t="s">
        <v>6407</v>
      </c>
      <c r="P252" s="3" t="s">
        <v>6408</v>
      </c>
      <c r="Q252" s="3" t="s">
        <v>6408</v>
      </c>
      <c r="R252" s="577" t="s">
        <v>6998</v>
      </c>
    </row>
    <row r="253" spans="2:18" ht="12.75" customHeight="1">
      <c r="B253" s="8" t="s">
        <v>864</v>
      </c>
      <c r="C253" s="8" t="s">
        <v>865</v>
      </c>
      <c r="D253" s="8" t="s">
        <v>6999</v>
      </c>
      <c r="E253" s="8" t="s">
        <v>6999</v>
      </c>
      <c r="H253" s="574" t="s">
        <v>1266</v>
      </c>
      <c r="I253" s="7" t="s">
        <v>1095</v>
      </c>
      <c r="N253" s="579" t="s">
        <v>6272</v>
      </c>
      <c r="O253" s="577" t="s">
        <v>6273</v>
      </c>
      <c r="P253" s="577" t="s">
        <v>7000</v>
      </c>
      <c r="Q253" s="577" t="s">
        <v>7000</v>
      </c>
      <c r="R253" s="577" t="s">
        <v>7001</v>
      </c>
    </row>
    <row r="254" spans="2:18" ht="12.75" customHeight="1">
      <c r="B254" s="8" t="s">
        <v>864</v>
      </c>
      <c r="C254" s="8" t="s">
        <v>865</v>
      </c>
      <c r="D254" s="8" t="s">
        <v>1415</v>
      </c>
      <c r="E254" s="8" t="s">
        <v>7002</v>
      </c>
      <c r="H254" s="574" t="s">
        <v>959</v>
      </c>
      <c r="I254" s="7" t="s">
        <v>958</v>
      </c>
      <c r="N254" s="577" t="s">
        <v>5571</v>
      </c>
      <c r="O254" s="579" t="s">
        <v>4704</v>
      </c>
      <c r="P254" s="583" t="s">
        <v>4706</v>
      </c>
      <c r="Q254" s="583" t="s">
        <v>4706</v>
      </c>
      <c r="R254" s="577" t="s">
        <v>7003</v>
      </c>
    </row>
    <row r="255" spans="2:18" ht="12.75" customHeight="1">
      <c r="B255" s="8" t="s">
        <v>864</v>
      </c>
      <c r="C255" s="8" t="s">
        <v>6757</v>
      </c>
      <c r="D255" s="8" t="s">
        <v>7004</v>
      </c>
      <c r="E255" s="8" t="s">
        <v>7005</v>
      </c>
      <c r="H255" s="574" t="s">
        <v>790</v>
      </c>
      <c r="I255" s="7" t="s">
        <v>789</v>
      </c>
    </row>
    <row r="256" spans="2:18" ht="12.75" customHeight="1">
      <c r="B256" s="8" t="s">
        <v>864</v>
      </c>
      <c r="C256" s="8" t="s">
        <v>865</v>
      </c>
      <c r="D256" s="8" t="s">
        <v>7006</v>
      </c>
      <c r="E256" s="8" t="s">
        <v>7007</v>
      </c>
      <c r="H256" s="574" t="s">
        <v>941</v>
      </c>
      <c r="I256" s="7" t="s">
        <v>7008</v>
      </c>
    </row>
    <row r="257" spans="2:9" ht="12.75" customHeight="1">
      <c r="B257" s="8" t="s">
        <v>864</v>
      </c>
      <c r="C257" s="8" t="s">
        <v>865</v>
      </c>
      <c r="D257" s="8" t="s">
        <v>1415</v>
      </c>
      <c r="E257" s="8" t="s">
        <v>7009</v>
      </c>
      <c r="H257" s="574" t="s">
        <v>943</v>
      </c>
      <c r="I257" s="7" t="s">
        <v>942</v>
      </c>
    </row>
    <row r="258" spans="2:9" ht="12.75" customHeight="1">
      <c r="B258" s="8" t="s">
        <v>864</v>
      </c>
      <c r="C258" s="8" t="s">
        <v>865</v>
      </c>
      <c r="D258" s="8" t="s">
        <v>1415</v>
      </c>
      <c r="E258" s="8" t="s">
        <v>7010</v>
      </c>
      <c r="H258" s="574" t="s">
        <v>1148</v>
      </c>
      <c r="I258" s="7" t="s">
        <v>1147</v>
      </c>
    </row>
    <row r="259" spans="2:9" ht="12.75" customHeight="1">
      <c r="B259" s="8" t="s">
        <v>864</v>
      </c>
      <c r="C259" s="8" t="s">
        <v>865</v>
      </c>
      <c r="D259" s="8" t="s">
        <v>1415</v>
      </c>
      <c r="E259" s="8" t="s">
        <v>7011</v>
      </c>
      <c r="H259" s="574" t="s">
        <v>1309</v>
      </c>
      <c r="I259" s="7" t="s">
        <v>1147</v>
      </c>
    </row>
    <row r="260" spans="2:9" ht="12.75" customHeight="1">
      <c r="B260" s="8" t="s">
        <v>864</v>
      </c>
      <c r="C260" s="8" t="s">
        <v>865</v>
      </c>
      <c r="D260" s="8" t="s">
        <v>1415</v>
      </c>
      <c r="E260" s="8" t="s">
        <v>7012</v>
      </c>
      <c r="H260" s="574" t="s">
        <v>1149</v>
      </c>
      <c r="I260" s="7" t="s">
        <v>1147</v>
      </c>
    </row>
    <row r="261" spans="2:9" ht="12.75" customHeight="1">
      <c r="B261" s="8" t="s">
        <v>864</v>
      </c>
      <c r="C261" s="8" t="s">
        <v>865</v>
      </c>
      <c r="D261" s="8" t="s">
        <v>7013</v>
      </c>
      <c r="E261" s="8" t="s">
        <v>7013</v>
      </c>
      <c r="H261" s="574" t="s">
        <v>1138</v>
      </c>
      <c r="I261" s="7" t="s">
        <v>1137</v>
      </c>
    </row>
    <row r="262" spans="2:9" ht="12.75" customHeight="1">
      <c r="B262" s="8" t="s">
        <v>864</v>
      </c>
      <c r="C262" s="8" t="s">
        <v>6757</v>
      </c>
      <c r="D262" s="8" t="s">
        <v>7014</v>
      </c>
      <c r="E262" s="8" t="s">
        <v>7014</v>
      </c>
      <c r="H262" s="574" t="s">
        <v>1100</v>
      </c>
      <c r="I262" s="7" t="s">
        <v>1099</v>
      </c>
    </row>
    <row r="263" spans="2:9" ht="12.75" customHeight="1">
      <c r="B263" s="8" t="s">
        <v>864</v>
      </c>
      <c r="C263" s="8" t="s">
        <v>6757</v>
      </c>
      <c r="D263" s="8" t="s">
        <v>7015</v>
      </c>
      <c r="E263" s="8" t="s">
        <v>7016</v>
      </c>
      <c r="H263" s="574" t="s">
        <v>867</v>
      </c>
      <c r="I263" s="7" t="s">
        <v>334</v>
      </c>
    </row>
    <row r="264" spans="2:9" ht="12.75" customHeight="1">
      <c r="B264" s="8" t="s">
        <v>864</v>
      </c>
      <c r="C264" s="8" t="s">
        <v>6757</v>
      </c>
      <c r="D264" s="8" t="s">
        <v>1415</v>
      </c>
      <c r="E264" s="8" t="s">
        <v>7017</v>
      </c>
      <c r="H264" s="574" t="s">
        <v>840</v>
      </c>
      <c r="I264" s="7" t="s">
        <v>839</v>
      </c>
    </row>
    <row r="265" spans="2:9" ht="12.75" customHeight="1">
      <c r="B265" s="8" t="s">
        <v>864</v>
      </c>
      <c r="C265" s="8" t="s">
        <v>6757</v>
      </c>
      <c r="D265" s="8" t="s">
        <v>1415</v>
      </c>
      <c r="E265" s="8" t="s">
        <v>7018</v>
      </c>
      <c r="H265" s="574" t="s">
        <v>890</v>
      </c>
      <c r="I265" s="7" t="s">
        <v>889</v>
      </c>
    </row>
    <row r="266" spans="2:9" ht="12.75" customHeight="1">
      <c r="B266" s="8" t="s">
        <v>864</v>
      </c>
      <c r="C266" s="8" t="s">
        <v>6757</v>
      </c>
      <c r="D266" s="8" t="s">
        <v>7019</v>
      </c>
      <c r="E266" s="8" t="s">
        <v>7020</v>
      </c>
      <c r="H266" s="574" t="s">
        <v>1033</v>
      </c>
      <c r="I266" s="7" t="s">
        <v>889</v>
      </c>
    </row>
    <row r="267" spans="2:9" ht="12.75" customHeight="1">
      <c r="B267" s="8" t="s">
        <v>864</v>
      </c>
      <c r="C267" s="8" t="s">
        <v>6757</v>
      </c>
      <c r="D267" s="8" t="s">
        <v>1415</v>
      </c>
      <c r="E267" s="8" t="s">
        <v>7021</v>
      </c>
      <c r="H267" s="574" t="s">
        <v>1040</v>
      </c>
      <c r="I267" s="7" t="s">
        <v>889</v>
      </c>
    </row>
    <row r="268" spans="2:9" ht="12.75" customHeight="1">
      <c r="B268" s="8" t="s">
        <v>864</v>
      </c>
      <c r="C268" s="8" t="s">
        <v>6757</v>
      </c>
      <c r="D268" s="8" t="s">
        <v>7022</v>
      </c>
      <c r="E268" s="8" t="s">
        <v>7022</v>
      </c>
      <c r="H268" s="574" t="s">
        <v>1362</v>
      </c>
      <c r="I268" s="7" t="s">
        <v>889</v>
      </c>
    </row>
    <row r="269" spans="2:9" ht="12.75" customHeight="1">
      <c r="B269" s="8" t="s">
        <v>864</v>
      </c>
      <c r="C269" s="8" t="s">
        <v>6757</v>
      </c>
      <c r="D269" s="8" t="s">
        <v>7023</v>
      </c>
      <c r="E269" s="8" t="s">
        <v>7024</v>
      </c>
      <c r="H269" s="574" t="s">
        <v>1221</v>
      </c>
      <c r="I269" s="7" t="s">
        <v>1220</v>
      </c>
    </row>
    <row r="270" spans="2:9" ht="12.75" customHeight="1">
      <c r="B270" s="8" t="s">
        <v>864</v>
      </c>
      <c r="C270" s="8" t="s">
        <v>865</v>
      </c>
      <c r="D270" s="8" t="s">
        <v>7025</v>
      </c>
      <c r="E270" s="8" t="s">
        <v>7026</v>
      </c>
      <c r="H270" s="574" t="s">
        <v>1079</v>
      </c>
      <c r="I270" s="7" t="s">
        <v>1078</v>
      </c>
    </row>
    <row r="271" spans="2:9" ht="12.75" customHeight="1">
      <c r="B271" s="8" t="s">
        <v>864</v>
      </c>
      <c r="C271" s="8" t="s">
        <v>6757</v>
      </c>
      <c r="D271" s="8" t="s">
        <v>7027</v>
      </c>
      <c r="E271" s="8" t="s">
        <v>7028</v>
      </c>
      <c r="H271" s="574" t="s">
        <v>1313</v>
      </c>
      <c r="I271" s="7" t="s">
        <v>1312</v>
      </c>
    </row>
    <row r="272" spans="2:9" ht="12.75" customHeight="1">
      <c r="B272" s="8" t="s">
        <v>864</v>
      </c>
      <c r="C272" s="8" t="s">
        <v>6757</v>
      </c>
      <c r="D272" s="8" t="s">
        <v>7029</v>
      </c>
      <c r="E272" s="8" t="s">
        <v>7030</v>
      </c>
      <c r="H272" s="574" t="s">
        <v>1124</v>
      </c>
      <c r="I272" s="7" t="s">
        <v>1123</v>
      </c>
    </row>
    <row r="273" spans="2:9" ht="12.75" customHeight="1">
      <c r="B273" s="8" t="s">
        <v>864</v>
      </c>
      <c r="C273" s="8" t="s">
        <v>6757</v>
      </c>
      <c r="D273" s="8" t="s">
        <v>7031</v>
      </c>
      <c r="E273" s="8" t="s">
        <v>7032</v>
      </c>
      <c r="H273" s="574" t="s">
        <v>803</v>
      </c>
      <c r="I273" s="7" t="s">
        <v>802</v>
      </c>
    </row>
    <row r="274" spans="2:9" ht="12.75" customHeight="1">
      <c r="B274" s="8" t="s">
        <v>864</v>
      </c>
      <c r="C274" s="8" t="s">
        <v>6757</v>
      </c>
      <c r="D274" s="8" t="s">
        <v>7033</v>
      </c>
      <c r="E274" s="8" t="s">
        <v>7034</v>
      </c>
      <c r="H274" s="574" t="s">
        <v>972</v>
      </c>
      <c r="I274" s="7" t="s">
        <v>802</v>
      </c>
    </row>
    <row r="275" spans="2:9" ht="12.75" customHeight="1">
      <c r="B275" s="8" t="s">
        <v>864</v>
      </c>
      <c r="C275" s="8" t="s">
        <v>6757</v>
      </c>
      <c r="D275" s="8" t="s">
        <v>7035</v>
      </c>
      <c r="E275" s="8" t="s">
        <v>7036</v>
      </c>
      <c r="H275" s="574" t="s">
        <v>1085</v>
      </c>
      <c r="I275" s="7" t="s">
        <v>802</v>
      </c>
    </row>
    <row r="276" spans="2:9" ht="12.75" customHeight="1">
      <c r="B276" s="8" t="s">
        <v>864</v>
      </c>
      <c r="C276" s="8" t="s">
        <v>865</v>
      </c>
      <c r="D276" s="8" t="s">
        <v>1415</v>
      </c>
      <c r="E276" s="8" t="s">
        <v>7037</v>
      </c>
      <c r="H276" s="574" t="s">
        <v>976</v>
      </c>
      <c r="I276" s="7" t="s">
        <v>802</v>
      </c>
    </row>
    <row r="277" spans="2:9" ht="12.75" customHeight="1">
      <c r="B277" s="8" t="s">
        <v>864</v>
      </c>
      <c r="C277" s="8" t="s">
        <v>6757</v>
      </c>
      <c r="D277" s="8" t="s">
        <v>7038</v>
      </c>
      <c r="E277" s="8" t="s">
        <v>7038</v>
      </c>
      <c r="H277" s="574" t="s">
        <v>977</v>
      </c>
      <c r="I277" s="7" t="s">
        <v>802</v>
      </c>
    </row>
    <row r="278" spans="2:9" ht="12.75" customHeight="1">
      <c r="B278" s="8" t="s">
        <v>864</v>
      </c>
      <c r="C278" s="8" t="s">
        <v>865</v>
      </c>
      <c r="D278" s="8" t="s">
        <v>7039</v>
      </c>
      <c r="E278" s="8" t="s">
        <v>7039</v>
      </c>
      <c r="H278" s="574" t="s">
        <v>1193</v>
      </c>
      <c r="I278" s="7" t="s">
        <v>1052</v>
      </c>
    </row>
    <row r="279" spans="2:9" ht="12.75" customHeight="1">
      <c r="B279" s="8" t="s">
        <v>864</v>
      </c>
      <c r="C279" s="8" t="s">
        <v>865</v>
      </c>
      <c r="D279" s="8" t="s">
        <v>7040</v>
      </c>
      <c r="E279" s="8" t="s">
        <v>7040</v>
      </c>
      <c r="H279" s="574" t="s">
        <v>1358</v>
      </c>
      <c r="I279" s="7" t="s">
        <v>1052</v>
      </c>
    </row>
    <row r="280" spans="2:9" ht="12.75" customHeight="1">
      <c r="B280" s="8" t="s">
        <v>864</v>
      </c>
      <c r="C280" s="8" t="s">
        <v>865</v>
      </c>
      <c r="D280" s="8" t="s">
        <v>7041</v>
      </c>
      <c r="E280" s="8" t="s">
        <v>7042</v>
      </c>
      <c r="H280" s="574" t="s">
        <v>1054</v>
      </c>
      <c r="I280" s="7" t="s">
        <v>1052</v>
      </c>
    </row>
    <row r="281" spans="2:9" ht="12.75" customHeight="1">
      <c r="B281" s="8" t="s">
        <v>367</v>
      </c>
      <c r="C281" s="8" t="s">
        <v>731</v>
      </c>
      <c r="D281" s="8" t="s">
        <v>784</v>
      </c>
      <c r="E281" s="8" t="s">
        <v>7043</v>
      </c>
      <c r="H281" s="574" t="s">
        <v>1055</v>
      </c>
      <c r="I281" s="7" t="s">
        <v>1052</v>
      </c>
    </row>
    <row r="282" spans="2:9" ht="12.75" customHeight="1">
      <c r="B282" s="8" t="s">
        <v>864</v>
      </c>
      <c r="C282" s="8" t="s">
        <v>865</v>
      </c>
      <c r="D282" s="8" t="s">
        <v>7044</v>
      </c>
      <c r="E282" s="8" t="s">
        <v>7045</v>
      </c>
      <c r="H282" s="574" t="s">
        <v>1053</v>
      </c>
      <c r="I282" s="7" t="s">
        <v>1052</v>
      </c>
    </row>
    <row r="283" spans="2:9" ht="12.75" customHeight="1">
      <c r="B283" s="8" t="s">
        <v>864</v>
      </c>
      <c r="C283" s="8" t="s">
        <v>865</v>
      </c>
      <c r="D283" s="8" t="s">
        <v>1415</v>
      </c>
      <c r="E283" s="8" t="s">
        <v>7046</v>
      </c>
      <c r="H283" s="574" t="s">
        <v>1345</v>
      </c>
      <c r="I283" s="7" t="s">
        <v>1052</v>
      </c>
    </row>
    <row r="284" spans="2:9" ht="12.75" customHeight="1">
      <c r="B284" s="8" t="s">
        <v>740</v>
      </c>
      <c r="C284" s="8" t="s">
        <v>6681</v>
      </c>
      <c r="D284" s="8" t="s">
        <v>7047</v>
      </c>
      <c r="E284" s="8" t="s">
        <v>7048</v>
      </c>
      <c r="H284" s="574" t="s">
        <v>1344</v>
      </c>
      <c r="I284" s="7" t="s">
        <v>1052</v>
      </c>
    </row>
    <row r="285" spans="2:9" ht="12.75" customHeight="1">
      <c r="B285" s="8" t="s">
        <v>6432</v>
      </c>
      <c r="C285" s="8" t="s">
        <v>7049</v>
      </c>
      <c r="D285" s="8" t="s">
        <v>7050</v>
      </c>
      <c r="E285" s="8" t="s">
        <v>7050</v>
      </c>
      <c r="H285" s="574" t="s">
        <v>1365</v>
      </c>
      <c r="I285" s="7" t="s">
        <v>1052</v>
      </c>
    </row>
    <row r="286" spans="2:9" ht="12.75" customHeight="1">
      <c r="B286" s="8" t="s">
        <v>864</v>
      </c>
      <c r="C286" s="8" t="s">
        <v>6757</v>
      </c>
      <c r="D286" s="8" t="s">
        <v>7051</v>
      </c>
      <c r="E286" s="8" t="s">
        <v>7052</v>
      </c>
      <c r="H286" s="574" t="s">
        <v>1211</v>
      </c>
      <c r="I286" s="7" t="s">
        <v>1075</v>
      </c>
    </row>
    <row r="287" spans="2:9" ht="12.75" customHeight="1">
      <c r="B287" s="8" t="s">
        <v>868</v>
      </c>
      <c r="C287" s="8" t="s">
        <v>6278</v>
      </c>
      <c r="D287" s="8" t="s">
        <v>7053</v>
      </c>
      <c r="E287" s="8" t="s">
        <v>7053</v>
      </c>
      <c r="H287" s="574" t="s">
        <v>1076</v>
      </c>
      <c r="I287" s="7" t="s">
        <v>1075</v>
      </c>
    </row>
    <row r="288" spans="2:9" ht="12.75" customHeight="1">
      <c r="B288" s="8" t="s">
        <v>853</v>
      </c>
      <c r="C288" s="8" t="s">
        <v>854</v>
      </c>
      <c r="D288" s="8" t="s">
        <v>7054</v>
      </c>
      <c r="E288" s="8" t="s">
        <v>7055</v>
      </c>
      <c r="H288" s="574" t="s">
        <v>1121</v>
      </c>
      <c r="I288" s="7" t="s">
        <v>1120</v>
      </c>
    </row>
    <row r="289" spans="2:9" ht="12.75" customHeight="1">
      <c r="B289" s="8" t="s">
        <v>841</v>
      </c>
      <c r="C289" s="8" t="s">
        <v>6321</v>
      </c>
      <c r="D289" s="8" t="s">
        <v>7056</v>
      </c>
      <c r="E289" s="8" t="s">
        <v>7057</v>
      </c>
      <c r="H289" s="574" t="s">
        <v>818</v>
      </c>
      <c r="I289" s="7" t="s">
        <v>817</v>
      </c>
    </row>
    <row r="290" spans="2:9" ht="12.75" customHeight="1">
      <c r="B290" s="8" t="s">
        <v>7058</v>
      </c>
      <c r="C290" s="8" t="s">
        <v>7059</v>
      </c>
      <c r="D290" s="8" t="s">
        <v>7060</v>
      </c>
      <c r="E290" s="8" t="s">
        <v>7061</v>
      </c>
      <c r="H290" s="574" t="s">
        <v>1152</v>
      </c>
      <c r="I290" s="7" t="s">
        <v>1151</v>
      </c>
    </row>
    <row r="291" spans="2:9" ht="12.75" customHeight="1">
      <c r="B291" s="8" t="s">
        <v>740</v>
      </c>
      <c r="C291" s="8" t="s">
        <v>6681</v>
      </c>
      <c r="D291" s="8" t="s">
        <v>1415</v>
      </c>
      <c r="E291" s="8" t="s">
        <v>7062</v>
      </c>
      <c r="H291" s="574" t="s">
        <v>1065</v>
      </c>
      <c r="I291" s="7" t="s">
        <v>1064</v>
      </c>
    </row>
    <row r="292" spans="2:9" ht="12.75" customHeight="1">
      <c r="B292" s="8" t="s">
        <v>1024</v>
      </c>
      <c r="C292" s="8" t="s">
        <v>1321</v>
      </c>
      <c r="D292" s="8" t="s">
        <v>7063</v>
      </c>
      <c r="E292" s="8" t="s">
        <v>7064</v>
      </c>
      <c r="H292" s="574" t="s">
        <v>1374</v>
      </c>
      <c r="I292" s="7" t="s">
        <v>1373</v>
      </c>
    </row>
    <row r="293" spans="2:9" ht="12.75" customHeight="1">
      <c r="B293" s="8" t="s">
        <v>1024</v>
      </c>
      <c r="C293" s="8" t="s">
        <v>1025</v>
      </c>
      <c r="D293" s="8" t="s">
        <v>7065</v>
      </c>
      <c r="E293" s="8" t="s">
        <v>7066</v>
      </c>
      <c r="H293" s="574" t="s">
        <v>754</v>
      </c>
      <c r="I293" s="7" t="s">
        <v>753</v>
      </c>
    </row>
    <row r="294" spans="2:9" ht="12.75" customHeight="1">
      <c r="B294" s="8" t="s">
        <v>1024</v>
      </c>
      <c r="C294" s="8" t="s">
        <v>1325</v>
      </c>
      <c r="D294" s="8" t="s">
        <v>7065</v>
      </c>
      <c r="E294" s="8" t="s">
        <v>7067</v>
      </c>
    </row>
    <row r="295" spans="2:9" ht="12.75" customHeight="1">
      <c r="B295" s="8" t="s">
        <v>1024</v>
      </c>
      <c r="C295" s="8" t="s">
        <v>7068</v>
      </c>
      <c r="D295" s="8" t="s">
        <v>7065</v>
      </c>
      <c r="E295" s="8" t="s">
        <v>7069</v>
      </c>
    </row>
    <row r="296" spans="2:9" ht="12.75" customHeight="1">
      <c r="B296" s="8" t="s">
        <v>1024</v>
      </c>
      <c r="C296" s="8" t="s">
        <v>7070</v>
      </c>
      <c r="D296" s="8" t="s">
        <v>7065</v>
      </c>
      <c r="E296" s="8" t="s">
        <v>7071</v>
      </c>
    </row>
    <row r="297" spans="2:9" ht="12.75" customHeight="1">
      <c r="B297" s="8" t="s">
        <v>1024</v>
      </c>
      <c r="C297" s="8" t="s">
        <v>1025</v>
      </c>
      <c r="D297" s="8" t="s">
        <v>7072</v>
      </c>
      <c r="E297" s="8" t="s">
        <v>7073</v>
      </c>
    </row>
    <row r="298" spans="2:9" ht="12.75" customHeight="1">
      <c r="B298" s="8" t="s">
        <v>1024</v>
      </c>
      <c r="C298" s="8" t="s">
        <v>7074</v>
      </c>
      <c r="D298" s="8" t="s">
        <v>7072</v>
      </c>
      <c r="E298" s="8" t="s">
        <v>7075</v>
      </c>
    </row>
    <row r="299" spans="2:9" ht="12.75" customHeight="1">
      <c r="B299" s="8" t="s">
        <v>1024</v>
      </c>
      <c r="C299" s="8" t="s">
        <v>7068</v>
      </c>
      <c r="D299" s="8" t="s">
        <v>7072</v>
      </c>
      <c r="E299" s="8" t="s">
        <v>7076</v>
      </c>
    </row>
    <row r="300" spans="2:9" ht="12.75" customHeight="1">
      <c r="B300" s="8" t="s">
        <v>1024</v>
      </c>
      <c r="C300" s="8" t="s">
        <v>1325</v>
      </c>
      <c r="D300" s="8" t="s">
        <v>7072</v>
      </c>
      <c r="E300" s="8" t="s">
        <v>7077</v>
      </c>
    </row>
    <row r="301" spans="2:9" ht="12.75" customHeight="1">
      <c r="B301" s="8" t="s">
        <v>1024</v>
      </c>
      <c r="C301" s="8" t="s">
        <v>7078</v>
      </c>
      <c r="D301" s="8" t="s">
        <v>7072</v>
      </c>
      <c r="E301" s="8" t="s">
        <v>7079</v>
      </c>
    </row>
    <row r="302" spans="2:9" ht="12.75" customHeight="1">
      <c r="B302" s="8" t="s">
        <v>1024</v>
      </c>
      <c r="C302" s="8" t="s">
        <v>7080</v>
      </c>
      <c r="D302" s="8" t="s">
        <v>1415</v>
      </c>
      <c r="E302" s="8" t="s">
        <v>7081</v>
      </c>
    </row>
    <row r="303" spans="2:9" ht="12.75" customHeight="1">
      <c r="B303" s="8" t="s">
        <v>1024</v>
      </c>
      <c r="C303" s="8" t="s">
        <v>1025</v>
      </c>
      <c r="D303" s="8" t="s">
        <v>7082</v>
      </c>
      <c r="E303" s="8" t="s">
        <v>7083</v>
      </c>
    </row>
    <row r="304" spans="2:9" ht="12.75" customHeight="1">
      <c r="B304" s="8" t="s">
        <v>1024</v>
      </c>
      <c r="C304" s="8" t="s">
        <v>1025</v>
      </c>
      <c r="D304" s="8" t="s">
        <v>1415</v>
      </c>
      <c r="E304" s="8" t="s">
        <v>7084</v>
      </c>
    </row>
    <row r="305" spans="2:5" ht="12.75" customHeight="1">
      <c r="B305" s="8" t="s">
        <v>1024</v>
      </c>
      <c r="C305" s="8" t="s">
        <v>7070</v>
      </c>
      <c r="D305" s="8" t="s">
        <v>7072</v>
      </c>
      <c r="E305" s="8" t="s">
        <v>7085</v>
      </c>
    </row>
    <row r="306" spans="2:5" ht="12.75" customHeight="1">
      <c r="B306" s="8" t="s">
        <v>1024</v>
      </c>
      <c r="C306" s="8" t="s">
        <v>7070</v>
      </c>
      <c r="D306" s="8" t="s">
        <v>7072</v>
      </c>
      <c r="E306" s="8" t="s">
        <v>7086</v>
      </c>
    </row>
    <row r="307" spans="2:5" ht="12.75" customHeight="1">
      <c r="B307" s="8" t="s">
        <v>1024</v>
      </c>
      <c r="C307" s="8" t="s">
        <v>1025</v>
      </c>
      <c r="D307" s="8" t="s">
        <v>1415</v>
      </c>
      <c r="E307" s="8" t="s">
        <v>7087</v>
      </c>
    </row>
    <row r="308" spans="2:5" ht="12.75" customHeight="1">
      <c r="B308" s="8" t="s">
        <v>1024</v>
      </c>
      <c r="C308" s="8" t="s">
        <v>1025</v>
      </c>
      <c r="D308" s="8" t="s">
        <v>1415</v>
      </c>
      <c r="E308" s="8" t="s">
        <v>7088</v>
      </c>
    </row>
    <row r="309" spans="2:5" ht="12.75" customHeight="1">
      <c r="B309" s="8" t="s">
        <v>1024</v>
      </c>
      <c r="C309" s="8" t="s">
        <v>1025</v>
      </c>
      <c r="D309" s="8" t="s">
        <v>1415</v>
      </c>
      <c r="E309" s="8" t="s">
        <v>7089</v>
      </c>
    </row>
    <row r="310" spans="2:5" ht="12.75" customHeight="1">
      <c r="B310" s="8" t="s">
        <v>1024</v>
      </c>
      <c r="C310" s="8" t="s">
        <v>1025</v>
      </c>
      <c r="D310" s="8" t="s">
        <v>1415</v>
      </c>
      <c r="E310" s="8" t="s">
        <v>7090</v>
      </c>
    </row>
    <row r="311" spans="2:5" ht="12.75" customHeight="1">
      <c r="B311" s="8" t="s">
        <v>1024</v>
      </c>
      <c r="C311" s="8" t="s">
        <v>1025</v>
      </c>
      <c r="D311" s="8" t="s">
        <v>1415</v>
      </c>
      <c r="E311" s="8" t="s">
        <v>7091</v>
      </c>
    </row>
    <row r="312" spans="2:5" ht="12.75" customHeight="1">
      <c r="B312" s="8" t="s">
        <v>1024</v>
      </c>
      <c r="C312" s="8" t="s">
        <v>1025</v>
      </c>
      <c r="D312" s="8" t="s">
        <v>1415</v>
      </c>
      <c r="E312" s="8" t="s">
        <v>7092</v>
      </c>
    </row>
    <row r="313" spans="2:5" ht="12.75" customHeight="1">
      <c r="B313" s="8" t="s">
        <v>1024</v>
      </c>
      <c r="C313" s="8" t="s">
        <v>1025</v>
      </c>
      <c r="D313" s="8" t="s">
        <v>1415</v>
      </c>
      <c r="E313" s="8" t="s">
        <v>7093</v>
      </c>
    </row>
    <row r="314" spans="2:5" ht="12.75" customHeight="1">
      <c r="B314" s="8" t="s">
        <v>1024</v>
      </c>
      <c r="C314" s="8" t="s">
        <v>1025</v>
      </c>
      <c r="D314" s="8" t="s">
        <v>7094</v>
      </c>
      <c r="E314" s="8" t="s">
        <v>7095</v>
      </c>
    </row>
    <row r="315" spans="2:5" ht="12.75" customHeight="1">
      <c r="B315" s="8" t="s">
        <v>1024</v>
      </c>
      <c r="C315" s="8" t="s">
        <v>1325</v>
      </c>
      <c r="D315" s="8" t="s">
        <v>7094</v>
      </c>
      <c r="E315" s="8" t="s">
        <v>7096</v>
      </c>
    </row>
    <row r="316" spans="2:5" ht="12.75" customHeight="1">
      <c r="B316" s="8" t="s">
        <v>1024</v>
      </c>
      <c r="C316" s="8" t="s">
        <v>1325</v>
      </c>
      <c r="D316" s="8" t="s">
        <v>7094</v>
      </c>
      <c r="E316" s="8" t="s">
        <v>7097</v>
      </c>
    </row>
    <row r="317" spans="2:5" ht="12.75" customHeight="1">
      <c r="B317" s="8" t="s">
        <v>1024</v>
      </c>
      <c r="C317" s="8" t="s">
        <v>1025</v>
      </c>
      <c r="D317" s="8" t="s">
        <v>7098</v>
      </c>
      <c r="E317" s="8" t="s">
        <v>7099</v>
      </c>
    </row>
    <row r="318" spans="2:5" ht="12.75" customHeight="1">
      <c r="B318" s="8" t="s">
        <v>1024</v>
      </c>
      <c r="C318" s="8" t="s">
        <v>1325</v>
      </c>
      <c r="D318" s="8" t="s">
        <v>7098</v>
      </c>
      <c r="E318" s="8" t="s">
        <v>7100</v>
      </c>
    </row>
    <row r="319" spans="2:5" ht="12.75" customHeight="1">
      <c r="B319" s="8" t="s">
        <v>1024</v>
      </c>
      <c r="C319" s="8" t="s">
        <v>1325</v>
      </c>
      <c r="D319" s="8" t="s">
        <v>7098</v>
      </c>
      <c r="E319" s="8" t="s">
        <v>7101</v>
      </c>
    </row>
    <row r="320" spans="2:5" ht="12.75" customHeight="1">
      <c r="B320" s="8" t="s">
        <v>1024</v>
      </c>
      <c r="C320" s="8" t="s">
        <v>1325</v>
      </c>
      <c r="D320" s="8" t="s">
        <v>7098</v>
      </c>
      <c r="E320" s="8" t="s">
        <v>7102</v>
      </c>
    </row>
    <row r="321" spans="2:5" ht="12.75" customHeight="1">
      <c r="B321" s="8" t="s">
        <v>1024</v>
      </c>
      <c r="C321" s="8" t="s">
        <v>1325</v>
      </c>
      <c r="D321" s="8" t="s">
        <v>1415</v>
      </c>
      <c r="E321" s="8" t="s">
        <v>7103</v>
      </c>
    </row>
    <row r="322" spans="2:5" ht="12.75" customHeight="1">
      <c r="B322" s="8" t="s">
        <v>1024</v>
      </c>
      <c r="C322" s="8" t="s">
        <v>1025</v>
      </c>
      <c r="D322" s="8" t="s">
        <v>1415</v>
      </c>
      <c r="E322" s="8" t="s">
        <v>7104</v>
      </c>
    </row>
    <row r="323" spans="2:5" ht="12.75" customHeight="1">
      <c r="B323" s="8" t="s">
        <v>1024</v>
      </c>
      <c r="C323" s="8" t="s">
        <v>1025</v>
      </c>
      <c r="D323" s="8" t="s">
        <v>1415</v>
      </c>
      <c r="E323" s="8" t="s">
        <v>7105</v>
      </c>
    </row>
    <row r="324" spans="2:5" ht="12.75" customHeight="1">
      <c r="B324" s="8" t="s">
        <v>1024</v>
      </c>
      <c r="C324" s="8" t="s">
        <v>1025</v>
      </c>
      <c r="D324" s="8" t="s">
        <v>1415</v>
      </c>
      <c r="E324" s="8" t="s">
        <v>7106</v>
      </c>
    </row>
    <row r="325" spans="2:5" ht="12.75" customHeight="1">
      <c r="B325" s="8" t="s">
        <v>1024</v>
      </c>
      <c r="C325" s="8" t="s">
        <v>1325</v>
      </c>
      <c r="D325" s="8" t="s">
        <v>1415</v>
      </c>
      <c r="E325" s="8" t="s">
        <v>7107</v>
      </c>
    </row>
    <row r="326" spans="2:5" ht="12.75" customHeight="1">
      <c r="B326" s="8" t="s">
        <v>1024</v>
      </c>
      <c r="C326" s="8" t="s">
        <v>1325</v>
      </c>
      <c r="D326" s="8" t="s">
        <v>1415</v>
      </c>
      <c r="E326" s="8" t="s">
        <v>7108</v>
      </c>
    </row>
    <row r="327" spans="2:5" ht="12.75" customHeight="1">
      <c r="B327" s="8" t="s">
        <v>1024</v>
      </c>
      <c r="C327" s="8" t="s">
        <v>1025</v>
      </c>
      <c r="D327" s="8" t="s">
        <v>1415</v>
      </c>
      <c r="E327" s="8" t="s">
        <v>7109</v>
      </c>
    </row>
    <row r="328" spans="2:5" ht="12.75" customHeight="1">
      <c r="B328" s="8" t="s">
        <v>1024</v>
      </c>
      <c r="C328" s="8" t="s">
        <v>1025</v>
      </c>
      <c r="D328" s="8" t="s">
        <v>1415</v>
      </c>
      <c r="E328" s="8" t="s">
        <v>7110</v>
      </c>
    </row>
    <row r="329" spans="2:5" ht="12.75" customHeight="1">
      <c r="B329" s="8" t="s">
        <v>1024</v>
      </c>
      <c r="C329" s="8" t="s">
        <v>1025</v>
      </c>
      <c r="D329" s="8" t="s">
        <v>7111</v>
      </c>
      <c r="E329" s="8" t="s">
        <v>7112</v>
      </c>
    </row>
    <row r="330" spans="2:5" ht="12.75" customHeight="1">
      <c r="B330" s="8" t="s">
        <v>1024</v>
      </c>
      <c r="C330" s="8" t="s">
        <v>1325</v>
      </c>
      <c r="D330" s="8" t="s">
        <v>7111</v>
      </c>
      <c r="E330" s="8" t="s">
        <v>7113</v>
      </c>
    </row>
    <row r="331" spans="2:5" ht="12.75" customHeight="1">
      <c r="B331" s="8" t="s">
        <v>1024</v>
      </c>
      <c r="C331" s="8" t="s">
        <v>1025</v>
      </c>
      <c r="D331" s="8" t="s">
        <v>7114</v>
      </c>
      <c r="E331" s="8" t="s">
        <v>7115</v>
      </c>
    </row>
    <row r="332" spans="2:5" ht="12.75" customHeight="1">
      <c r="B332" s="8" t="s">
        <v>1024</v>
      </c>
      <c r="C332" s="8" t="s">
        <v>7070</v>
      </c>
      <c r="D332" s="8" t="s">
        <v>7114</v>
      </c>
      <c r="E332" s="8" t="s">
        <v>7116</v>
      </c>
    </row>
    <row r="333" spans="2:5" ht="12.75" customHeight="1">
      <c r="B333" s="8" t="s">
        <v>1024</v>
      </c>
      <c r="C333" s="8" t="s">
        <v>1025</v>
      </c>
      <c r="D333" s="8" t="s">
        <v>1415</v>
      </c>
      <c r="E333" s="8" t="s">
        <v>7117</v>
      </c>
    </row>
    <row r="334" spans="2:5" ht="12.75" customHeight="1">
      <c r="B334" s="8" t="s">
        <v>1024</v>
      </c>
      <c r="C334" s="8" t="s">
        <v>1025</v>
      </c>
      <c r="D334" s="8" t="s">
        <v>7118</v>
      </c>
      <c r="E334" s="8" t="s">
        <v>7119</v>
      </c>
    </row>
    <row r="335" spans="2:5" ht="12.75" customHeight="1">
      <c r="B335" s="8" t="s">
        <v>1024</v>
      </c>
      <c r="C335" s="8" t="s">
        <v>1325</v>
      </c>
      <c r="D335" s="8" t="s">
        <v>7120</v>
      </c>
      <c r="E335" s="8" t="s">
        <v>7121</v>
      </c>
    </row>
    <row r="336" spans="2:5" ht="12.75" customHeight="1">
      <c r="B336" s="8" t="s">
        <v>1024</v>
      </c>
      <c r="C336" s="8" t="s">
        <v>1321</v>
      </c>
      <c r="D336" s="8" t="s">
        <v>7122</v>
      </c>
      <c r="E336" s="8" t="s">
        <v>7123</v>
      </c>
    </row>
    <row r="337" spans="2:5" ht="12.75" customHeight="1">
      <c r="B337" s="8" t="s">
        <v>1024</v>
      </c>
      <c r="C337" s="8" t="s">
        <v>1321</v>
      </c>
      <c r="D337" s="8" t="s">
        <v>1415</v>
      </c>
      <c r="E337" s="8" t="s">
        <v>7124</v>
      </c>
    </row>
    <row r="338" spans="2:5" ht="12.75" customHeight="1">
      <c r="B338" s="8" t="s">
        <v>1024</v>
      </c>
      <c r="C338" s="8" t="s">
        <v>1025</v>
      </c>
      <c r="D338" s="8" t="s">
        <v>7125</v>
      </c>
      <c r="E338" s="8" t="s">
        <v>7126</v>
      </c>
    </row>
    <row r="339" spans="2:5" ht="12.75" customHeight="1">
      <c r="B339" s="8" t="s">
        <v>1024</v>
      </c>
      <c r="C339" s="8" t="s">
        <v>1325</v>
      </c>
      <c r="D339" s="8" t="s">
        <v>7125</v>
      </c>
      <c r="E339" s="8" t="s">
        <v>7127</v>
      </c>
    </row>
    <row r="340" spans="2:5" ht="12.75" customHeight="1">
      <c r="B340" s="8" t="s">
        <v>1024</v>
      </c>
      <c r="C340" s="8" t="s">
        <v>1025</v>
      </c>
      <c r="D340" s="8" t="s">
        <v>7128</v>
      </c>
      <c r="E340" s="8" t="s">
        <v>7129</v>
      </c>
    </row>
    <row r="341" spans="2:5" ht="12.75" customHeight="1">
      <c r="B341" s="8" t="s">
        <v>1024</v>
      </c>
      <c r="C341" s="8" t="s">
        <v>1025</v>
      </c>
      <c r="D341" s="8" t="s">
        <v>1155</v>
      </c>
      <c r="E341" s="8" t="s">
        <v>1156</v>
      </c>
    </row>
    <row r="342" spans="2:5" ht="12.75" customHeight="1">
      <c r="B342" s="8" t="s">
        <v>1024</v>
      </c>
      <c r="C342" s="8" t="s">
        <v>7078</v>
      </c>
      <c r="D342" s="8" t="s">
        <v>1155</v>
      </c>
      <c r="E342" s="8" t="s">
        <v>7130</v>
      </c>
    </row>
    <row r="343" spans="2:5" ht="12.75" customHeight="1">
      <c r="B343" s="8" t="s">
        <v>1024</v>
      </c>
      <c r="C343" s="8" t="s">
        <v>1325</v>
      </c>
      <c r="D343" s="8" t="s">
        <v>1155</v>
      </c>
      <c r="E343" s="8" t="s">
        <v>1326</v>
      </c>
    </row>
    <row r="344" spans="2:5" ht="12.75" customHeight="1">
      <c r="B344" s="8" t="s">
        <v>1024</v>
      </c>
      <c r="C344" s="8" t="s">
        <v>7080</v>
      </c>
      <c r="D344" s="8" t="s">
        <v>1155</v>
      </c>
      <c r="E344" s="8" t="s">
        <v>7131</v>
      </c>
    </row>
    <row r="345" spans="2:5" ht="12.75" customHeight="1">
      <c r="B345" s="8" t="s">
        <v>1024</v>
      </c>
      <c r="C345" s="8" t="s">
        <v>7080</v>
      </c>
      <c r="D345" s="8" t="s">
        <v>1155</v>
      </c>
      <c r="E345" s="8" t="s">
        <v>7132</v>
      </c>
    </row>
    <row r="346" spans="2:5" ht="12.75" customHeight="1">
      <c r="B346" s="8" t="s">
        <v>1024</v>
      </c>
      <c r="C346" s="8" t="s">
        <v>7074</v>
      </c>
      <c r="D346" s="8" t="s">
        <v>1155</v>
      </c>
      <c r="E346" s="8" t="s">
        <v>7133</v>
      </c>
    </row>
    <row r="347" spans="2:5" ht="12.75" customHeight="1">
      <c r="B347" s="8" t="s">
        <v>1024</v>
      </c>
      <c r="C347" s="8" t="s">
        <v>7070</v>
      </c>
      <c r="D347" s="8" t="s">
        <v>1155</v>
      </c>
      <c r="E347" s="8" t="s">
        <v>7134</v>
      </c>
    </row>
    <row r="348" spans="2:5" ht="12.75" customHeight="1">
      <c r="B348" s="8" t="s">
        <v>1024</v>
      </c>
      <c r="C348" s="8" t="s">
        <v>7070</v>
      </c>
      <c r="D348" s="8" t="s">
        <v>1155</v>
      </c>
      <c r="E348" s="8" t="s">
        <v>7135</v>
      </c>
    </row>
    <row r="349" spans="2:5" ht="12.75" customHeight="1">
      <c r="B349" s="8" t="s">
        <v>1024</v>
      </c>
      <c r="C349" s="8" t="s">
        <v>1025</v>
      </c>
      <c r="D349" s="8" t="s">
        <v>7136</v>
      </c>
      <c r="E349" s="8" t="s">
        <v>7137</v>
      </c>
    </row>
    <row r="350" spans="2:5" ht="12.75" customHeight="1">
      <c r="B350" s="8" t="s">
        <v>1024</v>
      </c>
      <c r="C350" s="8" t="s">
        <v>1025</v>
      </c>
      <c r="D350" s="8" t="s">
        <v>1415</v>
      </c>
      <c r="E350" s="8" t="s">
        <v>7138</v>
      </c>
    </row>
    <row r="351" spans="2:5" ht="12.75" customHeight="1">
      <c r="B351" s="8" t="s">
        <v>1024</v>
      </c>
      <c r="C351" s="8" t="s">
        <v>1025</v>
      </c>
      <c r="D351" s="8" t="s">
        <v>7139</v>
      </c>
      <c r="E351" s="8" t="s">
        <v>7140</v>
      </c>
    </row>
    <row r="352" spans="2:5" ht="12.75" customHeight="1">
      <c r="B352" s="8" t="s">
        <v>1024</v>
      </c>
      <c r="C352" s="8" t="s">
        <v>7074</v>
      </c>
      <c r="D352" s="8" t="s">
        <v>7141</v>
      </c>
      <c r="E352" s="8" t="s">
        <v>7142</v>
      </c>
    </row>
    <row r="353" spans="2:5" ht="12.75" customHeight="1">
      <c r="B353" s="8" t="s">
        <v>1024</v>
      </c>
      <c r="C353" s="8" t="s">
        <v>7068</v>
      </c>
      <c r="D353" s="8" t="s">
        <v>7141</v>
      </c>
      <c r="E353" s="8" t="s">
        <v>7143</v>
      </c>
    </row>
    <row r="354" spans="2:5" ht="12.75" customHeight="1">
      <c r="B354" s="8" t="s">
        <v>1024</v>
      </c>
      <c r="C354" s="8" t="s">
        <v>7070</v>
      </c>
      <c r="D354" s="8" t="s">
        <v>7141</v>
      </c>
      <c r="E354" s="8" t="s">
        <v>7144</v>
      </c>
    </row>
    <row r="355" spans="2:5" ht="12.75" customHeight="1">
      <c r="B355" s="8" t="s">
        <v>1024</v>
      </c>
      <c r="C355" s="8" t="s">
        <v>7074</v>
      </c>
      <c r="D355" s="8" t="s">
        <v>1415</v>
      </c>
      <c r="E355" s="8" t="s">
        <v>7145</v>
      </c>
    </row>
    <row r="356" spans="2:5" ht="12.75" customHeight="1">
      <c r="B356" s="8" t="s">
        <v>1024</v>
      </c>
      <c r="C356" s="8" t="s">
        <v>7074</v>
      </c>
      <c r="D356" s="8" t="s">
        <v>1415</v>
      </c>
      <c r="E356" s="8" t="s">
        <v>7146</v>
      </c>
    </row>
    <row r="357" spans="2:5" ht="12.75" customHeight="1">
      <c r="B357" s="8" t="s">
        <v>1024</v>
      </c>
      <c r="C357" s="8" t="s">
        <v>1025</v>
      </c>
      <c r="D357" s="8" t="s">
        <v>7147</v>
      </c>
      <c r="E357" s="8" t="s">
        <v>7148</v>
      </c>
    </row>
    <row r="358" spans="2:5" ht="12.75" customHeight="1">
      <c r="B358" s="8" t="s">
        <v>1024</v>
      </c>
      <c r="C358" s="8" t="s">
        <v>7074</v>
      </c>
      <c r="D358" s="8" t="s">
        <v>7147</v>
      </c>
      <c r="E358" s="8" t="s">
        <v>7149</v>
      </c>
    </row>
    <row r="359" spans="2:5" ht="12.75" customHeight="1">
      <c r="B359" s="8" t="s">
        <v>1024</v>
      </c>
      <c r="C359" s="8" t="s">
        <v>7078</v>
      </c>
      <c r="D359" s="8" t="s">
        <v>1026</v>
      </c>
      <c r="E359" s="8" t="s">
        <v>7150</v>
      </c>
    </row>
    <row r="360" spans="2:5" ht="12.75" customHeight="1">
      <c r="B360" s="8" t="s">
        <v>1024</v>
      </c>
      <c r="C360" s="8" t="s">
        <v>1025</v>
      </c>
      <c r="D360" s="8" t="s">
        <v>1026</v>
      </c>
      <c r="E360" s="8" t="s">
        <v>1027</v>
      </c>
    </row>
    <row r="361" spans="2:5" ht="12.75" customHeight="1">
      <c r="B361" s="8" t="s">
        <v>1024</v>
      </c>
      <c r="C361" s="8" t="s">
        <v>7074</v>
      </c>
      <c r="D361" s="8" t="s">
        <v>1026</v>
      </c>
      <c r="E361" s="8" t="s">
        <v>7151</v>
      </c>
    </row>
    <row r="362" spans="2:5" ht="12.75" customHeight="1">
      <c r="B362" s="8" t="s">
        <v>1024</v>
      </c>
      <c r="C362" s="8" t="s">
        <v>7068</v>
      </c>
      <c r="D362" s="8" t="s">
        <v>1026</v>
      </c>
      <c r="E362" s="8" t="s">
        <v>7152</v>
      </c>
    </row>
    <row r="363" spans="2:5" ht="12.75" customHeight="1">
      <c r="B363" s="8" t="s">
        <v>1024</v>
      </c>
      <c r="C363" s="8" t="s">
        <v>7074</v>
      </c>
      <c r="D363" s="8" t="s">
        <v>1026</v>
      </c>
      <c r="E363" s="8" t="s">
        <v>7153</v>
      </c>
    </row>
    <row r="364" spans="2:5" ht="12.75" customHeight="1">
      <c r="B364" s="8" t="s">
        <v>1024</v>
      </c>
      <c r="C364" s="8" t="s">
        <v>1325</v>
      </c>
      <c r="D364" s="8" t="s">
        <v>1026</v>
      </c>
      <c r="E364" s="8" t="s">
        <v>7154</v>
      </c>
    </row>
    <row r="365" spans="2:5" ht="12.75" customHeight="1">
      <c r="B365" s="8" t="s">
        <v>1024</v>
      </c>
      <c r="C365" s="8" t="s">
        <v>1325</v>
      </c>
      <c r="D365" s="8" t="s">
        <v>1026</v>
      </c>
      <c r="E365" s="8" t="s">
        <v>7155</v>
      </c>
    </row>
    <row r="366" spans="2:5" ht="12.75" customHeight="1">
      <c r="B366" s="8" t="s">
        <v>1024</v>
      </c>
      <c r="C366" s="8" t="s">
        <v>1325</v>
      </c>
      <c r="D366" s="8" t="s">
        <v>1415</v>
      </c>
      <c r="E366" s="8" t="s">
        <v>7156</v>
      </c>
    </row>
    <row r="367" spans="2:5" ht="12.75" customHeight="1">
      <c r="B367" s="8" t="s">
        <v>1024</v>
      </c>
      <c r="C367" s="8" t="s">
        <v>1325</v>
      </c>
      <c r="D367" s="8" t="s">
        <v>1026</v>
      </c>
      <c r="E367" s="8" t="s">
        <v>7157</v>
      </c>
    </row>
    <row r="368" spans="2:5" ht="12.75" customHeight="1">
      <c r="B368" s="8" t="s">
        <v>1024</v>
      </c>
      <c r="C368" s="8" t="s">
        <v>7078</v>
      </c>
      <c r="D368" s="8" t="s">
        <v>1026</v>
      </c>
      <c r="E368" s="8" t="s">
        <v>7158</v>
      </c>
    </row>
    <row r="369" spans="2:5" ht="12.75" customHeight="1">
      <c r="B369" s="8" t="s">
        <v>1024</v>
      </c>
      <c r="C369" s="8" t="s">
        <v>7078</v>
      </c>
      <c r="D369" s="8" t="s">
        <v>1026</v>
      </c>
      <c r="E369" s="8" t="s">
        <v>7159</v>
      </c>
    </row>
    <row r="370" spans="2:5" ht="12.75" customHeight="1">
      <c r="B370" s="8" t="s">
        <v>1024</v>
      </c>
      <c r="C370" s="8" t="s">
        <v>1325</v>
      </c>
      <c r="D370" s="8" t="s">
        <v>1026</v>
      </c>
      <c r="E370" s="8" t="s">
        <v>7160</v>
      </c>
    </row>
    <row r="371" spans="2:5" ht="12.75" customHeight="1">
      <c r="B371" s="8" t="s">
        <v>1024</v>
      </c>
      <c r="C371" s="8" t="s">
        <v>7080</v>
      </c>
      <c r="D371" s="8" t="s">
        <v>1026</v>
      </c>
      <c r="E371" s="8" t="s">
        <v>7161</v>
      </c>
    </row>
    <row r="372" spans="2:5" ht="12.75" customHeight="1">
      <c r="B372" s="8" t="s">
        <v>1024</v>
      </c>
      <c r="C372" s="8" t="s">
        <v>7070</v>
      </c>
      <c r="D372" s="8" t="s">
        <v>1026</v>
      </c>
      <c r="E372" s="8" t="s">
        <v>7162</v>
      </c>
    </row>
    <row r="373" spans="2:5" ht="12.75" customHeight="1">
      <c r="B373" s="8" t="s">
        <v>1024</v>
      </c>
      <c r="C373" s="8" t="s">
        <v>7070</v>
      </c>
      <c r="D373" s="8" t="s">
        <v>1026</v>
      </c>
      <c r="E373" s="8" t="s">
        <v>7163</v>
      </c>
    </row>
    <row r="374" spans="2:5" ht="12.75" customHeight="1">
      <c r="B374" s="8" t="s">
        <v>1024</v>
      </c>
      <c r="C374" s="8" t="s">
        <v>1325</v>
      </c>
      <c r="D374" s="8" t="s">
        <v>7164</v>
      </c>
      <c r="E374" s="8" t="s">
        <v>7165</v>
      </c>
    </row>
    <row r="375" spans="2:5" ht="12.75" customHeight="1">
      <c r="B375" s="8" t="s">
        <v>1024</v>
      </c>
      <c r="C375" s="8" t="s">
        <v>7070</v>
      </c>
      <c r="D375" s="8" t="s">
        <v>1026</v>
      </c>
      <c r="E375" s="8" t="s">
        <v>7166</v>
      </c>
    </row>
    <row r="376" spans="2:5" ht="12.75" customHeight="1">
      <c r="B376" s="8" t="s">
        <v>1024</v>
      </c>
      <c r="C376" s="8" t="s">
        <v>7070</v>
      </c>
      <c r="D376" s="8" t="s">
        <v>1026</v>
      </c>
      <c r="E376" s="8" t="s">
        <v>7167</v>
      </c>
    </row>
    <row r="377" spans="2:5" ht="12.75" customHeight="1">
      <c r="B377" s="8" t="s">
        <v>1024</v>
      </c>
      <c r="C377" s="8" t="s">
        <v>7070</v>
      </c>
      <c r="D377" s="8" t="s">
        <v>1415</v>
      </c>
      <c r="E377" s="8" t="s">
        <v>7168</v>
      </c>
    </row>
    <row r="378" spans="2:5" ht="12.75" customHeight="1">
      <c r="B378" s="8" t="s">
        <v>1024</v>
      </c>
      <c r="C378" s="8" t="s">
        <v>1025</v>
      </c>
      <c r="D378" s="8" t="s">
        <v>1415</v>
      </c>
      <c r="E378" s="8" t="s">
        <v>7169</v>
      </c>
    </row>
    <row r="379" spans="2:5" ht="12.75" customHeight="1">
      <c r="B379" s="8" t="s">
        <v>1024</v>
      </c>
      <c r="C379" s="8" t="s">
        <v>1025</v>
      </c>
      <c r="D379" s="8" t="s">
        <v>1415</v>
      </c>
      <c r="E379" s="8" t="s">
        <v>7170</v>
      </c>
    </row>
    <row r="380" spans="2:5" ht="12.75" customHeight="1">
      <c r="B380" s="8" t="s">
        <v>1024</v>
      </c>
      <c r="C380" s="8" t="s">
        <v>1025</v>
      </c>
      <c r="D380" s="8" t="s">
        <v>1415</v>
      </c>
      <c r="E380" s="8" t="s">
        <v>7171</v>
      </c>
    </row>
    <row r="381" spans="2:5" ht="12.75" customHeight="1">
      <c r="B381" s="8" t="s">
        <v>1024</v>
      </c>
      <c r="C381" s="8" t="s">
        <v>1025</v>
      </c>
      <c r="D381" s="8" t="s">
        <v>1415</v>
      </c>
      <c r="E381" s="8" t="s">
        <v>7172</v>
      </c>
    </row>
    <row r="382" spans="2:5" ht="12.75" customHeight="1">
      <c r="B382" s="8" t="s">
        <v>1024</v>
      </c>
      <c r="C382" s="8" t="s">
        <v>1325</v>
      </c>
      <c r="D382" s="8" t="s">
        <v>7173</v>
      </c>
      <c r="E382" s="8" t="s">
        <v>7174</v>
      </c>
    </row>
    <row r="383" spans="2:5" ht="12.75" customHeight="1">
      <c r="B383" s="8" t="s">
        <v>1024</v>
      </c>
      <c r="C383" s="8" t="s">
        <v>1025</v>
      </c>
      <c r="D383" s="8" t="s">
        <v>7175</v>
      </c>
      <c r="E383" s="8" t="s">
        <v>7176</v>
      </c>
    </row>
    <row r="384" spans="2:5" ht="12.75" customHeight="1">
      <c r="B384" s="8" t="s">
        <v>1024</v>
      </c>
      <c r="C384" s="8" t="s">
        <v>1025</v>
      </c>
      <c r="D384" s="8" t="s">
        <v>7177</v>
      </c>
      <c r="E384" s="8" t="s">
        <v>7178</v>
      </c>
    </row>
    <row r="385" spans="2:5" ht="12.75" customHeight="1">
      <c r="B385" s="8" t="s">
        <v>1024</v>
      </c>
      <c r="C385" s="8" t="s">
        <v>1025</v>
      </c>
      <c r="D385" s="8" t="s">
        <v>1415</v>
      </c>
      <c r="E385" s="8" t="s">
        <v>7179</v>
      </c>
    </row>
    <row r="386" spans="2:5" ht="12.75" customHeight="1">
      <c r="B386" s="8" t="s">
        <v>1024</v>
      </c>
      <c r="C386" s="8" t="s">
        <v>1325</v>
      </c>
      <c r="D386" s="8" t="s">
        <v>7180</v>
      </c>
      <c r="E386" s="8" t="s">
        <v>7181</v>
      </c>
    </row>
    <row r="387" spans="2:5" ht="12.75" customHeight="1">
      <c r="B387" s="8" t="s">
        <v>1024</v>
      </c>
      <c r="C387" s="8" t="s">
        <v>1025</v>
      </c>
      <c r="D387" s="8" t="s">
        <v>1415</v>
      </c>
      <c r="E387" s="8" t="s">
        <v>7182</v>
      </c>
    </row>
    <row r="388" spans="2:5" ht="12.75" customHeight="1">
      <c r="B388" s="8" t="s">
        <v>1024</v>
      </c>
      <c r="C388" s="8" t="s">
        <v>1025</v>
      </c>
      <c r="D388" s="8" t="s">
        <v>7183</v>
      </c>
      <c r="E388" s="8" t="s">
        <v>7184</v>
      </c>
    </row>
    <row r="389" spans="2:5" ht="12.75" customHeight="1">
      <c r="B389" s="8" t="s">
        <v>1024</v>
      </c>
      <c r="C389" s="8" t="s">
        <v>1325</v>
      </c>
      <c r="D389" s="8" t="s">
        <v>7183</v>
      </c>
      <c r="E389" s="8" t="s">
        <v>7185</v>
      </c>
    </row>
    <row r="390" spans="2:5" ht="12.75" customHeight="1">
      <c r="B390" s="8" t="s">
        <v>1024</v>
      </c>
      <c r="C390" s="8" t="s">
        <v>7080</v>
      </c>
      <c r="D390" s="8" t="s">
        <v>7183</v>
      </c>
      <c r="E390" s="8" t="s">
        <v>7186</v>
      </c>
    </row>
    <row r="391" spans="2:5" ht="12.75" customHeight="1">
      <c r="B391" s="8" t="s">
        <v>1024</v>
      </c>
      <c r="C391" s="8" t="s">
        <v>1025</v>
      </c>
      <c r="D391" s="8" t="s">
        <v>1415</v>
      </c>
      <c r="E391" s="8" t="s">
        <v>7187</v>
      </c>
    </row>
    <row r="392" spans="2:5" ht="12.75" customHeight="1">
      <c r="B392" s="8" t="s">
        <v>1024</v>
      </c>
      <c r="C392" s="8" t="s">
        <v>1025</v>
      </c>
      <c r="D392" s="8" t="s">
        <v>1415</v>
      </c>
      <c r="E392" s="8" t="s">
        <v>7188</v>
      </c>
    </row>
    <row r="393" spans="2:5" ht="12.75" customHeight="1">
      <c r="B393" s="8" t="s">
        <v>1024</v>
      </c>
      <c r="C393" s="8" t="s">
        <v>7070</v>
      </c>
      <c r="D393" s="8" t="s">
        <v>7189</v>
      </c>
      <c r="E393" s="8" t="s">
        <v>7190</v>
      </c>
    </row>
    <row r="394" spans="2:5" ht="12.75" customHeight="1">
      <c r="B394" s="8" t="s">
        <v>1024</v>
      </c>
      <c r="C394" s="8" t="s">
        <v>1025</v>
      </c>
      <c r="D394" s="8" t="s">
        <v>7189</v>
      </c>
      <c r="E394" s="8" t="s">
        <v>7191</v>
      </c>
    </row>
    <row r="395" spans="2:5" ht="12.75" customHeight="1">
      <c r="B395" s="8" t="s">
        <v>1024</v>
      </c>
      <c r="C395" s="8" t="s">
        <v>7068</v>
      </c>
      <c r="D395" s="8" t="s">
        <v>7189</v>
      </c>
      <c r="E395" s="8" t="s">
        <v>7192</v>
      </c>
    </row>
    <row r="396" spans="2:5" ht="12.75" customHeight="1">
      <c r="B396" s="8" t="s">
        <v>1024</v>
      </c>
      <c r="C396" s="8" t="s">
        <v>7080</v>
      </c>
      <c r="D396" s="8" t="s">
        <v>7189</v>
      </c>
      <c r="E396" s="8" t="s">
        <v>7193</v>
      </c>
    </row>
    <row r="397" spans="2:5" ht="12.75" customHeight="1">
      <c r="B397" s="8" t="s">
        <v>1024</v>
      </c>
      <c r="C397" s="8" t="s">
        <v>1025</v>
      </c>
      <c r="D397" s="8" t="s">
        <v>7194</v>
      </c>
      <c r="E397" s="8" t="s">
        <v>7195</v>
      </c>
    </row>
    <row r="398" spans="2:5" ht="12.75" customHeight="1">
      <c r="B398" s="8" t="s">
        <v>1024</v>
      </c>
      <c r="C398" s="8" t="s">
        <v>1025</v>
      </c>
      <c r="D398" s="8" t="s">
        <v>7196</v>
      </c>
      <c r="E398" s="8" t="s">
        <v>7197</v>
      </c>
    </row>
    <row r="399" spans="2:5" ht="12.75" customHeight="1">
      <c r="B399" s="8" t="s">
        <v>740</v>
      </c>
      <c r="C399" s="8" t="s">
        <v>6681</v>
      </c>
      <c r="D399" s="8" t="s">
        <v>7198</v>
      </c>
      <c r="E399" s="8" t="s">
        <v>7199</v>
      </c>
    </row>
    <row r="400" spans="2:5" ht="12.75" customHeight="1">
      <c r="B400" s="8" t="s">
        <v>864</v>
      </c>
      <c r="C400" s="8" t="s">
        <v>865</v>
      </c>
      <c r="D400" s="8" t="s">
        <v>7200</v>
      </c>
      <c r="E400" s="8" t="s">
        <v>7201</v>
      </c>
    </row>
    <row r="401" spans="2:5" ht="12.75" customHeight="1">
      <c r="B401" s="8" t="s">
        <v>864</v>
      </c>
      <c r="C401" s="8" t="s">
        <v>865</v>
      </c>
      <c r="D401" s="8" t="s">
        <v>7202</v>
      </c>
      <c r="E401" s="8" t="s">
        <v>7202</v>
      </c>
    </row>
    <row r="402" spans="2:5" ht="12.75" customHeight="1">
      <c r="B402" s="8" t="s">
        <v>740</v>
      </c>
      <c r="C402" s="8" t="s">
        <v>7203</v>
      </c>
      <c r="D402" s="8" t="s">
        <v>7204</v>
      </c>
      <c r="E402" s="8" t="s">
        <v>7205</v>
      </c>
    </row>
    <row r="403" spans="2:5" ht="12.75" customHeight="1">
      <c r="B403" s="8" t="s">
        <v>868</v>
      </c>
      <c r="C403" s="8" t="s">
        <v>6278</v>
      </c>
      <c r="D403" s="8" t="s">
        <v>7206</v>
      </c>
      <c r="E403" s="8" t="s">
        <v>7207</v>
      </c>
    </row>
    <row r="404" spans="2:5" ht="12.75" customHeight="1">
      <c r="B404" s="8" t="s">
        <v>301</v>
      </c>
      <c r="C404" s="8" t="s">
        <v>888</v>
      </c>
      <c r="D404" s="8" t="s">
        <v>7208</v>
      </c>
      <c r="E404" s="8" t="s">
        <v>7209</v>
      </c>
    </row>
    <row r="405" spans="2:5" ht="12.75" customHeight="1">
      <c r="B405" s="8" t="s">
        <v>841</v>
      </c>
      <c r="C405" s="8" t="s">
        <v>1003</v>
      </c>
      <c r="D405" s="8" t="s">
        <v>7208</v>
      </c>
      <c r="E405" s="8" t="s">
        <v>7210</v>
      </c>
    </row>
    <row r="406" spans="2:5" ht="12.75" customHeight="1">
      <c r="B406" s="8" t="s">
        <v>828</v>
      </c>
      <c r="C406" s="8" t="s">
        <v>1427</v>
      </c>
      <c r="D406" s="8" t="s">
        <v>7211</v>
      </c>
      <c r="E406" s="8" t="s">
        <v>7212</v>
      </c>
    </row>
    <row r="407" spans="2:5" ht="12.75" customHeight="1">
      <c r="B407" s="8" t="s">
        <v>864</v>
      </c>
      <c r="C407" s="8" t="s">
        <v>6757</v>
      </c>
      <c r="D407" s="8" t="s">
        <v>1415</v>
      </c>
      <c r="E407" s="8" t="s">
        <v>7213</v>
      </c>
    </row>
    <row r="408" spans="2:5" ht="12.75" customHeight="1">
      <c r="B408" s="8" t="s">
        <v>283</v>
      </c>
      <c r="C408" s="8" t="s">
        <v>1234</v>
      </c>
      <c r="D408" s="8" t="s">
        <v>1468</v>
      </c>
      <c r="E408" s="8" t="s">
        <v>3398</v>
      </c>
    </row>
    <row r="409" spans="2:5" ht="12.75" customHeight="1">
      <c r="B409" s="8" t="s">
        <v>283</v>
      </c>
      <c r="C409" s="8" t="s">
        <v>1234</v>
      </c>
      <c r="D409" s="8" t="s">
        <v>1468</v>
      </c>
      <c r="E409" s="8" t="s">
        <v>1470</v>
      </c>
    </row>
    <row r="410" spans="2:5" ht="12.75" customHeight="1">
      <c r="B410" s="8" t="s">
        <v>283</v>
      </c>
      <c r="C410" s="8" t="s">
        <v>1234</v>
      </c>
      <c r="D410" s="8" t="s">
        <v>1401</v>
      </c>
      <c r="E410" s="8" t="s">
        <v>7214</v>
      </c>
    </row>
    <row r="411" spans="2:5" ht="12.75" customHeight="1">
      <c r="B411" s="8" t="s">
        <v>283</v>
      </c>
      <c r="C411" s="8" t="s">
        <v>1234</v>
      </c>
      <c r="D411" s="8" t="s">
        <v>1401</v>
      </c>
      <c r="E411" s="8" t="s">
        <v>7215</v>
      </c>
    </row>
    <row r="412" spans="2:5" ht="12.75" customHeight="1">
      <c r="B412" s="8" t="s">
        <v>283</v>
      </c>
      <c r="C412" s="8" t="s">
        <v>1234</v>
      </c>
      <c r="D412" s="8" t="s">
        <v>1401</v>
      </c>
      <c r="E412" s="8" t="s">
        <v>2701</v>
      </c>
    </row>
    <row r="413" spans="2:5" ht="12.75" customHeight="1">
      <c r="B413" s="8" t="s">
        <v>301</v>
      </c>
      <c r="C413" s="8" t="s">
        <v>881</v>
      </c>
      <c r="D413" s="8" t="s">
        <v>7216</v>
      </c>
      <c r="E413" s="8" t="s">
        <v>7217</v>
      </c>
    </row>
    <row r="414" spans="2:5" ht="12.75" customHeight="1">
      <c r="B414" s="8" t="s">
        <v>853</v>
      </c>
      <c r="C414" s="8" t="s">
        <v>1006</v>
      </c>
      <c r="D414" s="8" t="s">
        <v>7218</v>
      </c>
      <c r="E414" s="8" t="s">
        <v>7219</v>
      </c>
    </row>
    <row r="415" spans="2:5" ht="12.75" customHeight="1">
      <c r="B415" s="8" t="s">
        <v>1945</v>
      </c>
      <c r="C415" s="8" t="s">
        <v>1946</v>
      </c>
      <c r="D415" s="8" t="s">
        <v>7220</v>
      </c>
      <c r="E415" s="8" t="s">
        <v>7221</v>
      </c>
    </row>
    <row r="416" spans="2:5" ht="12.75" customHeight="1">
      <c r="B416" s="8" t="s">
        <v>1945</v>
      </c>
      <c r="C416" s="8" t="s">
        <v>1946</v>
      </c>
      <c r="D416" s="8" t="s">
        <v>7222</v>
      </c>
      <c r="E416" s="8" t="s">
        <v>7223</v>
      </c>
    </row>
    <row r="417" spans="2:5" ht="12.75" customHeight="1">
      <c r="B417" s="8" t="s">
        <v>1945</v>
      </c>
      <c r="C417" s="8" t="s">
        <v>1946</v>
      </c>
      <c r="D417" s="8" t="s">
        <v>7224</v>
      </c>
      <c r="E417" s="8" t="s">
        <v>7225</v>
      </c>
    </row>
    <row r="418" spans="2:5" ht="12.75" customHeight="1">
      <c r="B418" s="8" t="s">
        <v>1945</v>
      </c>
      <c r="C418" s="8" t="s">
        <v>1946</v>
      </c>
      <c r="D418" s="8" t="s">
        <v>7220</v>
      </c>
      <c r="E418" s="8" t="s">
        <v>7226</v>
      </c>
    </row>
    <row r="419" spans="2:5" ht="12.75" customHeight="1">
      <c r="B419" s="8" t="s">
        <v>853</v>
      </c>
      <c r="C419" s="8" t="s">
        <v>1006</v>
      </c>
      <c r="D419" s="8" t="s">
        <v>7227</v>
      </c>
      <c r="E419" s="8" t="s">
        <v>7228</v>
      </c>
    </row>
    <row r="420" spans="2:5" ht="12.75" customHeight="1">
      <c r="B420" s="8" t="s">
        <v>301</v>
      </c>
      <c r="C420" s="8" t="s">
        <v>302</v>
      </c>
      <c r="D420" s="8" t="s">
        <v>7229</v>
      </c>
      <c r="E420" s="8" t="s">
        <v>7230</v>
      </c>
    </row>
    <row r="421" spans="2:5" ht="12.75" customHeight="1">
      <c r="B421" s="8" t="s">
        <v>6381</v>
      </c>
      <c r="C421" s="8" t="s">
        <v>6382</v>
      </c>
      <c r="D421" s="8" t="s">
        <v>7231</v>
      </c>
      <c r="E421" s="8" t="s">
        <v>7232</v>
      </c>
    </row>
    <row r="422" spans="2:5" ht="12.75" customHeight="1">
      <c r="B422" s="8" t="s">
        <v>990</v>
      </c>
      <c r="C422" s="8" t="s">
        <v>991</v>
      </c>
      <c r="D422" s="8" t="s">
        <v>7233</v>
      </c>
      <c r="E422" s="8" t="s">
        <v>7234</v>
      </c>
    </row>
    <row r="423" spans="2:5" ht="12.75" customHeight="1">
      <c r="B423" s="8" t="s">
        <v>283</v>
      </c>
      <c r="C423" s="8" t="s">
        <v>1234</v>
      </c>
      <c r="D423" s="8" t="s">
        <v>3432</v>
      </c>
      <c r="E423" s="8" t="s">
        <v>7235</v>
      </c>
    </row>
    <row r="424" spans="2:5" ht="12.75" customHeight="1">
      <c r="B424" s="8" t="s">
        <v>283</v>
      </c>
      <c r="C424" s="8" t="s">
        <v>766</v>
      </c>
      <c r="D424" s="8" t="s">
        <v>3432</v>
      </c>
      <c r="E424" s="8" t="s">
        <v>7236</v>
      </c>
    </row>
    <row r="425" spans="2:5" ht="12.75" customHeight="1">
      <c r="B425" s="8" t="s">
        <v>283</v>
      </c>
      <c r="C425" s="8" t="s">
        <v>766</v>
      </c>
      <c r="D425" s="8" t="s">
        <v>3432</v>
      </c>
      <c r="E425" s="8" t="s">
        <v>3434</v>
      </c>
    </row>
    <row r="426" spans="2:5" ht="12.75" customHeight="1">
      <c r="B426" s="8" t="s">
        <v>283</v>
      </c>
      <c r="C426" s="8" t="s">
        <v>1234</v>
      </c>
      <c r="D426" s="8" t="s">
        <v>3432</v>
      </c>
      <c r="E426" s="8" t="s">
        <v>7237</v>
      </c>
    </row>
    <row r="427" spans="2:5" ht="12.75" customHeight="1">
      <c r="B427" s="8" t="s">
        <v>283</v>
      </c>
      <c r="C427" s="8" t="s">
        <v>1234</v>
      </c>
      <c r="D427" s="8" t="s">
        <v>3432</v>
      </c>
      <c r="E427" s="8" t="s">
        <v>7238</v>
      </c>
    </row>
    <row r="428" spans="2:5" ht="12.75" customHeight="1">
      <c r="B428" s="8" t="s">
        <v>283</v>
      </c>
      <c r="C428" s="8" t="s">
        <v>766</v>
      </c>
      <c r="D428" s="8" t="s">
        <v>3432</v>
      </c>
      <c r="E428" s="8" t="s">
        <v>7239</v>
      </c>
    </row>
    <row r="429" spans="2:5" ht="12.75" customHeight="1">
      <c r="B429" s="8" t="s">
        <v>283</v>
      </c>
      <c r="C429" s="8" t="s">
        <v>766</v>
      </c>
      <c r="D429" s="8" t="s">
        <v>3432</v>
      </c>
      <c r="E429" s="8" t="s">
        <v>7240</v>
      </c>
    </row>
    <row r="430" spans="2:5" ht="12.75" customHeight="1">
      <c r="B430" s="8" t="s">
        <v>283</v>
      </c>
      <c r="C430" s="8" t="s">
        <v>761</v>
      </c>
      <c r="D430" s="8" t="s">
        <v>3432</v>
      </c>
      <c r="E430" s="8" t="s">
        <v>7241</v>
      </c>
    </row>
    <row r="431" spans="2:5" ht="12.75" customHeight="1">
      <c r="B431" s="8" t="s">
        <v>283</v>
      </c>
      <c r="C431" s="8" t="s">
        <v>1553</v>
      </c>
      <c r="D431" s="8" t="s">
        <v>3432</v>
      </c>
      <c r="E431" s="8" t="s">
        <v>7242</v>
      </c>
    </row>
    <row r="432" spans="2:5" ht="12.75" customHeight="1">
      <c r="B432" s="8" t="s">
        <v>283</v>
      </c>
      <c r="C432" s="8" t="s">
        <v>761</v>
      </c>
      <c r="D432" s="8" t="s">
        <v>3432</v>
      </c>
      <c r="E432" s="8" t="s">
        <v>7243</v>
      </c>
    </row>
    <row r="433" spans="2:5" ht="12.75" customHeight="1">
      <c r="B433" s="8" t="s">
        <v>283</v>
      </c>
      <c r="C433" s="8" t="s">
        <v>761</v>
      </c>
      <c r="D433" s="8" t="s">
        <v>3432</v>
      </c>
      <c r="E433" s="8" t="s">
        <v>7244</v>
      </c>
    </row>
    <row r="434" spans="2:5" ht="12.75" customHeight="1">
      <c r="B434" s="8" t="s">
        <v>283</v>
      </c>
      <c r="C434" s="8" t="s">
        <v>1553</v>
      </c>
      <c r="D434" s="8" t="s">
        <v>3432</v>
      </c>
      <c r="E434" s="8" t="s">
        <v>7245</v>
      </c>
    </row>
    <row r="435" spans="2:5" ht="12.75" customHeight="1">
      <c r="B435" s="8" t="s">
        <v>367</v>
      </c>
      <c r="C435" s="8" t="s">
        <v>368</v>
      </c>
      <c r="D435" s="8" t="s">
        <v>784</v>
      </c>
      <c r="E435" s="8" t="s">
        <v>7246</v>
      </c>
    </row>
    <row r="436" spans="2:5" ht="12.75" customHeight="1">
      <c r="B436" s="8" t="s">
        <v>6432</v>
      </c>
      <c r="C436" s="8" t="s">
        <v>7049</v>
      </c>
      <c r="D436" s="8" t="s">
        <v>7247</v>
      </c>
      <c r="E436" s="8" t="s">
        <v>7248</v>
      </c>
    </row>
    <row r="437" spans="2:5" ht="12.75" customHeight="1">
      <c r="B437" s="8" t="s">
        <v>864</v>
      </c>
      <c r="C437" s="8" t="s">
        <v>865</v>
      </c>
      <c r="D437" s="8" t="s">
        <v>7249</v>
      </c>
      <c r="E437" s="8" t="s">
        <v>7250</v>
      </c>
    </row>
    <row r="438" spans="2:5" ht="12.75" customHeight="1">
      <c r="B438" s="8" t="s">
        <v>864</v>
      </c>
      <c r="C438" s="8" t="s">
        <v>865</v>
      </c>
      <c r="D438" s="8" t="s">
        <v>1415</v>
      </c>
      <c r="E438" s="8" t="s">
        <v>7251</v>
      </c>
    </row>
    <row r="439" spans="2:5" ht="12.75" customHeight="1">
      <c r="B439" s="8" t="s">
        <v>841</v>
      </c>
      <c r="C439" s="8" t="s">
        <v>850</v>
      </c>
      <c r="D439" s="8" t="s">
        <v>7252</v>
      </c>
      <c r="E439" s="8" t="s">
        <v>7253</v>
      </c>
    </row>
    <row r="440" spans="2:5" ht="12.75" customHeight="1">
      <c r="B440" s="8" t="s">
        <v>841</v>
      </c>
      <c r="C440" s="8" t="s">
        <v>850</v>
      </c>
      <c r="D440" s="8" t="s">
        <v>1415</v>
      </c>
      <c r="E440" s="8" t="s">
        <v>7254</v>
      </c>
    </row>
    <row r="441" spans="2:5" ht="12.75" customHeight="1">
      <c r="B441" s="8" t="s">
        <v>283</v>
      </c>
      <c r="C441" s="8" t="s">
        <v>726</v>
      </c>
      <c r="D441" s="8" t="s">
        <v>7255</v>
      </c>
      <c r="E441" s="8" t="s">
        <v>7256</v>
      </c>
    </row>
    <row r="442" spans="2:5" ht="12.75" customHeight="1">
      <c r="B442" s="8" t="s">
        <v>868</v>
      </c>
      <c r="C442" s="8" t="s">
        <v>6278</v>
      </c>
      <c r="D442" s="8" t="s">
        <v>7257</v>
      </c>
      <c r="E442" s="8" t="s">
        <v>7258</v>
      </c>
    </row>
    <row r="443" spans="2:5" ht="12.75" customHeight="1">
      <c r="B443" s="8" t="s">
        <v>841</v>
      </c>
      <c r="C443" s="8" t="s">
        <v>846</v>
      </c>
      <c r="D443" s="8" t="s">
        <v>7259</v>
      </c>
      <c r="E443" s="8" t="s">
        <v>7260</v>
      </c>
    </row>
    <row r="444" spans="2:5" ht="12.75" customHeight="1">
      <c r="B444" s="8" t="s">
        <v>841</v>
      </c>
      <c r="C444" s="8" t="s">
        <v>846</v>
      </c>
      <c r="D444" s="8" t="s">
        <v>7259</v>
      </c>
      <c r="E444" s="8" t="s">
        <v>7261</v>
      </c>
    </row>
    <row r="445" spans="2:5" ht="12.75" customHeight="1">
      <c r="B445" s="8" t="s">
        <v>841</v>
      </c>
      <c r="C445" s="8" t="s">
        <v>846</v>
      </c>
      <c r="D445" s="8" t="s">
        <v>7259</v>
      </c>
      <c r="E445" s="8" t="s">
        <v>7262</v>
      </c>
    </row>
    <row r="446" spans="2:5" ht="12.75" customHeight="1">
      <c r="B446" s="8" t="s">
        <v>301</v>
      </c>
      <c r="C446" s="8" t="s">
        <v>919</v>
      </c>
      <c r="D446" s="8" t="s">
        <v>7259</v>
      </c>
      <c r="E446" s="8" t="s">
        <v>7263</v>
      </c>
    </row>
    <row r="447" spans="2:5" ht="12.75" customHeight="1">
      <c r="B447" s="8" t="s">
        <v>301</v>
      </c>
      <c r="C447" s="8" t="s">
        <v>894</v>
      </c>
      <c r="D447" s="8" t="s">
        <v>7259</v>
      </c>
      <c r="E447" s="8" t="s">
        <v>7264</v>
      </c>
    </row>
    <row r="448" spans="2:5" ht="12.75" customHeight="1">
      <c r="B448" s="8" t="s">
        <v>367</v>
      </c>
      <c r="C448" s="8" t="s">
        <v>735</v>
      </c>
      <c r="D448" s="8" t="s">
        <v>784</v>
      </c>
      <c r="E448" s="8" t="s">
        <v>7265</v>
      </c>
    </row>
    <row r="449" spans="2:5" ht="12.75" customHeight="1">
      <c r="B449" s="8" t="s">
        <v>1024</v>
      </c>
      <c r="C449" s="8" t="s">
        <v>1321</v>
      </c>
      <c r="D449" s="8" t="s">
        <v>7266</v>
      </c>
      <c r="E449" s="8" t="s">
        <v>7267</v>
      </c>
    </row>
    <row r="450" spans="2:5" ht="12.75" customHeight="1">
      <c r="B450" s="8" t="s">
        <v>864</v>
      </c>
      <c r="C450" s="8" t="s">
        <v>865</v>
      </c>
      <c r="D450" s="8" t="s">
        <v>7268</v>
      </c>
      <c r="E450" s="8" t="s">
        <v>7269</v>
      </c>
    </row>
    <row r="451" spans="2:5" ht="12.75" customHeight="1">
      <c r="B451" s="8" t="s">
        <v>740</v>
      </c>
      <c r="C451" s="8" t="s">
        <v>741</v>
      </c>
      <c r="D451" s="8" t="s">
        <v>6896</v>
      </c>
      <c r="E451" s="8" t="s">
        <v>7270</v>
      </c>
    </row>
    <row r="452" spans="2:5" ht="12.75" customHeight="1">
      <c r="B452" s="8" t="s">
        <v>740</v>
      </c>
      <c r="C452" s="8" t="s">
        <v>741</v>
      </c>
      <c r="D452" s="8" t="s">
        <v>1415</v>
      </c>
      <c r="E452" s="8" t="s">
        <v>7271</v>
      </c>
    </row>
    <row r="453" spans="2:5" ht="12.75" customHeight="1">
      <c r="B453" s="8" t="s">
        <v>740</v>
      </c>
      <c r="C453" s="8" t="s">
        <v>741</v>
      </c>
      <c r="D453" s="8" t="s">
        <v>1415</v>
      </c>
      <c r="E453" s="8" t="s">
        <v>7272</v>
      </c>
    </row>
    <row r="454" spans="2:5" ht="12.75" customHeight="1">
      <c r="B454" s="8" t="s">
        <v>740</v>
      </c>
      <c r="C454" s="8" t="s">
        <v>741</v>
      </c>
      <c r="D454" s="8" t="s">
        <v>1415</v>
      </c>
      <c r="E454" s="8" t="s">
        <v>7273</v>
      </c>
    </row>
    <row r="455" spans="2:5" ht="12.75" customHeight="1">
      <c r="B455" s="8" t="s">
        <v>740</v>
      </c>
      <c r="C455" s="8" t="s">
        <v>741</v>
      </c>
      <c r="D455" s="8" t="s">
        <v>1415</v>
      </c>
      <c r="E455" s="8" t="s">
        <v>7274</v>
      </c>
    </row>
    <row r="456" spans="2:5" ht="12.75" customHeight="1">
      <c r="B456" s="8" t="s">
        <v>740</v>
      </c>
      <c r="C456" s="8" t="s">
        <v>741</v>
      </c>
      <c r="D456" s="8" t="s">
        <v>1415</v>
      </c>
      <c r="E456" s="8" t="s">
        <v>7275</v>
      </c>
    </row>
    <row r="457" spans="2:5" ht="12.75" customHeight="1">
      <c r="B457" s="8" t="s">
        <v>740</v>
      </c>
      <c r="C457" s="8" t="s">
        <v>741</v>
      </c>
      <c r="D457" s="8" t="s">
        <v>1415</v>
      </c>
      <c r="E457" s="8" t="s">
        <v>7276</v>
      </c>
    </row>
    <row r="458" spans="2:5" ht="12.75" customHeight="1">
      <c r="B458" s="8" t="s">
        <v>740</v>
      </c>
      <c r="C458" s="8" t="s">
        <v>741</v>
      </c>
      <c r="D458" s="8" t="s">
        <v>1415</v>
      </c>
      <c r="E458" s="8" t="s">
        <v>7277</v>
      </c>
    </row>
    <row r="459" spans="2:5" ht="12.75" customHeight="1">
      <c r="B459" s="8" t="s">
        <v>740</v>
      </c>
      <c r="C459" s="8" t="s">
        <v>741</v>
      </c>
      <c r="D459" s="8" t="s">
        <v>1415</v>
      </c>
      <c r="E459" s="8" t="s">
        <v>7278</v>
      </c>
    </row>
    <row r="460" spans="2:5" ht="12.75" customHeight="1">
      <c r="B460" s="8" t="s">
        <v>740</v>
      </c>
      <c r="C460" s="8" t="s">
        <v>741</v>
      </c>
      <c r="D460" s="8" t="s">
        <v>1415</v>
      </c>
      <c r="E460" s="8" t="s">
        <v>7279</v>
      </c>
    </row>
    <row r="461" spans="2:5" ht="12.75" customHeight="1">
      <c r="B461" s="8" t="s">
        <v>740</v>
      </c>
      <c r="C461" s="8" t="s">
        <v>741</v>
      </c>
      <c r="D461" s="8" t="s">
        <v>1415</v>
      </c>
      <c r="E461" s="8" t="s">
        <v>7280</v>
      </c>
    </row>
    <row r="462" spans="2:5" ht="12.75" customHeight="1">
      <c r="B462" s="8" t="s">
        <v>740</v>
      </c>
      <c r="C462" s="8" t="s">
        <v>741</v>
      </c>
      <c r="D462" s="8" t="s">
        <v>1415</v>
      </c>
      <c r="E462" s="8" t="s">
        <v>7281</v>
      </c>
    </row>
    <row r="463" spans="2:5" ht="12.75" customHeight="1">
      <c r="B463" s="8" t="s">
        <v>740</v>
      </c>
      <c r="C463" s="8" t="s">
        <v>741</v>
      </c>
      <c r="D463" s="8" t="s">
        <v>1415</v>
      </c>
      <c r="E463" s="8" t="s">
        <v>7282</v>
      </c>
    </row>
    <row r="464" spans="2:5" ht="12.75" customHeight="1">
      <c r="B464" s="8" t="s">
        <v>740</v>
      </c>
      <c r="C464" s="8" t="s">
        <v>741</v>
      </c>
      <c r="D464" s="8" t="s">
        <v>1415</v>
      </c>
      <c r="E464" s="8" t="s">
        <v>7283</v>
      </c>
    </row>
    <row r="465" spans="2:5" ht="12.75" customHeight="1">
      <c r="B465" s="8" t="s">
        <v>740</v>
      </c>
      <c r="C465" s="8" t="s">
        <v>741</v>
      </c>
      <c r="D465" s="8" t="s">
        <v>1415</v>
      </c>
      <c r="E465" s="8" t="s">
        <v>7284</v>
      </c>
    </row>
    <row r="466" spans="2:5" ht="12.75" customHeight="1">
      <c r="B466" s="8" t="s">
        <v>868</v>
      </c>
      <c r="C466" s="8" t="s">
        <v>6278</v>
      </c>
      <c r="D466" s="8" t="s">
        <v>7285</v>
      </c>
      <c r="E466" s="8" t="s">
        <v>7286</v>
      </c>
    </row>
    <row r="467" spans="2:5" ht="12.75" customHeight="1">
      <c r="B467" s="8" t="s">
        <v>864</v>
      </c>
      <c r="C467" s="8" t="s">
        <v>865</v>
      </c>
      <c r="D467" s="8" t="s">
        <v>1000</v>
      </c>
      <c r="E467" s="8" t="s">
        <v>7287</v>
      </c>
    </row>
    <row r="468" spans="2:5" ht="12.75" customHeight="1">
      <c r="B468" s="8" t="s">
        <v>367</v>
      </c>
      <c r="C468" s="8" t="s">
        <v>978</v>
      </c>
      <c r="D468" s="8" t="s">
        <v>6514</v>
      </c>
      <c r="E468" s="8" t="s">
        <v>7288</v>
      </c>
    </row>
    <row r="469" spans="2:5" ht="12.75" customHeight="1">
      <c r="B469" s="8" t="s">
        <v>367</v>
      </c>
      <c r="C469" s="8" t="s">
        <v>978</v>
      </c>
      <c r="D469" s="8" t="s">
        <v>7289</v>
      </c>
      <c r="E469" s="8" t="s">
        <v>7290</v>
      </c>
    </row>
    <row r="470" spans="2:5" ht="12.75" customHeight="1">
      <c r="B470" s="8" t="s">
        <v>1945</v>
      </c>
      <c r="C470" s="8" t="s">
        <v>6358</v>
      </c>
      <c r="D470" s="8" t="s">
        <v>7291</v>
      </c>
      <c r="E470" s="8" t="s">
        <v>7292</v>
      </c>
    </row>
    <row r="471" spans="2:5" ht="12.75" customHeight="1">
      <c r="B471" s="8" t="s">
        <v>283</v>
      </c>
      <c r="C471" s="8" t="s">
        <v>284</v>
      </c>
      <c r="D471" s="8" t="s">
        <v>7293</v>
      </c>
      <c r="E471" s="8" t="s">
        <v>7294</v>
      </c>
    </row>
    <row r="472" spans="2:5" ht="12.75" customHeight="1">
      <c r="B472" s="8" t="s">
        <v>853</v>
      </c>
      <c r="C472" s="8" t="s">
        <v>1006</v>
      </c>
      <c r="D472" s="8" t="s">
        <v>7295</v>
      </c>
      <c r="E472" s="8" t="s">
        <v>7296</v>
      </c>
    </row>
    <row r="473" spans="2:5" ht="12.75" customHeight="1">
      <c r="B473" s="8" t="s">
        <v>367</v>
      </c>
      <c r="C473" s="8" t="s">
        <v>1271</v>
      </c>
      <c r="D473" s="8" t="s">
        <v>825</v>
      </c>
      <c r="E473" s="8" t="s">
        <v>1273</v>
      </c>
    </row>
    <row r="474" spans="2:5" ht="12.75" customHeight="1">
      <c r="B474" s="8" t="s">
        <v>6432</v>
      </c>
      <c r="C474" s="8" t="s">
        <v>6433</v>
      </c>
      <c r="D474" s="8" t="s">
        <v>7297</v>
      </c>
      <c r="E474" s="8" t="s">
        <v>7297</v>
      </c>
    </row>
    <row r="475" spans="2:5" ht="12.75" customHeight="1">
      <c r="B475" s="8" t="s">
        <v>283</v>
      </c>
      <c r="C475" s="8" t="s">
        <v>284</v>
      </c>
      <c r="D475" s="8" t="s">
        <v>7298</v>
      </c>
      <c r="E475" s="8" t="s">
        <v>7299</v>
      </c>
    </row>
    <row r="476" spans="2:5" ht="12.75" customHeight="1">
      <c r="B476" s="8" t="s">
        <v>841</v>
      </c>
      <c r="C476" s="8" t="s">
        <v>1003</v>
      </c>
      <c r="D476" s="8" t="s">
        <v>1415</v>
      </c>
      <c r="E476" s="8" t="s">
        <v>7300</v>
      </c>
    </row>
    <row r="477" spans="2:5" ht="12.75" customHeight="1">
      <c r="B477" s="8" t="s">
        <v>841</v>
      </c>
      <c r="C477" s="8" t="s">
        <v>1003</v>
      </c>
      <c r="D477" s="8" t="s">
        <v>969</v>
      </c>
      <c r="E477" s="8" t="s">
        <v>1005</v>
      </c>
    </row>
    <row r="478" spans="2:5" ht="12.75" customHeight="1">
      <c r="B478" s="8" t="s">
        <v>841</v>
      </c>
      <c r="C478" s="8" t="s">
        <v>1003</v>
      </c>
      <c r="D478" s="8" t="s">
        <v>969</v>
      </c>
      <c r="E478" s="8" t="s">
        <v>7301</v>
      </c>
    </row>
    <row r="479" spans="2:5" ht="12.75" customHeight="1">
      <c r="B479" s="8" t="s">
        <v>841</v>
      </c>
      <c r="C479" s="8" t="s">
        <v>1003</v>
      </c>
      <c r="D479" s="8" t="s">
        <v>1415</v>
      </c>
      <c r="E479" s="8" t="s">
        <v>7302</v>
      </c>
    </row>
    <row r="480" spans="2:5" ht="12.75" customHeight="1">
      <c r="B480" s="8" t="s">
        <v>841</v>
      </c>
      <c r="C480" s="8" t="s">
        <v>1003</v>
      </c>
      <c r="D480" s="8" t="s">
        <v>1415</v>
      </c>
      <c r="E480" s="8" t="s">
        <v>7303</v>
      </c>
    </row>
    <row r="481" spans="2:5" ht="12.75" customHeight="1">
      <c r="B481" s="8" t="s">
        <v>841</v>
      </c>
      <c r="C481" s="8" t="s">
        <v>1003</v>
      </c>
      <c r="D481" s="8" t="s">
        <v>1415</v>
      </c>
      <c r="E481" s="8" t="s">
        <v>7304</v>
      </c>
    </row>
    <row r="482" spans="2:5" ht="12.75" customHeight="1">
      <c r="B482" s="8" t="s">
        <v>841</v>
      </c>
      <c r="C482" s="8" t="s">
        <v>1003</v>
      </c>
      <c r="D482" s="8" t="s">
        <v>1415</v>
      </c>
      <c r="E482" s="8" t="s">
        <v>7305</v>
      </c>
    </row>
    <row r="483" spans="2:5" ht="12.75" customHeight="1">
      <c r="B483" s="8" t="s">
        <v>283</v>
      </c>
      <c r="C483" s="8" t="s">
        <v>776</v>
      </c>
      <c r="D483" s="8" t="s">
        <v>969</v>
      </c>
      <c r="E483" s="8" t="s">
        <v>1233</v>
      </c>
    </row>
    <row r="484" spans="2:5" ht="12.75" customHeight="1">
      <c r="B484" s="8" t="s">
        <v>864</v>
      </c>
      <c r="C484" s="8" t="s">
        <v>865</v>
      </c>
      <c r="D484" s="8" t="s">
        <v>7306</v>
      </c>
      <c r="E484" s="8" t="s">
        <v>7307</v>
      </c>
    </row>
    <row r="485" spans="2:5" ht="12.75" customHeight="1">
      <c r="B485" s="8" t="s">
        <v>841</v>
      </c>
      <c r="C485" s="8" t="s">
        <v>850</v>
      </c>
      <c r="D485" s="8" t="s">
        <v>7308</v>
      </c>
      <c r="E485" s="8" t="s">
        <v>7309</v>
      </c>
    </row>
    <row r="486" spans="2:5" ht="12.75" customHeight="1">
      <c r="B486" s="8" t="s">
        <v>841</v>
      </c>
      <c r="C486" s="8" t="s">
        <v>850</v>
      </c>
      <c r="D486" s="8" t="s">
        <v>7310</v>
      </c>
      <c r="E486" s="8" t="s">
        <v>7311</v>
      </c>
    </row>
    <row r="487" spans="2:5" ht="12.75" customHeight="1">
      <c r="B487" s="8" t="s">
        <v>283</v>
      </c>
      <c r="C487" s="8" t="s">
        <v>726</v>
      </c>
      <c r="D487" s="8" t="s">
        <v>7312</v>
      </c>
      <c r="E487" s="8" t="s">
        <v>7313</v>
      </c>
    </row>
    <row r="488" spans="2:5" ht="12.75" customHeight="1">
      <c r="B488" s="8" t="s">
        <v>841</v>
      </c>
      <c r="C488" s="8" t="s">
        <v>850</v>
      </c>
      <c r="D488" s="8" t="s">
        <v>7314</v>
      </c>
      <c r="E488" s="8" t="s">
        <v>7315</v>
      </c>
    </row>
    <row r="489" spans="2:5" ht="12.75" customHeight="1">
      <c r="B489" s="8" t="s">
        <v>841</v>
      </c>
      <c r="C489" s="8" t="s">
        <v>850</v>
      </c>
      <c r="D489" s="8" t="s">
        <v>7314</v>
      </c>
      <c r="E489" s="8" t="s">
        <v>7316</v>
      </c>
    </row>
    <row r="490" spans="2:5" ht="12.75" customHeight="1">
      <c r="B490" s="8" t="s">
        <v>301</v>
      </c>
      <c r="C490" s="8" t="s">
        <v>356</v>
      </c>
      <c r="D490" s="8" t="s">
        <v>7317</v>
      </c>
      <c r="E490" s="8" t="s">
        <v>7318</v>
      </c>
    </row>
    <row r="491" spans="2:5" ht="12.75" customHeight="1">
      <c r="B491" s="8" t="s">
        <v>301</v>
      </c>
      <c r="C491" s="8" t="s">
        <v>894</v>
      </c>
      <c r="D491" s="8" t="s">
        <v>928</v>
      </c>
      <c r="E491" s="8" t="s">
        <v>7319</v>
      </c>
    </row>
    <row r="492" spans="2:5" ht="12.75" customHeight="1">
      <c r="B492" s="8" t="s">
        <v>301</v>
      </c>
      <c r="C492" s="8" t="s">
        <v>894</v>
      </c>
      <c r="D492" s="8" t="s">
        <v>928</v>
      </c>
      <c r="E492" s="8" t="s">
        <v>7320</v>
      </c>
    </row>
    <row r="493" spans="2:5" ht="12.75" customHeight="1">
      <c r="B493" s="8" t="s">
        <v>301</v>
      </c>
      <c r="C493" s="8" t="s">
        <v>894</v>
      </c>
      <c r="D493" s="8" t="s">
        <v>928</v>
      </c>
      <c r="E493" s="8" t="s">
        <v>7321</v>
      </c>
    </row>
    <row r="494" spans="2:5" ht="12.75" customHeight="1">
      <c r="B494" s="8" t="s">
        <v>301</v>
      </c>
      <c r="C494" s="8" t="s">
        <v>894</v>
      </c>
      <c r="D494" s="8" t="s">
        <v>928</v>
      </c>
      <c r="E494" s="8" t="s">
        <v>7322</v>
      </c>
    </row>
    <row r="495" spans="2:5" ht="12.75" customHeight="1">
      <c r="B495" s="8" t="s">
        <v>301</v>
      </c>
      <c r="C495" s="8" t="s">
        <v>881</v>
      </c>
      <c r="D495" s="8" t="s">
        <v>928</v>
      </c>
      <c r="E495" s="8" t="s">
        <v>7323</v>
      </c>
    </row>
    <row r="496" spans="2:5" ht="12.75" customHeight="1">
      <c r="B496" s="8" t="s">
        <v>301</v>
      </c>
      <c r="C496" s="8" t="s">
        <v>888</v>
      </c>
      <c r="D496" s="8" t="s">
        <v>1415</v>
      </c>
      <c r="E496" s="8" t="s">
        <v>7324</v>
      </c>
    </row>
    <row r="497" spans="2:5" ht="12.75" customHeight="1">
      <c r="B497" s="8" t="s">
        <v>301</v>
      </c>
      <c r="C497" s="8" t="s">
        <v>881</v>
      </c>
      <c r="D497" s="8" t="s">
        <v>928</v>
      </c>
      <c r="E497" s="8" t="s">
        <v>7325</v>
      </c>
    </row>
    <row r="498" spans="2:5" ht="12.75" customHeight="1">
      <c r="B498" s="8" t="s">
        <v>841</v>
      </c>
      <c r="C498" s="8" t="s">
        <v>7326</v>
      </c>
      <c r="D498" s="8" t="s">
        <v>7327</v>
      </c>
      <c r="E498" s="8" t="s">
        <v>7328</v>
      </c>
    </row>
    <row r="499" spans="2:5" ht="12.75" customHeight="1">
      <c r="B499" s="8" t="s">
        <v>841</v>
      </c>
      <c r="C499" s="8" t="s">
        <v>6282</v>
      </c>
      <c r="D499" s="8" t="s">
        <v>7329</v>
      </c>
      <c r="E499" s="8" t="s">
        <v>7330</v>
      </c>
    </row>
    <row r="500" spans="2:5" ht="12.75" customHeight="1">
      <c r="B500" s="8" t="s">
        <v>828</v>
      </c>
      <c r="C500" s="8" t="s">
        <v>7331</v>
      </c>
      <c r="D500" s="8" t="s">
        <v>7332</v>
      </c>
      <c r="E500" s="8" t="s">
        <v>7333</v>
      </c>
    </row>
    <row r="501" spans="2:5" ht="12.75" customHeight="1">
      <c r="B501" s="8" t="s">
        <v>283</v>
      </c>
      <c r="C501" s="8" t="s">
        <v>726</v>
      </c>
      <c r="D501" s="8" t="s">
        <v>3602</v>
      </c>
      <c r="E501" s="8" t="s">
        <v>7334</v>
      </c>
    </row>
    <row r="502" spans="2:5" ht="12.75" customHeight="1">
      <c r="B502" s="8" t="s">
        <v>367</v>
      </c>
      <c r="C502" s="8" t="s">
        <v>735</v>
      </c>
      <c r="D502" s="8" t="s">
        <v>7335</v>
      </c>
      <c r="E502" s="8" t="s">
        <v>7336</v>
      </c>
    </row>
    <row r="503" spans="2:5" ht="12.75" customHeight="1">
      <c r="B503" s="8" t="s">
        <v>1945</v>
      </c>
      <c r="C503" s="8" t="s">
        <v>1946</v>
      </c>
      <c r="D503" s="8" t="s">
        <v>7337</v>
      </c>
      <c r="E503" s="8" t="s">
        <v>7338</v>
      </c>
    </row>
    <row r="504" spans="2:5" ht="12.75" customHeight="1">
      <c r="B504" s="8" t="s">
        <v>864</v>
      </c>
      <c r="C504" s="8" t="s">
        <v>865</v>
      </c>
      <c r="D504" s="8" t="s">
        <v>7339</v>
      </c>
      <c r="E504" s="8" t="s">
        <v>7340</v>
      </c>
    </row>
    <row r="505" spans="2:5" ht="12.75" customHeight="1">
      <c r="B505" s="8" t="s">
        <v>841</v>
      </c>
      <c r="C505" s="8" t="s">
        <v>999</v>
      </c>
      <c r="D505" s="8" t="s">
        <v>1403</v>
      </c>
      <c r="E505" s="8" t="s">
        <v>7341</v>
      </c>
    </row>
    <row r="506" spans="2:5" ht="12.75" customHeight="1">
      <c r="B506" s="8" t="s">
        <v>367</v>
      </c>
      <c r="C506" s="8" t="s">
        <v>735</v>
      </c>
      <c r="D506" s="8" t="s">
        <v>7342</v>
      </c>
      <c r="E506" s="8" t="s">
        <v>7343</v>
      </c>
    </row>
    <row r="507" spans="2:5" ht="12.75" customHeight="1">
      <c r="B507" s="8" t="s">
        <v>990</v>
      </c>
      <c r="C507" s="8" t="s">
        <v>991</v>
      </c>
      <c r="D507" s="8" t="s">
        <v>6682</v>
      </c>
      <c r="E507" s="8" t="s">
        <v>7344</v>
      </c>
    </row>
    <row r="508" spans="2:5" ht="12.75" customHeight="1">
      <c r="B508" s="8" t="s">
        <v>853</v>
      </c>
      <c r="C508" s="8" t="s">
        <v>3295</v>
      </c>
      <c r="D508" s="8" t="s">
        <v>3297</v>
      </c>
      <c r="E508" s="8" t="s">
        <v>3298</v>
      </c>
    </row>
    <row r="509" spans="2:5" ht="12.75" customHeight="1">
      <c r="B509" s="8" t="s">
        <v>864</v>
      </c>
      <c r="C509" s="8" t="s">
        <v>865</v>
      </c>
      <c r="D509" s="8" t="s">
        <v>7345</v>
      </c>
      <c r="E509" s="8" t="s">
        <v>7346</v>
      </c>
    </row>
    <row r="510" spans="2:5" ht="12.75" customHeight="1">
      <c r="B510" s="8" t="s">
        <v>841</v>
      </c>
      <c r="C510" s="8" t="s">
        <v>850</v>
      </c>
      <c r="D510" s="8" t="s">
        <v>7347</v>
      </c>
      <c r="E510" s="8" t="s">
        <v>7348</v>
      </c>
    </row>
    <row r="511" spans="2:5" ht="12.75" customHeight="1">
      <c r="B511" s="8" t="s">
        <v>841</v>
      </c>
      <c r="C511" s="8" t="s">
        <v>850</v>
      </c>
      <c r="D511" s="8" t="s">
        <v>7347</v>
      </c>
      <c r="E511" s="8" t="s">
        <v>7349</v>
      </c>
    </row>
    <row r="512" spans="2:5" ht="12.75" customHeight="1">
      <c r="B512" s="8" t="s">
        <v>864</v>
      </c>
      <c r="C512" s="8" t="s">
        <v>865</v>
      </c>
      <c r="D512" s="8" t="s">
        <v>1415</v>
      </c>
      <c r="E512" s="8" t="s">
        <v>7350</v>
      </c>
    </row>
    <row r="513" spans="2:5" ht="12.75" customHeight="1">
      <c r="B513" s="8" t="s">
        <v>864</v>
      </c>
      <c r="C513" s="8" t="s">
        <v>865</v>
      </c>
      <c r="D513" s="8" t="s">
        <v>1415</v>
      </c>
      <c r="E513" s="8" t="s">
        <v>7351</v>
      </c>
    </row>
    <row r="514" spans="2:5" ht="12.75" customHeight="1">
      <c r="B514" s="8" t="s">
        <v>864</v>
      </c>
      <c r="C514" s="8" t="s">
        <v>865</v>
      </c>
      <c r="D514" s="8" t="s">
        <v>1415</v>
      </c>
      <c r="E514" s="8" t="s">
        <v>7352</v>
      </c>
    </row>
    <row r="515" spans="2:5" ht="12.75" customHeight="1">
      <c r="B515" s="8" t="s">
        <v>1945</v>
      </c>
      <c r="C515" s="8" t="s">
        <v>1946</v>
      </c>
      <c r="D515" s="8" t="s">
        <v>7353</v>
      </c>
      <c r="E515" s="8" t="s">
        <v>7354</v>
      </c>
    </row>
    <row r="516" spans="2:5" ht="12.75" customHeight="1">
      <c r="B516" s="8" t="s">
        <v>853</v>
      </c>
      <c r="C516" s="8" t="s">
        <v>1006</v>
      </c>
      <c r="D516" s="8" t="s">
        <v>7355</v>
      </c>
      <c r="E516" s="8" t="s">
        <v>7356</v>
      </c>
    </row>
    <row r="517" spans="2:5" ht="12.75" customHeight="1">
      <c r="B517" s="8" t="s">
        <v>853</v>
      </c>
      <c r="C517" s="8" t="s">
        <v>1006</v>
      </c>
      <c r="D517" s="8" t="s">
        <v>7357</v>
      </c>
      <c r="E517" s="8" t="s">
        <v>7358</v>
      </c>
    </row>
    <row r="518" spans="2:5" ht="12.75" customHeight="1">
      <c r="B518" s="8" t="s">
        <v>853</v>
      </c>
      <c r="C518" s="8" t="s">
        <v>1006</v>
      </c>
      <c r="D518" s="8" t="s">
        <v>1415</v>
      </c>
      <c r="E518" s="8" t="s">
        <v>7359</v>
      </c>
    </row>
    <row r="519" spans="2:5" ht="12.75" customHeight="1">
      <c r="B519" s="8" t="s">
        <v>853</v>
      </c>
      <c r="C519" s="8" t="s">
        <v>1006</v>
      </c>
      <c r="D519" s="8" t="s">
        <v>1415</v>
      </c>
      <c r="E519" s="8" t="s">
        <v>7360</v>
      </c>
    </row>
    <row r="520" spans="2:5" ht="12.75" customHeight="1">
      <c r="B520" s="8" t="s">
        <v>853</v>
      </c>
      <c r="C520" s="8" t="s">
        <v>1006</v>
      </c>
      <c r="D520" s="8" t="s">
        <v>1415</v>
      </c>
      <c r="E520" s="8" t="s">
        <v>7361</v>
      </c>
    </row>
    <row r="521" spans="2:5" ht="12.75" customHeight="1">
      <c r="B521" s="8" t="s">
        <v>853</v>
      </c>
      <c r="C521" s="8" t="s">
        <v>1006</v>
      </c>
      <c r="D521" s="8" t="s">
        <v>1415</v>
      </c>
      <c r="E521" s="8" t="s">
        <v>7362</v>
      </c>
    </row>
    <row r="522" spans="2:5" ht="12.75" customHeight="1">
      <c r="B522" s="8" t="s">
        <v>853</v>
      </c>
      <c r="C522" s="8" t="s">
        <v>1006</v>
      </c>
      <c r="D522" s="8" t="s">
        <v>1415</v>
      </c>
      <c r="E522" s="8" t="s">
        <v>7363</v>
      </c>
    </row>
    <row r="523" spans="2:5" ht="12.75" customHeight="1">
      <c r="B523" s="8" t="s">
        <v>853</v>
      </c>
      <c r="C523" s="8" t="s">
        <v>1006</v>
      </c>
      <c r="D523" s="8" t="s">
        <v>1415</v>
      </c>
      <c r="E523" s="8" t="s">
        <v>7364</v>
      </c>
    </row>
    <row r="524" spans="2:5" ht="12.75" customHeight="1">
      <c r="B524" s="8" t="s">
        <v>853</v>
      </c>
      <c r="C524" s="8" t="s">
        <v>1006</v>
      </c>
      <c r="D524" s="8" t="s">
        <v>1415</v>
      </c>
      <c r="E524" s="8" t="s">
        <v>7365</v>
      </c>
    </row>
    <row r="525" spans="2:5" ht="12.75" customHeight="1">
      <c r="B525" s="8" t="s">
        <v>367</v>
      </c>
      <c r="C525" s="8" t="s">
        <v>819</v>
      </c>
      <c r="D525" s="8" t="s">
        <v>334</v>
      </c>
      <c r="E525" s="8" t="s">
        <v>975</v>
      </c>
    </row>
    <row r="526" spans="2:5" ht="12.75" customHeight="1">
      <c r="B526" s="8" t="s">
        <v>367</v>
      </c>
      <c r="C526" s="8" t="s">
        <v>819</v>
      </c>
      <c r="D526" s="8" t="s">
        <v>334</v>
      </c>
      <c r="E526" s="8" t="s">
        <v>7366</v>
      </c>
    </row>
    <row r="527" spans="2:5" ht="12.75" customHeight="1">
      <c r="B527" s="8" t="s">
        <v>367</v>
      </c>
      <c r="C527" s="8" t="s">
        <v>819</v>
      </c>
      <c r="D527" s="8" t="s">
        <v>334</v>
      </c>
      <c r="E527" s="8" t="s">
        <v>7367</v>
      </c>
    </row>
    <row r="528" spans="2:5" ht="12.75" customHeight="1">
      <c r="B528" s="8" t="s">
        <v>864</v>
      </c>
      <c r="C528" s="8" t="s">
        <v>865</v>
      </c>
      <c r="D528" s="8" t="s">
        <v>7368</v>
      </c>
      <c r="E528" s="8" t="s">
        <v>7368</v>
      </c>
    </row>
    <row r="529" spans="2:5" ht="12.75" customHeight="1">
      <c r="B529" s="8" t="s">
        <v>841</v>
      </c>
      <c r="C529" s="8" t="s">
        <v>1136</v>
      </c>
      <c r="D529" s="8" t="s">
        <v>7369</v>
      </c>
      <c r="E529" s="8" t="s">
        <v>7370</v>
      </c>
    </row>
    <row r="530" spans="2:5" ht="12.75" customHeight="1">
      <c r="B530" s="8" t="s">
        <v>841</v>
      </c>
      <c r="C530" s="8" t="s">
        <v>1136</v>
      </c>
      <c r="D530" s="8" t="s">
        <v>7369</v>
      </c>
      <c r="E530" s="8" t="s">
        <v>7371</v>
      </c>
    </row>
    <row r="531" spans="2:5" ht="12.75" customHeight="1">
      <c r="B531" s="8" t="s">
        <v>841</v>
      </c>
      <c r="C531" s="8" t="s">
        <v>1136</v>
      </c>
      <c r="D531" s="8" t="s">
        <v>7369</v>
      </c>
      <c r="E531" s="8" t="s">
        <v>7372</v>
      </c>
    </row>
    <row r="532" spans="2:5" ht="12.75" customHeight="1">
      <c r="B532" s="8" t="s">
        <v>841</v>
      </c>
      <c r="C532" s="8" t="s">
        <v>1136</v>
      </c>
      <c r="D532" s="8" t="s">
        <v>7369</v>
      </c>
      <c r="E532" s="8" t="s">
        <v>7373</v>
      </c>
    </row>
    <row r="533" spans="2:5" ht="12.75" customHeight="1">
      <c r="B533" s="8" t="s">
        <v>841</v>
      </c>
      <c r="C533" s="8" t="s">
        <v>1136</v>
      </c>
      <c r="D533" s="8" t="s">
        <v>7369</v>
      </c>
      <c r="E533" s="8" t="s">
        <v>7374</v>
      </c>
    </row>
    <row r="534" spans="2:5" ht="12.75" customHeight="1">
      <c r="B534" s="8" t="s">
        <v>841</v>
      </c>
      <c r="C534" s="8" t="s">
        <v>999</v>
      </c>
      <c r="D534" s="8" t="s">
        <v>7369</v>
      </c>
      <c r="E534" s="8" t="s">
        <v>7375</v>
      </c>
    </row>
    <row r="535" spans="2:5" ht="12.75" customHeight="1">
      <c r="B535" s="8" t="s">
        <v>841</v>
      </c>
      <c r="C535" s="8" t="s">
        <v>999</v>
      </c>
      <c r="D535" s="8" t="s">
        <v>7369</v>
      </c>
      <c r="E535" s="8" t="s">
        <v>7376</v>
      </c>
    </row>
    <row r="536" spans="2:5" ht="12.75" customHeight="1">
      <c r="B536" s="8" t="s">
        <v>841</v>
      </c>
      <c r="C536" s="8" t="s">
        <v>850</v>
      </c>
      <c r="D536" s="8" t="s">
        <v>7377</v>
      </c>
      <c r="E536" s="8" t="s">
        <v>7378</v>
      </c>
    </row>
    <row r="537" spans="2:5" ht="12.75" customHeight="1">
      <c r="B537" s="8" t="s">
        <v>828</v>
      </c>
      <c r="C537" s="8" t="s">
        <v>987</v>
      </c>
      <c r="D537" s="8" t="s">
        <v>7379</v>
      </c>
      <c r="E537" s="8" t="s">
        <v>7380</v>
      </c>
    </row>
    <row r="538" spans="2:5" ht="12.75" customHeight="1">
      <c r="B538" s="8" t="s">
        <v>982</v>
      </c>
      <c r="C538" s="8" t="s">
        <v>1419</v>
      </c>
      <c r="D538" s="8" t="s">
        <v>7379</v>
      </c>
      <c r="E538" s="8" t="s">
        <v>7381</v>
      </c>
    </row>
    <row r="539" spans="2:5" ht="12.75" customHeight="1">
      <c r="B539" s="8" t="s">
        <v>982</v>
      </c>
      <c r="C539" s="8" t="s">
        <v>7382</v>
      </c>
      <c r="D539" s="8" t="s">
        <v>7379</v>
      </c>
      <c r="E539" s="8" t="s">
        <v>7383</v>
      </c>
    </row>
    <row r="540" spans="2:5" ht="12.75" customHeight="1">
      <c r="B540" s="8" t="s">
        <v>982</v>
      </c>
      <c r="C540" s="8" t="s">
        <v>7382</v>
      </c>
      <c r="D540" s="8" t="s">
        <v>7379</v>
      </c>
      <c r="E540" s="8" t="s">
        <v>7384</v>
      </c>
    </row>
    <row r="541" spans="2:5" ht="12.75" customHeight="1">
      <c r="B541" s="8" t="s">
        <v>367</v>
      </c>
      <c r="C541" s="8" t="s">
        <v>794</v>
      </c>
      <c r="D541" s="8" t="s">
        <v>7385</v>
      </c>
      <c r="E541" s="8" t="s">
        <v>7386</v>
      </c>
    </row>
    <row r="542" spans="2:5" ht="12.75" customHeight="1">
      <c r="B542" s="8" t="s">
        <v>853</v>
      </c>
      <c r="C542" s="8" t="s">
        <v>1006</v>
      </c>
      <c r="D542" s="8" t="s">
        <v>7387</v>
      </c>
      <c r="E542" s="8" t="s">
        <v>7388</v>
      </c>
    </row>
    <row r="543" spans="2:5" ht="12.75" customHeight="1">
      <c r="B543" s="8" t="s">
        <v>740</v>
      </c>
      <c r="C543" s="8" t="s">
        <v>741</v>
      </c>
      <c r="D543" s="8" t="s">
        <v>7389</v>
      </c>
      <c r="E543" s="8" t="s">
        <v>7390</v>
      </c>
    </row>
    <row r="544" spans="2:5" ht="12.75" customHeight="1">
      <c r="B544" s="8" t="s">
        <v>740</v>
      </c>
      <c r="C544" s="8" t="s">
        <v>741</v>
      </c>
      <c r="D544" s="8" t="s">
        <v>7389</v>
      </c>
      <c r="E544" s="8" t="s">
        <v>7391</v>
      </c>
    </row>
    <row r="545" spans="2:5" ht="12.75" customHeight="1">
      <c r="B545" s="8" t="s">
        <v>853</v>
      </c>
      <c r="C545" s="8" t="s">
        <v>1006</v>
      </c>
      <c r="D545" s="8" t="s">
        <v>7392</v>
      </c>
      <c r="E545" s="8" t="s">
        <v>7393</v>
      </c>
    </row>
    <row r="546" spans="2:5" ht="12.75" customHeight="1">
      <c r="B546" s="8" t="s">
        <v>1024</v>
      </c>
      <c r="C546" s="8" t="s">
        <v>6296</v>
      </c>
      <c r="D546" s="8" t="s">
        <v>7394</v>
      </c>
      <c r="E546" s="8" t="s">
        <v>7395</v>
      </c>
    </row>
    <row r="547" spans="2:5" ht="12.75" customHeight="1">
      <c r="B547" s="8" t="s">
        <v>1024</v>
      </c>
      <c r="C547" s="8" t="s">
        <v>6296</v>
      </c>
      <c r="D547" s="8" t="s">
        <v>7396</v>
      </c>
      <c r="E547" s="8" t="s">
        <v>7397</v>
      </c>
    </row>
    <row r="548" spans="2:5" ht="12.75" customHeight="1">
      <c r="B548" s="8" t="s">
        <v>1024</v>
      </c>
      <c r="C548" s="8" t="s">
        <v>6296</v>
      </c>
      <c r="D548" s="8" t="s">
        <v>1415</v>
      </c>
      <c r="E548" s="8" t="s">
        <v>7398</v>
      </c>
    </row>
    <row r="549" spans="2:5" ht="12.75" customHeight="1">
      <c r="B549" s="8" t="s">
        <v>6432</v>
      </c>
      <c r="C549" s="8" t="s">
        <v>7049</v>
      </c>
      <c r="D549" s="8" t="s">
        <v>7399</v>
      </c>
      <c r="E549" s="8" t="s">
        <v>7400</v>
      </c>
    </row>
    <row r="550" spans="2:5" ht="12.75" customHeight="1">
      <c r="B550" s="8" t="s">
        <v>853</v>
      </c>
      <c r="C550" s="8" t="s">
        <v>1006</v>
      </c>
      <c r="D550" s="8" t="s">
        <v>7401</v>
      </c>
      <c r="E550" s="8" t="s">
        <v>7402</v>
      </c>
    </row>
    <row r="551" spans="2:5" ht="12.75" customHeight="1">
      <c r="B551" s="8" t="s">
        <v>1028</v>
      </c>
      <c r="C551" s="8" t="s">
        <v>7403</v>
      </c>
      <c r="D551" s="8" t="s">
        <v>7404</v>
      </c>
      <c r="E551" s="8" t="s">
        <v>7405</v>
      </c>
    </row>
    <row r="552" spans="2:5" ht="12.75" customHeight="1">
      <c r="B552" s="8" t="s">
        <v>864</v>
      </c>
      <c r="C552" s="8" t="s">
        <v>865</v>
      </c>
      <c r="D552" s="8" t="s">
        <v>1415</v>
      </c>
      <c r="E552" s="8" t="s">
        <v>7406</v>
      </c>
    </row>
    <row r="553" spans="2:5" ht="12.75" customHeight="1">
      <c r="B553" s="8" t="s">
        <v>6381</v>
      </c>
      <c r="C553" s="8" t="s">
        <v>7407</v>
      </c>
      <c r="D553" s="8" t="s">
        <v>7408</v>
      </c>
      <c r="E553" s="8" t="s">
        <v>7409</v>
      </c>
    </row>
    <row r="554" spans="2:5" ht="12.75" customHeight="1">
      <c r="B554" s="8" t="s">
        <v>283</v>
      </c>
      <c r="C554" s="8" t="s">
        <v>755</v>
      </c>
      <c r="D554" s="8" t="s">
        <v>1069</v>
      </c>
      <c r="E554" s="8" t="s">
        <v>1070</v>
      </c>
    </row>
    <row r="555" spans="2:5" ht="12.75" customHeight="1">
      <c r="B555" s="8" t="s">
        <v>853</v>
      </c>
      <c r="C555" s="8" t="s">
        <v>3295</v>
      </c>
      <c r="D555" s="8" t="s">
        <v>7410</v>
      </c>
      <c r="E555" s="8" t="s">
        <v>7411</v>
      </c>
    </row>
    <row r="556" spans="2:5" ht="12.75" customHeight="1">
      <c r="B556" s="8" t="s">
        <v>853</v>
      </c>
      <c r="C556" s="8" t="s">
        <v>1006</v>
      </c>
      <c r="D556" s="8" t="s">
        <v>1021</v>
      </c>
      <c r="E556" s="8" t="s">
        <v>1023</v>
      </c>
    </row>
    <row r="557" spans="2:5" ht="12.75" customHeight="1">
      <c r="B557" s="8" t="s">
        <v>1028</v>
      </c>
      <c r="C557" s="8" t="s">
        <v>1029</v>
      </c>
      <c r="D557" s="8" t="s">
        <v>1157</v>
      </c>
      <c r="E557" s="8" t="s">
        <v>1158</v>
      </c>
    </row>
    <row r="558" spans="2:5" ht="12.75" customHeight="1">
      <c r="B558" s="8" t="s">
        <v>367</v>
      </c>
      <c r="C558" s="8" t="s">
        <v>731</v>
      </c>
      <c r="D558" s="8" t="s">
        <v>7412</v>
      </c>
      <c r="E558" s="8" t="s">
        <v>7413</v>
      </c>
    </row>
    <row r="559" spans="2:5" ht="12.75" customHeight="1">
      <c r="B559" s="8" t="s">
        <v>367</v>
      </c>
      <c r="C559" s="8" t="s">
        <v>731</v>
      </c>
      <c r="D559" s="8" t="s">
        <v>7412</v>
      </c>
      <c r="E559" s="8" t="s">
        <v>7414</v>
      </c>
    </row>
    <row r="560" spans="2:5" ht="12.75" customHeight="1">
      <c r="B560" s="8" t="s">
        <v>841</v>
      </c>
      <c r="C560" s="8" t="s">
        <v>6321</v>
      </c>
      <c r="D560" s="8" t="s">
        <v>7415</v>
      </c>
      <c r="E560" s="8" t="s">
        <v>7416</v>
      </c>
    </row>
    <row r="561" spans="2:5" ht="12.75" customHeight="1">
      <c r="B561" s="8" t="s">
        <v>367</v>
      </c>
      <c r="C561" s="8" t="s">
        <v>368</v>
      </c>
      <c r="D561" s="8" t="s">
        <v>3563</v>
      </c>
      <c r="E561" s="8" t="s">
        <v>7417</v>
      </c>
    </row>
    <row r="562" spans="2:5" ht="12.75" customHeight="1">
      <c r="B562" s="8" t="s">
        <v>367</v>
      </c>
      <c r="C562" s="8" t="s">
        <v>368</v>
      </c>
      <c r="D562" s="8" t="s">
        <v>7335</v>
      </c>
      <c r="E562" s="8" t="s">
        <v>7418</v>
      </c>
    </row>
    <row r="563" spans="2:5" ht="12.75" customHeight="1">
      <c r="B563" s="8" t="s">
        <v>841</v>
      </c>
      <c r="C563" s="8" t="s">
        <v>6321</v>
      </c>
      <c r="D563" s="8" t="s">
        <v>7419</v>
      </c>
      <c r="E563" s="8" t="s">
        <v>7420</v>
      </c>
    </row>
    <row r="564" spans="2:5" ht="12.75" customHeight="1">
      <c r="B564" s="8" t="s">
        <v>841</v>
      </c>
      <c r="C564" s="8" t="s">
        <v>850</v>
      </c>
      <c r="D564" s="8" t="s">
        <v>7421</v>
      </c>
      <c r="E564" s="8" t="s">
        <v>7422</v>
      </c>
    </row>
    <row r="565" spans="2:5" ht="12.75" customHeight="1">
      <c r="B565" s="8" t="s">
        <v>841</v>
      </c>
      <c r="C565" s="8" t="s">
        <v>850</v>
      </c>
      <c r="D565" s="8" t="s">
        <v>6544</v>
      </c>
      <c r="E565" s="8" t="s">
        <v>7423</v>
      </c>
    </row>
    <row r="566" spans="2:5" ht="12.75" customHeight="1">
      <c r="B566" s="8" t="s">
        <v>841</v>
      </c>
      <c r="C566" s="8" t="s">
        <v>850</v>
      </c>
      <c r="D566" s="8" t="s">
        <v>1415</v>
      </c>
      <c r="E566" s="8" t="s">
        <v>7424</v>
      </c>
    </row>
    <row r="567" spans="2:5" ht="12.75" customHeight="1">
      <c r="B567" s="8" t="s">
        <v>740</v>
      </c>
      <c r="C567" s="8" t="s">
        <v>741</v>
      </c>
      <c r="D567" s="8" t="s">
        <v>7425</v>
      </c>
      <c r="E567" s="8" t="s">
        <v>7426</v>
      </c>
    </row>
    <row r="568" spans="2:5" ht="12.75" customHeight="1">
      <c r="B568" s="8" t="s">
        <v>841</v>
      </c>
      <c r="C568" s="8" t="s">
        <v>1133</v>
      </c>
      <c r="D568" s="8" t="s">
        <v>7427</v>
      </c>
      <c r="E568" s="8" t="s">
        <v>7428</v>
      </c>
    </row>
    <row r="569" spans="2:5" ht="12.75" customHeight="1">
      <c r="B569" s="8" t="s">
        <v>864</v>
      </c>
      <c r="C569" s="8" t="s">
        <v>6757</v>
      </c>
      <c r="D569" s="8" t="s">
        <v>7429</v>
      </c>
      <c r="E569" s="8" t="s">
        <v>7429</v>
      </c>
    </row>
    <row r="570" spans="2:5" ht="12.75" customHeight="1">
      <c r="B570" s="8" t="s">
        <v>864</v>
      </c>
      <c r="C570" s="8" t="s">
        <v>6757</v>
      </c>
      <c r="D570" s="8" t="s">
        <v>7430</v>
      </c>
      <c r="E570" s="8" t="s">
        <v>7430</v>
      </c>
    </row>
    <row r="571" spans="2:5" ht="12.75" customHeight="1">
      <c r="B571" s="8" t="s">
        <v>864</v>
      </c>
      <c r="C571" s="8" t="s">
        <v>6757</v>
      </c>
      <c r="D571" s="8" t="s">
        <v>7431</v>
      </c>
      <c r="E571" s="8" t="s">
        <v>7432</v>
      </c>
    </row>
    <row r="572" spans="2:5" ht="12.75" customHeight="1">
      <c r="B572" s="8" t="s">
        <v>868</v>
      </c>
      <c r="C572" s="8" t="s">
        <v>6265</v>
      </c>
      <c r="D572" s="8" t="s">
        <v>7433</v>
      </c>
      <c r="E572" s="8" t="s">
        <v>7434</v>
      </c>
    </row>
    <row r="573" spans="2:5" ht="12.75" customHeight="1">
      <c r="B573" s="8" t="s">
        <v>868</v>
      </c>
      <c r="C573" s="8" t="s">
        <v>6376</v>
      </c>
      <c r="D573" s="8" t="s">
        <v>7435</v>
      </c>
      <c r="E573" s="8" t="s">
        <v>7436</v>
      </c>
    </row>
    <row r="574" spans="2:5" ht="12.75" customHeight="1">
      <c r="B574" s="8" t="s">
        <v>367</v>
      </c>
      <c r="C574" s="8" t="s">
        <v>800</v>
      </c>
      <c r="D574" s="8" t="s">
        <v>7437</v>
      </c>
      <c r="E574" s="8" t="s">
        <v>7438</v>
      </c>
    </row>
    <row r="575" spans="2:5" ht="12.75" customHeight="1">
      <c r="B575" s="8" t="s">
        <v>367</v>
      </c>
      <c r="C575" s="8" t="s">
        <v>800</v>
      </c>
      <c r="D575" s="8" t="s">
        <v>7437</v>
      </c>
      <c r="E575" s="8" t="s">
        <v>7439</v>
      </c>
    </row>
    <row r="576" spans="2:5" ht="12.75" customHeight="1">
      <c r="B576" s="8" t="s">
        <v>367</v>
      </c>
      <c r="C576" s="8" t="s">
        <v>800</v>
      </c>
      <c r="D576" s="8" t="s">
        <v>1415</v>
      </c>
      <c r="E576" s="8" t="s">
        <v>7440</v>
      </c>
    </row>
    <row r="577" spans="2:5" ht="12.75" customHeight="1">
      <c r="B577" s="8" t="s">
        <v>367</v>
      </c>
      <c r="C577" s="8" t="s">
        <v>800</v>
      </c>
      <c r="D577" s="8" t="s">
        <v>1415</v>
      </c>
      <c r="E577" s="8" t="s">
        <v>7441</v>
      </c>
    </row>
    <row r="578" spans="2:5" ht="12.75" customHeight="1">
      <c r="B578" s="8" t="s">
        <v>367</v>
      </c>
      <c r="C578" s="8" t="s">
        <v>800</v>
      </c>
      <c r="D578" s="8" t="s">
        <v>1415</v>
      </c>
      <c r="E578" s="8" t="s">
        <v>7442</v>
      </c>
    </row>
    <row r="579" spans="2:5" ht="12.75" customHeight="1">
      <c r="B579" s="8" t="s">
        <v>367</v>
      </c>
      <c r="C579" s="8" t="s">
        <v>800</v>
      </c>
      <c r="D579" s="8" t="s">
        <v>1415</v>
      </c>
      <c r="E579" s="8" t="s">
        <v>7443</v>
      </c>
    </row>
    <row r="580" spans="2:5" ht="12.75" customHeight="1">
      <c r="B580" s="8" t="s">
        <v>367</v>
      </c>
      <c r="C580" s="8" t="s">
        <v>800</v>
      </c>
      <c r="D580" s="8" t="s">
        <v>7437</v>
      </c>
      <c r="E580" s="8" t="s">
        <v>7444</v>
      </c>
    </row>
    <row r="581" spans="2:5" ht="12.75" customHeight="1">
      <c r="B581" s="8" t="s">
        <v>367</v>
      </c>
      <c r="C581" s="8" t="s">
        <v>800</v>
      </c>
      <c r="D581" s="8" t="s">
        <v>7437</v>
      </c>
      <c r="E581" s="8" t="s">
        <v>7445</v>
      </c>
    </row>
    <row r="582" spans="2:5" ht="12.75" customHeight="1">
      <c r="B582" s="8" t="s">
        <v>367</v>
      </c>
      <c r="C582" s="8" t="s">
        <v>800</v>
      </c>
      <c r="D582" s="8" t="s">
        <v>7437</v>
      </c>
      <c r="E582" s="8" t="s">
        <v>7446</v>
      </c>
    </row>
    <row r="583" spans="2:5" ht="12.75" customHeight="1">
      <c r="B583" s="8" t="s">
        <v>367</v>
      </c>
      <c r="C583" s="8" t="s">
        <v>800</v>
      </c>
      <c r="D583" s="8" t="s">
        <v>7437</v>
      </c>
      <c r="E583" s="8" t="s">
        <v>7447</v>
      </c>
    </row>
    <row r="584" spans="2:5" ht="12.75" customHeight="1">
      <c r="B584" s="8" t="s">
        <v>367</v>
      </c>
      <c r="C584" s="8" t="s">
        <v>735</v>
      </c>
      <c r="D584" s="8" t="s">
        <v>7448</v>
      </c>
      <c r="E584" s="8" t="s">
        <v>7449</v>
      </c>
    </row>
    <row r="585" spans="2:5" ht="12.75" customHeight="1">
      <c r="B585" s="8" t="s">
        <v>841</v>
      </c>
      <c r="C585" s="8" t="s">
        <v>1133</v>
      </c>
      <c r="D585" s="8" t="s">
        <v>7211</v>
      </c>
      <c r="E585" s="8" t="s">
        <v>7450</v>
      </c>
    </row>
    <row r="586" spans="2:5" ht="12.75" customHeight="1">
      <c r="B586" s="8" t="s">
        <v>367</v>
      </c>
      <c r="C586" s="8" t="s">
        <v>794</v>
      </c>
      <c r="D586" s="8" t="s">
        <v>334</v>
      </c>
      <c r="E586" s="8" t="s">
        <v>1696</v>
      </c>
    </row>
    <row r="587" spans="2:5" ht="12.75" customHeight="1">
      <c r="B587" s="8" t="s">
        <v>367</v>
      </c>
      <c r="C587" s="8" t="s">
        <v>794</v>
      </c>
      <c r="D587" s="8" t="s">
        <v>334</v>
      </c>
      <c r="E587" s="8" t="s">
        <v>1277</v>
      </c>
    </row>
    <row r="588" spans="2:5" ht="12.75" customHeight="1">
      <c r="B588" s="8" t="s">
        <v>367</v>
      </c>
      <c r="C588" s="8" t="s">
        <v>794</v>
      </c>
      <c r="D588" s="8" t="s">
        <v>334</v>
      </c>
      <c r="E588" s="8" t="s">
        <v>7451</v>
      </c>
    </row>
    <row r="589" spans="2:5" ht="12.75" customHeight="1">
      <c r="B589" s="8" t="s">
        <v>283</v>
      </c>
      <c r="C589" s="8" t="s">
        <v>766</v>
      </c>
      <c r="D589" s="8" t="s">
        <v>762</v>
      </c>
      <c r="E589" s="8" t="s">
        <v>771</v>
      </c>
    </row>
    <row r="590" spans="2:5" ht="12.75" customHeight="1">
      <c r="B590" s="8" t="s">
        <v>841</v>
      </c>
      <c r="C590" s="8" t="s">
        <v>6321</v>
      </c>
      <c r="D590" s="8" t="s">
        <v>7452</v>
      </c>
      <c r="E590" s="8" t="s">
        <v>7453</v>
      </c>
    </row>
    <row r="591" spans="2:5" ht="12.75" customHeight="1">
      <c r="B591" s="8" t="s">
        <v>841</v>
      </c>
      <c r="C591" s="8" t="s">
        <v>6321</v>
      </c>
      <c r="D591" s="8" t="s">
        <v>7056</v>
      </c>
      <c r="E591" s="8" t="s">
        <v>7454</v>
      </c>
    </row>
    <row r="592" spans="2:5" ht="12.75" customHeight="1">
      <c r="B592" s="8" t="s">
        <v>841</v>
      </c>
      <c r="C592" s="8" t="s">
        <v>6321</v>
      </c>
      <c r="D592" s="8" t="s">
        <v>7056</v>
      </c>
      <c r="E592" s="8" t="s">
        <v>7455</v>
      </c>
    </row>
    <row r="593" spans="2:5" ht="12.75" customHeight="1">
      <c r="B593" s="8" t="s">
        <v>841</v>
      </c>
      <c r="C593" s="8" t="s">
        <v>6321</v>
      </c>
      <c r="D593" s="8" t="s">
        <v>7056</v>
      </c>
      <c r="E593" s="8" t="s">
        <v>7456</v>
      </c>
    </row>
    <row r="594" spans="2:5" ht="12.75" customHeight="1">
      <c r="B594" s="8" t="s">
        <v>841</v>
      </c>
      <c r="C594" s="8" t="s">
        <v>6321</v>
      </c>
      <c r="D594" s="8" t="s">
        <v>7056</v>
      </c>
      <c r="E594" s="8" t="s">
        <v>7457</v>
      </c>
    </row>
    <row r="595" spans="2:5" ht="12.75" customHeight="1">
      <c r="B595" s="8" t="s">
        <v>841</v>
      </c>
      <c r="C595" s="8" t="s">
        <v>6321</v>
      </c>
      <c r="D595" s="8" t="s">
        <v>7056</v>
      </c>
      <c r="E595" s="8" t="s">
        <v>7458</v>
      </c>
    </row>
    <row r="596" spans="2:5" ht="12.75" customHeight="1">
      <c r="B596" s="8" t="s">
        <v>841</v>
      </c>
      <c r="C596" s="8" t="s">
        <v>6321</v>
      </c>
      <c r="D596" s="8" t="s">
        <v>1415</v>
      </c>
      <c r="E596" s="8" t="s">
        <v>7459</v>
      </c>
    </row>
    <row r="597" spans="2:5" ht="12.75" customHeight="1">
      <c r="B597" s="8" t="s">
        <v>841</v>
      </c>
      <c r="C597" s="8" t="s">
        <v>6321</v>
      </c>
      <c r="D597" s="8" t="s">
        <v>7056</v>
      </c>
      <c r="E597" s="8" t="s">
        <v>7460</v>
      </c>
    </row>
    <row r="598" spans="2:5" ht="12.75" customHeight="1">
      <c r="B598" s="8" t="s">
        <v>841</v>
      </c>
      <c r="C598" s="8" t="s">
        <v>6321</v>
      </c>
      <c r="D598" s="8" t="s">
        <v>7056</v>
      </c>
      <c r="E598" s="8" t="s">
        <v>7461</v>
      </c>
    </row>
    <row r="599" spans="2:5" ht="12.75" customHeight="1">
      <c r="B599" s="8" t="s">
        <v>740</v>
      </c>
      <c r="C599" s="8" t="s">
        <v>741</v>
      </c>
      <c r="D599" s="8" t="s">
        <v>7462</v>
      </c>
      <c r="E599" s="8" t="s">
        <v>7463</v>
      </c>
    </row>
    <row r="600" spans="2:5" ht="12.75" customHeight="1">
      <c r="B600" s="8" t="s">
        <v>740</v>
      </c>
      <c r="C600" s="8" t="s">
        <v>741</v>
      </c>
      <c r="D600" s="8" t="s">
        <v>1415</v>
      </c>
      <c r="E600" s="8" t="s">
        <v>7464</v>
      </c>
    </row>
    <row r="601" spans="2:5" ht="12.75" customHeight="1">
      <c r="B601" s="8" t="s">
        <v>740</v>
      </c>
      <c r="C601" s="8" t="s">
        <v>741</v>
      </c>
      <c r="D601" s="8" t="s">
        <v>1415</v>
      </c>
      <c r="E601" s="8" t="s">
        <v>7465</v>
      </c>
    </row>
    <row r="602" spans="2:5" ht="12.75" customHeight="1">
      <c r="B602" s="8" t="s">
        <v>864</v>
      </c>
      <c r="C602" s="8" t="s">
        <v>865</v>
      </c>
      <c r="D602" s="8" t="s">
        <v>1094</v>
      </c>
      <c r="E602" s="8" t="s">
        <v>7466</v>
      </c>
    </row>
    <row r="603" spans="2:5" ht="12.75" customHeight="1">
      <c r="B603" s="8" t="s">
        <v>283</v>
      </c>
      <c r="C603" s="8" t="s">
        <v>776</v>
      </c>
      <c r="D603" s="8" t="s">
        <v>777</v>
      </c>
      <c r="E603" s="8" t="s">
        <v>7467</v>
      </c>
    </row>
    <row r="604" spans="2:5" ht="12.75" customHeight="1">
      <c r="B604" s="8" t="s">
        <v>283</v>
      </c>
      <c r="C604" s="8" t="s">
        <v>726</v>
      </c>
      <c r="D604" s="8" t="s">
        <v>7468</v>
      </c>
      <c r="E604" s="8" t="s">
        <v>7469</v>
      </c>
    </row>
    <row r="605" spans="2:5" ht="12.75" customHeight="1">
      <c r="B605" s="8" t="s">
        <v>1028</v>
      </c>
      <c r="C605" s="8" t="s">
        <v>7403</v>
      </c>
      <c r="D605" s="8" t="s">
        <v>1415</v>
      </c>
      <c r="E605" s="8" t="s">
        <v>7470</v>
      </c>
    </row>
    <row r="606" spans="2:5" ht="12.75" customHeight="1">
      <c r="B606" s="8" t="s">
        <v>740</v>
      </c>
      <c r="C606" s="8" t="s">
        <v>6895</v>
      </c>
      <c r="D606" s="8" t="s">
        <v>7471</v>
      </c>
      <c r="E606" s="8" t="s">
        <v>7472</v>
      </c>
    </row>
    <row r="607" spans="2:5" ht="12.75" customHeight="1">
      <c r="B607" s="8" t="s">
        <v>740</v>
      </c>
      <c r="C607" s="8" t="s">
        <v>6667</v>
      </c>
      <c r="D607" s="8" t="s">
        <v>7471</v>
      </c>
      <c r="E607" s="8" t="s">
        <v>7473</v>
      </c>
    </row>
    <row r="608" spans="2:5" ht="12.75" customHeight="1">
      <c r="B608" s="8" t="s">
        <v>1945</v>
      </c>
      <c r="C608" s="8" t="s">
        <v>1946</v>
      </c>
      <c r="D608" s="8" t="s">
        <v>7474</v>
      </c>
      <c r="E608" s="8" t="s">
        <v>7475</v>
      </c>
    </row>
    <row r="609" spans="2:5" ht="12.75" customHeight="1">
      <c r="B609" s="8" t="s">
        <v>301</v>
      </c>
      <c r="C609" s="8" t="s">
        <v>913</v>
      </c>
      <c r="D609" s="8" t="s">
        <v>7476</v>
      </c>
      <c r="E609" s="8" t="s">
        <v>7477</v>
      </c>
    </row>
    <row r="610" spans="2:5" ht="12.75" customHeight="1">
      <c r="B610" s="8" t="s">
        <v>931</v>
      </c>
      <c r="C610" s="8" t="s">
        <v>6392</v>
      </c>
      <c r="D610" s="8" t="s">
        <v>7478</v>
      </c>
      <c r="E610" s="8" t="s">
        <v>7479</v>
      </c>
    </row>
    <row r="611" spans="2:5" ht="12.75" customHeight="1">
      <c r="B611" s="8" t="s">
        <v>7058</v>
      </c>
      <c r="C611" s="8" t="s">
        <v>7480</v>
      </c>
      <c r="D611" s="8" t="s">
        <v>7481</v>
      </c>
      <c r="E611" s="8" t="s">
        <v>7481</v>
      </c>
    </row>
    <row r="612" spans="2:5" ht="12.75" customHeight="1">
      <c r="B612" s="8" t="s">
        <v>982</v>
      </c>
      <c r="C612" s="8" t="s">
        <v>7482</v>
      </c>
      <c r="D612" s="8" t="s">
        <v>7483</v>
      </c>
      <c r="E612" s="8" t="s">
        <v>7483</v>
      </c>
    </row>
    <row r="613" spans="2:5" ht="12.75" customHeight="1">
      <c r="B613" s="8" t="s">
        <v>6381</v>
      </c>
      <c r="C613" s="8" t="s">
        <v>7407</v>
      </c>
      <c r="D613" s="8" t="s">
        <v>6383</v>
      </c>
      <c r="E613" s="8" t="s">
        <v>7484</v>
      </c>
    </row>
    <row r="614" spans="2:5" ht="12.75" customHeight="1">
      <c r="B614" s="8" t="s">
        <v>990</v>
      </c>
      <c r="C614" s="8" t="s">
        <v>991</v>
      </c>
      <c r="D614" s="8" t="s">
        <v>7485</v>
      </c>
      <c r="E614" s="8" t="s">
        <v>7486</v>
      </c>
    </row>
    <row r="615" spans="2:5" ht="12.75" customHeight="1">
      <c r="B615" s="8" t="s">
        <v>841</v>
      </c>
      <c r="C615" s="8" t="s">
        <v>850</v>
      </c>
      <c r="D615" s="8" t="s">
        <v>1000</v>
      </c>
      <c r="E615" s="8" t="s">
        <v>7487</v>
      </c>
    </row>
    <row r="616" spans="2:5" ht="12.75" customHeight="1">
      <c r="B616" s="8" t="s">
        <v>864</v>
      </c>
      <c r="C616" s="8" t="s">
        <v>865</v>
      </c>
      <c r="D616" s="8" t="s">
        <v>7488</v>
      </c>
      <c r="E616" s="8" t="s">
        <v>7489</v>
      </c>
    </row>
    <row r="617" spans="2:5" ht="12.75" customHeight="1">
      <c r="B617" s="8" t="s">
        <v>864</v>
      </c>
      <c r="C617" s="8" t="s">
        <v>865</v>
      </c>
      <c r="D617" s="8" t="s">
        <v>1415</v>
      </c>
      <c r="E617" s="8" t="s">
        <v>7490</v>
      </c>
    </row>
    <row r="618" spans="2:5" ht="12.75" customHeight="1">
      <c r="B618" s="8" t="s">
        <v>864</v>
      </c>
      <c r="C618" s="8" t="s">
        <v>865</v>
      </c>
      <c r="D618" s="8" t="s">
        <v>1415</v>
      </c>
      <c r="E618" s="8" t="s">
        <v>7491</v>
      </c>
    </row>
    <row r="619" spans="2:5" ht="12.75" customHeight="1">
      <c r="B619" s="8" t="s">
        <v>982</v>
      </c>
      <c r="C619" s="8" t="s">
        <v>7482</v>
      </c>
      <c r="D619" s="8" t="s">
        <v>7492</v>
      </c>
      <c r="E619" s="8" t="s">
        <v>7493</v>
      </c>
    </row>
    <row r="620" spans="2:5" ht="12.75" customHeight="1">
      <c r="B620" s="8" t="s">
        <v>301</v>
      </c>
      <c r="C620" s="8" t="s">
        <v>927</v>
      </c>
      <c r="D620" s="8" t="s">
        <v>7494</v>
      </c>
      <c r="E620" s="8" t="s">
        <v>7495</v>
      </c>
    </row>
    <row r="621" spans="2:5" ht="12.75" customHeight="1">
      <c r="B621" s="8" t="s">
        <v>301</v>
      </c>
      <c r="C621" s="8" t="s">
        <v>927</v>
      </c>
      <c r="D621" s="8" t="s">
        <v>7494</v>
      </c>
      <c r="E621" s="8" t="s">
        <v>7496</v>
      </c>
    </row>
    <row r="622" spans="2:5" ht="12.75" customHeight="1">
      <c r="B622" s="8" t="s">
        <v>301</v>
      </c>
      <c r="C622" s="8" t="s">
        <v>927</v>
      </c>
      <c r="D622" s="8" t="s">
        <v>7494</v>
      </c>
      <c r="E622" s="8" t="s">
        <v>7497</v>
      </c>
    </row>
    <row r="623" spans="2:5" ht="12.75" customHeight="1">
      <c r="B623" s="8" t="s">
        <v>283</v>
      </c>
      <c r="C623" s="8" t="s">
        <v>755</v>
      </c>
      <c r="D623" s="8" t="s">
        <v>7498</v>
      </c>
      <c r="E623" s="8" t="s">
        <v>7499</v>
      </c>
    </row>
    <row r="624" spans="2:5" ht="12.75" customHeight="1">
      <c r="B624" s="8" t="s">
        <v>367</v>
      </c>
      <c r="C624" s="8" t="s">
        <v>735</v>
      </c>
      <c r="D624" s="8" t="s">
        <v>7500</v>
      </c>
      <c r="E624" s="8" t="s">
        <v>7501</v>
      </c>
    </row>
    <row r="625" spans="2:5" ht="12.75" customHeight="1">
      <c r="B625" s="8" t="s">
        <v>367</v>
      </c>
      <c r="C625" s="8" t="s">
        <v>735</v>
      </c>
      <c r="D625" s="8" t="s">
        <v>732</v>
      </c>
      <c r="E625" s="8" t="s">
        <v>7502</v>
      </c>
    </row>
    <row r="626" spans="2:5" ht="12.75" customHeight="1">
      <c r="B626" s="8" t="s">
        <v>931</v>
      </c>
      <c r="C626" s="8" t="s">
        <v>932</v>
      </c>
      <c r="D626" s="8" t="s">
        <v>7503</v>
      </c>
      <c r="E626" s="8" t="s">
        <v>7504</v>
      </c>
    </row>
    <row r="627" spans="2:5" ht="12.75" customHeight="1">
      <c r="B627" s="8" t="s">
        <v>283</v>
      </c>
      <c r="C627" s="8" t="s">
        <v>1234</v>
      </c>
      <c r="D627" s="8" t="s">
        <v>1000</v>
      </c>
      <c r="E627" s="8" t="s">
        <v>7505</v>
      </c>
    </row>
    <row r="628" spans="2:5" ht="12.75" customHeight="1">
      <c r="B628" s="8" t="s">
        <v>283</v>
      </c>
      <c r="C628" s="8" t="s">
        <v>1234</v>
      </c>
      <c r="D628" s="8" t="s">
        <v>1000</v>
      </c>
      <c r="E628" s="8" t="s">
        <v>7506</v>
      </c>
    </row>
    <row r="629" spans="2:5" ht="12.75" customHeight="1">
      <c r="B629" s="8" t="s">
        <v>283</v>
      </c>
      <c r="C629" s="8" t="s">
        <v>761</v>
      </c>
      <c r="D629" s="8" t="s">
        <v>1000</v>
      </c>
      <c r="E629" s="8" t="s">
        <v>7507</v>
      </c>
    </row>
    <row r="630" spans="2:5" ht="12.75" customHeight="1">
      <c r="B630" s="8" t="s">
        <v>864</v>
      </c>
      <c r="C630" s="8" t="s">
        <v>865</v>
      </c>
      <c r="D630" s="8" t="s">
        <v>7508</v>
      </c>
      <c r="E630" s="8" t="s">
        <v>7508</v>
      </c>
    </row>
    <row r="631" spans="2:5" ht="12.75" customHeight="1">
      <c r="B631" s="8" t="s">
        <v>868</v>
      </c>
      <c r="C631" s="8" t="s">
        <v>6376</v>
      </c>
      <c r="D631" s="8" t="s">
        <v>7509</v>
      </c>
      <c r="E631" s="8" t="s">
        <v>7510</v>
      </c>
    </row>
    <row r="632" spans="2:5" ht="12.75" customHeight="1">
      <c r="B632" s="8" t="s">
        <v>367</v>
      </c>
      <c r="C632" s="8" t="s">
        <v>735</v>
      </c>
      <c r="D632" s="8" t="s">
        <v>732</v>
      </c>
      <c r="E632" s="8" t="s">
        <v>816</v>
      </c>
    </row>
    <row r="633" spans="2:5" ht="12.75" customHeight="1">
      <c r="B633" s="8" t="s">
        <v>367</v>
      </c>
      <c r="C633" s="8" t="s">
        <v>735</v>
      </c>
      <c r="D633" s="8" t="s">
        <v>732</v>
      </c>
      <c r="E633" s="8" t="s">
        <v>7511</v>
      </c>
    </row>
    <row r="634" spans="2:5" ht="12.75" customHeight="1">
      <c r="B634" s="8" t="s">
        <v>367</v>
      </c>
      <c r="C634" s="8" t="s">
        <v>735</v>
      </c>
      <c r="D634" s="8" t="s">
        <v>1094</v>
      </c>
      <c r="E634" s="8" t="s">
        <v>1104</v>
      </c>
    </row>
    <row r="635" spans="2:5" ht="12.75" customHeight="1">
      <c r="B635" s="8" t="s">
        <v>367</v>
      </c>
      <c r="C635" s="8" t="s">
        <v>735</v>
      </c>
      <c r="D635" s="8" t="s">
        <v>7512</v>
      </c>
      <c r="E635" s="8" t="s">
        <v>7513</v>
      </c>
    </row>
    <row r="636" spans="2:5" ht="12.75" customHeight="1">
      <c r="B636" s="8" t="s">
        <v>367</v>
      </c>
      <c r="C636" s="8" t="s">
        <v>735</v>
      </c>
      <c r="D636" s="8" t="s">
        <v>7512</v>
      </c>
      <c r="E636" s="8" t="s">
        <v>7514</v>
      </c>
    </row>
    <row r="637" spans="2:5" ht="12.75" customHeight="1">
      <c r="B637" s="8" t="s">
        <v>283</v>
      </c>
      <c r="C637" s="8" t="s">
        <v>948</v>
      </c>
      <c r="D637" s="8" t="s">
        <v>1215</v>
      </c>
      <c r="E637" s="8" t="s">
        <v>1239</v>
      </c>
    </row>
    <row r="638" spans="2:5" ht="12.75" customHeight="1">
      <c r="B638" s="8" t="s">
        <v>367</v>
      </c>
      <c r="C638" s="8" t="s">
        <v>368</v>
      </c>
      <c r="D638" s="8" t="s">
        <v>950</v>
      </c>
      <c r="E638" s="8" t="s">
        <v>7515</v>
      </c>
    </row>
    <row r="639" spans="2:5" ht="12.75" customHeight="1">
      <c r="B639" s="8" t="s">
        <v>367</v>
      </c>
      <c r="C639" s="8" t="s">
        <v>368</v>
      </c>
      <c r="D639" s="8" t="s">
        <v>950</v>
      </c>
      <c r="E639" s="8" t="s">
        <v>7516</v>
      </c>
    </row>
    <row r="640" spans="2:5" ht="12.75" customHeight="1">
      <c r="B640" s="8" t="s">
        <v>283</v>
      </c>
      <c r="C640" s="8" t="s">
        <v>948</v>
      </c>
      <c r="D640" s="8" t="s">
        <v>950</v>
      </c>
      <c r="E640" s="8" t="s">
        <v>952</v>
      </c>
    </row>
    <row r="641" spans="2:5" ht="12.75" customHeight="1">
      <c r="B641" s="8" t="s">
        <v>283</v>
      </c>
      <c r="C641" s="8" t="s">
        <v>787</v>
      </c>
      <c r="D641" s="8" t="s">
        <v>950</v>
      </c>
      <c r="E641" s="8" t="s">
        <v>7517</v>
      </c>
    </row>
    <row r="642" spans="2:5" ht="12.75" customHeight="1">
      <c r="B642" s="8" t="s">
        <v>367</v>
      </c>
      <c r="C642" s="8" t="s">
        <v>368</v>
      </c>
      <c r="D642" s="8" t="s">
        <v>784</v>
      </c>
      <c r="E642" s="8" t="s">
        <v>7518</v>
      </c>
    </row>
    <row r="643" spans="2:5" ht="12.75" customHeight="1">
      <c r="B643" s="8" t="s">
        <v>841</v>
      </c>
      <c r="C643" s="8" t="s">
        <v>6321</v>
      </c>
      <c r="D643" s="8" t="s">
        <v>6322</v>
      </c>
      <c r="E643" s="8" t="s">
        <v>7519</v>
      </c>
    </row>
    <row r="644" spans="2:5" ht="12.75" customHeight="1">
      <c r="B644" s="8" t="s">
        <v>1028</v>
      </c>
      <c r="C644" s="8" t="s">
        <v>7403</v>
      </c>
      <c r="D644" s="8" t="s">
        <v>7520</v>
      </c>
      <c r="E644" s="8" t="s">
        <v>7521</v>
      </c>
    </row>
    <row r="645" spans="2:5" ht="12.75" customHeight="1">
      <c r="B645" s="8" t="s">
        <v>283</v>
      </c>
      <c r="C645" s="8" t="s">
        <v>7522</v>
      </c>
      <c r="D645" s="8" t="s">
        <v>7523</v>
      </c>
      <c r="E645" s="8" t="s">
        <v>7524</v>
      </c>
    </row>
    <row r="646" spans="2:5" ht="12.75" customHeight="1">
      <c r="B646" s="8" t="s">
        <v>283</v>
      </c>
      <c r="C646" s="8" t="s">
        <v>7522</v>
      </c>
      <c r="D646" s="8" t="s">
        <v>7523</v>
      </c>
      <c r="E646" s="8" t="s">
        <v>7525</v>
      </c>
    </row>
    <row r="647" spans="2:5" ht="12.75" customHeight="1">
      <c r="B647" s="8" t="s">
        <v>868</v>
      </c>
      <c r="C647" s="8" t="s">
        <v>7526</v>
      </c>
      <c r="D647" s="8" t="s">
        <v>7526</v>
      </c>
      <c r="E647" s="8" t="s">
        <v>7527</v>
      </c>
    </row>
    <row r="648" spans="2:5" ht="12.75" customHeight="1">
      <c r="B648" s="8" t="s">
        <v>868</v>
      </c>
      <c r="C648" s="8" t="s">
        <v>7526</v>
      </c>
      <c r="D648" s="8" t="s">
        <v>7526</v>
      </c>
      <c r="E648" s="8" t="s">
        <v>7528</v>
      </c>
    </row>
    <row r="649" spans="2:5" ht="12.75" customHeight="1">
      <c r="B649" s="8" t="s">
        <v>868</v>
      </c>
      <c r="C649" s="8" t="s">
        <v>7526</v>
      </c>
      <c r="D649" s="8" t="s">
        <v>7526</v>
      </c>
      <c r="E649" s="8" t="s">
        <v>7529</v>
      </c>
    </row>
    <row r="650" spans="2:5" ht="12.75" customHeight="1">
      <c r="B650" s="8" t="s">
        <v>868</v>
      </c>
      <c r="C650" s="8" t="s">
        <v>7526</v>
      </c>
      <c r="D650" s="8" t="s">
        <v>7526</v>
      </c>
      <c r="E650" s="8" t="s">
        <v>7530</v>
      </c>
    </row>
    <row r="651" spans="2:5" ht="12.75" customHeight="1">
      <c r="B651" s="8" t="s">
        <v>868</v>
      </c>
      <c r="C651" s="8" t="s">
        <v>7526</v>
      </c>
      <c r="D651" s="8" t="s">
        <v>7526</v>
      </c>
      <c r="E651" s="8" t="s">
        <v>7531</v>
      </c>
    </row>
    <row r="652" spans="2:5" ht="12.75" customHeight="1">
      <c r="B652" s="8" t="s">
        <v>868</v>
      </c>
      <c r="C652" s="8" t="s">
        <v>7526</v>
      </c>
      <c r="D652" s="8" t="s">
        <v>7526</v>
      </c>
      <c r="E652" s="8" t="s">
        <v>7532</v>
      </c>
    </row>
    <row r="653" spans="2:5" ht="12.75" customHeight="1">
      <c r="B653" s="8" t="s">
        <v>868</v>
      </c>
      <c r="C653" s="8" t="s">
        <v>7526</v>
      </c>
      <c r="D653" s="8" t="s">
        <v>7526</v>
      </c>
      <c r="E653" s="8" t="s">
        <v>7533</v>
      </c>
    </row>
    <row r="654" spans="2:5" ht="12.75" customHeight="1">
      <c r="B654" s="8" t="s">
        <v>868</v>
      </c>
      <c r="C654" s="8" t="s">
        <v>7526</v>
      </c>
      <c r="D654" s="8" t="s">
        <v>7526</v>
      </c>
      <c r="E654" s="8" t="s">
        <v>7534</v>
      </c>
    </row>
    <row r="655" spans="2:5" ht="12.75" customHeight="1">
      <c r="B655" s="8" t="s">
        <v>868</v>
      </c>
      <c r="C655" s="8" t="s">
        <v>7526</v>
      </c>
      <c r="D655" s="8" t="s">
        <v>7526</v>
      </c>
      <c r="E655" s="8" t="s">
        <v>7535</v>
      </c>
    </row>
    <row r="656" spans="2:5" ht="12.75" customHeight="1">
      <c r="B656" s="8" t="s">
        <v>868</v>
      </c>
      <c r="C656" s="8" t="s">
        <v>7526</v>
      </c>
      <c r="D656" s="8" t="s">
        <v>7526</v>
      </c>
      <c r="E656" s="8" t="s">
        <v>7536</v>
      </c>
    </row>
    <row r="657" spans="2:5" ht="12.75" customHeight="1">
      <c r="B657" s="8" t="s">
        <v>868</v>
      </c>
      <c r="C657" s="8" t="s">
        <v>7526</v>
      </c>
      <c r="D657" s="8" t="s">
        <v>7526</v>
      </c>
      <c r="E657" s="8" t="s">
        <v>7537</v>
      </c>
    </row>
    <row r="658" spans="2:5" ht="12.75" customHeight="1">
      <c r="B658" s="8" t="s">
        <v>868</v>
      </c>
      <c r="C658" s="8" t="s">
        <v>7526</v>
      </c>
      <c r="D658" s="8" t="s">
        <v>7526</v>
      </c>
      <c r="E658" s="8" t="s">
        <v>7538</v>
      </c>
    </row>
    <row r="659" spans="2:5" ht="12.75" customHeight="1">
      <c r="B659" s="8" t="s">
        <v>868</v>
      </c>
      <c r="C659" s="8" t="s">
        <v>7526</v>
      </c>
      <c r="D659" s="8" t="s">
        <v>7526</v>
      </c>
      <c r="E659" s="8" t="s">
        <v>7539</v>
      </c>
    </row>
    <row r="660" spans="2:5" ht="12.75" customHeight="1">
      <c r="B660" s="8" t="s">
        <v>868</v>
      </c>
      <c r="C660" s="8" t="s">
        <v>7526</v>
      </c>
      <c r="D660" s="8" t="s">
        <v>7526</v>
      </c>
      <c r="E660" s="8" t="s">
        <v>7540</v>
      </c>
    </row>
    <row r="661" spans="2:5" ht="12.75" customHeight="1">
      <c r="B661" s="8" t="s">
        <v>868</v>
      </c>
      <c r="C661" s="8" t="s">
        <v>7526</v>
      </c>
      <c r="D661" s="8" t="s">
        <v>7526</v>
      </c>
      <c r="E661" s="8" t="s">
        <v>7541</v>
      </c>
    </row>
    <row r="662" spans="2:5" ht="12.75" customHeight="1">
      <c r="B662" s="8" t="s">
        <v>868</v>
      </c>
      <c r="C662" s="8" t="s">
        <v>7526</v>
      </c>
      <c r="D662" s="8" t="s">
        <v>7526</v>
      </c>
      <c r="E662" s="8" t="s">
        <v>7542</v>
      </c>
    </row>
    <row r="663" spans="2:5" ht="12.75" customHeight="1">
      <c r="B663" s="8" t="s">
        <v>868</v>
      </c>
      <c r="C663" s="8" t="s">
        <v>7526</v>
      </c>
      <c r="D663" s="8" t="s">
        <v>7526</v>
      </c>
      <c r="E663" s="8" t="s">
        <v>7543</v>
      </c>
    </row>
    <row r="664" spans="2:5" ht="12.75" customHeight="1">
      <c r="B664" s="8" t="s">
        <v>868</v>
      </c>
      <c r="C664" s="8" t="s">
        <v>7526</v>
      </c>
      <c r="D664" s="8" t="s">
        <v>7526</v>
      </c>
      <c r="E664" s="8" t="s">
        <v>7544</v>
      </c>
    </row>
    <row r="665" spans="2:5" ht="12.75" customHeight="1">
      <c r="B665" s="8" t="s">
        <v>868</v>
      </c>
      <c r="C665" s="8" t="s">
        <v>7526</v>
      </c>
      <c r="D665" s="8" t="s">
        <v>7526</v>
      </c>
      <c r="E665" s="8" t="s">
        <v>7545</v>
      </c>
    </row>
    <row r="666" spans="2:5" ht="12.75" customHeight="1">
      <c r="B666" s="8" t="s">
        <v>868</v>
      </c>
      <c r="C666" s="8" t="s">
        <v>7526</v>
      </c>
      <c r="D666" s="8" t="s">
        <v>7526</v>
      </c>
      <c r="E666" s="8" t="s">
        <v>7546</v>
      </c>
    </row>
    <row r="667" spans="2:5" ht="12.75" customHeight="1">
      <c r="B667" s="8" t="s">
        <v>868</v>
      </c>
      <c r="C667" s="8" t="s">
        <v>7526</v>
      </c>
      <c r="D667" s="8" t="s">
        <v>7526</v>
      </c>
      <c r="E667" s="8" t="s">
        <v>7547</v>
      </c>
    </row>
    <row r="668" spans="2:5" ht="12.75" customHeight="1">
      <c r="B668" s="8" t="s">
        <v>868</v>
      </c>
      <c r="C668" s="8" t="s">
        <v>7526</v>
      </c>
      <c r="D668" s="8" t="s">
        <v>7526</v>
      </c>
      <c r="E668" s="8" t="s">
        <v>7548</v>
      </c>
    </row>
    <row r="669" spans="2:5" ht="12.75" customHeight="1">
      <c r="B669" s="8" t="s">
        <v>868</v>
      </c>
      <c r="C669" s="8" t="s">
        <v>7526</v>
      </c>
      <c r="D669" s="8" t="s">
        <v>7526</v>
      </c>
      <c r="E669" s="8" t="s">
        <v>7549</v>
      </c>
    </row>
    <row r="670" spans="2:5" ht="12.75" customHeight="1">
      <c r="B670" s="8" t="s">
        <v>6381</v>
      </c>
      <c r="C670" s="8" t="s">
        <v>6382</v>
      </c>
      <c r="D670" s="8" t="s">
        <v>7550</v>
      </c>
      <c r="E670" s="8" t="s">
        <v>7551</v>
      </c>
    </row>
    <row r="671" spans="2:5" ht="12.75" customHeight="1">
      <c r="B671" s="8" t="s">
        <v>864</v>
      </c>
      <c r="C671" s="8" t="s">
        <v>865</v>
      </c>
      <c r="D671" s="8" t="s">
        <v>7552</v>
      </c>
      <c r="E671" s="8" t="s">
        <v>7553</v>
      </c>
    </row>
    <row r="672" spans="2:5" ht="12.75" customHeight="1">
      <c r="B672" s="8" t="s">
        <v>301</v>
      </c>
      <c r="C672" s="8" t="s">
        <v>650</v>
      </c>
      <c r="D672" s="8" t="s">
        <v>1125</v>
      </c>
      <c r="E672" s="8" t="s">
        <v>7554</v>
      </c>
    </row>
    <row r="673" spans="2:5" ht="12.75" customHeight="1">
      <c r="B673" s="8" t="s">
        <v>301</v>
      </c>
      <c r="C673" s="8" t="s">
        <v>650</v>
      </c>
      <c r="D673" s="8" t="s">
        <v>1125</v>
      </c>
      <c r="E673" s="8" t="s">
        <v>7555</v>
      </c>
    </row>
    <row r="674" spans="2:5" ht="12.75" customHeight="1">
      <c r="B674" s="8" t="s">
        <v>301</v>
      </c>
      <c r="C674" s="8" t="s">
        <v>650</v>
      </c>
      <c r="D674" s="8" t="s">
        <v>1125</v>
      </c>
      <c r="E674" s="8" t="s">
        <v>7556</v>
      </c>
    </row>
    <row r="675" spans="2:5" ht="12.75" customHeight="1">
      <c r="B675" s="8" t="s">
        <v>301</v>
      </c>
      <c r="C675" s="8" t="s">
        <v>650</v>
      </c>
      <c r="D675" s="8" t="s">
        <v>1125</v>
      </c>
      <c r="E675" s="8" t="s">
        <v>7557</v>
      </c>
    </row>
    <row r="676" spans="2:5" ht="12.75" customHeight="1">
      <c r="B676" s="8" t="s">
        <v>301</v>
      </c>
      <c r="C676" s="8" t="s">
        <v>650</v>
      </c>
      <c r="D676" s="8" t="s">
        <v>1125</v>
      </c>
      <c r="E676" s="8" t="s">
        <v>7558</v>
      </c>
    </row>
    <row r="677" spans="2:5" ht="12.75" customHeight="1">
      <c r="B677" s="8" t="s">
        <v>301</v>
      </c>
      <c r="C677" s="8" t="s">
        <v>650</v>
      </c>
      <c r="D677" s="8" t="s">
        <v>1415</v>
      </c>
      <c r="E677" s="8" t="s">
        <v>7559</v>
      </c>
    </row>
    <row r="678" spans="2:5" ht="12.75" customHeight="1">
      <c r="B678" s="8" t="s">
        <v>868</v>
      </c>
      <c r="C678" s="8" t="s">
        <v>6265</v>
      </c>
      <c r="D678" s="8" t="s">
        <v>7408</v>
      </c>
      <c r="E678" s="8" t="s">
        <v>7560</v>
      </c>
    </row>
    <row r="679" spans="2:5" ht="12.75" customHeight="1">
      <c r="B679" s="8" t="s">
        <v>6381</v>
      </c>
      <c r="C679" s="8" t="s">
        <v>7407</v>
      </c>
      <c r="D679" s="8" t="s">
        <v>7408</v>
      </c>
      <c r="E679" s="8" t="s">
        <v>7561</v>
      </c>
    </row>
    <row r="680" spans="2:5" ht="12.75" customHeight="1">
      <c r="B680" s="8" t="s">
        <v>301</v>
      </c>
      <c r="C680" s="8" t="s">
        <v>356</v>
      </c>
      <c r="D680" s="8" t="s">
        <v>334</v>
      </c>
      <c r="E680" s="8" t="s">
        <v>7562</v>
      </c>
    </row>
    <row r="681" spans="2:5" ht="12.75" customHeight="1">
      <c r="B681" s="8" t="s">
        <v>301</v>
      </c>
      <c r="C681" s="8" t="s">
        <v>356</v>
      </c>
      <c r="D681" s="8" t="s">
        <v>334</v>
      </c>
      <c r="E681" s="8" t="s">
        <v>1363</v>
      </c>
    </row>
    <row r="682" spans="2:5" ht="12.75" customHeight="1">
      <c r="B682" s="8" t="s">
        <v>301</v>
      </c>
      <c r="C682" s="8" t="s">
        <v>881</v>
      </c>
      <c r="D682" s="8" t="s">
        <v>334</v>
      </c>
      <c r="E682" s="8" t="s">
        <v>7563</v>
      </c>
    </row>
    <row r="683" spans="2:5" ht="12.75" customHeight="1">
      <c r="B683" s="8" t="s">
        <v>301</v>
      </c>
      <c r="C683" s="8" t="s">
        <v>881</v>
      </c>
      <c r="D683" s="8" t="s">
        <v>334</v>
      </c>
      <c r="E683" s="8" t="s">
        <v>1043</v>
      </c>
    </row>
    <row r="684" spans="2:5" ht="12.75" customHeight="1">
      <c r="B684" s="8" t="s">
        <v>301</v>
      </c>
      <c r="C684" s="8" t="s">
        <v>894</v>
      </c>
      <c r="D684" s="8" t="s">
        <v>334</v>
      </c>
      <c r="E684" s="8" t="s">
        <v>908</v>
      </c>
    </row>
    <row r="685" spans="2:5" ht="12.75" customHeight="1">
      <c r="B685" s="8" t="s">
        <v>301</v>
      </c>
      <c r="C685" s="8" t="s">
        <v>356</v>
      </c>
      <c r="D685" s="8" t="s">
        <v>334</v>
      </c>
      <c r="E685" s="8" t="s">
        <v>1049</v>
      </c>
    </row>
    <row r="686" spans="2:5" ht="12.75" customHeight="1">
      <c r="B686" s="8" t="s">
        <v>301</v>
      </c>
      <c r="C686" s="8" t="s">
        <v>356</v>
      </c>
      <c r="D686" s="8" t="s">
        <v>334</v>
      </c>
      <c r="E686" s="8" t="s">
        <v>1178</v>
      </c>
    </row>
    <row r="687" spans="2:5" ht="12.75" customHeight="1">
      <c r="B687" s="8" t="s">
        <v>1945</v>
      </c>
      <c r="C687" s="8" t="s">
        <v>1946</v>
      </c>
      <c r="D687" s="8" t="s">
        <v>7564</v>
      </c>
      <c r="E687" s="8" t="s">
        <v>7565</v>
      </c>
    </row>
    <row r="688" spans="2:5" ht="12.75" customHeight="1">
      <c r="B688" s="8" t="s">
        <v>301</v>
      </c>
      <c r="C688" s="8" t="s">
        <v>356</v>
      </c>
      <c r="D688" s="8" t="s">
        <v>334</v>
      </c>
      <c r="E688" s="8" t="s">
        <v>877</v>
      </c>
    </row>
    <row r="689" spans="2:5" ht="12.75" customHeight="1">
      <c r="B689" s="8" t="s">
        <v>301</v>
      </c>
      <c r="C689" s="8" t="s">
        <v>881</v>
      </c>
      <c r="D689" s="8" t="s">
        <v>334</v>
      </c>
      <c r="E689" s="8" t="s">
        <v>886</v>
      </c>
    </row>
    <row r="690" spans="2:5" ht="12.75" customHeight="1">
      <c r="B690" s="8" t="s">
        <v>301</v>
      </c>
      <c r="C690" s="8" t="s">
        <v>888</v>
      </c>
      <c r="D690" s="8" t="s">
        <v>334</v>
      </c>
      <c r="E690" s="8" t="s">
        <v>7566</v>
      </c>
    </row>
    <row r="691" spans="2:5" ht="12.75" customHeight="1">
      <c r="B691" s="8" t="s">
        <v>301</v>
      </c>
      <c r="C691" s="8" t="s">
        <v>356</v>
      </c>
      <c r="D691" s="8" t="s">
        <v>334</v>
      </c>
      <c r="E691" s="8" t="s">
        <v>1039</v>
      </c>
    </row>
    <row r="692" spans="2:5" ht="12.75" customHeight="1">
      <c r="B692" s="8" t="s">
        <v>301</v>
      </c>
      <c r="C692" s="8" t="s">
        <v>881</v>
      </c>
      <c r="D692" s="8" t="s">
        <v>334</v>
      </c>
      <c r="E692" s="8" t="s">
        <v>1177</v>
      </c>
    </row>
    <row r="693" spans="2:5" ht="12.75" customHeight="1">
      <c r="B693" s="8" t="s">
        <v>841</v>
      </c>
      <c r="C693" s="8" t="s">
        <v>850</v>
      </c>
      <c r="D693" s="8" t="s">
        <v>7567</v>
      </c>
      <c r="E693" s="8" t="s">
        <v>7568</v>
      </c>
    </row>
    <row r="694" spans="2:5" ht="12.75" customHeight="1">
      <c r="B694" s="8" t="s">
        <v>1162</v>
      </c>
      <c r="C694" s="8" t="s">
        <v>1163</v>
      </c>
      <c r="D694" s="8" t="s">
        <v>7569</v>
      </c>
      <c r="E694" s="8" t="s">
        <v>7570</v>
      </c>
    </row>
    <row r="695" spans="2:5" ht="12.75" customHeight="1">
      <c r="B695" s="8" t="s">
        <v>1162</v>
      </c>
      <c r="C695" s="8" t="s">
        <v>1163</v>
      </c>
      <c r="D695" s="8" t="s">
        <v>7569</v>
      </c>
      <c r="E695" s="8" t="s">
        <v>7571</v>
      </c>
    </row>
    <row r="696" spans="2:5" ht="12.75" customHeight="1">
      <c r="B696" s="8" t="s">
        <v>301</v>
      </c>
      <c r="C696" s="8" t="s">
        <v>881</v>
      </c>
      <c r="D696" s="8" t="s">
        <v>747</v>
      </c>
      <c r="E696" s="8" t="s">
        <v>7572</v>
      </c>
    </row>
    <row r="697" spans="2:5" ht="12.75" customHeight="1">
      <c r="B697" s="8" t="s">
        <v>301</v>
      </c>
      <c r="C697" s="8" t="s">
        <v>881</v>
      </c>
      <c r="D697" s="8" t="s">
        <v>747</v>
      </c>
      <c r="E697" s="8" t="s">
        <v>7573</v>
      </c>
    </row>
    <row r="698" spans="2:5" ht="12.75" customHeight="1">
      <c r="B698" s="8" t="s">
        <v>301</v>
      </c>
      <c r="C698" s="8" t="s">
        <v>881</v>
      </c>
      <c r="D698" s="8" t="s">
        <v>747</v>
      </c>
      <c r="E698" s="8" t="s">
        <v>7574</v>
      </c>
    </row>
    <row r="699" spans="2:5" ht="12.75" customHeight="1">
      <c r="B699" s="8" t="s">
        <v>301</v>
      </c>
      <c r="C699" s="8" t="s">
        <v>302</v>
      </c>
      <c r="D699" s="8" t="s">
        <v>334</v>
      </c>
      <c r="E699" s="8" t="s">
        <v>1031</v>
      </c>
    </row>
    <row r="700" spans="2:5" ht="12.75" customHeight="1">
      <c r="B700" s="8" t="s">
        <v>301</v>
      </c>
      <c r="C700" s="8" t="s">
        <v>302</v>
      </c>
      <c r="D700" s="8" t="s">
        <v>334</v>
      </c>
      <c r="E700" s="8" t="s">
        <v>381</v>
      </c>
    </row>
    <row r="701" spans="2:5" ht="12.75" customHeight="1">
      <c r="B701" s="8" t="s">
        <v>301</v>
      </c>
      <c r="C701" s="8" t="s">
        <v>302</v>
      </c>
      <c r="D701" s="8" t="s">
        <v>334</v>
      </c>
      <c r="E701" s="8" t="s">
        <v>1367</v>
      </c>
    </row>
    <row r="702" spans="2:5" ht="12.75" customHeight="1">
      <c r="B702" s="8" t="s">
        <v>301</v>
      </c>
      <c r="C702" s="8" t="s">
        <v>302</v>
      </c>
      <c r="D702" s="8" t="s">
        <v>334</v>
      </c>
      <c r="E702" s="8" t="s">
        <v>1045</v>
      </c>
    </row>
    <row r="703" spans="2:5" ht="12.75" customHeight="1">
      <c r="B703" s="8" t="s">
        <v>301</v>
      </c>
      <c r="C703" s="8" t="s">
        <v>302</v>
      </c>
      <c r="D703" s="8" t="s">
        <v>334</v>
      </c>
      <c r="E703" s="8" t="s">
        <v>1182</v>
      </c>
    </row>
    <row r="704" spans="2:5" ht="12.75" customHeight="1">
      <c r="B704" s="8" t="s">
        <v>283</v>
      </c>
      <c r="C704" s="8" t="s">
        <v>783</v>
      </c>
      <c r="D704" s="8" t="s">
        <v>7575</v>
      </c>
      <c r="E704" s="8" t="s">
        <v>7576</v>
      </c>
    </row>
    <row r="705" spans="2:5" ht="12.75" customHeight="1">
      <c r="B705" s="8" t="s">
        <v>283</v>
      </c>
      <c r="C705" s="8" t="s">
        <v>761</v>
      </c>
      <c r="D705" s="8" t="s">
        <v>950</v>
      </c>
      <c r="E705" s="8" t="s">
        <v>7577</v>
      </c>
    </row>
    <row r="706" spans="2:5" ht="12.75" customHeight="1">
      <c r="B706" s="8" t="s">
        <v>301</v>
      </c>
      <c r="C706" s="8" t="s">
        <v>650</v>
      </c>
      <c r="D706" s="8" t="s">
        <v>334</v>
      </c>
      <c r="E706" s="8" t="s">
        <v>905</v>
      </c>
    </row>
    <row r="707" spans="2:5" ht="12.75" customHeight="1">
      <c r="B707" s="8" t="s">
        <v>301</v>
      </c>
      <c r="C707" s="8" t="s">
        <v>650</v>
      </c>
      <c r="D707" s="8" t="s">
        <v>334</v>
      </c>
      <c r="E707" s="8" t="s">
        <v>1989</v>
      </c>
    </row>
    <row r="708" spans="2:5" ht="12.75" customHeight="1">
      <c r="B708" s="8" t="s">
        <v>301</v>
      </c>
      <c r="C708" s="8" t="s">
        <v>650</v>
      </c>
      <c r="D708" s="8" t="s">
        <v>334</v>
      </c>
      <c r="E708" s="8" t="s">
        <v>1171</v>
      </c>
    </row>
    <row r="709" spans="2:5" ht="12.75" customHeight="1">
      <c r="B709" s="8" t="s">
        <v>283</v>
      </c>
      <c r="C709" s="8" t="s">
        <v>783</v>
      </c>
      <c r="D709" s="8" t="s">
        <v>7578</v>
      </c>
      <c r="E709" s="8" t="s">
        <v>7579</v>
      </c>
    </row>
    <row r="710" spans="2:5" ht="12.75" customHeight="1">
      <c r="B710" s="8" t="s">
        <v>1945</v>
      </c>
      <c r="C710" s="8" t="s">
        <v>1946</v>
      </c>
      <c r="D710" s="8" t="s">
        <v>7580</v>
      </c>
      <c r="E710" s="8" t="s">
        <v>7580</v>
      </c>
    </row>
    <row r="711" spans="2:5" ht="12.75" customHeight="1">
      <c r="B711" s="8" t="s">
        <v>283</v>
      </c>
      <c r="C711" s="8" t="s">
        <v>726</v>
      </c>
      <c r="D711" s="8" t="s">
        <v>7581</v>
      </c>
      <c r="E711" s="8" t="s">
        <v>7582</v>
      </c>
    </row>
    <row r="712" spans="2:5" ht="12.75" customHeight="1">
      <c r="B712" s="8" t="s">
        <v>301</v>
      </c>
      <c r="C712" s="8" t="s">
        <v>650</v>
      </c>
      <c r="D712" s="8" t="s">
        <v>7583</v>
      </c>
      <c r="E712" s="8" t="s">
        <v>7584</v>
      </c>
    </row>
    <row r="713" spans="2:5" ht="12.75" customHeight="1">
      <c r="B713" s="8" t="s">
        <v>301</v>
      </c>
      <c r="C713" s="8" t="s">
        <v>650</v>
      </c>
      <c r="D713" s="8" t="s">
        <v>7583</v>
      </c>
      <c r="E713" s="8" t="s">
        <v>7585</v>
      </c>
    </row>
    <row r="714" spans="2:5" ht="12.75" customHeight="1">
      <c r="B714" s="8" t="s">
        <v>1028</v>
      </c>
      <c r="C714" s="8" t="s">
        <v>6637</v>
      </c>
      <c r="D714" s="8" t="s">
        <v>7586</v>
      </c>
      <c r="E714" s="8" t="s">
        <v>7587</v>
      </c>
    </row>
    <row r="715" spans="2:5" ht="12.75" customHeight="1">
      <c r="B715" s="8" t="s">
        <v>1028</v>
      </c>
      <c r="C715" s="8" t="s">
        <v>6637</v>
      </c>
      <c r="D715" s="8" t="s">
        <v>1415</v>
      </c>
      <c r="E715" s="8" t="s">
        <v>7588</v>
      </c>
    </row>
    <row r="716" spans="2:5" ht="12.75" customHeight="1">
      <c r="B716" s="8" t="s">
        <v>1028</v>
      </c>
      <c r="C716" s="8" t="s">
        <v>6637</v>
      </c>
      <c r="D716" s="8" t="s">
        <v>1415</v>
      </c>
      <c r="E716" s="8" t="s">
        <v>7589</v>
      </c>
    </row>
    <row r="717" spans="2:5" ht="12.75" customHeight="1">
      <c r="B717" s="8" t="s">
        <v>841</v>
      </c>
      <c r="C717" s="8" t="s">
        <v>1143</v>
      </c>
      <c r="D717" s="8" t="s">
        <v>1144</v>
      </c>
      <c r="E717" s="8" t="s">
        <v>1146</v>
      </c>
    </row>
    <row r="718" spans="2:5" ht="12.75" customHeight="1">
      <c r="B718" s="8" t="s">
        <v>841</v>
      </c>
      <c r="C718" s="8" t="s">
        <v>1143</v>
      </c>
      <c r="D718" s="8" t="s">
        <v>1415</v>
      </c>
      <c r="E718" s="8" t="s">
        <v>7590</v>
      </c>
    </row>
    <row r="719" spans="2:5" ht="12.75" customHeight="1">
      <c r="B719" s="8" t="s">
        <v>853</v>
      </c>
      <c r="C719" s="8" t="s">
        <v>3295</v>
      </c>
      <c r="D719" s="8" t="s">
        <v>7591</v>
      </c>
      <c r="E719" s="8" t="s">
        <v>7592</v>
      </c>
    </row>
    <row r="720" spans="2:5" ht="12.75" customHeight="1">
      <c r="B720" s="8" t="s">
        <v>301</v>
      </c>
      <c r="C720" s="8" t="s">
        <v>927</v>
      </c>
      <c r="D720" s="8" t="s">
        <v>2416</v>
      </c>
      <c r="E720" s="8" t="s">
        <v>7593</v>
      </c>
    </row>
    <row r="721" spans="2:5" ht="12.75" customHeight="1">
      <c r="B721" s="8" t="s">
        <v>841</v>
      </c>
      <c r="C721" s="8" t="s">
        <v>1136</v>
      </c>
      <c r="D721" s="8" t="s">
        <v>7594</v>
      </c>
      <c r="E721" s="8" t="s">
        <v>7595</v>
      </c>
    </row>
    <row r="722" spans="2:5" ht="12.75" customHeight="1">
      <c r="B722" s="8" t="s">
        <v>982</v>
      </c>
      <c r="C722" s="8" t="s">
        <v>7596</v>
      </c>
      <c r="D722" s="8" t="s">
        <v>7597</v>
      </c>
      <c r="E722" s="8" t="s">
        <v>7598</v>
      </c>
    </row>
    <row r="723" spans="2:5" ht="12.75" customHeight="1">
      <c r="B723" s="8" t="s">
        <v>283</v>
      </c>
      <c r="C723" s="8" t="s">
        <v>776</v>
      </c>
      <c r="D723" s="8" t="s">
        <v>6341</v>
      </c>
      <c r="E723" s="8" t="s">
        <v>7599</v>
      </c>
    </row>
    <row r="724" spans="2:5" ht="12.75" customHeight="1">
      <c r="B724" s="8" t="s">
        <v>301</v>
      </c>
      <c r="C724" s="8" t="s">
        <v>919</v>
      </c>
      <c r="D724" s="8" t="s">
        <v>7600</v>
      </c>
      <c r="E724" s="8" t="s">
        <v>7601</v>
      </c>
    </row>
    <row r="725" spans="2:5" ht="12.75" customHeight="1">
      <c r="B725" s="8" t="s">
        <v>301</v>
      </c>
      <c r="C725" s="8" t="s">
        <v>919</v>
      </c>
      <c r="D725" s="8" t="s">
        <v>7600</v>
      </c>
      <c r="E725" s="8" t="s">
        <v>7602</v>
      </c>
    </row>
    <row r="726" spans="2:5" ht="12.75" customHeight="1">
      <c r="B726" s="8" t="s">
        <v>868</v>
      </c>
      <c r="C726" s="8" t="s">
        <v>6265</v>
      </c>
      <c r="D726" s="8" t="s">
        <v>7603</v>
      </c>
      <c r="E726" s="8" t="s">
        <v>7604</v>
      </c>
    </row>
    <row r="727" spans="2:5" ht="12.75" customHeight="1">
      <c r="B727" s="8" t="s">
        <v>982</v>
      </c>
      <c r="C727" s="8" t="s">
        <v>1419</v>
      </c>
      <c r="D727" s="8" t="s">
        <v>7605</v>
      </c>
      <c r="E727" s="8" t="s">
        <v>7606</v>
      </c>
    </row>
    <row r="728" spans="2:5" ht="12.75" customHeight="1">
      <c r="B728" s="8" t="s">
        <v>982</v>
      </c>
      <c r="C728" s="8" t="s">
        <v>1419</v>
      </c>
      <c r="D728" s="8" t="s">
        <v>7605</v>
      </c>
      <c r="E728" s="8" t="s">
        <v>7607</v>
      </c>
    </row>
    <row r="729" spans="2:5" ht="12.75" customHeight="1">
      <c r="B729" s="8" t="s">
        <v>841</v>
      </c>
      <c r="C729" s="8" t="s">
        <v>1133</v>
      </c>
      <c r="D729" s="8" t="s">
        <v>7608</v>
      </c>
      <c r="E729" s="8" t="s">
        <v>7609</v>
      </c>
    </row>
    <row r="730" spans="2:5" ht="12.75" customHeight="1">
      <c r="B730" s="8" t="s">
        <v>841</v>
      </c>
      <c r="C730" s="8" t="s">
        <v>1133</v>
      </c>
      <c r="D730" s="8" t="s">
        <v>7608</v>
      </c>
      <c r="E730" s="8" t="s">
        <v>7610</v>
      </c>
    </row>
    <row r="731" spans="2:5" ht="12.75" customHeight="1">
      <c r="B731" s="8" t="s">
        <v>283</v>
      </c>
      <c r="C731" s="8" t="s">
        <v>755</v>
      </c>
      <c r="D731" s="8" t="s">
        <v>7611</v>
      </c>
      <c r="E731" s="8" t="s">
        <v>7612</v>
      </c>
    </row>
    <row r="732" spans="2:5" ht="12.75" customHeight="1">
      <c r="B732" s="8" t="s">
        <v>740</v>
      </c>
      <c r="C732" s="8" t="s">
        <v>6681</v>
      </c>
      <c r="D732" s="8" t="s">
        <v>7613</v>
      </c>
      <c r="E732" s="8" t="s">
        <v>7614</v>
      </c>
    </row>
    <row r="733" spans="2:5" ht="12.75" customHeight="1">
      <c r="B733" s="8" t="s">
        <v>740</v>
      </c>
      <c r="C733" s="8" t="s">
        <v>6681</v>
      </c>
      <c r="D733" s="8" t="s">
        <v>7615</v>
      </c>
      <c r="E733" s="8" t="s">
        <v>7616</v>
      </c>
    </row>
    <row r="734" spans="2:5" ht="12.75" customHeight="1">
      <c r="B734" s="8" t="s">
        <v>283</v>
      </c>
      <c r="C734" s="8" t="s">
        <v>783</v>
      </c>
      <c r="D734" s="8" t="s">
        <v>1094</v>
      </c>
      <c r="E734" s="8" t="s">
        <v>7617</v>
      </c>
    </row>
    <row r="735" spans="2:5" ht="12.75" customHeight="1">
      <c r="B735" s="8" t="s">
        <v>864</v>
      </c>
      <c r="C735" s="8" t="s">
        <v>865</v>
      </c>
      <c r="D735" s="8" t="s">
        <v>7618</v>
      </c>
      <c r="E735" s="8" t="s">
        <v>7619</v>
      </c>
    </row>
    <row r="736" spans="2:5" ht="12.75" customHeight="1">
      <c r="B736" s="8" t="s">
        <v>740</v>
      </c>
      <c r="C736" s="8" t="s">
        <v>6681</v>
      </c>
      <c r="D736" s="8" t="s">
        <v>7613</v>
      </c>
      <c r="E736" s="8" t="s">
        <v>7620</v>
      </c>
    </row>
    <row r="737" spans="2:5" ht="12.75" customHeight="1">
      <c r="B737" s="8" t="s">
        <v>283</v>
      </c>
      <c r="C737" s="8" t="s">
        <v>1234</v>
      </c>
      <c r="D737" s="8" t="s">
        <v>851</v>
      </c>
      <c r="E737" s="8" t="s">
        <v>7621</v>
      </c>
    </row>
    <row r="738" spans="2:5" ht="12.75" customHeight="1">
      <c r="B738" s="8" t="s">
        <v>841</v>
      </c>
      <c r="C738" s="8" t="s">
        <v>850</v>
      </c>
      <c r="D738" s="8" t="s">
        <v>851</v>
      </c>
      <c r="E738" s="8" t="s">
        <v>7622</v>
      </c>
    </row>
    <row r="739" spans="2:5" ht="12.75" customHeight="1">
      <c r="B739" s="8" t="s">
        <v>744</v>
      </c>
      <c r="C739" s="8" t="s">
        <v>1066</v>
      </c>
      <c r="D739" s="8" t="s">
        <v>915</v>
      </c>
      <c r="E739" s="8" t="s">
        <v>7623</v>
      </c>
    </row>
    <row r="740" spans="2:5" ht="12.75" customHeight="1">
      <c r="B740" s="8" t="s">
        <v>744</v>
      </c>
      <c r="C740" s="8" t="s">
        <v>745</v>
      </c>
      <c r="D740" s="8" t="s">
        <v>915</v>
      </c>
      <c r="E740" s="8" t="s">
        <v>7624</v>
      </c>
    </row>
    <row r="741" spans="2:5" ht="12.75" customHeight="1">
      <c r="B741" s="8" t="s">
        <v>744</v>
      </c>
      <c r="C741" s="8" t="s">
        <v>6966</v>
      </c>
      <c r="D741" s="8" t="s">
        <v>915</v>
      </c>
      <c r="E741" s="8" t="s">
        <v>7625</v>
      </c>
    </row>
    <row r="742" spans="2:5" ht="12.75" customHeight="1">
      <c r="B742" s="8" t="s">
        <v>744</v>
      </c>
      <c r="C742" s="8" t="s">
        <v>2761</v>
      </c>
      <c r="D742" s="8" t="s">
        <v>915</v>
      </c>
      <c r="E742" s="8" t="s">
        <v>7626</v>
      </c>
    </row>
    <row r="743" spans="2:5" ht="12.75" customHeight="1">
      <c r="B743" s="8" t="s">
        <v>744</v>
      </c>
      <c r="C743" s="8" t="s">
        <v>745</v>
      </c>
      <c r="D743" s="8" t="s">
        <v>915</v>
      </c>
      <c r="E743" s="8" t="s">
        <v>7627</v>
      </c>
    </row>
    <row r="744" spans="2:5" ht="12.75" customHeight="1">
      <c r="B744" s="8" t="s">
        <v>301</v>
      </c>
      <c r="C744" s="8" t="s">
        <v>913</v>
      </c>
      <c r="D744" s="8" t="s">
        <v>915</v>
      </c>
      <c r="E744" s="8" t="s">
        <v>917</v>
      </c>
    </row>
    <row r="745" spans="2:5" ht="12.75" customHeight="1">
      <c r="B745" s="8" t="s">
        <v>301</v>
      </c>
      <c r="C745" s="8" t="s">
        <v>888</v>
      </c>
      <c r="D745" s="8" t="s">
        <v>915</v>
      </c>
      <c r="E745" s="8" t="s">
        <v>7628</v>
      </c>
    </row>
    <row r="746" spans="2:5" ht="12.75" customHeight="1">
      <c r="B746" s="8" t="s">
        <v>301</v>
      </c>
      <c r="C746" s="8" t="s">
        <v>894</v>
      </c>
      <c r="D746" s="8" t="s">
        <v>915</v>
      </c>
      <c r="E746" s="8" t="s">
        <v>7629</v>
      </c>
    </row>
    <row r="747" spans="2:5" ht="12.75" customHeight="1">
      <c r="B747" s="8" t="s">
        <v>828</v>
      </c>
      <c r="C747" s="8" t="s">
        <v>829</v>
      </c>
      <c r="D747" s="8" t="s">
        <v>1222</v>
      </c>
      <c r="E747" s="8" t="s">
        <v>7630</v>
      </c>
    </row>
    <row r="748" spans="2:5" ht="12.75" customHeight="1">
      <c r="B748" s="8" t="s">
        <v>828</v>
      </c>
      <c r="C748" s="8" t="s">
        <v>829</v>
      </c>
      <c r="D748" s="8" t="s">
        <v>1222</v>
      </c>
      <c r="E748" s="8" t="s">
        <v>7631</v>
      </c>
    </row>
    <row r="749" spans="2:5" ht="12.75" customHeight="1">
      <c r="B749" s="8" t="s">
        <v>931</v>
      </c>
      <c r="C749" s="8" t="s">
        <v>932</v>
      </c>
      <c r="D749" s="8" t="s">
        <v>7632</v>
      </c>
      <c r="E749" s="8" t="s">
        <v>7633</v>
      </c>
    </row>
    <row r="750" spans="2:5" ht="12.75" customHeight="1">
      <c r="B750" s="8" t="s">
        <v>864</v>
      </c>
      <c r="C750" s="8" t="s">
        <v>865</v>
      </c>
      <c r="D750" s="8" t="s">
        <v>7632</v>
      </c>
      <c r="E750" s="8" t="s">
        <v>7634</v>
      </c>
    </row>
    <row r="751" spans="2:5" ht="12.75" customHeight="1">
      <c r="B751" s="8" t="s">
        <v>931</v>
      </c>
      <c r="C751" s="8" t="s">
        <v>932</v>
      </c>
      <c r="D751" s="8" t="s">
        <v>7632</v>
      </c>
      <c r="E751" s="8" t="s">
        <v>7635</v>
      </c>
    </row>
    <row r="752" spans="2:5" ht="12.75" customHeight="1">
      <c r="B752" s="8" t="s">
        <v>931</v>
      </c>
      <c r="C752" s="8" t="s">
        <v>932</v>
      </c>
      <c r="D752" s="8" t="s">
        <v>7632</v>
      </c>
      <c r="E752" s="8" t="s">
        <v>7636</v>
      </c>
    </row>
    <row r="753" spans="2:5" ht="12.75" customHeight="1">
      <c r="B753" s="8" t="s">
        <v>931</v>
      </c>
      <c r="C753" s="8" t="s">
        <v>932</v>
      </c>
      <c r="D753" s="8" t="s">
        <v>7632</v>
      </c>
      <c r="E753" s="8" t="s">
        <v>7637</v>
      </c>
    </row>
    <row r="754" spans="2:5" ht="12.75" customHeight="1">
      <c r="B754" s="8" t="s">
        <v>864</v>
      </c>
      <c r="C754" s="8" t="s">
        <v>865</v>
      </c>
      <c r="D754" s="8" t="s">
        <v>1415</v>
      </c>
      <c r="E754" s="8" t="s">
        <v>7638</v>
      </c>
    </row>
    <row r="755" spans="2:5" ht="12.75" customHeight="1">
      <c r="B755" s="8" t="s">
        <v>1024</v>
      </c>
      <c r="C755" s="8" t="s">
        <v>6296</v>
      </c>
      <c r="D755" s="8" t="s">
        <v>7639</v>
      </c>
      <c r="E755" s="8" t="s">
        <v>7640</v>
      </c>
    </row>
    <row r="756" spans="2:5" ht="12.75" customHeight="1">
      <c r="B756" s="8" t="s">
        <v>864</v>
      </c>
      <c r="C756" s="8" t="s">
        <v>865</v>
      </c>
      <c r="D756" s="8" t="s">
        <v>7641</v>
      </c>
      <c r="E756" s="8" t="s">
        <v>7642</v>
      </c>
    </row>
    <row r="757" spans="2:5" ht="12.75" customHeight="1">
      <c r="B757" s="8" t="s">
        <v>1028</v>
      </c>
      <c r="C757" s="8" t="s">
        <v>6637</v>
      </c>
      <c r="D757" s="8" t="s">
        <v>1415</v>
      </c>
      <c r="E757" s="8" t="s">
        <v>7643</v>
      </c>
    </row>
    <row r="758" spans="2:5" ht="12.75" customHeight="1">
      <c r="B758" s="8" t="s">
        <v>990</v>
      </c>
      <c r="C758" s="8" t="s">
        <v>991</v>
      </c>
      <c r="D758" s="8" t="s">
        <v>5319</v>
      </c>
      <c r="E758" s="8" t="s">
        <v>7644</v>
      </c>
    </row>
    <row r="759" spans="2:5" ht="12.75" customHeight="1">
      <c r="B759" s="8" t="s">
        <v>853</v>
      </c>
      <c r="C759" s="8" t="s">
        <v>1006</v>
      </c>
      <c r="D759" s="8" t="s">
        <v>7645</v>
      </c>
      <c r="E759" s="8" t="s">
        <v>7646</v>
      </c>
    </row>
    <row r="760" spans="2:5" ht="12.75" customHeight="1">
      <c r="B760" s="8" t="s">
        <v>1024</v>
      </c>
      <c r="C760" s="8" t="s">
        <v>1321</v>
      </c>
      <c r="D760" s="8" t="s">
        <v>7647</v>
      </c>
      <c r="E760" s="8" t="s">
        <v>7648</v>
      </c>
    </row>
    <row r="761" spans="2:5" ht="12.75" customHeight="1">
      <c r="B761" s="8" t="s">
        <v>853</v>
      </c>
      <c r="C761" s="8" t="s">
        <v>1006</v>
      </c>
      <c r="D761" s="8" t="s">
        <v>1415</v>
      </c>
      <c r="E761" s="8" t="s">
        <v>7649</v>
      </c>
    </row>
    <row r="762" spans="2:5" ht="12.75" customHeight="1">
      <c r="B762" s="8" t="s">
        <v>853</v>
      </c>
      <c r="C762" s="8" t="s">
        <v>1006</v>
      </c>
      <c r="D762" s="8" t="s">
        <v>1415</v>
      </c>
      <c r="E762" s="8" t="s">
        <v>7650</v>
      </c>
    </row>
    <row r="763" spans="2:5" ht="12.75" customHeight="1">
      <c r="B763" s="8" t="s">
        <v>990</v>
      </c>
      <c r="C763" s="8" t="s">
        <v>991</v>
      </c>
      <c r="D763" s="8" t="s">
        <v>7651</v>
      </c>
      <c r="E763" s="8" t="s">
        <v>7652</v>
      </c>
    </row>
    <row r="764" spans="2:5" ht="12.75" customHeight="1">
      <c r="B764" s="8" t="s">
        <v>283</v>
      </c>
      <c r="C764" s="8" t="s">
        <v>1234</v>
      </c>
      <c r="D764" s="8" t="s">
        <v>791</v>
      </c>
      <c r="E764" s="8" t="s">
        <v>1498</v>
      </c>
    </row>
    <row r="765" spans="2:5" ht="12.75" customHeight="1">
      <c r="B765" s="8" t="s">
        <v>283</v>
      </c>
      <c r="C765" s="8" t="s">
        <v>1234</v>
      </c>
      <c r="D765" s="8" t="s">
        <v>791</v>
      </c>
      <c r="E765" s="8" t="s">
        <v>7653</v>
      </c>
    </row>
    <row r="766" spans="2:5" ht="12.75" customHeight="1">
      <c r="B766" s="8" t="s">
        <v>283</v>
      </c>
      <c r="C766" s="8" t="s">
        <v>1234</v>
      </c>
      <c r="D766" s="8" t="s">
        <v>791</v>
      </c>
      <c r="E766" s="8" t="s">
        <v>7654</v>
      </c>
    </row>
    <row r="767" spans="2:5" ht="12.75" customHeight="1">
      <c r="B767" s="8" t="s">
        <v>283</v>
      </c>
      <c r="C767" s="8" t="s">
        <v>1234</v>
      </c>
      <c r="D767" s="8" t="s">
        <v>791</v>
      </c>
      <c r="E767" s="8" t="s">
        <v>7655</v>
      </c>
    </row>
    <row r="768" spans="2:5" ht="12.75" customHeight="1">
      <c r="B768" s="8" t="s">
        <v>864</v>
      </c>
      <c r="C768" s="8" t="s">
        <v>865</v>
      </c>
      <c r="D768" s="8" t="s">
        <v>3719</v>
      </c>
      <c r="E768" s="8" t="s">
        <v>7656</v>
      </c>
    </row>
    <row r="769" spans="2:5" ht="12.75" customHeight="1">
      <c r="B769" s="8" t="s">
        <v>367</v>
      </c>
      <c r="C769" s="8" t="s">
        <v>735</v>
      </c>
      <c r="D769" s="8" t="s">
        <v>7657</v>
      </c>
      <c r="E769" s="8" t="s">
        <v>7658</v>
      </c>
    </row>
    <row r="770" spans="2:5" ht="12.75" customHeight="1">
      <c r="B770" s="8" t="s">
        <v>864</v>
      </c>
      <c r="C770" s="8" t="s">
        <v>865</v>
      </c>
      <c r="D770" s="8" t="s">
        <v>7659</v>
      </c>
      <c r="E770" s="8" t="s">
        <v>7660</v>
      </c>
    </row>
    <row r="771" spans="2:5" ht="12.75" customHeight="1">
      <c r="B771" s="8" t="s">
        <v>931</v>
      </c>
      <c r="C771" s="8" t="s">
        <v>932</v>
      </c>
      <c r="D771" s="8" t="s">
        <v>7661</v>
      </c>
      <c r="E771" s="8" t="s">
        <v>7662</v>
      </c>
    </row>
    <row r="772" spans="2:5" ht="12.75" customHeight="1">
      <c r="B772" s="8" t="s">
        <v>1945</v>
      </c>
      <c r="C772" s="8" t="s">
        <v>1946</v>
      </c>
      <c r="D772" s="8" t="s">
        <v>7663</v>
      </c>
      <c r="E772" s="8" t="s">
        <v>7664</v>
      </c>
    </row>
    <row r="773" spans="2:5" ht="12.75" customHeight="1">
      <c r="B773" s="8" t="s">
        <v>841</v>
      </c>
      <c r="C773" s="8" t="s">
        <v>1136</v>
      </c>
      <c r="D773" s="8" t="s">
        <v>1296</v>
      </c>
      <c r="E773" s="8" t="s">
        <v>7665</v>
      </c>
    </row>
    <row r="774" spans="2:5" ht="12.75" customHeight="1">
      <c r="B774" s="8" t="s">
        <v>841</v>
      </c>
      <c r="C774" s="8" t="s">
        <v>1136</v>
      </c>
      <c r="D774" s="8" t="s">
        <v>1415</v>
      </c>
      <c r="E774" s="8" t="s">
        <v>7666</v>
      </c>
    </row>
    <row r="775" spans="2:5" ht="12.75" customHeight="1">
      <c r="B775" s="8" t="s">
        <v>990</v>
      </c>
      <c r="C775" s="8" t="s">
        <v>991</v>
      </c>
      <c r="D775" s="8" t="s">
        <v>7667</v>
      </c>
      <c r="E775" s="8" t="s">
        <v>7668</v>
      </c>
    </row>
    <row r="776" spans="2:5" ht="12.75" customHeight="1">
      <c r="B776" s="8" t="s">
        <v>990</v>
      </c>
      <c r="C776" s="8" t="s">
        <v>991</v>
      </c>
      <c r="D776" s="8" t="s">
        <v>1415</v>
      </c>
      <c r="E776" s="8" t="s">
        <v>7669</v>
      </c>
    </row>
    <row r="777" spans="2:5" ht="12.75" customHeight="1">
      <c r="B777" s="8" t="s">
        <v>990</v>
      </c>
      <c r="C777" s="8" t="s">
        <v>991</v>
      </c>
      <c r="D777" s="8" t="s">
        <v>1415</v>
      </c>
      <c r="E777" s="8" t="s">
        <v>7670</v>
      </c>
    </row>
    <row r="778" spans="2:5" ht="12.75" customHeight="1">
      <c r="B778" s="8" t="s">
        <v>990</v>
      </c>
      <c r="C778" s="8" t="s">
        <v>991</v>
      </c>
      <c r="D778" s="8" t="s">
        <v>1415</v>
      </c>
      <c r="E778" s="8" t="s">
        <v>7671</v>
      </c>
    </row>
    <row r="779" spans="2:5" ht="12.75" customHeight="1">
      <c r="B779" s="8" t="s">
        <v>367</v>
      </c>
      <c r="C779" s="8" t="s">
        <v>7672</v>
      </c>
      <c r="D779" s="8" t="s">
        <v>7673</v>
      </c>
      <c r="E779" s="8" t="s">
        <v>7674</v>
      </c>
    </row>
    <row r="780" spans="2:5" ht="12.75" customHeight="1">
      <c r="B780" s="8" t="s">
        <v>367</v>
      </c>
      <c r="C780" s="8" t="s">
        <v>735</v>
      </c>
      <c r="D780" s="8" t="s">
        <v>7673</v>
      </c>
      <c r="E780" s="8" t="s">
        <v>7675</v>
      </c>
    </row>
    <row r="781" spans="2:5" ht="12.75" customHeight="1">
      <c r="B781" s="8" t="s">
        <v>853</v>
      </c>
      <c r="C781" s="8" t="s">
        <v>1006</v>
      </c>
      <c r="D781" s="8" t="s">
        <v>7676</v>
      </c>
      <c r="E781" s="8" t="s">
        <v>7677</v>
      </c>
    </row>
    <row r="782" spans="2:5" ht="12.75" customHeight="1">
      <c r="B782" s="8" t="s">
        <v>990</v>
      </c>
      <c r="C782" s="8" t="s">
        <v>991</v>
      </c>
      <c r="D782" s="8" t="s">
        <v>7678</v>
      </c>
      <c r="E782" s="8" t="s">
        <v>7679</v>
      </c>
    </row>
    <row r="783" spans="2:5" ht="12.75" customHeight="1">
      <c r="B783" s="8" t="s">
        <v>841</v>
      </c>
      <c r="C783" s="8" t="s">
        <v>1133</v>
      </c>
      <c r="D783" s="8" t="s">
        <v>1300</v>
      </c>
      <c r="E783" s="8" t="s">
        <v>7680</v>
      </c>
    </row>
    <row r="784" spans="2:5" ht="12.75" customHeight="1">
      <c r="B784" s="8" t="s">
        <v>841</v>
      </c>
      <c r="C784" s="8" t="s">
        <v>1133</v>
      </c>
      <c r="D784" s="8" t="s">
        <v>1300</v>
      </c>
      <c r="E784" s="8" t="s">
        <v>1302</v>
      </c>
    </row>
    <row r="785" spans="2:5" ht="12.75" customHeight="1">
      <c r="B785" s="8" t="s">
        <v>283</v>
      </c>
      <c r="C785" s="8" t="s">
        <v>726</v>
      </c>
      <c r="D785" s="8" t="s">
        <v>7681</v>
      </c>
      <c r="E785" s="8" t="s">
        <v>7682</v>
      </c>
    </row>
    <row r="786" spans="2:5" ht="12.75" customHeight="1">
      <c r="B786" s="8" t="s">
        <v>864</v>
      </c>
      <c r="C786" s="8" t="s">
        <v>865</v>
      </c>
      <c r="D786" s="8" t="s">
        <v>7683</v>
      </c>
      <c r="E786" s="8" t="s">
        <v>7684</v>
      </c>
    </row>
    <row r="787" spans="2:5" ht="12.75" customHeight="1">
      <c r="B787" s="8" t="s">
        <v>864</v>
      </c>
      <c r="C787" s="8" t="s">
        <v>6757</v>
      </c>
      <c r="D787" s="8" t="s">
        <v>7685</v>
      </c>
      <c r="E787" s="8" t="s">
        <v>7685</v>
      </c>
    </row>
    <row r="788" spans="2:5" ht="12.75" customHeight="1">
      <c r="B788" s="8" t="s">
        <v>1028</v>
      </c>
      <c r="C788" s="8" t="s">
        <v>6318</v>
      </c>
      <c r="D788" s="8" t="s">
        <v>7686</v>
      </c>
      <c r="E788" s="8" t="s">
        <v>7686</v>
      </c>
    </row>
    <row r="789" spans="2:5" ht="12.75" customHeight="1">
      <c r="B789" s="8" t="s">
        <v>982</v>
      </c>
      <c r="C789" s="8" t="s">
        <v>1419</v>
      </c>
      <c r="D789" s="8" t="s">
        <v>7687</v>
      </c>
      <c r="E789" s="8" t="s">
        <v>7688</v>
      </c>
    </row>
    <row r="790" spans="2:5" ht="12.75" customHeight="1">
      <c r="B790" s="8" t="s">
        <v>841</v>
      </c>
      <c r="C790" s="8" t="s">
        <v>7326</v>
      </c>
      <c r="D790" s="8" t="s">
        <v>7689</v>
      </c>
      <c r="E790" s="8" t="s">
        <v>7690</v>
      </c>
    </row>
    <row r="791" spans="2:5" ht="12.75" customHeight="1">
      <c r="B791" s="8" t="s">
        <v>7058</v>
      </c>
      <c r="C791" s="8" t="s">
        <v>7691</v>
      </c>
      <c r="D791" s="8" t="s">
        <v>6496</v>
      </c>
      <c r="E791" s="8" t="s">
        <v>7692</v>
      </c>
    </row>
    <row r="792" spans="2:5" ht="12.75" customHeight="1">
      <c r="B792" s="8" t="s">
        <v>982</v>
      </c>
      <c r="C792" s="8" t="s">
        <v>1419</v>
      </c>
      <c r="D792" s="8" t="s">
        <v>7693</v>
      </c>
      <c r="E792" s="8" t="s">
        <v>7694</v>
      </c>
    </row>
    <row r="793" spans="2:5" ht="12.75" customHeight="1">
      <c r="B793" s="8" t="s">
        <v>841</v>
      </c>
      <c r="C793" s="8" t="s">
        <v>7326</v>
      </c>
      <c r="D793" s="8" t="s">
        <v>7695</v>
      </c>
      <c r="E793" s="8" t="s">
        <v>7696</v>
      </c>
    </row>
    <row r="794" spans="2:5" ht="12.75" customHeight="1">
      <c r="B794" s="8" t="s">
        <v>367</v>
      </c>
      <c r="C794" s="8" t="s">
        <v>794</v>
      </c>
      <c r="D794" s="8" t="s">
        <v>7697</v>
      </c>
      <c r="E794" s="8" t="s">
        <v>7698</v>
      </c>
    </row>
    <row r="795" spans="2:5" ht="12.75" customHeight="1">
      <c r="B795" s="8" t="s">
        <v>367</v>
      </c>
      <c r="C795" s="8" t="s">
        <v>794</v>
      </c>
      <c r="D795" s="8" t="s">
        <v>7697</v>
      </c>
      <c r="E795" s="8" t="s">
        <v>7699</v>
      </c>
    </row>
    <row r="796" spans="2:5" ht="12.75" customHeight="1">
      <c r="B796" s="8" t="s">
        <v>367</v>
      </c>
      <c r="C796" s="8" t="s">
        <v>794</v>
      </c>
      <c r="D796" s="8" t="s">
        <v>7697</v>
      </c>
      <c r="E796" s="8" t="s">
        <v>7700</v>
      </c>
    </row>
    <row r="797" spans="2:5" ht="12.75" customHeight="1">
      <c r="B797" s="8" t="s">
        <v>367</v>
      </c>
      <c r="C797" s="8" t="s">
        <v>794</v>
      </c>
      <c r="D797" s="8" t="s">
        <v>7697</v>
      </c>
      <c r="E797" s="8" t="s">
        <v>7701</v>
      </c>
    </row>
    <row r="798" spans="2:5" ht="12.75" customHeight="1">
      <c r="B798" s="8" t="s">
        <v>367</v>
      </c>
      <c r="C798" s="8" t="s">
        <v>794</v>
      </c>
      <c r="D798" s="8" t="s">
        <v>7697</v>
      </c>
      <c r="E798" s="8" t="s">
        <v>7702</v>
      </c>
    </row>
    <row r="799" spans="2:5" ht="12.75" customHeight="1">
      <c r="B799" s="8" t="s">
        <v>367</v>
      </c>
      <c r="C799" s="8" t="s">
        <v>794</v>
      </c>
      <c r="D799" s="8" t="s">
        <v>7697</v>
      </c>
      <c r="E799" s="8" t="s">
        <v>7703</v>
      </c>
    </row>
    <row r="800" spans="2:5" ht="12.75" customHeight="1">
      <c r="B800" s="8" t="s">
        <v>367</v>
      </c>
      <c r="C800" s="8" t="s">
        <v>800</v>
      </c>
      <c r="D800" s="8" t="s">
        <v>7704</v>
      </c>
      <c r="E800" s="8" t="s">
        <v>7705</v>
      </c>
    </row>
    <row r="801" spans="2:5" ht="12.75" customHeight="1">
      <c r="B801" s="8" t="s">
        <v>1945</v>
      </c>
      <c r="C801" s="8" t="s">
        <v>1946</v>
      </c>
      <c r="D801" s="8" t="s">
        <v>7706</v>
      </c>
      <c r="E801" s="8" t="s">
        <v>7707</v>
      </c>
    </row>
    <row r="802" spans="2:5" ht="12.75" customHeight="1">
      <c r="B802" s="8" t="s">
        <v>1945</v>
      </c>
      <c r="C802" s="8" t="s">
        <v>1946</v>
      </c>
      <c r="D802" s="8" t="s">
        <v>1415</v>
      </c>
      <c r="E802" s="8" t="s">
        <v>7708</v>
      </c>
    </row>
    <row r="803" spans="2:5" ht="12.75" customHeight="1">
      <c r="B803" s="8" t="s">
        <v>841</v>
      </c>
      <c r="C803" s="8" t="s">
        <v>846</v>
      </c>
      <c r="D803" s="8" t="s">
        <v>847</v>
      </c>
      <c r="E803" s="8" t="s">
        <v>7709</v>
      </c>
    </row>
    <row r="804" spans="2:5" ht="12.75" customHeight="1">
      <c r="B804" s="8" t="s">
        <v>841</v>
      </c>
      <c r="C804" s="8" t="s">
        <v>846</v>
      </c>
      <c r="D804" s="8" t="s">
        <v>847</v>
      </c>
      <c r="E804" s="8" t="s">
        <v>849</v>
      </c>
    </row>
    <row r="805" spans="2:5" ht="12.75" customHeight="1">
      <c r="B805" s="8" t="s">
        <v>301</v>
      </c>
      <c r="C805" s="8" t="s">
        <v>894</v>
      </c>
      <c r="D805" s="8" t="s">
        <v>847</v>
      </c>
      <c r="E805" s="8" t="s">
        <v>7710</v>
      </c>
    </row>
    <row r="806" spans="2:5" ht="12.75" customHeight="1">
      <c r="B806" s="8" t="s">
        <v>301</v>
      </c>
      <c r="C806" s="8" t="s">
        <v>894</v>
      </c>
      <c r="D806" s="8" t="s">
        <v>847</v>
      </c>
      <c r="E806" s="8" t="s">
        <v>912</v>
      </c>
    </row>
    <row r="807" spans="2:5" ht="12.75" customHeight="1">
      <c r="B807" s="8" t="s">
        <v>301</v>
      </c>
      <c r="C807" s="8" t="s">
        <v>894</v>
      </c>
      <c r="D807" s="8" t="s">
        <v>847</v>
      </c>
      <c r="E807" s="8" t="s">
        <v>7711</v>
      </c>
    </row>
    <row r="808" spans="2:5" ht="12.75" customHeight="1">
      <c r="B808" s="8" t="s">
        <v>301</v>
      </c>
      <c r="C808" s="8" t="s">
        <v>894</v>
      </c>
      <c r="D808" s="8" t="s">
        <v>847</v>
      </c>
      <c r="E808" s="8" t="s">
        <v>7712</v>
      </c>
    </row>
    <row r="809" spans="2:5" ht="12.75" customHeight="1">
      <c r="B809" s="8" t="s">
        <v>301</v>
      </c>
      <c r="C809" s="8" t="s">
        <v>894</v>
      </c>
      <c r="D809" s="8" t="s">
        <v>847</v>
      </c>
      <c r="E809" s="8" t="s">
        <v>7713</v>
      </c>
    </row>
    <row r="810" spans="2:5" ht="12.75" customHeight="1">
      <c r="B810" s="8" t="s">
        <v>7058</v>
      </c>
      <c r="C810" s="8" t="s">
        <v>7480</v>
      </c>
      <c r="D810" s="8" t="s">
        <v>7714</v>
      </c>
      <c r="E810" s="8" t="s">
        <v>7714</v>
      </c>
    </row>
    <row r="811" spans="2:5" ht="12.75" customHeight="1">
      <c r="B811" s="8" t="s">
        <v>864</v>
      </c>
      <c r="C811" s="8" t="s">
        <v>865</v>
      </c>
      <c r="D811" s="8" t="s">
        <v>7715</v>
      </c>
      <c r="E811" s="8" t="s">
        <v>7716</v>
      </c>
    </row>
    <row r="812" spans="2:5" ht="12.75" customHeight="1">
      <c r="B812" s="8" t="s">
        <v>864</v>
      </c>
      <c r="C812" s="8" t="s">
        <v>865</v>
      </c>
      <c r="D812" s="8" t="s">
        <v>1415</v>
      </c>
      <c r="E812" s="8" t="s">
        <v>7717</v>
      </c>
    </row>
    <row r="813" spans="2:5" ht="12.75" customHeight="1">
      <c r="B813" s="8" t="s">
        <v>864</v>
      </c>
      <c r="C813" s="8" t="s">
        <v>865</v>
      </c>
      <c r="D813" s="8" t="s">
        <v>1415</v>
      </c>
      <c r="E813" s="8" t="s">
        <v>7718</v>
      </c>
    </row>
    <row r="814" spans="2:5" ht="12.75" customHeight="1">
      <c r="B814" s="8" t="s">
        <v>864</v>
      </c>
      <c r="C814" s="8" t="s">
        <v>865</v>
      </c>
      <c r="D814" s="8" t="s">
        <v>7719</v>
      </c>
      <c r="E814" s="8" t="s">
        <v>7719</v>
      </c>
    </row>
    <row r="815" spans="2:5" ht="12.75" customHeight="1">
      <c r="B815" s="8" t="s">
        <v>864</v>
      </c>
      <c r="C815" s="8" t="s">
        <v>6757</v>
      </c>
      <c r="D815" s="8" t="s">
        <v>7720</v>
      </c>
      <c r="E815" s="8" t="s">
        <v>7721</v>
      </c>
    </row>
    <row r="816" spans="2:5" ht="12.75" customHeight="1">
      <c r="B816" s="8" t="s">
        <v>864</v>
      </c>
      <c r="C816" s="8" t="s">
        <v>6757</v>
      </c>
      <c r="D816" s="8" t="s">
        <v>7722</v>
      </c>
      <c r="E816" s="8" t="s">
        <v>7723</v>
      </c>
    </row>
    <row r="817" spans="2:5" ht="12.75" customHeight="1">
      <c r="B817" s="8" t="s">
        <v>864</v>
      </c>
      <c r="C817" s="8" t="s">
        <v>6757</v>
      </c>
      <c r="D817" s="8" t="s">
        <v>7724</v>
      </c>
      <c r="E817" s="8" t="s">
        <v>7725</v>
      </c>
    </row>
    <row r="818" spans="2:5" ht="12.75" customHeight="1">
      <c r="B818" s="8" t="s">
        <v>864</v>
      </c>
      <c r="C818" s="8" t="s">
        <v>865</v>
      </c>
      <c r="D818" s="8" t="s">
        <v>7726</v>
      </c>
      <c r="E818" s="8" t="s">
        <v>7727</v>
      </c>
    </row>
    <row r="819" spans="2:5" ht="12.75" customHeight="1">
      <c r="B819" s="8" t="s">
        <v>864</v>
      </c>
      <c r="C819" s="8" t="s">
        <v>865</v>
      </c>
      <c r="D819" s="8" t="s">
        <v>7728</v>
      </c>
      <c r="E819" s="8" t="s">
        <v>7729</v>
      </c>
    </row>
    <row r="820" spans="2:5" ht="12.75" customHeight="1">
      <c r="B820" s="8" t="s">
        <v>990</v>
      </c>
      <c r="C820" s="8" t="s">
        <v>991</v>
      </c>
      <c r="D820" s="8" t="s">
        <v>7730</v>
      </c>
      <c r="E820" s="8" t="s">
        <v>7731</v>
      </c>
    </row>
    <row r="821" spans="2:5" ht="12.75" customHeight="1">
      <c r="B821" s="8" t="s">
        <v>931</v>
      </c>
      <c r="C821" s="8" t="s">
        <v>932</v>
      </c>
      <c r="D821" s="8" t="s">
        <v>7732</v>
      </c>
      <c r="E821" s="8" t="s">
        <v>7733</v>
      </c>
    </row>
    <row r="822" spans="2:5" ht="12.75" customHeight="1">
      <c r="B822" s="8" t="s">
        <v>931</v>
      </c>
      <c r="C822" s="8" t="s">
        <v>932</v>
      </c>
      <c r="D822" s="8" t="s">
        <v>7732</v>
      </c>
      <c r="E822" s="8" t="s">
        <v>7734</v>
      </c>
    </row>
    <row r="823" spans="2:5" ht="12.75" customHeight="1">
      <c r="B823" s="8" t="s">
        <v>931</v>
      </c>
      <c r="C823" s="8" t="s">
        <v>932</v>
      </c>
      <c r="D823" s="8" t="s">
        <v>7732</v>
      </c>
      <c r="E823" s="8" t="s">
        <v>7735</v>
      </c>
    </row>
    <row r="824" spans="2:5" ht="12.75" customHeight="1">
      <c r="B824" s="8" t="s">
        <v>367</v>
      </c>
      <c r="C824" s="8" t="s">
        <v>7736</v>
      </c>
      <c r="D824" s="8" t="s">
        <v>1000</v>
      </c>
      <c r="E824" s="8" t="s">
        <v>7737</v>
      </c>
    </row>
    <row r="825" spans="2:5" ht="12.75" customHeight="1">
      <c r="B825" s="8" t="s">
        <v>841</v>
      </c>
      <c r="C825" s="8" t="s">
        <v>850</v>
      </c>
      <c r="D825" s="8" t="s">
        <v>1000</v>
      </c>
      <c r="E825" s="8" t="s">
        <v>7738</v>
      </c>
    </row>
    <row r="826" spans="2:5" ht="12.75" customHeight="1">
      <c r="B826" s="8" t="s">
        <v>367</v>
      </c>
      <c r="C826" s="8" t="s">
        <v>7736</v>
      </c>
      <c r="D826" s="8" t="s">
        <v>1415</v>
      </c>
      <c r="E826" s="8" t="s">
        <v>7739</v>
      </c>
    </row>
    <row r="827" spans="2:5" ht="12.75" customHeight="1">
      <c r="B827" s="8" t="s">
        <v>841</v>
      </c>
      <c r="C827" s="8" t="s">
        <v>850</v>
      </c>
      <c r="D827" s="8" t="s">
        <v>1415</v>
      </c>
      <c r="E827" s="8" t="s">
        <v>7740</v>
      </c>
    </row>
    <row r="828" spans="2:5" ht="12.75" customHeight="1">
      <c r="B828" s="8" t="s">
        <v>367</v>
      </c>
      <c r="C828" s="8" t="s">
        <v>7736</v>
      </c>
      <c r="D828" s="8" t="s">
        <v>1415</v>
      </c>
      <c r="E828" s="8" t="s">
        <v>7741</v>
      </c>
    </row>
    <row r="829" spans="2:5" ht="12.75" customHeight="1">
      <c r="B829" s="8" t="s">
        <v>367</v>
      </c>
      <c r="C829" s="8" t="s">
        <v>7736</v>
      </c>
      <c r="D829" s="8" t="s">
        <v>1415</v>
      </c>
      <c r="E829" s="8" t="s">
        <v>7742</v>
      </c>
    </row>
    <row r="830" spans="2:5" ht="12.75" customHeight="1">
      <c r="B830" s="8" t="s">
        <v>6381</v>
      </c>
      <c r="C830" s="8" t="s">
        <v>7407</v>
      </c>
      <c r="D830" s="8" t="s">
        <v>7743</v>
      </c>
      <c r="E830" s="8" t="s">
        <v>7744</v>
      </c>
    </row>
    <row r="831" spans="2:5" ht="12.75" customHeight="1">
      <c r="B831" s="8" t="s">
        <v>868</v>
      </c>
      <c r="C831" s="8" t="s">
        <v>6376</v>
      </c>
      <c r="D831" s="8" t="s">
        <v>7745</v>
      </c>
      <c r="E831" s="8" t="s">
        <v>7746</v>
      </c>
    </row>
    <row r="832" spans="2:5" ht="12.75" customHeight="1">
      <c r="B832" s="8" t="s">
        <v>1162</v>
      </c>
      <c r="C832" s="8" t="s">
        <v>1163</v>
      </c>
      <c r="D832" s="8" t="s">
        <v>7747</v>
      </c>
      <c r="E832" s="8" t="s">
        <v>7748</v>
      </c>
    </row>
    <row r="833" spans="2:5" ht="12.75" customHeight="1">
      <c r="B833" s="8" t="s">
        <v>864</v>
      </c>
      <c r="C833" s="8" t="s">
        <v>865</v>
      </c>
      <c r="D833" s="8" t="s">
        <v>7749</v>
      </c>
      <c r="E833" s="8" t="s">
        <v>7750</v>
      </c>
    </row>
    <row r="834" spans="2:5" ht="12.75" customHeight="1">
      <c r="B834" s="8" t="s">
        <v>6381</v>
      </c>
      <c r="C834" s="8" t="s">
        <v>6382</v>
      </c>
      <c r="D834" s="8" t="s">
        <v>6387</v>
      </c>
      <c r="E834" s="8" t="s">
        <v>7751</v>
      </c>
    </row>
    <row r="835" spans="2:5" ht="12.75" customHeight="1">
      <c r="B835" s="8" t="s">
        <v>283</v>
      </c>
      <c r="C835" s="8" t="s">
        <v>776</v>
      </c>
      <c r="D835" s="8" t="s">
        <v>966</v>
      </c>
      <c r="E835" s="8" t="s">
        <v>968</v>
      </c>
    </row>
    <row r="836" spans="2:5" ht="12.75" customHeight="1">
      <c r="B836" s="8" t="s">
        <v>841</v>
      </c>
      <c r="C836" s="8" t="s">
        <v>1003</v>
      </c>
      <c r="D836" s="8" t="s">
        <v>7327</v>
      </c>
      <c r="E836" s="8" t="s">
        <v>7752</v>
      </c>
    </row>
    <row r="837" spans="2:5" ht="12.75" customHeight="1">
      <c r="B837" s="8" t="s">
        <v>990</v>
      </c>
      <c r="C837" s="8" t="s">
        <v>991</v>
      </c>
      <c r="D837" s="8" t="s">
        <v>7753</v>
      </c>
      <c r="E837" s="8" t="s">
        <v>7754</v>
      </c>
    </row>
    <row r="838" spans="2:5" ht="12.75" customHeight="1">
      <c r="B838" s="8" t="s">
        <v>1162</v>
      </c>
      <c r="C838" s="8" t="s">
        <v>1163</v>
      </c>
      <c r="D838" s="8" t="s">
        <v>7755</v>
      </c>
      <c r="E838" s="8" t="s">
        <v>7756</v>
      </c>
    </row>
    <row r="839" spans="2:5" ht="12.75" customHeight="1">
      <c r="B839" s="8" t="s">
        <v>1162</v>
      </c>
      <c r="C839" s="8" t="s">
        <v>1163</v>
      </c>
      <c r="D839" s="8" t="s">
        <v>7755</v>
      </c>
      <c r="E839" s="8" t="s">
        <v>7757</v>
      </c>
    </row>
    <row r="840" spans="2:5" ht="12.75" customHeight="1">
      <c r="B840" s="8" t="s">
        <v>1162</v>
      </c>
      <c r="C840" s="8" t="s">
        <v>1163</v>
      </c>
      <c r="D840" s="8" t="s">
        <v>7755</v>
      </c>
      <c r="E840" s="8" t="s">
        <v>7758</v>
      </c>
    </row>
    <row r="841" spans="2:5" ht="12.75" customHeight="1">
      <c r="B841" s="8" t="s">
        <v>1162</v>
      </c>
      <c r="C841" s="8" t="s">
        <v>1163</v>
      </c>
      <c r="D841" s="8" t="s">
        <v>7755</v>
      </c>
      <c r="E841" s="8" t="s">
        <v>7759</v>
      </c>
    </row>
    <row r="842" spans="2:5" ht="12.75" customHeight="1">
      <c r="B842" s="8" t="s">
        <v>1162</v>
      </c>
      <c r="C842" s="8" t="s">
        <v>1163</v>
      </c>
      <c r="D842" s="8" t="s">
        <v>7755</v>
      </c>
      <c r="E842" s="8" t="s">
        <v>7760</v>
      </c>
    </row>
    <row r="843" spans="2:5" ht="12.75" customHeight="1">
      <c r="B843" s="8" t="s">
        <v>864</v>
      </c>
      <c r="C843" s="8" t="s">
        <v>865</v>
      </c>
      <c r="D843" s="8" t="s">
        <v>7761</v>
      </c>
      <c r="E843" s="8" t="s">
        <v>7762</v>
      </c>
    </row>
    <row r="844" spans="2:5" ht="12.75" customHeight="1">
      <c r="B844" s="8" t="s">
        <v>864</v>
      </c>
      <c r="C844" s="8" t="s">
        <v>865</v>
      </c>
      <c r="D844" s="8" t="s">
        <v>1415</v>
      </c>
      <c r="E844" s="8" t="s">
        <v>7763</v>
      </c>
    </row>
    <row r="845" spans="2:5" ht="12.75" customHeight="1">
      <c r="B845" s="8" t="s">
        <v>864</v>
      </c>
      <c r="C845" s="8" t="s">
        <v>865</v>
      </c>
      <c r="D845" s="8" t="s">
        <v>1415</v>
      </c>
      <c r="E845" s="8" t="s">
        <v>7764</v>
      </c>
    </row>
    <row r="846" spans="2:5" ht="12.75" customHeight="1">
      <c r="B846" s="8" t="s">
        <v>864</v>
      </c>
      <c r="C846" s="8" t="s">
        <v>865</v>
      </c>
      <c r="D846" s="8" t="s">
        <v>1415</v>
      </c>
      <c r="E846" s="8" t="s">
        <v>7765</v>
      </c>
    </row>
    <row r="847" spans="2:5" ht="12.75" customHeight="1">
      <c r="B847" s="8" t="s">
        <v>864</v>
      </c>
      <c r="C847" s="8" t="s">
        <v>865</v>
      </c>
      <c r="D847" s="8" t="s">
        <v>1415</v>
      </c>
      <c r="E847" s="8" t="s">
        <v>7766</v>
      </c>
    </row>
    <row r="848" spans="2:5" ht="12.75" customHeight="1">
      <c r="B848" s="8" t="s">
        <v>1162</v>
      </c>
      <c r="C848" s="8" t="s">
        <v>1163</v>
      </c>
      <c r="D848" s="8" t="s">
        <v>7755</v>
      </c>
      <c r="E848" s="8" t="s">
        <v>7767</v>
      </c>
    </row>
    <row r="849" spans="2:5" ht="12.75" customHeight="1">
      <c r="B849" s="8" t="s">
        <v>1162</v>
      </c>
      <c r="C849" s="8" t="s">
        <v>1163</v>
      </c>
      <c r="D849" s="8" t="s">
        <v>7755</v>
      </c>
      <c r="E849" s="8" t="s">
        <v>7768</v>
      </c>
    </row>
    <row r="850" spans="2:5" ht="12.75" customHeight="1">
      <c r="B850" s="8" t="s">
        <v>1162</v>
      </c>
      <c r="C850" s="8" t="s">
        <v>1163</v>
      </c>
      <c r="D850" s="8" t="s">
        <v>7755</v>
      </c>
      <c r="E850" s="8" t="s">
        <v>7769</v>
      </c>
    </row>
    <row r="851" spans="2:5" ht="12.75" customHeight="1">
      <c r="B851" s="8" t="s">
        <v>1162</v>
      </c>
      <c r="C851" s="8" t="s">
        <v>1163</v>
      </c>
      <c r="D851" s="8" t="s">
        <v>7755</v>
      </c>
      <c r="E851" s="8" t="s">
        <v>7770</v>
      </c>
    </row>
    <row r="852" spans="2:5" ht="12.75" customHeight="1">
      <c r="B852" s="8" t="s">
        <v>1945</v>
      </c>
      <c r="C852" s="8" t="s">
        <v>1946</v>
      </c>
      <c r="D852" s="8" t="s">
        <v>7771</v>
      </c>
      <c r="E852" s="8" t="s">
        <v>7772</v>
      </c>
    </row>
    <row r="853" spans="2:5" ht="12.75" customHeight="1">
      <c r="B853" s="8" t="s">
        <v>1945</v>
      </c>
      <c r="C853" s="8" t="s">
        <v>1946</v>
      </c>
      <c r="D853" s="8" t="s">
        <v>7773</v>
      </c>
      <c r="E853" s="8" t="s">
        <v>7774</v>
      </c>
    </row>
    <row r="854" spans="2:5" ht="12.75" customHeight="1">
      <c r="B854" s="8" t="s">
        <v>1162</v>
      </c>
      <c r="C854" s="8" t="s">
        <v>1163</v>
      </c>
      <c r="D854" s="8" t="s">
        <v>7775</v>
      </c>
      <c r="E854" s="8" t="s">
        <v>7776</v>
      </c>
    </row>
    <row r="855" spans="2:5" ht="12.75" customHeight="1">
      <c r="B855" s="8" t="s">
        <v>1162</v>
      </c>
      <c r="C855" s="8" t="s">
        <v>1163</v>
      </c>
      <c r="D855" s="8" t="s">
        <v>7775</v>
      </c>
      <c r="E855" s="8" t="s">
        <v>7777</v>
      </c>
    </row>
    <row r="856" spans="2:5" ht="12.75" customHeight="1">
      <c r="B856" s="8" t="s">
        <v>1162</v>
      </c>
      <c r="C856" s="8" t="s">
        <v>1163</v>
      </c>
      <c r="D856" s="8" t="s">
        <v>7775</v>
      </c>
      <c r="E856" s="8" t="s">
        <v>7778</v>
      </c>
    </row>
    <row r="857" spans="2:5" ht="12.75" customHeight="1">
      <c r="B857" s="8" t="s">
        <v>1162</v>
      </c>
      <c r="C857" s="8" t="s">
        <v>1163</v>
      </c>
      <c r="D857" s="8" t="s">
        <v>7775</v>
      </c>
      <c r="E857" s="8" t="s">
        <v>7779</v>
      </c>
    </row>
    <row r="858" spans="2:5" ht="12.75" customHeight="1">
      <c r="B858" s="8" t="s">
        <v>864</v>
      </c>
      <c r="C858" s="8" t="s">
        <v>865</v>
      </c>
      <c r="D858" s="8" t="s">
        <v>6586</v>
      </c>
      <c r="E858" s="8" t="s">
        <v>7780</v>
      </c>
    </row>
    <row r="859" spans="2:5" ht="12.75" customHeight="1">
      <c r="B859" s="8" t="s">
        <v>864</v>
      </c>
      <c r="C859" s="8" t="s">
        <v>865</v>
      </c>
      <c r="D859" s="8" t="s">
        <v>1415</v>
      </c>
      <c r="E859" s="8" t="s">
        <v>7781</v>
      </c>
    </row>
    <row r="860" spans="2:5" ht="12.75" customHeight="1">
      <c r="B860" s="8" t="s">
        <v>864</v>
      </c>
      <c r="C860" s="8" t="s">
        <v>865</v>
      </c>
      <c r="D860" s="8" t="s">
        <v>1415</v>
      </c>
      <c r="E860" s="8" t="s">
        <v>7782</v>
      </c>
    </row>
    <row r="861" spans="2:5" ht="12.75" customHeight="1">
      <c r="B861" s="8" t="s">
        <v>740</v>
      </c>
      <c r="C861" s="8" t="s">
        <v>741</v>
      </c>
      <c r="D861" s="8" t="s">
        <v>1056</v>
      </c>
      <c r="E861" s="8" t="s">
        <v>7783</v>
      </c>
    </row>
    <row r="862" spans="2:5" ht="12.75" customHeight="1">
      <c r="B862" s="8" t="s">
        <v>868</v>
      </c>
      <c r="C862" s="8" t="s">
        <v>6265</v>
      </c>
      <c r="D862" s="8" t="s">
        <v>7784</v>
      </c>
      <c r="E862" s="8" t="s">
        <v>7785</v>
      </c>
    </row>
    <row r="863" spans="2:5" ht="12.75" customHeight="1">
      <c r="B863" s="8" t="s">
        <v>744</v>
      </c>
      <c r="C863" s="8" t="s">
        <v>936</v>
      </c>
      <c r="D863" s="8" t="s">
        <v>7786</v>
      </c>
      <c r="E863" s="8" t="s">
        <v>7787</v>
      </c>
    </row>
    <row r="864" spans="2:5" ht="12.75" customHeight="1">
      <c r="B864" s="8" t="s">
        <v>828</v>
      </c>
      <c r="C864" s="8" t="s">
        <v>987</v>
      </c>
      <c r="D864" s="8" t="s">
        <v>334</v>
      </c>
      <c r="E864" s="8" t="s">
        <v>7788</v>
      </c>
    </row>
    <row r="865" spans="2:5" ht="12.75" customHeight="1">
      <c r="B865" s="8" t="s">
        <v>1028</v>
      </c>
      <c r="C865" s="8" t="s">
        <v>1029</v>
      </c>
      <c r="D865" s="8" t="s">
        <v>7789</v>
      </c>
      <c r="E865" s="8" t="s">
        <v>7790</v>
      </c>
    </row>
    <row r="866" spans="2:5" ht="12.75" customHeight="1">
      <c r="B866" s="8" t="s">
        <v>864</v>
      </c>
      <c r="C866" s="8" t="s">
        <v>865</v>
      </c>
      <c r="D866" s="8" t="s">
        <v>7791</v>
      </c>
      <c r="E866" s="8" t="s">
        <v>7791</v>
      </c>
    </row>
    <row r="867" spans="2:5" ht="12.75" customHeight="1">
      <c r="B867" s="8" t="s">
        <v>367</v>
      </c>
      <c r="C867" s="8" t="s">
        <v>735</v>
      </c>
      <c r="D867" s="8" t="s">
        <v>810</v>
      </c>
      <c r="E867" s="8" t="s">
        <v>7792</v>
      </c>
    </row>
    <row r="868" spans="2:5" ht="12.75" customHeight="1">
      <c r="B868" s="8" t="s">
        <v>301</v>
      </c>
      <c r="C868" s="8" t="s">
        <v>888</v>
      </c>
      <c r="D868" s="8" t="s">
        <v>334</v>
      </c>
      <c r="E868" s="8" t="s">
        <v>7793</v>
      </c>
    </row>
    <row r="869" spans="2:5" ht="12.75" customHeight="1">
      <c r="B869" s="8" t="s">
        <v>301</v>
      </c>
      <c r="C869" s="8" t="s">
        <v>302</v>
      </c>
      <c r="D869" s="8" t="s">
        <v>334</v>
      </c>
      <c r="E869" s="8" t="s">
        <v>432</v>
      </c>
    </row>
    <row r="870" spans="2:5" ht="12.75" customHeight="1">
      <c r="B870" s="8" t="s">
        <v>301</v>
      </c>
      <c r="C870" s="8" t="s">
        <v>881</v>
      </c>
      <c r="D870" s="8" t="s">
        <v>334</v>
      </c>
      <c r="E870" s="8" t="s">
        <v>7794</v>
      </c>
    </row>
    <row r="871" spans="2:5" ht="12.75" customHeight="1">
      <c r="B871" s="8" t="s">
        <v>301</v>
      </c>
      <c r="C871" s="8" t="s">
        <v>894</v>
      </c>
      <c r="D871" s="8" t="s">
        <v>334</v>
      </c>
      <c r="E871" s="8" t="s">
        <v>1447</v>
      </c>
    </row>
    <row r="872" spans="2:5" ht="12.75" customHeight="1">
      <c r="B872" s="8" t="s">
        <v>301</v>
      </c>
      <c r="C872" s="8" t="s">
        <v>302</v>
      </c>
      <c r="D872" s="8" t="s">
        <v>334</v>
      </c>
      <c r="E872" s="8" t="s">
        <v>1174</v>
      </c>
    </row>
    <row r="873" spans="2:5" ht="12.75" customHeight="1">
      <c r="B873" s="8" t="s">
        <v>301</v>
      </c>
      <c r="C873" s="8" t="s">
        <v>302</v>
      </c>
      <c r="D873" s="8" t="s">
        <v>334</v>
      </c>
      <c r="E873" s="8" t="s">
        <v>906</v>
      </c>
    </row>
    <row r="874" spans="2:5" ht="12.75" customHeight="1">
      <c r="B874" s="8" t="s">
        <v>301</v>
      </c>
      <c r="C874" s="8" t="s">
        <v>302</v>
      </c>
      <c r="D874" s="8" t="s">
        <v>334</v>
      </c>
      <c r="E874" s="8" t="s">
        <v>900</v>
      </c>
    </row>
    <row r="875" spans="2:5" ht="12.75" customHeight="1">
      <c r="B875" s="8" t="s">
        <v>301</v>
      </c>
      <c r="C875" s="8" t="s">
        <v>878</v>
      </c>
      <c r="D875" s="8" t="s">
        <v>334</v>
      </c>
      <c r="E875" s="8" t="s">
        <v>1181</v>
      </c>
    </row>
    <row r="876" spans="2:5" ht="12.75" customHeight="1">
      <c r="B876" s="8" t="s">
        <v>301</v>
      </c>
      <c r="C876" s="8" t="s">
        <v>302</v>
      </c>
      <c r="D876" s="8" t="s">
        <v>334</v>
      </c>
      <c r="E876" s="8" t="s">
        <v>7795</v>
      </c>
    </row>
    <row r="877" spans="2:5" ht="12.75" customHeight="1">
      <c r="B877" s="8" t="s">
        <v>301</v>
      </c>
      <c r="C877" s="8" t="s">
        <v>302</v>
      </c>
      <c r="D877" s="8" t="s">
        <v>334</v>
      </c>
      <c r="E877" s="8" t="s">
        <v>7796</v>
      </c>
    </row>
    <row r="878" spans="2:5" ht="12.75" customHeight="1">
      <c r="B878" s="8" t="s">
        <v>301</v>
      </c>
      <c r="C878" s="8" t="s">
        <v>302</v>
      </c>
      <c r="D878" s="8" t="s">
        <v>334</v>
      </c>
      <c r="E878" s="8" t="s">
        <v>1036</v>
      </c>
    </row>
    <row r="879" spans="2:5" ht="12.75" customHeight="1">
      <c r="B879" s="8" t="s">
        <v>301</v>
      </c>
      <c r="C879" s="8" t="s">
        <v>878</v>
      </c>
      <c r="D879" s="8" t="s">
        <v>334</v>
      </c>
      <c r="E879" s="8" t="s">
        <v>1035</v>
      </c>
    </row>
    <row r="880" spans="2:5" ht="12.75" customHeight="1">
      <c r="B880" s="8" t="s">
        <v>301</v>
      </c>
      <c r="C880" s="8" t="s">
        <v>878</v>
      </c>
      <c r="D880" s="8" t="s">
        <v>334</v>
      </c>
      <c r="E880" s="8" t="s">
        <v>7797</v>
      </c>
    </row>
    <row r="881" spans="2:5" ht="12.75" customHeight="1">
      <c r="B881" s="8" t="s">
        <v>301</v>
      </c>
      <c r="C881" s="8" t="s">
        <v>302</v>
      </c>
      <c r="D881" s="8" t="s">
        <v>334</v>
      </c>
      <c r="E881" s="8" t="s">
        <v>1444</v>
      </c>
    </row>
    <row r="882" spans="2:5" ht="12.75" customHeight="1">
      <c r="B882" s="8" t="s">
        <v>301</v>
      </c>
      <c r="C882" s="8" t="s">
        <v>878</v>
      </c>
      <c r="D882" s="8" t="s">
        <v>334</v>
      </c>
      <c r="E882" s="8" t="s">
        <v>1330</v>
      </c>
    </row>
    <row r="883" spans="2:5" ht="12.75" customHeight="1">
      <c r="B883" s="8" t="s">
        <v>301</v>
      </c>
      <c r="C883" s="8" t="s">
        <v>302</v>
      </c>
      <c r="D883" s="8" t="s">
        <v>334</v>
      </c>
      <c r="E883" s="8" t="s">
        <v>1032</v>
      </c>
    </row>
    <row r="884" spans="2:5" ht="12.75" customHeight="1">
      <c r="B884" s="8" t="s">
        <v>828</v>
      </c>
      <c r="C884" s="8" t="s">
        <v>829</v>
      </c>
      <c r="D884" s="8" t="s">
        <v>304</v>
      </c>
      <c r="E884" s="8" t="s">
        <v>7798</v>
      </c>
    </row>
    <row r="885" spans="2:5" ht="12.75" customHeight="1">
      <c r="B885" s="8" t="s">
        <v>828</v>
      </c>
      <c r="C885" s="8" t="s">
        <v>829</v>
      </c>
      <c r="D885" s="8" t="s">
        <v>304</v>
      </c>
      <c r="E885" s="8" t="s">
        <v>7799</v>
      </c>
    </row>
    <row r="886" spans="2:5" ht="12.75" customHeight="1">
      <c r="B886" s="8" t="s">
        <v>828</v>
      </c>
      <c r="C886" s="8" t="s">
        <v>829</v>
      </c>
      <c r="D886" s="8" t="s">
        <v>304</v>
      </c>
      <c r="E886" s="8" t="s">
        <v>7800</v>
      </c>
    </row>
    <row r="887" spans="2:5" ht="12.75" customHeight="1">
      <c r="B887" s="8" t="s">
        <v>828</v>
      </c>
      <c r="C887" s="8" t="s">
        <v>829</v>
      </c>
      <c r="D887" s="8" t="s">
        <v>304</v>
      </c>
      <c r="E887" s="8" t="s">
        <v>7801</v>
      </c>
    </row>
    <row r="888" spans="2:5" ht="12.75" customHeight="1">
      <c r="B888" s="8" t="s">
        <v>828</v>
      </c>
      <c r="C888" s="8" t="s">
        <v>829</v>
      </c>
      <c r="D888" s="8" t="s">
        <v>304</v>
      </c>
      <c r="E888" s="8" t="s">
        <v>7802</v>
      </c>
    </row>
    <row r="889" spans="2:5" ht="12.75" customHeight="1">
      <c r="B889" s="8" t="s">
        <v>828</v>
      </c>
      <c r="C889" s="8" t="s">
        <v>829</v>
      </c>
      <c r="D889" s="8" t="s">
        <v>304</v>
      </c>
      <c r="E889" s="8" t="s">
        <v>7803</v>
      </c>
    </row>
    <row r="890" spans="2:5" ht="12.75" customHeight="1">
      <c r="B890" s="8" t="s">
        <v>828</v>
      </c>
      <c r="C890" s="8" t="s">
        <v>829</v>
      </c>
      <c r="D890" s="8" t="s">
        <v>304</v>
      </c>
      <c r="E890" s="8" t="s">
        <v>7804</v>
      </c>
    </row>
    <row r="891" spans="2:5" ht="12.75" customHeight="1">
      <c r="B891" s="8" t="s">
        <v>841</v>
      </c>
      <c r="C891" s="8" t="s">
        <v>6282</v>
      </c>
      <c r="D891" s="8" t="s">
        <v>7805</v>
      </c>
      <c r="E891" s="8" t="s">
        <v>7806</v>
      </c>
    </row>
    <row r="892" spans="2:5" ht="12.75" customHeight="1">
      <c r="B892" s="8" t="s">
        <v>841</v>
      </c>
      <c r="C892" s="8" t="s">
        <v>6282</v>
      </c>
      <c r="D892" s="8" t="s">
        <v>7807</v>
      </c>
      <c r="E892" s="8" t="s">
        <v>7808</v>
      </c>
    </row>
    <row r="893" spans="2:5" ht="12.75" customHeight="1">
      <c r="B893" s="8" t="s">
        <v>841</v>
      </c>
      <c r="C893" s="8" t="s">
        <v>6282</v>
      </c>
      <c r="D893" s="8" t="s">
        <v>7809</v>
      </c>
      <c r="E893" s="8" t="s">
        <v>7810</v>
      </c>
    </row>
    <row r="894" spans="2:5" ht="12.75" customHeight="1">
      <c r="B894" s="8" t="s">
        <v>841</v>
      </c>
      <c r="C894" s="8" t="s">
        <v>6282</v>
      </c>
      <c r="D894" s="8" t="s">
        <v>7809</v>
      </c>
      <c r="E894" s="8" t="s">
        <v>7811</v>
      </c>
    </row>
    <row r="895" spans="2:5" ht="12.75" customHeight="1">
      <c r="B895" s="8" t="s">
        <v>841</v>
      </c>
      <c r="C895" s="8" t="s">
        <v>6282</v>
      </c>
      <c r="D895" s="8" t="s">
        <v>6283</v>
      </c>
      <c r="E895" s="8" t="s">
        <v>7812</v>
      </c>
    </row>
    <row r="896" spans="2:5" ht="12.75" customHeight="1">
      <c r="B896" s="8" t="s">
        <v>841</v>
      </c>
      <c r="C896" s="8" t="s">
        <v>6282</v>
      </c>
      <c r="D896" s="8" t="s">
        <v>6283</v>
      </c>
      <c r="E896" s="8" t="s">
        <v>7813</v>
      </c>
    </row>
    <row r="897" spans="2:5" ht="12.75" customHeight="1">
      <c r="B897" s="8" t="s">
        <v>841</v>
      </c>
      <c r="C897" s="8" t="s">
        <v>6282</v>
      </c>
      <c r="D897" s="8" t="s">
        <v>7814</v>
      </c>
      <c r="E897" s="8" t="s">
        <v>7815</v>
      </c>
    </row>
    <row r="898" spans="2:5" ht="12.75" customHeight="1">
      <c r="B898" s="8" t="s">
        <v>982</v>
      </c>
      <c r="C898" s="8" t="s">
        <v>7382</v>
      </c>
      <c r="D898" s="8" t="s">
        <v>7816</v>
      </c>
      <c r="E898" s="8" t="s">
        <v>7817</v>
      </c>
    </row>
    <row r="899" spans="2:5" ht="12.75" customHeight="1">
      <c r="B899" s="8" t="s">
        <v>301</v>
      </c>
      <c r="C899" s="8" t="s">
        <v>888</v>
      </c>
      <c r="D899" s="8" t="s">
        <v>1415</v>
      </c>
      <c r="E899" s="8" t="s">
        <v>7818</v>
      </c>
    </row>
    <row r="900" spans="2:5" ht="12.75" customHeight="1">
      <c r="B900" s="8" t="s">
        <v>283</v>
      </c>
      <c r="C900" s="8" t="s">
        <v>948</v>
      </c>
      <c r="D900" s="8" t="s">
        <v>784</v>
      </c>
      <c r="E900" s="8" t="s">
        <v>7819</v>
      </c>
    </row>
    <row r="901" spans="2:5" ht="12.75" customHeight="1">
      <c r="B901" s="8" t="s">
        <v>283</v>
      </c>
      <c r="C901" s="8" t="s">
        <v>761</v>
      </c>
      <c r="D901" s="8" t="s">
        <v>1094</v>
      </c>
      <c r="E901" s="8" t="s">
        <v>7820</v>
      </c>
    </row>
    <row r="902" spans="2:5" ht="12.75" customHeight="1">
      <c r="B902" s="8" t="s">
        <v>367</v>
      </c>
      <c r="C902" s="8" t="s">
        <v>794</v>
      </c>
      <c r="D902" s="8" t="s">
        <v>7821</v>
      </c>
      <c r="E902" s="8" t="s">
        <v>7822</v>
      </c>
    </row>
    <row r="903" spans="2:5" ht="12.75" customHeight="1">
      <c r="B903" s="8" t="s">
        <v>367</v>
      </c>
      <c r="C903" s="8" t="s">
        <v>735</v>
      </c>
      <c r="D903" s="8" t="s">
        <v>1279</v>
      </c>
      <c r="E903" s="8" t="s">
        <v>7823</v>
      </c>
    </row>
    <row r="904" spans="2:5" ht="12.75" customHeight="1">
      <c r="B904" s="8" t="s">
        <v>367</v>
      </c>
      <c r="C904" s="8" t="s">
        <v>735</v>
      </c>
      <c r="D904" s="8" t="s">
        <v>1279</v>
      </c>
      <c r="E904" s="8" t="s">
        <v>7824</v>
      </c>
    </row>
    <row r="905" spans="2:5" ht="12.75" customHeight="1">
      <c r="B905" s="8" t="s">
        <v>367</v>
      </c>
      <c r="C905" s="8" t="s">
        <v>735</v>
      </c>
      <c r="D905" s="8" t="s">
        <v>1279</v>
      </c>
      <c r="E905" s="8" t="s">
        <v>1281</v>
      </c>
    </row>
    <row r="906" spans="2:5" ht="12.75" customHeight="1">
      <c r="B906" s="8" t="s">
        <v>367</v>
      </c>
      <c r="C906" s="8" t="s">
        <v>735</v>
      </c>
      <c r="D906" s="8" t="s">
        <v>1279</v>
      </c>
      <c r="E906" s="8" t="s">
        <v>7825</v>
      </c>
    </row>
    <row r="907" spans="2:5" ht="12.75" customHeight="1">
      <c r="B907" s="8" t="s">
        <v>367</v>
      </c>
      <c r="C907" s="8" t="s">
        <v>735</v>
      </c>
      <c r="D907" s="8" t="s">
        <v>1415</v>
      </c>
      <c r="E907" s="8" t="s">
        <v>7826</v>
      </c>
    </row>
    <row r="908" spans="2:5" ht="12.75" customHeight="1">
      <c r="B908" s="8" t="s">
        <v>367</v>
      </c>
      <c r="C908" s="8" t="s">
        <v>735</v>
      </c>
      <c r="D908" s="8" t="s">
        <v>1415</v>
      </c>
      <c r="E908" s="8" t="s">
        <v>7827</v>
      </c>
    </row>
    <row r="909" spans="2:5" ht="12.75" customHeight="1">
      <c r="B909" s="8" t="s">
        <v>864</v>
      </c>
      <c r="C909" s="8" t="s">
        <v>865</v>
      </c>
      <c r="D909" s="8" t="s">
        <v>7828</v>
      </c>
      <c r="E909" s="8" t="s">
        <v>7829</v>
      </c>
    </row>
    <row r="910" spans="2:5" ht="12.75" customHeight="1">
      <c r="B910" s="8" t="s">
        <v>931</v>
      </c>
      <c r="C910" s="8" t="s">
        <v>1059</v>
      </c>
      <c r="D910" s="8" t="s">
        <v>7830</v>
      </c>
      <c r="E910" s="8" t="s">
        <v>7831</v>
      </c>
    </row>
    <row r="911" spans="2:5" ht="12.75" customHeight="1">
      <c r="B911" s="8" t="s">
        <v>931</v>
      </c>
      <c r="C911" s="8" t="s">
        <v>1059</v>
      </c>
      <c r="D911" s="8" t="s">
        <v>7832</v>
      </c>
      <c r="E911" s="8" t="s">
        <v>7833</v>
      </c>
    </row>
    <row r="912" spans="2:5" ht="12.75" customHeight="1">
      <c r="B912" s="8" t="s">
        <v>841</v>
      </c>
      <c r="C912" s="8" t="s">
        <v>7834</v>
      </c>
      <c r="D912" s="8" t="s">
        <v>1403</v>
      </c>
      <c r="E912" s="8" t="s">
        <v>1404</v>
      </c>
    </row>
    <row r="913" spans="2:5" ht="12.75" customHeight="1">
      <c r="B913" s="8" t="s">
        <v>841</v>
      </c>
      <c r="C913" s="8" t="s">
        <v>7834</v>
      </c>
      <c r="D913" s="8" t="s">
        <v>1403</v>
      </c>
      <c r="E913" s="8" t="s">
        <v>7835</v>
      </c>
    </row>
    <row r="914" spans="2:5" ht="12.75" customHeight="1">
      <c r="B914" s="8" t="s">
        <v>990</v>
      </c>
      <c r="C914" s="8" t="s">
        <v>991</v>
      </c>
      <c r="D914" s="8" t="s">
        <v>7836</v>
      </c>
      <c r="E914" s="8" t="s">
        <v>7837</v>
      </c>
    </row>
    <row r="915" spans="2:5" ht="12.75" customHeight="1">
      <c r="B915" s="8" t="s">
        <v>990</v>
      </c>
      <c r="C915" s="8" t="s">
        <v>991</v>
      </c>
      <c r="D915" s="8" t="s">
        <v>7836</v>
      </c>
      <c r="E915" s="8" t="s">
        <v>7838</v>
      </c>
    </row>
    <row r="916" spans="2:5" ht="12.75" customHeight="1">
      <c r="B916" s="8" t="s">
        <v>990</v>
      </c>
      <c r="C916" s="8" t="s">
        <v>991</v>
      </c>
      <c r="D916" s="8" t="s">
        <v>7836</v>
      </c>
      <c r="E916" s="8" t="s">
        <v>7839</v>
      </c>
    </row>
    <row r="917" spans="2:5" ht="12.75" customHeight="1">
      <c r="B917" s="8" t="s">
        <v>990</v>
      </c>
      <c r="C917" s="8" t="s">
        <v>991</v>
      </c>
      <c r="D917" s="8" t="s">
        <v>7836</v>
      </c>
      <c r="E917" s="8" t="s">
        <v>7840</v>
      </c>
    </row>
    <row r="918" spans="2:5" ht="12.75" customHeight="1">
      <c r="B918" s="8" t="s">
        <v>990</v>
      </c>
      <c r="C918" s="8" t="s">
        <v>991</v>
      </c>
      <c r="D918" s="8" t="s">
        <v>7836</v>
      </c>
      <c r="E918" s="8" t="s">
        <v>7841</v>
      </c>
    </row>
    <row r="919" spans="2:5" ht="12.75" customHeight="1">
      <c r="B919" s="8" t="s">
        <v>1162</v>
      </c>
      <c r="C919" s="8" t="s">
        <v>1163</v>
      </c>
      <c r="D919" s="8" t="s">
        <v>7842</v>
      </c>
      <c r="E919" s="8" t="s">
        <v>7843</v>
      </c>
    </row>
    <row r="920" spans="2:5" ht="12.75" customHeight="1">
      <c r="B920" s="8" t="s">
        <v>1162</v>
      </c>
      <c r="C920" s="8" t="s">
        <v>1163</v>
      </c>
      <c r="D920" s="8" t="s">
        <v>7842</v>
      </c>
      <c r="E920" s="8" t="s">
        <v>7844</v>
      </c>
    </row>
    <row r="921" spans="2:5" ht="12.75" customHeight="1">
      <c r="B921" s="8" t="s">
        <v>868</v>
      </c>
      <c r="C921" s="8" t="s">
        <v>6376</v>
      </c>
      <c r="D921" s="8" t="s">
        <v>7845</v>
      </c>
      <c r="E921" s="8" t="s">
        <v>7846</v>
      </c>
    </row>
    <row r="922" spans="2:5" ht="12.75" customHeight="1">
      <c r="B922" s="8" t="s">
        <v>868</v>
      </c>
      <c r="C922" s="8" t="s">
        <v>6376</v>
      </c>
      <c r="D922" s="8" t="s">
        <v>1415</v>
      </c>
      <c r="E922" s="8" t="s">
        <v>7847</v>
      </c>
    </row>
    <row r="923" spans="2:5" ht="12.75" customHeight="1">
      <c r="B923" s="8" t="s">
        <v>853</v>
      </c>
      <c r="C923" s="8" t="s">
        <v>1006</v>
      </c>
      <c r="D923" s="8" t="s">
        <v>7848</v>
      </c>
      <c r="E923" s="8" t="s">
        <v>7849</v>
      </c>
    </row>
    <row r="924" spans="2:5" ht="12.75" customHeight="1">
      <c r="B924" s="8" t="s">
        <v>841</v>
      </c>
      <c r="C924" s="8" t="s">
        <v>6581</v>
      </c>
      <c r="D924" s="8" t="s">
        <v>7850</v>
      </c>
      <c r="E924" s="8" t="s">
        <v>7851</v>
      </c>
    </row>
    <row r="925" spans="2:5" ht="12.75" customHeight="1">
      <c r="B925" s="8" t="s">
        <v>1945</v>
      </c>
      <c r="C925" s="8" t="s">
        <v>1946</v>
      </c>
      <c r="D925" s="8" t="s">
        <v>7852</v>
      </c>
      <c r="E925" s="8" t="s">
        <v>7852</v>
      </c>
    </row>
    <row r="926" spans="2:5" ht="12.75" customHeight="1">
      <c r="B926" s="8" t="s">
        <v>868</v>
      </c>
      <c r="C926" s="8" t="s">
        <v>6376</v>
      </c>
      <c r="D926" s="8" t="s">
        <v>7853</v>
      </c>
      <c r="E926" s="8" t="s">
        <v>7854</v>
      </c>
    </row>
    <row r="927" spans="2:5" ht="12.75" customHeight="1">
      <c r="B927" s="8" t="s">
        <v>1945</v>
      </c>
      <c r="C927" s="8" t="s">
        <v>6358</v>
      </c>
      <c r="D927" s="8" t="s">
        <v>1415</v>
      </c>
      <c r="E927" s="8" t="s">
        <v>7855</v>
      </c>
    </row>
    <row r="928" spans="2:5" ht="12.75" customHeight="1">
      <c r="B928" s="8" t="s">
        <v>990</v>
      </c>
      <c r="C928" s="8" t="s">
        <v>991</v>
      </c>
      <c r="D928" s="8" t="s">
        <v>7856</v>
      </c>
      <c r="E928" s="8" t="s">
        <v>7857</v>
      </c>
    </row>
    <row r="929" spans="2:5" ht="12.75" customHeight="1">
      <c r="B929" s="8" t="s">
        <v>864</v>
      </c>
      <c r="C929" s="8" t="s">
        <v>865</v>
      </c>
      <c r="D929" s="8" t="s">
        <v>7858</v>
      </c>
      <c r="E929" s="8" t="s">
        <v>7859</v>
      </c>
    </row>
    <row r="930" spans="2:5" ht="12.75" customHeight="1">
      <c r="B930" s="8" t="s">
        <v>864</v>
      </c>
      <c r="C930" s="8" t="s">
        <v>865</v>
      </c>
      <c r="D930" s="8" t="s">
        <v>7860</v>
      </c>
      <c r="E930" s="8" t="s">
        <v>7861</v>
      </c>
    </row>
    <row r="931" spans="2:5" ht="12.75" customHeight="1">
      <c r="B931" s="8" t="s">
        <v>864</v>
      </c>
      <c r="C931" s="8" t="s">
        <v>865</v>
      </c>
      <c r="D931" s="8" t="s">
        <v>1415</v>
      </c>
      <c r="E931" s="8" t="s">
        <v>7862</v>
      </c>
    </row>
    <row r="932" spans="2:5" ht="12.75" customHeight="1">
      <c r="B932" s="8" t="s">
        <v>864</v>
      </c>
      <c r="C932" s="8" t="s">
        <v>865</v>
      </c>
      <c r="D932" s="8" t="s">
        <v>1415</v>
      </c>
      <c r="E932" s="8" t="s">
        <v>7863</v>
      </c>
    </row>
    <row r="933" spans="2:5" ht="12.75" customHeight="1">
      <c r="B933" s="8" t="s">
        <v>931</v>
      </c>
      <c r="C933" s="8" t="s">
        <v>1059</v>
      </c>
      <c r="D933" s="8" t="s">
        <v>7864</v>
      </c>
      <c r="E933" s="8" t="s">
        <v>7865</v>
      </c>
    </row>
    <row r="934" spans="2:5" ht="12.75" customHeight="1">
      <c r="B934" s="8" t="s">
        <v>6381</v>
      </c>
      <c r="C934" s="8" t="s">
        <v>6382</v>
      </c>
      <c r="D934" s="8" t="s">
        <v>7550</v>
      </c>
      <c r="E934" s="8" t="s">
        <v>7866</v>
      </c>
    </row>
    <row r="935" spans="2:5" ht="12.75" customHeight="1">
      <c r="B935" s="8" t="s">
        <v>841</v>
      </c>
      <c r="C935" s="8" t="s">
        <v>850</v>
      </c>
      <c r="D935" s="8" t="s">
        <v>7600</v>
      </c>
      <c r="E935" s="8" t="s">
        <v>7867</v>
      </c>
    </row>
    <row r="936" spans="2:5" ht="12.75" customHeight="1">
      <c r="B936" s="8" t="s">
        <v>841</v>
      </c>
      <c r="C936" s="8" t="s">
        <v>850</v>
      </c>
      <c r="D936" s="8" t="s">
        <v>7600</v>
      </c>
      <c r="E936" s="8" t="s">
        <v>7868</v>
      </c>
    </row>
    <row r="937" spans="2:5" ht="12.75" customHeight="1">
      <c r="B937" s="8" t="s">
        <v>740</v>
      </c>
      <c r="C937" s="8" t="s">
        <v>6681</v>
      </c>
      <c r="D937" s="8" t="s">
        <v>7869</v>
      </c>
      <c r="E937" s="8" t="s">
        <v>7870</v>
      </c>
    </row>
    <row r="938" spans="2:5" ht="12.75" customHeight="1">
      <c r="B938" s="8" t="s">
        <v>7058</v>
      </c>
      <c r="C938" s="8" t="s">
        <v>7691</v>
      </c>
      <c r="D938" s="8" t="s">
        <v>7871</v>
      </c>
      <c r="E938" s="8" t="s">
        <v>7872</v>
      </c>
    </row>
    <row r="939" spans="2:5" ht="12.75" customHeight="1">
      <c r="B939" s="8" t="s">
        <v>7058</v>
      </c>
      <c r="C939" s="8" t="s">
        <v>7691</v>
      </c>
      <c r="D939" s="8" t="s">
        <v>7871</v>
      </c>
      <c r="E939" s="8" t="s">
        <v>7873</v>
      </c>
    </row>
    <row r="940" spans="2:5" ht="12.75" customHeight="1">
      <c r="B940" s="8" t="s">
        <v>828</v>
      </c>
      <c r="C940" s="8" t="s">
        <v>829</v>
      </c>
      <c r="D940" s="8" t="s">
        <v>1222</v>
      </c>
      <c r="E940" s="8" t="s">
        <v>7874</v>
      </c>
    </row>
    <row r="941" spans="2:5" ht="12.75" customHeight="1">
      <c r="B941" s="8" t="s">
        <v>828</v>
      </c>
      <c r="C941" s="8" t="s">
        <v>835</v>
      </c>
      <c r="D941" s="8" t="s">
        <v>1222</v>
      </c>
      <c r="E941" s="8" t="s">
        <v>7875</v>
      </c>
    </row>
    <row r="942" spans="2:5" ht="12.75" customHeight="1">
      <c r="B942" s="8" t="s">
        <v>367</v>
      </c>
      <c r="C942" s="8" t="s">
        <v>794</v>
      </c>
      <c r="D942" s="8" t="s">
        <v>7876</v>
      </c>
      <c r="E942" s="8" t="s">
        <v>7877</v>
      </c>
    </row>
    <row r="943" spans="2:5" ht="12.75" customHeight="1">
      <c r="B943" s="8" t="s">
        <v>301</v>
      </c>
      <c r="C943" s="8" t="s">
        <v>302</v>
      </c>
      <c r="D943" s="8" t="s">
        <v>7878</v>
      </c>
      <c r="E943" s="8" t="s">
        <v>7879</v>
      </c>
    </row>
    <row r="944" spans="2:5" ht="12.75" customHeight="1">
      <c r="B944" s="8" t="s">
        <v>864</v>
      </c>
      <c r="C944" s="8" t="s">
        <v>6757</v>
      </c>
      <c r="D944" s="8" t="s">
        <v>7880</v>
      </c>
      <c r="E944" s="8" t="s">
        <v>7880</v>
      </c>
    </row>
    <row r="945" spans="2:5" ht="12.75" customHeight="1">
      <c r="B945" s="8" t="s">
        <v>864</v>
      </c>
      <c r="C945" s="8" t="s">
        <v>6757</v>
      </c>
      <c r="D945" s="8" t="s">
        <v>7881</v>
      </c>
      <c r="E945" s="8" t="s">
        <v>7882</v>
      </c>
    </row>
    <row r="946" spans="2:5" ht="12.75" customHeight="1">
      <c r="B946" s="8" t="s">
        <v>864</v>
      </c>
      <c r="C946" s="8" t="s">
        <v>6757</v>
      </c>
      <c r="D946" s="8" t="s">
        <v>7883</v>
      </c>
      <c r="E946" s="8" t="s">
        <v>7884</v>
      </c>
    </row>
    <row r="947" spans="2:5" ht="12.75" customHeight="1">
      <c r="B947" s="8" t="s">
        <v>864</v>
      </c>
      <c r="C947" s="8" t="s">
        <v>6757</v>
      </c>
      <c r="D947" s="8" t="s">
        <v>7885</v>
      </c>
      <c r="E947" s="8" t="s">
        <v>7885</v>
      </c>
    </row>
    <row r="948" spans="2:5" ht="12.75" customHeight="1">
      <c r="B948" s="8" t="s">
        <v>864</v>
      </c>
      <c r="C948" s="8" t="s">
        <v>6757</v>
      </c>
      <c r="D948" s="8" t="s">
        <v>7886</v>
      </c>
      <c r="E948" s="8" t="s">
        <v>7886</v>
      </c>
    </row>
    <row r="949" spans="2:5" ht="12.75" customHeight="1">
      <c r="B949" s="8" t="s">
        <v>864</v>
      </c>
      <c r="C949" s="8" t="s">
        <v>6757</v>
      </c>
      <c r="D949" s="8" t="s">
        <v>7887</v>
      </c>
      <c r="E949" s="8" t="s">
        <v>7887</v>
      </c>
    </row>
    <row r="950" spans="2:5" ht="12.75" customHeight="1">
      <c r="B950" s="8" t="s">
        <v>864</v>
      </c>
      <c r="C950" s="8" t="s">
        <v>6757</v>
      </c>
      <c r="D950" s="8" t="s">
        <v>7888</v>
      </c>
      <c r="E950" s="8" t="s">
        <v>7889</v>
      </c>
    </row>
    <row r="951" spans="2:5" ht="12.75" customHeight="1">
      <c r="B951" s="8" t="s">
        <v>864</v>
      </c>
      <c r="C951" s="8" t="s">
        <v>6757</v>
      </c>
      <c r="D951" s="8" t="s">
        <v>7890</v>
      </c>
      <c r="E951" s="8" t="s">
        <v>7891</v>
      </c>
    </row>
    <row r="952" spans="2:5" ht="12.75" customHeight="1">
      <c r="B952" s="8" t="s">
        <v>864</v>
      </c>
      <c r="C952" s="8" t="s">
        <v>6757</v>
      </c>
      <c r="D952" s="8" t="s">
        <v>7892</v>
      </c>
      <c r="E952" s="8" t="s">
        <v>7892</v>
      </c>
    </row>
    <row r="953" spans="2:5" ht="12.75" customHeight="1">
      <c r="B953" s="8" t="s">
        <v>864</v>
      </c>
      <c r="C953" s="8" t="s">
        <v>6757</v>
      </c>
      <c r="D953" s="8" t="s">
        <v>1415</v>
      </c>
      <c r="E953" s="8" t="s">
        <v>7893</v>
      </c>
    </row>
    <row r="954" spans="2:5" ht="12.75" customHeight="1">
      <c r="B954" s="8" t="s">
        <v>864</v>
      </c>
      <c r="C954" s="8" t="s">
        <v>6757</v>
      </c>
      <c r="D954" s="8" t="s">
        <v>7894</v>
      </c>
      <c r="E954" s="8" t="s">
        <v>7894</v>
      </c>
    </row>
    <row r="955" spans="2:5" ht="12.75" customHeight="1">
      <c r="B955" s="8" t="s">
        <v>864</v>
      </c>
      <c r="C955" s="8" t="s">
        <v>6757</v>
      </c>
      <c r="D955" s="8" t="s">
        <v>7895</v>
      </c>
      <c r="E955" s="8" t="s">
        <v>7895</v>
      </c>
    </row>
    <row r="956" spans="2:5" ht="12.75" customHeight="1">
      <c r="B956" s="8" t="s">
        <v>864</v>
      </c>
      <c r="C956" s="8" t="s">
        <v>6757</v>
      </c>
      <c r="D956" s="8" t="s">
        <v>7896</v>
      </c>
      <c r="E956" s="8" t="s">
        <v>7896</v>
      </c>
    </row>
    <row r="957" spans="2:5" ht="12.75" customHeight="1">
      <c r="B957" s="8" t="s">
        <v>864</v>
      </c>
      <c r="C957" s="8" t="s">
        <v>6757</v>
      </c>
      <c r="D957" s="8" t="s">
        <v>7897</v>
      </c>
      <c r="E957" s="8" t="s">
        <v>7898</v>
      </c>
    </row>
    <row r="958" spans="2:5" ht="12.75" customHeight="1">
      <c r="B958" s="8" t="s">
        <v>864</v>
      </c>
      <c r="C958" s="8" t="s">
        <v>6757</v>
      </c>
      <c r="D958" s="8" t="s">
        <v>7899</v>
      </c>
      <c r="E958" s="8" t="s">
        <v>7899</v>
      </c>
    </row>
    <row r="959" spans="2:5" ht="12.75" customHeight="1">
      <c r="B959" s="8" t="s">
        <v>864</v>
      </c>
      <c r="C959" s="8" t="s">
        <v>6757</v>
      </c>
      <c r="D959" s="8" t="s">
        <v>7900</v>
      </c>
      <c r="E959" s="8" t="s">
        <v>7900</v>
      </c>
    </row>
    <row r="960" spans="2:5" ht="12.75" customHeight="1">
      <c r="B960" s="8" t="s">
        <v>864</v>
      </c>
      <c r="C960" s="8" t="s">
        <v>6757</v>
      </c>
      <c r="D960" s="8" t="s">
        <v>7901</v>
      </c>
      <c r="E960" s="8" t="s">
        <v>7902</v>
      </c>
    </row>
    <row r="961" spans="2:5" ht="12.75" customHeight="1">
      <c r="B961" s="8" t="s">
        <v>864</v>
      </c>
      <c r="C961" s="8" t="s">
        <v>6757</v>
      </c>
      <c r="D961" s="8" t="s">
        <v>7903</v>
      </c>
      <c r="E961" s="8" t="s">
        <v>7903</v>
      </c>
    </row>
    <row r="962" spans="2:5" ht="12.75" customHeight="1">
      <c r="B962" s="8" t="s">
        <v>864</v>
      </c>
      <c r="C962" s="8" t="s">
        <v>6757</v>
      </c>
      <c r="D962" s="8" t="s">
        <v>7904</v>
      </c>
      <c r="E962" s="8" t="s">
        <v>7904</v>
      </c>
    </row>
    <row r="963" spans="2:5" ht="12.75" customHeight="1">
      <c r="B963" s="8" t="s">
        <v>864</v>
      </c>
      <c r="C963" s="8" t="s">
        <v>6757</v>
      </c>
      <c r="D963" s="8" t="s">
        <v>7905</v>
      </c>
      <c r="E963" s="8" t="s">
        <v>7906</v>
      </c>
    </row>
    <row r="964" spans="2:5" ht="12.75" customHeight="1">
      <c r="B964" s="8" t="s">
        <v>864</v>
      </c>
      <c r="C964" s="8" t="s">
        <v>6757</v>
      </c>
      <c r="D964" s="8" t="s">
        <v>7907</v>
      </c>
      <c r="E964" s="8" t="s">
        <v>7908</v>
      </c>
    </row>
    <row r="965" spans="2:5" ht="12.75" customHeight="1">
      <c r="B965" s="8" t="s">
        <v>864</v>
      </c>
      <c r="C965" s="8" t="s">
        <v>6757</v>
      </c>
      <c r="D965" s="8" t="s">
        <v>7909</v>
      </c>
      <c r="E965" s="8" t="s">
        <v>7910</v>
      </c>
    </row>
    <row r="966" spans="2:5" ht="12.75" customHeight="1">
      <c r="B966" s="8" t="s">
        <v>864</v>
      </c>
      <c r="C966" s="8" t="s">
        <v>6757</v>
      </c>
      <c r="D966" s="8" t="s">
        <v>7911</v>
      </c>
      <c r="E966" s="8" t="s">
        <v>7912</v>
      </c>
    </row>
    <row r="967" spans="2:5" ht="12.75" customHeight="1">
      <c r="B967" s="8" t="s">
        <v>864</v>
      </c>
      <c r="C967" s="8" t="s">
        <v>865</v>
      </c>
      <c r="D967" s="8" t="s">
        <v>7913</v>
      </c>
      <c r="E967" s="8" t="s">
        <v>7914</v>
      </c>
    </row>
    <row r="968" spans="2:5" ht="12.75" customHeight="1">
      <c r="B968" s="8" t="s">
        <v>864</v>
      </c>
      <c r="C968" s="8" t="s">
        <v>865</v>
      </c>
      <c r="D968" s="8" t="s">
        <v>7915</v>
      </c>
      <c r="E968" s="8" t="s">
        <v>7916</v>
      </c>
    </row>
    <row r="969" spans="2:5" ht="12.75" customHeight="1">
      <c r="B969" s="8" t="s">
        <v>864</v>
      </c>
      <c r="C969" s="8" t="s">
        <v>6757</v>
      </c>
      <c r="D969" s="8" t="s">
        <v>7917</v>
      </c>
      <c r="E969" s="8" t="s">
        <v>7918</v>
      </c>
    </row>
    <row r="970" spans="2:5" ht="12.75" customHeight="1">
      <c r="B970" s="8" t="s">
        <v>864</v>
      </c>
      <c r="C970" s="8" t="s">
        <v>6757</v>
      </c>
      <c r="D970" s="8" t="s">
        <v>7919</v>
      </c>
      <c r="E970" s="8" t="s">
        <v>7920</v>
      </c>
    </row>
    <row r="971" spans="2:5" ht="12.75" customHeight="1">
      <c r="B971" s="8" t="s">
        <v>864</v>
      </c>
      <c r="C971" s="8" t="s">
        <v>6757</v>
      </c>
      <c r="D971" s="8" t="s">
        <v>7921</v>
      </c>
      <c r="E971" s="8" t="s">
        <v>7922</v>
      </c>
    </row>
    <row r="972" spans="2:5" ht="12.75" customHeight="1">
      <c r="B972" s="8" t="s">
        <v>864</v>
      </c>
      <c r="C972" s="8" t="s">
        <v>6757</v>
      </c>
      <c r="D972" s="8" t="s">
        <v>7923</v>
      </c>
      <c r="E972" s="8" t="s">
        <v>7924</v>
      </c>
    </row>
    <row r="973" spans="2:5" ht="12.75" customHeight="1">
      <c r="B973" s="8" t="s">
        <v>990</v>
      </c>
      <c r="C973" s="8" t="s">
        <v>991</v>
      </c>
      <c r="D973" s="8" t="s">
        <v>7925</v>
      </c>
      <c r="E973" s="8" t="s">
        <v>7926</v>
      </c>
    </row>
    <row r="974" spans="2:5" ht="12.75" customHeight="1">
      <c r="B974" s="8" t="s">
        <v>301</v>
      </c>
      <c r="C974" s="8" t="s">
        <v>302</v>
      </c>
      <c r="D974" s="8" t="s">
        <v>1125</v>
      </c>
      <c r="E974" s="8" t="s">
        <v>7927</v>
      </c>
    </row>
    <row r="975" spans="2:5" ht="12.75" customHeight="1">
      <c r="B975" s="8" t="s">
        <v>301</v>
      </c>
      <c r="C975" s="8" t="s">
        <v>302</v>
      </c>
      <c r="D975" s="8" t="s">
        <v>1125</v>
      </c>
      <c r="E975" s="8" t="s">
        <v>7928</v>
      </c>
    </row>
    <row r="976" spans="2:5" ht="12.75" customHeight="1">
      <c r="B976" s="8" t="s">
        <v>301</v>
      </c>
      <c r="C976" s="8" t="s">
        <v>356</v>
      </c>
      <c r="D976" s="8" t="s">
        <v>1125</v>
      </c>
      <c r="E976" s="8" t="s">
        <v>7929</v>
      </c>
    </row>
    <row r="977" spans="2:5" ht="12.75" customHeight="1">
      <c r="B977" s="8" t="s">
        <v>367</v>
      </c>
      <c r="C977" s="8" t="s">
        <v>819</v>
      </c>
      <c r="D977" s="8" t="s">
        <v>7930</v>
      </c>
      <c r="E977" s="8" t="s">
        <v>7931</v>
      </c>
    </row>
    <row r="978" spans="2:5" ht="12.75" customHeight="1">
      <c r="B978" s="8" t="s">
        <v>301</v>
      </c>
      <c r="C978" s="8" t="s">
        <v>881</v>
      </c>
      <c r="D978" s="8" t="s">
        <v>1203</v>
      </c>
      <c r="E978" s="8" t="s">
        <v>1204</v>
      </c>
    </row>
    <row r="979" spans="2:5" ht="12.75" customHeight="1">
      <c r="B979" s="8" t="s">
        <v>301</v>
      </c>
      <c r="C979" s="8" t="s">
        <v>881</v>
      </c>
      <c r="D979" s="8" t="s">
        <v>1203</v>
      </c>
      <c r="E979" s="8" t="s">
        <v>1350</v>
      </c>
    </row>
    <row r="980" spans="2:5" ht="12.75" customHeight="1">
      <c r="B980" s="8" t="s">
        <v>367</v>
      </c>
      <c r="C980" s="8" t="s">
        <v>819</v>
      </c>
      <c r="D980" s="8" t="s">
        <v>7930</v>
      </c>
      <c r="E980" s="8" t="s">
        <v>7932</v>
      </c>
    </row>
    <row r="981" spans="2:5" ht="12.75" customHeight="1">
      <c r="B981" s="8" t="s">
        <v>301</v>
      </c>
      <c r="C981" s="8" t="s">
        <v>415</v>
      </c>
      <c r="D981" s="8" t="s">
        <v>1415</v>
      </c>
      <c r="E981" s="8" t="s">
        <v>7933</v>
      </c>
    </row>
    <row r="982" spans="2:5" ht="12.75" customHeight="1">
      <c r="B982" s="8" t="s">
        <v>868</v>
      </c>
      <c r="C982" s="8" t="s">
        <v>869</v>
      </c>
      <c r="D982" s="8" t="s">
        <v>7934</v>
      </c>
      <c r="E982" s="8" t="s">
        <v>7935</v>
      </c>
    </row>
    <row r="983" spans="2:5" ht="12.75" customHeight="1">
      <c r="B983" s="8" t="s">
        <v>864</v>
      </c>
      <c r="C983" s="8" t="s">
        <v>865</v>
      </c>
      <c r="D983" s="8" t="s">
        <v>7936</v>
      </c>
      <c r="E983" s="8" t="s">
        <v>7937</v>
      </c>
    </row>
    <row r="984" spans="2:5" ht="12.75" customHeight="1">
      <c r="B984" s="8" t="s">
        <v>864</v>
      </c>
      <c r="C984" s="8" t="s">
        <v>865</v>
      </c>
      <c r="D984" s="8" t="s">
        <v>1415</v>
      </c>
      <c r="E984" s="8" t="s">
        <v>7938</v>
      </c>
    </row>
    <row r="985" spans="2:5" ht="12.75" customHeight="1">
      <c r="B985" s="8" t="s">
        <v>864</v>
      </c>
      <c r="C985" s="8" t="s">
        <v>865</v>
      </c>
      <c r="D985" s="8" t="s">
        <v>1415</v>
      </c>
      <c r="E985" s="8" t="s">
        <v>7939</v>
      </c>
    </row>
    <row r="986" spans="2:5" ht="12.75" customHeight="1">
      <c r="B986" s="8" t="s">
        <v>868</v>
      </c>
      <c r="C986" s="8" t="s">
        <v>6265</v>
      </c>
      <c r="D986" s="8" t="s">
        <v>7940</v>
      </c>
      <c r="E986" s="8" t="s">
        <v>7941</v>
      </c>
    </row>
    <row r="987" spans="2:5" ht="12.75" customHeight="1">
      <c r="B987" s="8" t="s">
        <v>841</v>
      </c>
      <c r="C987" s="8" t="s">
        <v>850</v>
      </c>
      <c r="D987" s="8" t="s">
        <v>6322</v>
      </c>
      <c r="E987" s="8" t="s">
        <v>7942</v>
      </c>
    </row>
    <row r="988" spans="2:5" ht="12.75" customHeight="1">
      <c r="B988" s="8" t="s">
        <v>931</v>
      </c>
      <c r="C988" s="8" t="s">
        <v>6392</v>
      </c>
      <c r="D988" s="8" t="s">
        <v>7943</v>
      </c>
      <c r="E988" s="8" t="s">
        <v>7944</v>
      </c>
    </row>
    <row r="989" spans="2:5" ht="12.75" customHeight="1">
      <c r="B989" s="8" t="s">
        <v>931</v>
      </c>
      <c r="C989" s="8" t="s">
        <v>6392</v>
      </c>
      <c r="D989" s="8" t="s">
        <v>7943</v>
      </c>
      <c r="E989" s="8" t="s">
        <v>7945</v>
      </c>
    </row>
    <row r="990" spans="2:5" ht="12.75" customHeight="1">
      <c r="B990" s="8" t="s">
        <v>367</v>
      </c>
      <c r="C990" s="8" t="s">
        <v>7946</v>
      </c>
      <c r="D990" s="8" t="s">
        <v>7947</v>
      </c>
      <c r="E990" s="8" t="s">
        <v>7948</v>
      </c>
    </row>
    <row r="991" spans="2:5" ht="12.75" customHeight="1">
      <c r="B991" s="8" t="s">
        <v>367</v>
      </c>
      <c r="C991" s="8" t="s">
        <v>7946</v>
      </c>
      <c r="D991" s="8" t="s">
        <v>1415</v>
      </c>
      <c r="E991" s="8" t="s">
        <v>7949</v>
      </c>
    </row>
    <row r="992" spans="2:5" ht="12.75" customHeight="1">
      <c r="B992" s="8" t="s">
        <v>367</v>
      </c>
      <c r="C992" s="8" t="s">
        <v>7946</v>
      </c>
      <c r="D992" s="8" t="s">
        <v>1415</v>
      </c>
      <c r="E992" s="8" t="s">
        <v>7950</v>
      </c>
    </row>
    <row r="993" spans="2:5" ht="12.75" customHeight="1">
      <c r="B993" s="8" t="s">
        <v>367</v>
      </c>
      <c r="C993" s="8" t="s">
        <v>7946</v>
      </c>
      <c r="D993" s="8" t="s">
        <v>1415</v>
      </c>
      <c r="E993" s="8" t="s">
        <v>7951</v>
      </c>
    </row>
    <row r="994" spans="2:5" ht="12.75" customHeight="1">
      <c r="B994" s="8" t="s">
        <v>841</v>
      </c>
      <c r="C994" s="8" t="s">
        <v>850</v>
      </c>
      <c r="D994" s="8" t="s">
        <v>1296</v>
      </c>
      <c r="E994" s="8" t="s">
        <v>1298</v>
      </c>
    </row>
    <row r="995" spans="2:5" ht="12.75" customHeight="1">
      <c r="B995" s="8" t="s">
        <v>841</v>
      </c>
      <c r="C995" s="8" t="s">
        <v>850</v>
      </c>
      <c r="D995" s="8" t="s">
        <v>1296</v>
      </c>
      <c r="E995" s="8" t="s">
        <v>7952</v>
      </c>
    </row>
    <row r="996" spans="2:5" ht="12.75" customHeight="1">
      <c r="B996" s="8" t="s">
        <v>841</v>
      </c>
      <c r="C996" s="8" t="s">
        <v>850</v>
      </c>
      <c r="D996" s="8" t="s">
        <v>1415</v>
      </c>
      <c r="E996" s="8" t="s">
        <v>7953</v>
      </c>
    </row>
    <row r="997" spans="2:5" ht="12.75" customHeight="1">
      <c r="B997" s="8" t="s">
        <v>864</v>
      </c>
      <c r="C997" s="8" t="s">
        <v>865</v>
      </c>
      <c r="D997" s="8" t="s">
        <v>6346</v>
      </c>
      <c r="E997" s="8" t="s">
        <v>7954</v>
      </c>
    </row>
    <row r="998" spans="2:5" ht="12.75" customHeight="1">
      <c r="B998" s="8" t="s">
        <v>283</v>
      </c>
      <c r="C998" s="8" t="s">
        <v>1234</v>
      </c>
      <c r="D998" s="8" t="s">
        <v>6109</v>
      </c>
      <c r="E998" s="8" t="s">
        <v>7955</v>
      </c>
    </row>
    <row r="999" spans="2:5" ht="12.75" customHeight="1">
      <c r="B999" s="8" t="s">
        <v>301</v>
      </c>
      <c r="C999" s="8" t="s">
        <v>919</v>
      </c>
      <c r="D999" s="8" t="s">
        <v>1198</v>
      </c>
      <c r="E999" s="8" t="s">
        <v>7956</v>
      </c>
    </row>
    <row r="1000" spans="2:5" ht="12.75" customHeight="1">
      <c r="B1000" s="8" t="s">
        <v>283</v>
      </c>
      <c r="C1000" s="8" t="s">
        <v>1228</v>
      </c>
      <c r="D1000" s="8" t="s">
        <v>1229</v>
      </c>
      <c r="E1000" s="8" t="s">
        <v>1231</v>
      </c>
    </row>
    <row r="1001" spans="2:5" ht="12.75" customHeight="1">
      <c r="B1001" s="8" t="s">
        <v>283</v>
      </c>
      <c r="C1001" s="8" t="s">
        <v>1553</v>
      </c>
      <c r="D1001" s="8" t="s">
        <v>966</v>
      </c>
      <c r="E1001" s="8" t="s">
        <v>7957</v>
      </c>
    </row>
    <row r="1002" spans="2:5" ht="12.75" customHeight="1">
      <c r="B1002" s="8" t="s">
        <v>283</v>
      </c>
      <c r="C1002" s="8" t="s">
        <v>761</v>
      </c>
      <c r="D1002" s="8" t="s">
        <v>966</v>
      </c>
      <c r="E1002" s="8" t="s">
        <v>7958</v>
      </c>
    </row>
    <row r="1003" spans="2:5" ht="12.75" customHeight="1">
      <c r="B1003" s="8" t="s">
        <v>283</v>
      </c>
      <c r="C1003" s="8" t="s">
        <v>1553</v>
      </c>
      <c r="D1003" s="8" t="s">
        <v>966</v>
      </c>
      <c r="E1003" s="8" t="s">
        <v>7959</v>
      </c>
    </row>
    <row r="1004" spans="2:5" ht="12.75" customHeight="1">
      <c r="B1004" s="8" t="s">
        <v>283</v>
      </c>
      <c r="C1004" s="8" t="s">
        <v>1553</v>
      </c>
      <c r="D1004" s="8" t="s">
        <v>1415</v>
      </c>
      <c r="E1004" s="8" t="s">
        <v>7960</v>
      </c>
    </row>
    <row r="1005" spans="2:5" ht="12.75" customHeight="1">
      <c r="B1005" s="8" t="s">
        <v>283</v>
      </c>
      <c r="C1005" s="8" t="s">
        <v>1553</v>
      </c>
      <c r="D1005" s="8" t="s">
        <v>1415</v>
      </c>
      <c r="E1005" s="8" t="s">
        <v>7961</v>
      </c>
    </row>
    <row r="1006" spans="2:5" ht="12.75" customHeight="1">
      <c r="B1006" s="8" t="s">
        <v>283</v>
      </c>
      <c r="C1006" s="8" t="s">
        <v>1228</v>
      </c>
      <c r="D1006" s="8" t="s">
        <v>966</v>
      </c>
      <c r="E1006" s="8" t="s">
        <v>7962</v>
      </c>
    </row>
    <row r="1007" spans="2:5" ht="12.75" customHeight="1">
      <c r="B1007" s="8" t="s">
        <v>283</v>
      </c>
      <c r="C1007" s="8" t="s">
        <v>1553</v>
      </c>
      <c r="D1007" s="8" t="s">
        <v>1415</v>
      </c>
      <c r="E1007" s="8" t="s">
        <v>7963</v>
      </c>
    </row>
    <row r="1008" spans="2:5" ht="12.75" customHeight="1">
      <c r="B1008" s="8" t="s">
        <v>283</v>
      </c>
      <c r="C1008" s="8" t="s">
        <v>1553</v>
      </c>
      <c r="D1008" s="8" t="s">
        <v>1415</v>
      </c>
      <c r="E1008" s="8" t="s">
        <v>7964</v>
      </c>
    </row>
    <row r="1009" spans="2:5" ht="12.75" customHeight="1">
      <c r="B1009" s="8" t="s">
        <v>283</v>
      </c>
      <c r="C1009" s="8" t="s">
        <v>1553</v>
      </c>
      <c r="D1009" s="8" t="s">
        <v>1415</v>
      </c>
      <c r="E1009" s="8" t="s">
        <v>7965</v>
      </c>
    </row>
    <row r="1010" spans="2:5" ht="12.75" customHeight="1">
      <c r="B1010" s="8" t="s">
        <v>283</v>
      </c>
      <c r="C1010" s="8" t="s">
        <v>1553</v>
      </c>
      <c r="D1010" s="8" t="s">
        <v>1415</v>
      </c>
      <c r="E1010" s="8" t="s">
        <v>7966</v>
      </c>
    </row>
    <row r="1011" spans="2:5" ht="12.75" customHeight="1">
      <c r="B1011" s="8" t="s">
        <v>283</v>
      </c>
      <c r="C1011" s="8" t="s">
        <v>1553</v>
      </c>
      <c r="D1011" s="8" t="s">
        <v>1415</v>
      </c>
      <c r="E1011" s="8" t="s">
        <v>7967</v>
      </c>
    </row>
    <row r="1012" spans="2:5" ht="12.75" customHeight="1">
      <c r="B1012" s="8" t="s">
        <v>841</v>
      </c>
      <c r="C1012" s="8" t="s">
        <v>7834</v>
      </c>
      <c r="D1012" s="8" t="s">
        <v>1000</v>
      </c>
      <c r="E1012" s="8" t="s">
        <v>7968</v>
      </c>
    </row>
    <row r="1013" spans="2:5" ht="12.75" customHeight="1">
      <c r="B1013" s="8" t="s">
        <v>841</v>
      </c>
      <c r="C1013" s="8" t="s">
        <v>7834</v>
      </c>
      <c r="D1013" s="8" t="s">
        <v>1000</v>
      </c>
      <c r="E1013" s="8" t="s">
        <v>7969</v>
      </c>
    </row>
    <row r="1014" spans="2:5" ht="12.75" customHeight="1">
      <c r="B1014" s="8" t="s">
        <v>841</v>
      </c>
      <c r="C1014" s="8" t="s">
        <v>7834</v>
      </c>
      <c r="D1014" s="8" t="s">
        <v>1000</v>
      </c>
      <c r="E1014" s="8" t="s">
        <v>7970</v>
      </c>
    </row>
    <row r="1015" spans="2:5" ht="12.75" customHeight="1">
      <c r="B1015" s="8" t="s">
        <v>301</v>
      </c>
      <c r="C1015" s="8" t="s">
        <v>919</v>
      </c>
      <c r="D1015" s="8" t="s">
        <v>7971</v>
      </c>
      <c r="E1015" s="8" t="s">
        <v>7972</v>
      </c>
    </row>
    <row r="1016" spans="2:5" ht="12.75" customHeight="1">
      <c r="B1016" s="8" t="s">
        <v>301</v>
      </c>
      <c r="C1016" s="8" t="s">
        <v>650</v>
      </c>
      <c r="D1016" s="8" t="s">
        <v>7973</v>
      </c>
      <c r="E1016" s="8" t="s">
        <v>7974</v>
      </c>
    </row>
    <row r="1017" spans="2:5" ht="12.75" customHeight="1">
      <c r="B1017" s="8" t="s">
        <v>301</v>
      </c>
      <c r="C1017" s="8" t="s">
        <v>650</v>
      </c>
      <c r="D1017" s="8" t="s">
        <v>7973</v>
      </c>
      <c r="E1017" s="8" t="s">
        <v>7975</v>
      </c>
    </row>
    <row r="1018" spans="2:5" ht="12.75" customHeight="1">
      <c r="B1018" s="8" t="s">
        <v>990</v>
      </c>
      <c r="C1018" s="8" t="s">
        <v>991</v>
      </c>
      <c r="D1018" s="8" t="s">
        <v>6744</v>
      </c>
      <c r="E1018" s="8" t="s">
        <v>7976</v>
      </c>
    </row>
    <row r="1019" spans="2:5" ht="12.75" customHeight="1">
      <c r="B1019" s="8" t="s">
        <v>301</v>
      </c>
      <c r="C1019" s="8" t="s">
        <v>913</v>
      </c>
      <c r="D1019" s="8" t="s">
        <v>777</v>
      </c>
      <c r="E1019" s="8" t="s">
        <v>926</v>
      </c>
    </row>
    <row r="1020" spans="2:5" ht="12.75" customHeight="1">
      <c r="B1020" s="8" t="s">
        <v>301</v>
      </c>
      <c r="C1020" s="8" t="s">
        <v>302</v>
      </c>
      <c r="D1020" s="8" t="s">
        <v>777</v>
      </c>
      <c r="E1020" s="8" t="s">
        <v>7977</v>
      </c>
    </row>
    <row r="1021" spans="2:5" ht="12.75" customHeight="1">
      <c r="B1021" s="8" t="s">
        <v>301</v>
      </c>
      <c r="C1021" s="8" t="s">
        <v>888</v>
      </c>
      <c r="D1021" s="8" t="s">
        <v>777</v>
      </c>
      <c r="E1021" s="8" t="s">
        <v>7978</v>
      </c>
    </row>
    <row r="1022" spans="2:5" ht="12.75" customHeight="1">
      <c r="B1022" s="8" t="s">
        <v>301</v>
      </c>
      <c r="C1022" s="8" t="s">
        <v>888</v>
      </c>
      <c r="D1022" s="8" t="s">
        <v>777</v>
      </c>
      <c r="E1022" s="8" t="s">
        <v>7979</v>
      </c>
    </row>
    <row r="1023" spans="2:5" ht="12.75" customHeight="1">
      <c r="B1023" s="8" t="s">
        <v>868</v>
      </c>
      <c r="C1023" s="8" t="s">
        <v>6376</v>
      </c>
      <c r="D1023" s="8" t="s">
        <v>7980</v>
      </c>
      <c r="E1023" s="8" t="s">
        <v>7981</v>
      </c>
    </row>
    <row r="1024" spans="2:5" ht="12.75" customHeight="1">
      <c r="B1024" s="8" t="s">
        <v>1162</v>
      </c>
      <c r="C1024" s="8" t="s">
        <v>7982</v>
      </c>
      <c r="D1024" s="8" t="s">
        <v>7983</v>
      </c>
      <c r="E1024" s="8" t="s">
        <v>7984</v>
      </c>
    </row>
    <row r="1025" spans="2:5" ht="12.75" customHeight="1">
      <c r="B1025" s="8" t="s">
        <v>1162</v>
      </c>
      <c r="C1025" s="8" t="s">
        <v>7982</v>
      </c>
      <c r="D1025" s="8" t="s">
        <v>7983</v>
      </c>
      <c r="E1025" s="8" t="s">
        <v>7985</v>
      </c>
    </row>
    <row r="1026" spans="2:5" ht="12.75" customHeight="1">
      <c r="B1026" s="8" t="s">
        <v>841</v>
      </c>
      <c r="C1026" s="8" t="s">
        <v>6282</v>
      </c>
      <c r="D1026" s="8" t="s">
        <v>7986</v>
      </c>
      <c r="E1026" s="8" t="s">
        <v>7987</v>
      </c>
    </row>
    <row r="1027" spans="2:5" ht="12.75" customHeight="1">
      <c r="B1027" s="8" t="s">
        <v>301</v>
      </c>
      <c r="C1027" s="8" t="s">
        <v>913</v>
      </c>
      <c r="D1027" s="8" t="s">
        <v>7988</v>
      </c>
      <c r="E1027" s="8" t="s">
        <v>7989</v>
      </c>
    </row>
    <row r="1028" spans="2:5" ht="12.75" customHeight="1">
      <c r="B1028" s="8" t="s">
        <v>301</v>
      </c>
      <c r="C1028" s="8" t="s">
        <v>913</v>
      </c>
      <c r="D1028" s="8" t="s">
        <v>7988</v>
      </c>
      <c r="E1028" s="8" t="s">
        <v>7990</v>
      </c>
    </row>
    <row r="1029" spans="2:5" ht="12.75" customHeight="1">
      <c r="B1029" s="8" t="s">
        <v>841</v>
      </c>
      <c r="C1029" s="8" t="s">
        <v>850</v>
      </c>
      <c r="D1029" s="8" t="s">
        <v>1091</v>
      </c>
      <c r="E1029" s="8" t="s">
        <v>7991</v>
      </c>
    </row>
    <row r="1030" spans="2:5" ht="12.75" customHeight="1">
      <c r="B1030" s="8" t="s">
        <v>841</v>
      </c>
      <c r="C1030" s="8" t="s">
        <v>850</v>
      </c>
      <c r="D1030" s="8" t="s">
        <v>1415</v>
      </c>
      <c r="E1030" s="8" t="s">
        <v>7992</v>
      </c>
    </row>
    <row r="1031" spans="2:5" ht="12.75" customHeight="1">
      <c r="B1031" s="8" t="s">
        <v>841</v>
      </c>
      <c r="C1031" s="8" t="s">
        <v>850</v>
      </c>
      <c r="D1031" s="8" t="s">
        <v>1091</v>
      </c>
      <c r="E1031" s="8" t="s">
        <v>7993</v>
      </c>
    </row>
    <row r="1032" spans="2:5" ht="12.75" customHeight="1">
      <c r="B1032" s="8" t="s">
        <v>990</v>
      </c>
      <c r="C1032" s="8" t="s">
        <v>991</v>
      </c>
      <c r="D1032" s="8" t="s">
        <v>7994</v>
      </c>
      <c r="E1032" s="8" t="s">
        <v>7995</v>
      </c>
    </row>
    <row r="1033" spans="2:5" ht="12.75" customHeight="1">
      <c r="B1033" s="8" t="s">
        <v>853</v>
      </c>
      <c r="C1033" s="8" t="s">
        <v>854</v>
      </c>
      <c r="D1033" s="8" t="s">
        <v>2887</v>
      </c>
      <c r="E1033" s="8" t="s">
        <v>2888</v>
      </c>
    </row>
    <row r="1034" spans="2:5" ht="12.75" customHeight="1">
      <c r="B1034" s="8" t="s">
        <v>982</v>
      </c>
      <c r="C1034" s="8" t="s">
        <v>1419</v>
      </c>
      <c r="D1034" s="8" t="s">
        <v>728</v>
      </c>
      <c r="E1034" s="8" t="s">
        <v>7996</v>
      </c>
    </row>
    <row r="1035" spans="2:5" ht="12.75" customHeight="1">
      <c r="B1035" s="8" t="s">
        <v>853</v>
      </c>
      <c r="C1035" s="8" t="s">
        <v>1006</v>
      </c>
      <c r="D1035" s="8" t="s">
        <v>7997</v>
      </c>
      <c r="E1035" s="8" t="s">
        <v>7998</v>
      </c>
    </row>
    <row r="1036" spans="2:5" ht="12.75" customHeight="1">
      <c r="B1036" s="8" t="s">
        <v>740</v>
      </c>
      <c r="C1036" s="8" t="s">
        <v>6480</v>
      </c>
      <c r="D1036" s="8" t="s">
        <v>7999</v>
      </c>
      <c r="E1036" s="8" t="s">
        <v>8000</v>
      </c>
    </row>
    <row r="1037" spans="2:5" ht="12.75" customHeight="1">
      <c r="B1037" s="8" t="s">
        <v>283</v>
      </c>
      <c r="C1037" s="8" t="s">
        <v>776</v>
      </c>
      <c r="D1037" s="8" t="s">
        <v>969</v>
      </c>
      <c r="E1037" s="8" t="s">
        <v>971</v>
      </c>
    </row>
    <row r="1038" spans="2:5" ht="12.75" customHeight="1">
      <c r="B1038" s="8" t="s">
        <v>283</v>
      </c>
      <c r="C1038" s="8" t="s">
        <v>776</v>
      </c>
      <c r="D1038" s="8" t="s">
        <v>969</v>
      </c>
      <c r="E1038" s="8" t="s">
        <v>8001</v>
      </c>
    </row>
    <row r="1039" spans="2:5" ht="12.75" customHeight="1">
      <c r="B1039" s="8" t="s">
        <v>283</v>
      </c>
      <c r="C1039" s="8" t="s">
        <v>776</v>
      </c>
      <c r="D1039" s="8" t="s">
        <v>969</v>
      </c>
      <c r="E1039" s="8" t="s">
        <v>8002</v>
      </c>
    </row>
    <row r="1040" spans="2:5" ht="12.75" customHeight="1">
      <c r="B1040" s="8" t="s">
        <v>283</v>
      </c>
      <c r="C1040" s="8" t="s">
        <v>776</v>
      </c>
      <c r="D1040" s="8" t="s">
        <v>1415</v>
      </c>
      <c r="E1040" s="8" t="s">
        <v>8003</v>
      </c>
    </row>
    <row r="1041" spans="2:5" ht="12.75" customHeight="1">
      <c r="B1041" s="8" t="s">
        <v>283</v>
      </c>
      <c r="C1041" s="8" t="s">
        <v>776</v>
      </c>
      <c r="D1041" s="8" t="s">
        <v>1415</v>
      </c>
      <c r="E1041" s="8" t="s">
        <v>8004</v>
      </c>
    </row>
    <row r="1042" spans="2:5" ht="12.75" customHeight="1">
      <c r="B1042" s="8" t="s">
        <v>283</v>
      </c>
      <c r="C1042" s="8" t="s">
        <v>776</v>
      </c>
      <c r="D1042" s="8" t="s">
        <v>1415</v>
      </c>
      <c r="E1042" s="8" t="s">
        <v>8005</v>
      </c>
    </row>
    <row r="1043" spans="2:5" ht="12.75" customHeight="1">
      <c r="B1043" s="8" t="s">
        <v>283</v>
      </c>
      <c r="C1043" s="8" t="s">
        <v>776</v>
      </c>
      <c r="D1043" s="8" t="s">
        <v>1415</v>
      </c>
      <c r="E1043" s="8" t="s">
        <v>8006</v>
      </c>
    </row>
    <row r="1044" spans="2:5" ht="12.75" customHeight="1">
      <c r="B1044" s="8" t="s">
        <v>283</v>
      </c>
      <c r="C1044" s="8" t="s">
        <v>776</v>
      </c>
      <c r="D1044" s="8" t="s">
        <v>1415</v>
      </c>
      <c r="E1044" s="8" t="s">
        <v>8007</v>
      </c>
    </row>
    <row r="1045" spans="2:5" ht="12.75" customHeight="1">
      <c r="B1045" s="8" t="s">
        <v>283</v>
      </c>
      <c r="C1045" s="8" t="s">
        <v>776</v>
      </c>
      <c r="D1045" s="8" t="s">
        <v>1415</v>
      </c>
      <c r="E1045" s="8" t="s">
        <v>8008</v>
      </c>
    </row>
    <row r="1046" spans="2:5" ht="12.75" customHeight="1">
      <c r="B1046" s="8" t="s">
        <v>283</v>
      </c>
      <c r="C1046" s="8" t="s">
        <v>776</v>
      </c>
      <c r="D1046" s="8" t="s">
        <v>1415</v>
      </c>
      <c r="E1046" s="8" t="s">
        <v>8009</v>
      </c>
    </row>
    <row r="1047" spans="2:5" ht="12.75" customHeight="1">
      <c r="B1047" s="8" t="s">
        <v>283</v>
      </c>
      <c r="C1047" s="8" t="s">
        <v>776</v>
      </c>
      <c r="D1047" s="8" t="s">
        <v>1415</v>
      </c>
      <c r="E1047" s="8" t="s">
        <v>8010</v>
      </c>
    </row>
    <row r="1048" spans="2:5" ht="12.75" customHeight="1">
      <c r="B1048" s="8" t="s">
        <v>283</v>
      </c>
      <c r="C1048" s="8" t="s">
        <v>776</v>
      </c>
      <c r="D1048" s="8" t="s">
        <v>1415</v>
      </c>
      <c r="E1048" s="8" t="s">
        <v>8011</v>
      </c>
    </row>
    <row r="1049" spans="2:5" ht="12.75" customHeight="1">
      <c r="B1049" s="8" t="s">
        <v>283</v>
      </c>
      <c r="C1049" s="8" t="s">
        <v>776</v>
      </c>
      <c r="D1049" s="8" t="s">
        <v>1415</v>
      </c>
      <c r="E1049" s="8" t="s">
        <v>8012</v>
      </c>
    </row>
    <row r="1050" spans="2:5" ht="12.75" customHeight="1">
      <c r="B1050" s="8" t="s">
        <v>283</v>
      </c>
      <c r="C1050" s="8" t="s">
        <v>776</v>
      </c>
      <c r="D1050" s="8" t="s">
        <v>1415</v>
      </c>
      <c r="E1050" s="8" t="s">
        <v>8013</v>
      </c>
    </row>
    <row r="1051" spans="2:5" ht="12.75" customHeight="1">
      <c r="B1051" s="8" t="s">
        <v>283</v>
      </c>
      <c r="C1051" s="8" t="s">
        <v>776</v>
      </c>
      <c r="D1051" s="8" t="s">
        <v>1415</v>
      </c>
      <c r="E1051" s="8" t="s">
        <v>8014</v>
      </c>
    </row>
    <row r="1052" spans="2:5" ht="12.75" customHeight="1">
      <c r="B1052" s="8" t="s">
        <v>283</v>
      </c>
      <c r="C1052" s="8" t="s">
        <v>776</v>
      </c>
      <c r="D1052" s="8" t="s">
        <v>1415</v>
      </c>
      <c r="E1052" s="8" t="s">
        <v>8015</v>
      </c>
    </row>
    <row r="1053" spans="2:5" ht="12.75" customHeight="1">
      <c r="B1053" s="8" t="s">
        <v>283</v>
      </c>
      <c r="C1053" s="8" t="s">
        <v>776</v>
      </c>
      <c r="D1053" s="8" t="s">
        <v>1415</v>
      </c>
      <c r="E1053" s="8" t="s">
        <v>8016</v>
      </c>
    </row>
    <row r="1054" spans="2:5" ht="12.75" customHeight="1">
      <c r="B1054" s="8" t="s">
        <v>990</v>
      </c>
      <c r="C1054" s="8" t="s">
        <v>8017</v>
      </c>
      <c r="D1054" s="8" t="s">
        <v>8018</v>
      </c>
      <c r="E1054" s="8" t="s">
        <v>8019</v>
      </c>
    </row>
    <row r="1055" spans="2:5" ht="12.75" customHeight="1">
      <c r="B1055" s="8" t="s">
        <v>841</v>
      </c>
      <c r="C1055" s="8" t="s">
        <v>850</v>
      </c>
      <c r="D1055" s="8" t="s">
        <v>8020</v>
      </c>
      <c r="E1055" s="8" t="s">
        <v>8021</v>
      </c>
    </row>
    <row r="1056" spans="2:5" ht="12.75" customHeight="1">
      <c r="B1056" s="8" t="s">
        <v>283</v>
      </c>
      <c r="C1056" s="8" t="s">
        <v>776</v>
      </c>
      <c r="D1056" s="8" t="s">
        <v>8022</v>
      </c>
      <c r="E1056" s="8" t="s">
        <v>8023</v>
      </c>
    </row>
    <row r="1057" spans="2:5" ht="12.75" customHeight="1">
      <c r="B1057" s="8" t="s">
        <v>853</v>
      </c>
      <c r="C1057" s="8" t="s">
        <v>1006</v>
      </c>
      <c r="D1057" s="8" t="s">
        <v>8024</v>
      </c>
      <c r="E1057" s="8" t="s">
        <v>8025</v>
      </c>
    </row>
    <row r="1058" spans="2:5" ht="12.75" customHeight="1">
      <c r="B1058" s="8" t="s">
        <v>301</v>
      </c>
      <c r="C1058" s="8" t="s">
        <v>881</v>
      </c>
      <c r="D1058" s="8" t="s">
        <v>334</v>
      </c>
      <c r="E1058" s="8" t="s">
        <v>1331</v>
      </c>
    </row>
    <row r="1059" spans="2:5" ht="12.75" customHeight="1">
      <c r="B1059" s="8" t="s">
        <v>301</v>
      </c>
      <c r="C1059" s="8" t="s">
        <v>881</v>
      </c>
      <c r="D1059" s="8" t="s">
        <v>334</v>
      </c>
      <c r="E1059" s="8" t="s">
        <v>902</v>
      </c>
    </row>
    <row r="1060" spans="2:5" ht="12.75" customHeight="1">
      <c r="B1060" s="8" t="s">
        <v>301</v>
      </c>
      <c r="C1060" s="8" t="s">
        <v>881</v>
      </c>
      <c r="D1060" s="8" t="s">
        <v>334</v>
      </c>
      <c r="E1060" s="8" t="s">
        <v>1167</v>
      </c>
    </row>
    <row r="1061" spans="2:5" ht="12.75" customHeight="1">
      <c r="B1061" s="8" t="s">
        <v>301</v>
      </c>
      <c r="C1061" s="8" t="s">
        <v>881</v>
      </c>
      <c r="D1061" s="8" t="s">
        <v>334</v>
      </c>
      <c r="E1061" s="8" t="s">
        <v>1186</v>
      </c>
    </row>
    <row r="1062" spans="2:5" ht="12.75" customHeight="1">
      <c r="B1062" s="8" t="s">
        <v>301</v>
      </c>
      <c r="C1062" s="8" t="s">
        <v>881</v>
      </c>
      <c r="D1062" s="8" t="s">
        <v>334</v>
      </c>
      <c r="E1062" s="8" t="s">
        <v>1339</v>
      </c>
    </row>
    <row r="1063" spans="2:5" ht="12.75" customHeight="1">
      <c r="B1063" s="8" t="s">
        <v>301</v>
      </c>
      <c r="C1063" s="8" t="s">
        <v>415</v>
      </c>
      <c r="D1063" s="8" t="s">
        <v>8026</v>
      </c>
      <c r="E1063" s="8" t="s">
        <v>8027</v>
      </c>
    </row>
    <row r="1064" spans="2:5" ht="12.75" customHeight="1">
      <c r="B1064" s="8" t="s">
        <v>283</v>
      </c>
      <c r="C1064" s="8" t="s">
        <v>284</v>
      </c>
      <c r="D1064" s="8" t="s">
        <v>286</v>
      </c>
      <c r="E1064" s="8" t="s">
        <v>8028</v>
      </c>
    </row>
    <row r="1065" spans="2:5" ht="12.75" customHeight="1">
      <c r="B1065" s="8" t="s">
        <v>931</v>
      </c>
      <c r="C1065" s="8" t="s">
        <v>6392</v>
      </c>
      <c r="D1065" s="8" t="s">
        <v>7943</v>
      </c>
      <c r="E1065" s="8" t="s">
        <v>8029</v>
      </c>
    </row>
    <row r="1066" spans="2:5" ht="12.75" customHeight="1">
      <c r="B1066" s="8" t="s">
        <v>931</v>
      </c>
      <c r="C1066" s="8" t="s">
        <v>6392</v>
      </c>
      <c r="D1066" s="8" t="s">
        <v>7943</v>
      </c>
      <c r="E1066" s="8" t="s">
        <v>8030</v>
      </c>
    </row>
    <row r="1067" spans="2:5" ht="12.75" customHeight="1">
      <c r="B1067" s="8" t="s">
        <v>931</v>
      </c>
      <c r="C1067" s="8" t="s">
        <v>6392</v>
      </c>
      <c r="D1067" s="8" t="s">
        <v>1415</v>
      </c>
      <c r="E1067" s="8" t="s">
        <v>8031</v>
      </c>
    </row>
    <row r="1068" spans="2:5" ht="12.75" customHeight="1">
      <c r="B1068" s="8" t="s">
        <v>841</v>
      </c>
      <c r="C1068" s="8" t="s">
        <v>850</v>
      </c>
      <c r="D1068" s="8" t="s">
        <v>8032</v>
      </c>
      <c r="E1068" s="8" t="s">
        <v>8033</v>
      </c>
    </row>
    <row r="1069" spans="2:5" ht="12.75" customHeight="1">
      <c r="B1069" s="8" t="s">
        <v>841</v>
      </c>
      <c r="C1069" s="8" t="s">
        <v>850</v>
      </c>
      <c r="D1069" s="8" t="s">
        <v>8032</v>
      </c>
      <c r="E1069" s="8" t="s">
        <v>8034</v>
      </c>
    </row>
    <row r="1070" spans="2:5" ht="12.75" customHeight="1">
      <c r="B1070" s="8" t="s">
        <v>841</v>
      </c>
      <c r="C1070" s="8" t="s">
        <v>850</v>
      </c>
      <c r="D1070" s="8" t="s">
        <v>8032</v>
      </c>
      <c r="E1070" s="8" t="s">
        <v>8035</v>
      </c>
    </row>
    <row r="1071" spans="2:5" ht="12.75" customHeight="1">
      <c r="B1071" s="8" t="s">
        <v>841</v>
      </c>
      <c r="C1071" s="8" t="s">
        <v>850</v>
      </c>
      <c r="D1071" s="8" t="s">
        <v>1415</v>
      </c>
      <c r="E1071" s="8" t="s">
        <v>8036</v>
      </c>
    </row>
    <row r="1072" spans="2:5" ht="12.75" customHeight="1">
      <c r="B1072" s="8" t="s">
        <v>868</v>
      </c>
      <c r="C1072" s="8" t="s">
        <v>6376</v>
      </c>
      <c r="D1072" s="8" t="s">
        <v>8037</v>
      </c>
      <c r="E1072" s="8" t="s">
        <v>8038</v>
      </c>
    </row>
    <row r="1073" spans="2:5" ht="12.75" customHeight="1">
      <c r="B1073" s="8" t="s">
        <v>6381</v>
      </c>
      <c r="C1073" s="8" t="s">
        <v>7407</v>
      </c>
      <c r="D1073" s="8" t="s">
        <v>6387</v>
      </c>
      <c r="E1073" s="8" t="s">
        <v>8039</v>
      </c>
    </row>
    <row r="1074" spans="2:5" ht="12.75" customHeight="1">
      <c r="B1074" s="8" t="s">
        <v>283</v>
      </c>
      <c r="C1074" s="8" t="s">
        <v>284</v>
      </c>
      <c r="D1074" s="8" t="s">
        <v>7298</v>
      </c>
      <c r="E1074" s="8" t="s">
        <v>8040</v>
      </c>
    </row>
    <row r="1075" spans="2:5" ht="12.75" customHeight="1">
      <c r="B1075" s="8" t="s">
        <v>864</v>
      </c>
      <c r="C1075" s="8" t="s">
        <v>865</v>
      </c>
      <c r="D1075" s="8" t="s">
        <v>8041</v>
      </c>
      <c r="E1075" s="8" t="s">
        <v>8042</v>
      </c>
    </row>
    <row r="1076" spans="2:5" ht="12.75" customHeight="1">
      <c r="B1076" s="8" t="s">
        <v>931</v>
      </c>
      <c r="C1076" s="8" t="s">
        <v>6392</v>
      </c>
      <c r="D1076" s="8" t="s">
        <v>8043</v>
      </c>
      <c r="E1076" s="8" t="s">
        <v>8044</v>
      </c>
    </row>
    <row r="1077" spans="2:5" ht="12.75" customHeight="1">
      <c r="B1077" s="8" t="s">
        <v>931</v>
      </c>
      <c r="C1077" s="8" t="s">
        <v>6392</v>
      </c>
      <c r="D1077" s="8" t="s">
        <v>8043</v>
      </c>
      <c r="E1077" s="8" t="s">
        <v>8045</v>
      </c>
    </row>
    <row r="1078" spans="2:5" ht="12.75" customHeight="1">
      <c r="B1078" s="8" t="s">
        <v>841</v>
      </c>
      <c r="C1078" s="8" t="s">
        <v>846</v>
      </c>
      <c r="D1078" s="8" t="s">
        <v>7600</v>
      </c>
      <c r="E1078" s="8" t="s">
        <v>8046</v>
      </c>
    </row>
    <row r="1079" spans="2:5" ht="12.75" customHeight="1">
      <c r="B1079" s="8" t="s">
        <v>868</v>
      </c>
      <c r="C1079" s="8" t="s">
        <v>6265</v>
      </c>
      <c r="D1079" s="8" t="s">
        <v>8047</v>
      </c>
      <c r="E1079" s="8" t="s">
        <v>8048</v>
      </c>
    </row>
    <row r="1080" spans="2:5" ht="12.75" customHeight="1">
      <c r="B1080" s="8" t="s">
        <v>283</v>
      </c>
      <c r="C1080" s="8" t="s">
        <v>776</v>
      </c>
      <c r="D1080" s="8" t="s">
        <v>8049</v>
      </c>
      <c r="E1080" s="8" t="s">
        <v>8050</v>
      </c>
    </row>
    <row r="1081" spans="2:5" ht="12.75" customHeight="1">
      <c r="B1081" s="8" t="s">
        <v>841</v>
      </c>
      <c r="C1081" s="8" t="s">
        <v>1003</v>
      </c>
      <c r="D1081" s="8" t="s">
        <v>8051</v>
      </c>
      <c r="E1081" s="8" t="s">
        <v>8052</v>
      </c>
    </row>
    <row r="1082" spans="2:5" ht="12.75" customHeight="1">
      <c r="B1082" s="8" t="s">
        <v>367</v>
      </c>
      <c r="C1082" s="8" t="s">
        <v>6308</v>
      </c>
      <c r="D1082" s="8" t="s">
        <v>8053</v>
      </c>
      <c r="E1082" s="8" t="s">
        <v>8054</v>
      </c>
    </row>
    <row r="1083" spans="2:5" ht="12.75" customHeight="1">
      <c r="B1083" s="8" t="s">
        <v>283</v>
      </c>
      <c r="C1083" s="8" t="s">
        <v>787</v>
      </c>
      <c r="D1083" s="8" t="s">
        <v>8055</v>
      </c>
      <c r="E1083" s="8" t="s">
        <v>8056</v>
      </c>
    </row>
    <row r="1084" spans="2:5" ht="12.75" customHeight="1">
      <c r="B1084" s="8" t="s">
        <v>367</v>
      </c>
      <c r="C1084" s="8" t="s">
        <v>6308</v>
      </c>
      <c r="D1084" s="8" t="s">
        <v>8057</v>
      </c>
      <c r="E1084" s="8" t="s">
        <v>8058</v>
      </c>
    </row>
    <row r="1085" spans="2:5" ht="12.75" customHeight="1">
      <c r="B1085" s="8" t="s">
        <v>864</v>
      </c>
      <c r="C1085" s="8" t="s">
        <v>865</v>
      </c>
      <c r="D1085" s="8" t="s">
        <v>1415</v>
      </c>
      <c r="E1085" s="8" t="s">
        <v>8059</v>
      </c>
    </row>
    <row r="1086" spans="2:5" ht="12.75" customHeight="1">
      <c r="B1086" s="8" t="s">
        <v>1945</v>
      </c>
      <c r="C1086" s="8" t="s">
        <v>1946</v>
      </c>
      <c r="D1086" s="8" t="s">
        <v>8060</v>
      </c>
      <c r="E1086" s="8" t="s">
        <v>8061</v>
      </c>
    </row>
    <row r="1087" spans="2:5" ht="12.75" customHeight="1">
      <c r="B1087" s="8" t="s">
        <v>367</v>
      </c>
      <c r="C1087" s="8" t="s">
        <v>735</v>
      </c>
      <c r="D1087" s="8" t="s">
        <v>8062</v>
      </c>
      <c r="E1087" s="8" t="s">
        <v>8063</v>
      </c>
    </row>
    <row r="1088" spans="2:5" ht="12.75" customHeight="1">
      <c r="B1088" s="8" t="s">
        <v>864</v>
      </c>
      <c r="C1088" s="8" t="s">
        <v>865</v>
      </c>
      <c r="D1088" s="8" t="s">
        <v>8064</v>
      </c>
      <c r="E1088" s="8" t="s">
        <v>8065</v>
      </c>
    </row>
    <row r="1089" spans="2:5" ht="12.75" customHeight="1">
      <c r="B1089" s="8" t="s">
        <v>367</v>
      </c>
      <c r="C1089" s="8" t="s">
        <v>1259</v>
      </c>
      <c r="D1089" s="8" t="s">
        <v>1260</v>
      </c>
      <c r="E1089" s="8" t="s">
        <v>1262</v>
      </c>
    </row>
    <row r="1090" spans="2:5" ht="12.75" customHeight="1">
      <c r="B1090" s="8" t="s">
        <v>841</v>
      </c>
      <c r="C1090" s="8" t="s">
        <v>850</v>
      </c>
      <c r="D1090" s="8" t="s">
        <v>6322</v>
      </c>
      <c r="E1090" s="8" t="s">
        <v>8066</v>
      </c>
    </row>
    <row r="1091" spans="2:5" ht="12.75" customHeight="1">
      <c r="B1091" s="8" t="s">
        <v>841</v>
      </c>
      <c r="C1091" s="8" t="s">
        <v>850</v>
      </c>
      <c r="D1091" s="8" t="s">
        <v>7600</v>
      </c>
      <c r="E1091" s="8" t="s">
        <v>8067</v>
      </c>
    </row>
    <row r="1092" spans="2:5" ht="12.75" customHeight="1">
      <c r="B1092" s="8" t="s">
        <v>367</v>
      </c>
      <c r="C1092" s="8" t="s">
        <v>735</v>
      </c>
      <c r="D1092" s="8" t="s">
        <v>8068</v>
      </c>
      <c r="E1092" s="8" t="s">
        <v>8069</v>
      </c>
    </row>
    <row r="1093" spans="2:5" ht="12.75" customHeight="1">
      <c r="B1093" s="8" t="s">
        <v>367</v>
      </c>
      <c r="C1093" s="8" t="s">
        <v>735</v>
      </c>
      <c r="D1093" s="8" t="s">
        <v>1415</v>
      </c>
      <c r="E1093" s="8" t="s">
        <v>8070</v>
      </c>
    </row>
    <row r="1094" spans="2:5" ht="12.75" customHeight="1">
      <c r="B1094" s="8" t="s">
        <v>367</v>
      </c>
      <c r="C1094" s="8" t="s">
        <v>735</v>
      </c>
      <c r="D1094" s="8" t="s">
        <v>1415</v>
      </c>
      <c r="E1094" s="8" t="s">
        <v>8071</v>
      </c>
    </row>
    <row r="1095" spans="2:5" ht="12.75" customHeight="1">
      <c r="B1095" s="8" t="s">
        <v>367</v>
      </c>
      <c r="C1095" s="8" t="s">
        <v>735</v>
      </c>
      <c r="D1095" s="8" t="s">
        <v>1415</v>
      </c>
      <c r="E1095" s="8" t="s">
        <v>8072</v>
      </c>
    </row>
    <row r="1096" spans="2:5" ht="12.75" customHeight="1">
      <c r="B1096" s="8" t="s">
        <v>367</v>
      </c>
      <c r="C1096" s="8" t="s">
        <v>735</v>
      </c>
      <c r="D1096" s="8" t="s">
        <v>1415</v>
      </c>
      <c r="E1096" s="8" t="s">
        <v>8073</v>
      </c>
    </row>
    <row r="1097" spans="2:5" ht="12.75" customHeight="1">
      <c r="B1097" s="8" t="s">
        <v>841</v>
      </c>
      <c r="C1097" s="8" t="s">
        <v>850</v>
      </c>
      <c r="D1097" s="8" t="s">
        <v>8022</v>
      </c>
      <c r="E1097" s="8" t="s">
        <v>8074</v>
      </c>
    </row>
    <row r="1098" spans="2:5" ht="12.75" customHeight="1">
      <c r="B1098" s="8" t="s">
        <v>367</v>
      </c>
      <c r="C1098" s="8" t="s">
        <v>735</v>
      </c>
      <c r="D1098" s="8" t="s">
        <v>1000</v>
      </c>
      <c r="E1098" s="8" t="s">
        <v>8075</v>
      </c>
    </row>
    <row r="1099" spans="2:5" ht="12.75" customHeight="1">
      <c r="B1099" s="8" t="s">
        <v>367</v>
      </c>
      <c r="C1099" s="8" t="s">
        <v>735</v>
      </c>
      <c r="D1099" s="8" t="s">
        <v>1415</v>
      </c>
      <c r="E1099" s="8" t="s">
        <v>8076</v>
      </c>
    </row>
    <row r="1100" spans="2:5" ht="12.75" customHeight="1">
      <c r="B1100" s="8" t="s">
        <v>367</v>
      </c>
      <c r="C1100" s="8" t="s">
        <v>735</v>
      </c>
      <c r="D1100" s="8" t="s">
        <v>1415</v>
      </c>
      <c r="E1100" s="8" t="s">
        <v>8077</v>
      </c>
    </row>
    <row r="1101" spans="2:5" ht="12.75" customHeight="1">
      <c r="B1101" s="8" t="s">
        <v>367</v>
      </c>
      <c r="C1101" s="8" t="s">
        <v>735</v>
      </c>
      <c r="D1101" s="8" t="s">
        <v>1415</v>
      </c>
      <c r="E1101" s="8" t="s">
        <v>8078</v>
      </c>
    </row>
    <row r="1102" spans="2:5" ht="12.75" customHeight="1">
      <c r="B1102" s="8" t="s">
        <v>367</v>
      </c>
      <c r="C1102" s="8" t="s">
        <v>735</v>
      </c>
      <c r="D1102" s="8" t="s">
        <v>1415</v>
      </c>
      <c r="E1102" s="8" t="s">
        <v>8079</v>
      </c>
    </row>
    <row r="1103" spans="2:5" ht="12.75" customHeight="1">
      <c r="B1103" s="8" t="s">
        <v>367</v>
      </c>
      <c r="C1103" s="8" t="s">
        <v>735</v>
      </c>
      <c r="D1103" s="8" t="s">
        <v>1415</v>
      </c>
      <c r="E1103" s="8" t="s">
        <v>8080</v>
      </c>
    </row>
    <row r="1104" spans="2:5" ht="12.75" customHeight="1">
      <c r="B1104" s="8" t="s">
        <v>841</v>
      </c>
      <c r="C1104" s="8" t="s">
        <v>850</v>
      </c>
      <c r="D1104" s="8" t="s">
        <v>851</v>
      </c>
      <c r="E1104" s="8" t="s">
        <v>8081</v>
      </c>
    </row>
    <row r="1105" spans="2:5" ht="12.75" customHeight="1">
      <c r="B1105" s="8" t="s">
        <v>841</v>
      </c>
      <c r="C1105" s="8" t="s">
        <v>850</v>
      </c>
      <c r="D1105" s="8" t="s">
        <v>851</v>
      </c>
      <c r="E1105" s="8" t="s">
        <v>8082</v>
      </c>
    </row>
    <row r="1106" spans="2:5" ht="12.75" customHeight="1">
      <c r="B1106" s="8" t="s">
        <v>841</v>
      </c>
      <c r="C1106" s="8" t="s">
        <v>850</v>
      </c>
      <c r="D1106" s="8" t="s">
        <v>1198</v>
      </c>
      <c r="E1106" s="8" t="s">
        <v>8083</v>
      </c>
    </row>
    <row r="1107" spans="2:5" ht="12.75" customHeight="1">
      <c r="B1107" s="8" t="s">
        <v>841</v>
      </c>
      <c r="C1107" s="8" t="s">
        <v>850</v>
      </c>
      <c r="D1107" s="8" t="s">
        <v>1415</v>
      </c>
      <c r="E1107" s="8" t="s">
        <v>8084</v>
      </c>
    </row>
    <row r="1108" spans="2:5" ht="12.75" customHeight="1">
      <c r="B1108" s="8" t="s">
        <v>864</v>
      </c>
      <c r="C1108" s="8" t="s">
        <v>865</v>
      </c>
      <c r="D1108" s="8" t="s">
        <v>1415</v>
      </c>
      <c r="E1108" s="8" t="s">
        <v>8085</v>
      </c>
    </row>
    <row r="1109" spans="2:5" ht="12.75" customHeight="1">
      <c r="B1109" s="8" t="s">
        <v>283</v>
      </c>
      <c r="C1109" s="8" t="s">
        <v>755</v>
      </c>
      <c r="D1109" s="8" t="s">
        <v>1215</v>
      </c>
      <c r="E1109" s="8" t="s">
        <v>1393</v>
      </c>
    </row>
    <row r="1110" spans="2:5" ht="12.75" customHeight="1">
      <c r="B1110" s="8" t="s">
        <v>740</v>
      </c>
      <c r="C1110" s="8" t="s">
        <v>6681</v>
      </c>
      <c r="D1110" s="8" t="s">
        <v>8086</v>
      </c>
      <c r="E1110" s="8" t="s">
        <v>8087</v>
      </c>
    </row>
    <row r="1111" spans="2:5" ht="12.75" customHeight="1">
      <c r="B1111" s="8" t="s">
        <v>301</v>
      </c>
      <c r="C1111" s="8" t="s">
        <v>913</v>
      </c>
      <c r="D1111" s="8" t="s">
        <v>8088</v>
      </c>
      <c r="E1111" s="8" t="s">
        <v>8089</v>
      </c>
    </row>
    <row r="1112" spans="2:5" ht="12.75" customHeight="1">
      <c r="B1112" s="8" t="s">
        <v>301</v>
      </c>
      <c r="C1112" s="8" t="s">
        <v>302</v>
      </c>
      <c r="D1112" s="8" t="s">
        <v>8090</v>
      </c>
      <c r="E1112" s="8" t="s">
        <v>8091</v>
      </c>
    </row>
    <row r="1113" spans="2:5" ht="12.75" customHeight="1">
      <c r="B1113" s="8" t="s">
        <v>301</v>
      </c>
      <c r="C1113" s="8" t="s">
        <v>302</v>
      </c>
      <c r="D1113" s="8" t="s">
        <v>8090</v>
      </c>
      <c r="E1113" s="8" t="s">
        <v>8092</v>
      </c>
    </row>
    <row r="1114" spans="2:5" ht="12.75" customHeight="1">
      <c r="B1114" s="8" t="s">
        <v>828</v>
      </c>
      <c r="C1114" s="8" t="s">
        <v>1427</v>
      </c>
      <c r="D1114" s="8" t="s">
        <v>6346</v>
      </c>
      <c r="E1114" s="8" t="s">
        <v>8093</v>
      </c>
    </row>
    <row r="1115" spans="2:5" ht="12.75" customHeight="1">
      <c r="B1115" s="8" t="s">
        <v>828</v>
      </c>
      <c r="C1115" s="8" t="s">
        <v>1427</v>
      </c>
      <c r="D1115" s="8" t="s">
        <v>1415</v>
      </c>
      <c r="E1115" s="8" t="s">
        <v>8094</v>
      </c>
    </row>
    <row r="1116" spans="2:5" ht="12.75" customHeight="1">
      <c r="B1116" s="8" t="s">
        <v>828</v>
      </c>
      <c r="C1116" s="8" t="s">
        <v>1427</v>
      </c>
      <c r="D1116" s="8" t="s">
        <v>1415</v>
      </c>
      <c r="E1116" s="8" t="s">
        <v>8095</v>
      </c>
    </row>
    <row r="1117" spans="2:5" ht="12.75" customHeight="1">
      <c r="B1117" s="8" t="s">
        <v>301</v>
      </c>
      <c r="C1117" s="8" t="s">
        <v>650</v>
      </c>
      <c r="D1117" s="8" t="s">
        <v>6682</v>
      </c>
      <c r="E1117" s="8" t="s">
        <v>8096</v>
      </c>
    </row>
    <row r="1118" spans="2:5" ht="12.75" customHeight="1">
      <c r="B1118" s="8" t="s">
        <v>301</v>
      </c>
      <c r="C1118" s="8" t="s">
        <v>650</v>
      </c>
      <c r="D1118" s="8" t="s">
        <v>1094</v>
      </c>
      <c r="E1118" s="8" t="s">
        <v>1197</v>
      </c>
    </row>
    <row r="1119" spans="2:5" ht="12.75" customHeight="1">
      <c r="B1119" s="8" t="s">
        <v>301</v>
      </c>
      <c r="C1119" s="8" t="s">
        <v>650</v>
      </c>
      <c r="D1119" s="8" t="s">
        <v>1094</v>
      </c>
      <c r="E1119" s="8" t="s">
        <v>1191</v>
      </c>
    </row>
    <row r="1120" spans="2:5" ht="12.75" customHeight="1">
      <c r="B1120" s="8" t="s">
        <v>301</v>
      </c>
      <c r="C1120" s="8" t="s">
        <v>650</v>
      </c>
      <c r="D1120" s="8" t="s">
        <v>1094</v>
      </c>
      <c r="E1120" s="8" t="s">
        <v>8097</v>
      </c>
    </row>
    <row r="1121" spans="2:5" ht="12.75" customHeight="1">
      <c r="B1121" s="8" t="s">
        <v>1162</v>
      </c>
      <c r="C1121" s="8" t="s">
        <v>1163</v>
      </c>
      <c r="D1121" s="8" t="s">
        <v>8098</v>
      </c>
      <c r="E1121" s="8" t="s">
        <v>8099</v>
      </c>
    </row>
    <row r="1122" spans="2:5" ht="12.75" customHeight="1">
      <c r="B1122" s="8" t="s">
        <v>1162</v>
      </c>
      <c r="C1122" s="8" t="s">
        <v>1163</v>
      </c>
      <c r="D1122" s="8" t="s">
        <v>8098</v>
      </c>
      <c r="E1122" s="8" t="s">
        <v>8100</v>
      </c>
    </row>
    <row r="1123" spans="2:5" ht="12.75" customHeight="1">
      <c r="B1123" s="8" t="s">
        <v>864</v>
      </c>
      <c r="C1123" s="8" t="s">
        <v>865</v>
      </c>
      <c r="D1123" s="8" t="s">
        <v>8101</v>
      </c>
      <c r="E1123" s="8" t="s">
        <v>8101</v>
      </c>
    </row>
    <row r="1124" spans="2:5" ht="12.75" customHeight="1">
      <c r="B1124" s="8" t="s">
        <v>864</v>
      </c>
      <c r="C1124" s="8" t="s">
        <v>865</v>
      </c>
      <c r="D1124" s="8" t="s">
        <v>8102</v>
      </c>
      <c r="E1124" s="8" t="s">
        <v>8103</v>
      </c>
    </row>
    <row r="1125" spans="2:5" ht="12.75" customHeight="1">
      <c r="B1125" s="8" t="s">
        <v>864</v>
      </c>
      <c r="C1125" s="8" t="s">
        <v>865</v>
      </c>
      <c r="D1125" s="8" t="s">
        <v>8104</v>
      </c>
      <c r="E1125" s="8" t="s">
        <v>8104</v>
      </c>
    </row>
    <row r="1126" spans="2:5" ht="12.75" customHeight="1">
      <c r="B1126" s="8" t="s">
        <v>864</v>
      </c>
      <c r="C1126" s="8" t="s">
        <v>865</v>
      </c>
      <c r="D1126" s="8" t="s">
        <v>8105</v>
      </c>
      <c r="E1126" s="8" t="s">
        <v>8106</v>
      </c>
    </row>
    <row r="1127" spans="2:5" ht="12.75" customHeight="1">
      <c r="B1127" s="8" t="s">
        <v>864</v>
      </c>
      <c r="C1127" s="8" t="s">
        <v>865</v>
      </c>
      <c r="D1127" s="8" t="s">
        <v>8107</v>
      </c>
      <c r="E1127" s="8" t="s">
        <v>8108</v>
      </c>
    </row>
    <row r="1128" spans="2:5" ht="12.75" customHeight="1">
      <c r="B1128" s="8" t="s">
        <v>868</v>
      </c>
      <c r="C1128" s="8" t="s">
        <v>6278</v>
      </c>
      <c r="D1128" s="8" t="s">
        <v>8109</v>
      </c>
      <c r="E1128" s="8" t="s">
        <v>8110</v>
      </c>
    </row>
    <row r="1129" spans="2:5" ht="12.75" customHeight="1">
      <c r="B1129" s="8" t="s">
        <v>367</v>
      </c>
      <c r="C1129" s="8" t="s">
        <v>978</v>
      </c>
      <c r="D1129" s="8" t="s">
        <v>791</v>
      </c>
      <c r="E1129" s="8" t="s">
        <v>8111</v>
      </c>
    </row>
    <row r="1130" spans="2:5" ht="12.75" customHeight="1">
      <c r="B1130" s="8" t="s">
        <v>740</v>
      </c>
      <c r="C1130" s="8" t="s">
        <v>8112</v>
      </c>
      <c r="D1130" s="8" t="s">
        <v>8113</v>
      </c>
      <c r="E1130" s="8" t="s">
        <v>8114</v>
      </c>
    </row>
    <row r="1131" spans="2:5" ht="12.75" customHeight="1">
      <c r="B1131" s="8" t="s">
        <v>864</v>
      </c>
      <c r="C1131" s="8" t="s">
        <v>865</v>
      </c>
      <c r="D1131" s="8" t="s">
        <v>8115</v>
      </c>
      <c r="E1131" s="8" t="s">
        <v>8116</v>
      </c>
    </row>
    <row r="1132" spans="2:5" ht="12.75" customHeight="1">
      <c r="B1132" s="8" t="s">
        <v>283</v>
      </c>
      <c r="C1132" s="8" t="s">
        <v>755</v>
      </c>
      <c r="D1132" s="8" t="s">
        <v>756</v>
      </c>
      <c r="E1132" s="8" t="s">
        <v>758</v>
      </c>
    </row>
    <row r="1133" spans="2:5" ht="12.75" customHeight="1">
      <c r="B1133" s="8" t="s">
        <v>283</v>
      </c>
      <c r="C1133" s="8" t="s">
        <v>755</v>
      </c>
      <c r="D1133" s="8" t="s">
        <v>8117</v>
      </c>
      <c r="E1133" s="8" t="s">
        <v>8118</v>
      </c>
    </row>
    <row r="1134" spans="2:5" ht="12.75" customHeight="1">
      <c r="B1134" s="8" t="s">
        <v>301</v>
      </c>
      <c r="C1134" s="8" t="s">
        <v>913</v>
      </c>
      <c r="D1134" s="8" t="s">
        <v>1351</v>
      </c>
      <c r="E1134" s="8" t="s">
        <v>1443</v>
      </c>
    </row>
    <row r="1135" spans="2:5" ht="12.75" customHeight="1">
      <c r="B1135" s="8" t="s">
        <v>301</v>
      </c>
      <c r="C1135" s="8" t="s">
        <v>913</v>
      </c>
      <c r="D1135" s="8" t="s">
        <v>1351</v>
      </c>
      <c r="E1135" s="8" t="s">
        <v>1353</v>
      </c>
    </row>
    <row r="1136" spans="2:5" ht="12.75" customHeight="1">
      <c r="B1136" s="8" t="s">
        <v>841</v>
      </c>
      <c r="C1136" s="8" t="s">
        <v>6321</v>
      </c>
      <c r="D1136" s="8" t="s">
        <v>8119</v>
      </c>
      <c r="E1136" s="8" t="s">
        <v>8120</v>
      </c>
    </row>
    <row r="1137" spans="2:5" ht="12.75" customHeight="1">
      <c r="B1137" s="8" t="s">
        <v>841</v>
      </c>
      <c r="C1137" s="8" t="s">
        <v>6321</v>
      </c>
      <c r="D1137" s="8" t="s">
        <v>8022</v>
      </c>
      <c r="E1137" s="8" t="s">
        <v>8121</v>
      </c>
    </row>
    <row r="1138" spans="2:5" ht="12.75" customHeight="1">
      <c r="B1138" s="8" t="s">
        <v>841</v>
      </c>
      <c r="C1138" s="8" t="s">
        <v>1133</v>
      </c>
      <c r="D1138" s="8" t="s">
        <v>8119</v>
      </c>
      <c r="E1138" s="8" t="s">
        <v>8122</v>
      </c>
    </row>
    <row r="1139" spans="2:5" ht="12.75" customHeight="1">
      <c r="B1139" s="8" t="s">
        <v>841</v>
      </c>
      <c r="C1139" s="8" t="s">
        <v>6321</v>
      </c>
      <c r="D1139" s="8" t="s">
        <v>8119</v>
      </c>
      <c r="E1139" s="8" t="s">
        <v>8123</v>
      </c>
    </row>
    <row r="1140" spans="2:5" ht="12.75" customHeight="1">
      <c r="B1140" s="8" t="s">
        <v>841</v>
      </c>
      <c r="C1140" s="8" t="s">
        <v>6321</v>
      </c>
      <c r="D1140" s="8" t="s">
        <v>8119</v>
      </c>
      <c r="E1140" s="8" t="s">
        <v>8124</v>
      </c>
    </row>
    <row r="1141" spans="2:5" ht="12.75" customHeight="1">
      <c r="B1141" s="8" t="s">
        <v>283</v>
      </c>
      <c r="C1141" s="8" t="s">
        <v>787</v>
      </c>
      <c r="D1141" s="8" t="s">
        <v>286</v>
      </c>
      <c r="E1141" s="8" t="s">
        <v>1237</v>
      </c>
    </row>
    <row r="1142" spans="2:5" ht="12.75" customHeight="1">
      <c r="B1142" s="8" t="s">
        <v>283</v>
      </c>
      <c r="C1142" s="8" t="s">
        <v>787</v>
      </c>
      <c r="D1142" s="8" t="s">
        <v>1415</v>
      </c>
      <c r="E1142" s="8" t="s">
        <v>8125</v>
      </c>
    </row>
    <row r="1143" spans="2:5" ht="12.75" customHeight="1">
      <c r="B1143" s="8" t="s">
        <v>864</v>
      </c>
      <c r="C1143" s="8" t="s">
        <v>865</v>
      </c>
      <c r="D1143" s="8" t="s">
        <v>8126</v>
      </c>
      <c r="E1143" s="8" t="s">
        <v>8127</v>
      </c>
    </row>
    <row r="1144" spans="2:5" ht="12.75" customHeight="1">
      <c r="B1144" s="8" t="s">
        <v>283</v>
      </c>
      <c r="C1144" s="8" t="s">
        <v>1234</v>
      </c>
      <c r="D1144" s="8" t="s">
        <v>8128</v>
      </c>
      <c r="E1144" s="8" t="s">
        <v>8129</v>
      </c>
    </row>
    <row r="1145" spans="2:5" ht="12.75" customHeight="1">
      <c r="B1145" s="8" t="s">
        <v>367</v>
      </c>
      <c r="C1145" s="8" t="s">
        <v>6308</v>
      </c>
      <c r="D1145" s="8" t="s">
        <v>6682</v>
      </c>
      <c r="E1145" s="8" t="s">
        <v>8130</v>
      </c>
    </row>
    <row r="1146" spans="2:5" ht="12.75" customHeight="1">
      <c r="B1146" s="8" t="s">
        <v>864</v>
      </c>
      <c r="C1146" s="8" t="s">
        <v>865</v>
      </c>
      <c r="D1146" s="8" t="s">
        <v>8131</v>
      </c>
      <c r="E1146" s="8" t="s">
        <v>8132</v>
      </c>
    </row>
    <row r="1147" spans="2:5" ht="12.75" customHeight="1">
      <c r="B1147" s="8" t="s">
        <v>283</v>
      </c>
      <c r="C1147" s="8" t="s">
        <v>783</v>
      </c>
      <c r="D1147" s="8" t="s">
        <v>8055</v>
      </c>
      <c r="E1147" s="8" t="s">
        <v>8133</v>
      </c>
    </row>
    <row r="1148" spans="2:5" ht="12.75" customHeight="1">
      <c r="B1148" s="8" t="s">
        <v>367</v>
      </c>
      <c r="C1148" s="8" t="s">
        <v>978</v>
      </c>
      <c r="D1148" s="8" t="s">
        <v>1091</v>
      </c>
      <c r="E1148" s="8" t="s">
        <v>8134</v>
      </c>
    </row>
    <row r="1149" spans="2:5" ht="12.75" customHeight="1">
      <c r="B1149" s="8" t="s">
        <v>841</v>
      </c>
      <c r="C1149" s="8" t="s">
        <v>850</v>
      </c>
      <c r="D1149" s="8" t="s">
        <v>6322</v>
      </c>
      <c r="E1149" s="8" t="s">
        <v>8135</v>
      </c>
    </row>
    <row r="1150" spans="2:5" ht="12.75" customHeight="1">
      <c r="B1150" s="8" t="s">
        <v>841</v>
      </c>
      <c r="C1150" s="8" t="s">
        <v>850</v>
      </c>
      <c r="D1150" s="8" t="s">
        <v>6322</v>
      </c>
      <c r="E1150" s="8" t="s">
        <v>8136</v>
      </c>
    </row>
    <row r="1151" spans="2:5" ht="12.75" customHeight="1">
      <c r="B1151" s="8" t="s">
        <v>283</v>
      </c>
      <c r="C1151" s="8" t="s">
        <v>755</v>
      </c>
      <c r="D1151" s="8" t="s">
        <v>732</v>
      </c>
      <c r="E1151" s="8" t="s">
        <v>760</v>
      </c>
    </row>
    <row r="1152" spans="2:5" ht="12.75" customHeight="1">
      <c r="B1152" s="8" t="s">
        <v>367</v>
      </c>
      <c r="C1152" s="8" t="s">
        <v>735</v>
      </c>
      <c r="D1152" s="8" t="s">
        <v>1094</v>
      </c>
      <c r="E1152" s="8" t="s">
        <v>8137</v>
      </c>
    </row>
    <row r="1153" spans="2:5" ht="12.75" customHeight="1">
      <c r="B1153" s="8" t="s">
        <v>283</v>
      </c>
      <c r="C1153" s="8" t="s">
        <v>755</v>
      </c>
      <c r="D1153" s="8" t="s">
        <v>8138</v>
      </c>
      <c r="E1153" s="8" t="s">
        <v>8139</v>
      </c>
    </row>
    <row r="1154" spans="2:5" ht="12.75" customHeight="1">
      <c r="B1154" s="8" t="s">
        <v>828</v>
      </c>
      <c r="C1154" s="8" t="s">
        <v>1427</v>
      </c>
      <c r="D1154" s="8" t="s">
        <v>1428</v>
      </c>
      <c r="E1154" s="8" t="s">
        <v>1429</v>
      </c>
    </row>
    <row r="1155" spans="2:5" ht="12.75" customHeight="1">
      <c r="B1155" s="8" t="s">
        <v>828</v>
      </c>
      <c r="C1155" s="8" t="s">
        <v>1427</v>
      </c>
      <c r="D1155" s="8" t="s">
        <v>1428</v>
      </c>
      <c r="E1155" s="8" t="s">
        <v>8140</v>
      </c>
    </row>
    <row r="1156" spans="2:5" ht="12.75" customHeight="1">
      <c r="B1156" s="8" t="s">
        <v>841</v>
      </c>
      <c r="C1156" s="8" t="s">
        <v>1133</v>
      </c>
      <c r="D1156" s="8" t="s">
        <v>1091</v>
      </c>
      <c r="E1156" s="8" t="s">
        <v>1135</v>
      </c>
    </row>
    <row r="1157" spans="2:5" ht="12.75" customHeight="1">
      <c r="B1157" s="8" t="s">
        <v>740</v>
      </c>
      <c r="C1157" s="8" t="s">
        <v>6681</v>
      </c>
      <c r="D1157" s="8" t="s">
        <v>8141</v>
      </c>
      <c r="E1157" s="8" t="s">
        <v>8142</v>
      </c>
    </row>
    <row r="1158" spans="2:5" ht="12.75" customHeight="1">
      <c r="B1158" s="8" t="s">
        <v>1024</v>
      </c>
      <c r="C1158" s="8" t="s">
        <v>6296</v>
      </c>
      <c r="D1158" s="8" t="s">
        <v>8143</v>
      </c>
      <c r="E1158" s="8" t="s">
        <v>8144</v>
      </c>
    </row>
    <row r="1159" spans="2:5" ht="12.75" customHeight="1">
      <c r="B1159" s="8" t="s">
        <v>864</v>
      </c>
      <c r="C1159" s="8" t="s">
        <v>865</v>
      </c>
      <c r="D1159" s="8" t="s">
        <v>8145</v>
      </c>
      <c r="E1159" s="8" t="s">
        <v>8146</v>
      </c>
    </row>
    <row r="1160" spans="2:5" ht="12.75" customHeight="1">
      <c r="B1160" s="8" t="s">
        <v>367</v>
      </c>
      <c r="C1160" s="8" t="s">
        <v>731</v>
      </c>
      <c r="D1160" s="8" t="s">
        <v>8147</v>
      </c>
      <c r="E1160" s="8" t="s">
        <v>8148</v>
      </c>
    </row>
    <row r="1161" spans="2:5" ht="12.75" customHeight="1">
      <c r="B1161" s="8" t="s">
        <v>367</v>
      </c>
      <c r="C1161" s="8" t="s">
        <v>731</v>
      </c>
      <c r="D1161" s="8" t="s">
        <v>8147</v>
      </c>
      <c r="E1161" s="8" t="s">
        <v>8149</v>
      </c>
    </row>
    <row r="1162" spans="2:5" ht="12.75" customHeight="1">
      <c r="B1162" s="8" t="s">
        <v>1945</v>
      </c>
      <c r="C1162" s="8" t="s">
        <v>1946</v>
      </c>
      <c r="D1162" s="8" t="s">
        <v>8150</v>
      </c>
      <c r="E1162" s="8" t="s">
        <v>8151</v>
      </c>
    </row>
    <row r="1163" spans="2:5" ht="12.75" customHeight="1">
      <c r="B1163" s="8" t="s">
        <v>1945</v>
      </c>
      <c r="C1163" s="8" t="s">
        <v>1946</v>
      </c>
      <c r="D1163" s="8" t="s">
        <v>1415</v>
      </c>
      <c r="E1163" s="8" t="s">
        <v>8152</v>
      </c>
    </row>
    <row r="1164" spans="2:5" ht="12.75" customHeight="1">
      <c r="B1164" s="8" t="s">
        <v>931</v>
      </c>
      <c r="C1164" s="8" t="s">
        <v>8153</v>
      </c>
      <c r="D1164" s="8" t="s">
        <v>8154</v>
      </c>
      <c r="E1164" s="8" t="s">
        <v>8155</v>
      </c>
    </row>
    <row r="1165" spans="2:5" ht="12.75" customHeight="1">
      <c r="B1165" s="8" t="s">
        <v>1162</v>
      </c>
      <c r="C1165" s="8" t="s">
        <v>1163</v>
      </c>
      <c r="D1165" s="8" t="s">
        <v>8156</v>
      </c>
      <c r="E1165" s="8" t="s">
        <v>8157</v>
      </c>
    </row>
    <row r="1166" spans="2:5" ht="12.75" customHeight="1">
      <c r="B1166" s="8" t="s">
        <v>740</v>
      </c>
      <c r="C1166" s="8" t="s">
        <v>8112</v>
      </c>
      <c r="D1166" s="8" t="s">
        <v>8158</v>
      </c>
      <c r="E1166" s="8" t="s">
        <v>8159</v>
      </c>
    </row>
    <row r="1167" spans="2:5" ht="12.75" customHeight="1">
      <c r="B1167" s="8" t="s">
        <v>1945</v>
      </c>
      <c r="C1167" s="8" t="s">
        <v>6358</v>
      </c>
      <c r="D1167" s="8" t="s">
        <v>7761</v>
      </c>
      <c r="E1167" s="8" t="s">
        <v>8160</v>
      </c>
    </row>
    <row r="1168" spans="2:5" ht="12.75" customHeight="1">
      <c r="B1168" s="8" t="s">
        <v>1945</v>
      </c>
      <c r="C1168" s="8" t="s">
        <v>6358</v>
      </c>
      <c r="D1168" s="8" t="s">
        <v>1415</v>
      </c>
      <c r="E1168" s="8" t="s">
        <v>8161</v>
      </c>
    </row>
    <row r="1169" spans="2:5" ht="12.75" customHeight="1">
      <c r="B1169" s="8" t="s">
        <v>1028</v>
      </c>
      <c r="C1169" s="8" t="s">
        <v>8162</v>
      </c>
      <c r="D1169" s="8" t="s">
        <v>8163</v>
      </c>
      <c r="E1169" s="8" t="s">
        <v>8163</v>
      </c>
    </row>
    <row r="1170" spans="2:5" ht="12.75" customHeight="1">
      <c r="B1170" s="8" t="s">
        <v>6381</v>
      </c>
      <c r="C1170" s="8" t="s">
        <v>7407</v>
      </c>
      <c r="D1170" s="8" t="s">
        <v>8164</v>
      </c>
      <c r="E1170" s="8" t="s">
        <v>8165</v>
      </c>
    </row>
    <row r="1171" spans="2:5" ht="12.75" customHeight="1">
      <c r="B1171" s="8" t="s">
        <v>841</v>
      </c>
      <c r="C1171" s="8" t="s">
        <v>850</v>
      </c>
      <c r="D1171" s="8" t="s">
        <v>8166</v>
      </c>
      <c r="E1171" s="8" t="s">
        <v>8167</v>
      </c>
    </row>
    <row r="1172" spans="2:5" ht="12.75" customHeight="1">
      <c r="B1172" s="8" t="s">
        <v>301</v>
      </c>
      <c r="C1172" s="8" t="s">
        <v>881</v>
      </c>
      <c r="D1172" s="8" t="s">
        <v>8166</v>
      </c>
      <c r="E1172" s="8" t="s">
        <v>8168</v>
      </c>
    </row>
    <row r="1173" spans="2:5" ht="12.75" customHeight="1">
      <c r="B1173" s="8" t="s">
        <v>864</v>
      </c>
      <c r="C1173" s="8" t="s">
        <v>865</v>
      </c>
      <c r="D1173" s="8" t="s">
        <v>8169</v>
      </c>
      <c r="E1173" s="8" t="s">
        <v>8170</v>
      </c>
    </row>
    <row r="1174" spans="2:5" ht="12.75" customHeight="1">
      <c r="B1174" s="8" t="s">
        <v>864</v>
      </c>
      <c r="C1174" s="8" t="s">
        <v>865</v>
      </c>
      <c r="D1174" s="8" t="s">
        <v>8171</v>
      </c>
      <c r="E1174" s="8" t="s">
        <v>8172</v>
      </c>
    </row>
    <row r="1175" spans="2:5" ht="12.75" customHeight="1">
      <c r="B1175" s="8" t="s">
        <v>853</v>
      </c>
      <c r="C1175" s="8" t="s">
        <v>1006</v>
      </c>
      <c r="D1175" s="8" t="s">
        <v>8173</v>
      </c>
      <c r="E1175" s="8" t="s">
        <v>8174</v>
      </c>
    </row>
    <row r="1176" spans="2:5" ht="12.75" customHeight="1">
      <c r="B1176" s="8" t="s">
        <v>301</v>
      </c>
      <c r="C1176" s="8" t="s">
        <v>888</v>
      </c>
      <c r="D1176" s="8" t="s">
        <v>923</v>
      </c>
      <c r="E1176" s="8" t="s">
        <v>8175</v>
      </c>
    </row>
    <row r="1177" spans="2:5" ht="12.75" customHeight="1">
      <c r="B1177" s="8" t="s">
        <v>301</v>
      </c>
      <c r="C1177" s="8" t="s">
        <v>302</v>
      </c>
      <c r="D1177" s="8" t="s">
        <v>923</v>
      </c>
      <c r="E1177" s="8" t="s">
        <v>8176</v>
      </c>
    </row>
    <row r="1178" spans="2:5" ht="12.75" customHeight="1">
      <c r="B1178" s="8" t="s">
        <v>301</v>
      </c>
      <c r="C1178" s="8" t="s">
        <v>302</v>
      </c>
      <c r="D1178" s="8" t="s">
        <v>923</v>
      </c>
      <c r="E1178" s="8" t="s">
        <v>8177</v>
      </c>
    </row>
    <row r="1179" spans="2:5" ht="12.75" customHeight="1">
      <c r="B1179" s="8" t="s">
        <v>301</v>
      </c>
      <c r="C1179" s="8" t="s">
        <v>881</v>
      </c>
      <c r="D1179" s="8" t="s">
        <v>923</v>
      </c>
      <c r="E1179" s="8" t="s">
        <v>8178</v>
      </c>
    </row>
    <row r="1180" spans="2:5" ht="12.75" customHeight="1">
      <c r="B1180" s="8" t="s">
        <v>301</v>
      </c>
      <c r="C1180" s="8" t="s">
        <v>881</v>
      </c>
      <c r="D1180" s="8" t="s">
        <v>923</v>
      </c>
      <c r="E1180" s="8" t="s">
        <v>8179</v>
      </c>
    </row>
    <row r="1181" spans="2:5" ht="12.75" customHeight="1">
      <c r="B1181" s="8" t="s">
        <v>301</v>
      </c>
      <c r="C1181" s="8" t="s">
        <v>881</v>
      </c>
      <c r="D1181" s="8" t="s">
        <v>923</v>
      </c>
      <c r="E1181" s="8" t="s">
        <v>8180</v>
      </c>
    </row>
    <row r="1182" spans="2:5" ht="12.75" customHeight="1">
      <c r="B1182" s="8" t="s">
        <v>301</v>
      </c>
      <c r="C1182" s="8" t="s">
        <v>881</v>
      </c>
      <c r="D1182" s="8" t="s">
        <v>923</v>
      </c>
      <c r="E1182" s="8" t="s">
        <v>8181</v>
      </c>
    </row>
    <row r="1183" spans="2:5" ht="12.75" customHeight="1">
      <c r="B1183" s="8" t="s">
        <v>301</v>
      </c>
      <c r="C1183" s="8" t="s">
        <v>881</v>
      </c>
      <c r="D1183" s="8" t="s">
        <v>923</v>
      </c>
      <c r="E1183" s="8" t="s">
        <v>8182</v>
      </c>
    </row>
    <row r="1184" spans="2:5" ht="12.75" customHeight="1">
      <c r="B1184" s="8" t="s">
        <v>301</v>
      </c>
      <c r="C1184" s="8" t="s">
        <v>881</v>
      </c>
      <c r="D1184" s="8" t="s">
        <v>923</v>
      </c>
      <c r="E1184" s="8" t="s">
        <v>8183</v>
      </c>
    </row>
    <row r="1185" spans="2:5" ht="12.75" customHeight="1">
      <c r="B1185" s="8" t="s">
        <v>301</v>
      </c>
      <c r="C1185" s="8" t="s">
        <v>881</v>
      </c>
      <c r="D1185" s="8" t="s">
        <v>923</v>
      </c>
      <c r="E1185" s="8" t="s">
        <v>8184</v>
      </c>
    </row>
    <row r="1186" spans="2:5" ht="12.75" customHeight="1">
      <c r="B1186" s="8" t="s">
        <v>301</v>
      </c>
      <c r="C1186" s="8" t="s">
        <v>881</v>
      </c>
      <c r="D1186" s="8" t="s">
        <v>923</v>
      </c>
      <c r="E1186" s="8" t="s">
        <v>8185</v>
      </c>
    </row>
    <row r="1187" spans="2:5" ht="12.75" customHeight="1">
      <c r="B1187" s="8" t="s">
        <v>301</v>
      </c>
      <c r="C1187" s="8" t="s">
        <v>881</v>
      </c>
      <c r="D1187" s="8" t="s">
        <v>923</v>
      </c>
      <c r="E1187" s="8" t="s">
        <v>924</v>
      </c>
    </row>
    <row r="1188" spans="2:5" ht="12.75" customHeight="1">
      <c r="B1188" s="8" t="s">
        <v>301</v>
      </c>
      <c r="C1188" s="8" t="s">
        <v>881</v>
      </c>
      <c r="D1188" s="8" t="s">
        <v>923</v>
      </c>
      <c r="E1188" s="8" t="s">
        <v>8186</v>
      </c>
    </row>
    <row r="1189" spans="2:5" ht="12.75" customHeight="1">
      <c r="B1189" s="8" t="s">
        <v>301</v>
      </c>
      <c r="C1189" s="8" t="s">
        <v>881</v>
      </c>
      <c r="D1189" s="8" t="s">
        <v>923</v>
      </c>
      <c r="E1189" s="8" t="s">
        <v>8187</v>
      </c>
    </row>
    <row r="1190" spans="2:5" ht="12.75" customHeight="1">
      <c r="B1190" s="8" t="s">
        <v>367</v>
      </c>
      <c r="C1190" s="8" t="s">
        <v>735</v>
      </c>
      <c r="D1190" s="8" t="s">
        <v>950</v>
      </c>
      <c r="E1190" s="8" t="s">
        <v>8188</v>
      </c>
    </row>
    <row r="1191" spans="2:5" ht="12.75" customHeight="1">
      <c r="B1191" s="8" t="s">
        <v>864</v>
      </c>
      <c r="C1191" s="8" t="s">
        <v>865</v>
      </c>
      <c r="D1191" s="8" t="s">
        <v>950</v>
      </c>
      <c r="E1191" s="8" t="s">
        <v>8189</v>
      </c>
    </row>
    <row r="1192" spans="2:5" ht="12.75" customHeight="1">
      <c r="B1192" s="8" t="s">
        <v>868</v>
      </c>
      <c r="C1192" s="8" t="s">
        <v>869</v>
      </c>
      <c r="D1192" s="8" t="s">
        <v>8190</v>
      </c>
      <c r="E1192" s="8" t="s">
        <v>8190</v>
      </c>
    </row>
    <row r="1193" spans="2:5" ht="12.75" customHeight="1">
      <c r="B1193" s="8" t="s">
        <v>868</v>
      </c>
      <c r="C1193" s="8" t="s">
        <v>869</v>
      </c>
      <c r="D1193" s="8" t="s">
        <v>1415</v>
      </c>
      <c r="E1193" s="8" t="s">
        <v>8191</v>
      </c>
    </row>
    <row r="1194" spans="2:5" ht="12.75" customHeight="1">
      <c r="B1194" s="8" t="s">
        <v>868</v>
      </c>
      <c r="C1194" s="8" t="s">
        <v>869</v>
      </c>
      <c r="D1194" s="8" t="s">
        <v>1415</v>
      </c>
      <c r="E1194" s="8" t="s">
        <v>8192</v>
      </c>
    </row>
    <row r="1195" spans="2:5" ht="12.75" customHeight="1">
      <c r="B1195" s="8" t="s">
        <v>868</v>
      </c>
      <c r="C1195" s="8" t="s">
        <v>869</v>
      </c>
      <c r="D1195" s="8" t="s">
        <v>1415</v>
      </c>
      <c r="E1195" s="8" t="s">
        <v>8193</v>
      </c>
    </row>
    <row r="1196" spans="2:5" ht="12.75" customHeight="1">
      <c r="B1196" s="8" t="s">
        <v>367</v>
      </c>
      <c r="C1196" s="8" t="s">
        <v>735</v>
      </c>
      <c r="D1196" s="8" t="s">
        <v>950</v>
      </c>
      <c r="E1196" s="8" t="s">
        <v>8194</v>
      </c>
    </row>
    <row r="1197" spans="2:5" ht="12.75" customHeight="1">
      <c r="B1197" s="8" t="s">
        <v>868</v>
      </c>
      <c r="C1197" s="8" t="s">
        <v>6265</v>
      </c>
      <c r="D1197" s="8" t="s">
        <v>8195</v>
      </c>
      <c r="E1197" s="8" t="s">
        <v>8196</v>
      </c>
    </row>
    <row r="1198" spans="2:5" ht="12.75" customHeight="1">
      <c r="B1198" s="8" t="s">
        <v>367</v>
      </c>
      <c r="C1198" s="8" t="s">
        <v>735</v>
      </c>
      <c r="D1198" s="8" t="s">
        <v>950</v>
      </c>
      <c r="E1198" s="8" t="s">
        <v>8197</v>
      </c>
    </row>
    <row r="1199" spans="2:5" ht="12.75" customHeight="1">
      <c r="B1199" s="8" t="s">
        <v>367</v>
      </c>
      <c r="C1199" s="8" t="s">
        <v>735</v>
      </c>
      <c r="D1199" s="8" t="s">
        <v>950</v>
      </c>
      <c r="E1199" s="8" t="s">
        <v>8198</v>
      </c>
    </row>
    <row r="1200" spans="2:5" ht="12.75" customHeight="1">
      <c r="B1200" s="8" t="s">
        <v>1028</v>
      </c>
      <c r="C1200" s="8" t="s">
        <v>6637</v>
      </c>
      <c r="D1200" s="8" t="s">
        <v>8199</v>
      </c>
      <c r="E1200" s="8" t="s">
        <v>8200</v>
      </c>
    </row>
    <row r="1201" spans="2:5" ht="12.75" customHeight="1">
      <c r="B1201" s="8" t="s">
        <v>301</v>
      </c>
      <c r="C1201" s="8" t="s">
        <v>881</v>
      </c>
      <c r="D1201" s="8" t="s">
        <v>8201</v>
      </c>
      <c r="E1201" s="8" t="s">
        <v>8202</v>
      </c>
    </row>
    <row r="1202" spans="2:5" ht="12.75" customHeight="1">
      <c r="B1202" s="8" t="s">
        <v>301</v>
      </c>
      <c r="C1202" s="8" t="s">
        <v>302</v>
      </c>
      <c r="D1202" s="8" t="s">
        <v>8201</v>
      </c>
      <c r="E1202" s="8" t="s">
        <v>8203</v>
      </c>
    </row>
    <row r="1203" spans="2:5" ht="12.75" customHeight="1">
      <c r="B1203" s="8" t="s">
        <v>931</v>
      </c>
      <c r="C1203" s="8" t="s">
        <v>8204</v>
      </c>
      <c r="D1203" s="8" t="s">
        <v>8205</v>
      </c>
      <c r="E1203" s="8" t="s">
        <v>8206</v>
      </c>
    </row>
    <row r="1204" spans="2:5" ht="12.75" customHeight="1">
      <c r="B1204" s="8" t="s">
        <v>841</v>
      </c>
      <c r="C1204" s="8" t="s">
        <v>6282</v>
      </c>
      <c r="D1204" s="8" t="s">
        <v>8207</v>
      </c>
      <c r="E1204" s="8" t="s">
        <v>8208</v>
      </c>
    </row>
    <row r="1205" spans="2:5" ht="12.75" customHeight="1">
      <c r="B1205" s="8" t="s">
        <v>7058</v>
      </c>
      <c r="C1205" s="8" t="s">
        <v>7480</v>
      </c>
      <c r="D1205" s="8" t="s">
        <v>8209</v>
      </c>
      <c r="E1205" s="8" t="s">
        <v>8209</v>
      </c>
    </row>
    <row r="1206" spans="2:5" ht="12.75" customHeight="1">
      <c r="B1206" s="8" t="s">
        <v>868</v>
      </c>
      <c r="C1206" s="8" t="s">
        <v>6376</v>
      </c>
      <c r="D1206" s="8" t="s">
        <v>7845</v>
      </c>
      <c r="E1206" s="8" t="s">
        <v>8210</v>
      </c>
    </row>
    <row r="1207" spans="2:5" ht="12.75" customHeight="1">
      <c r="B1207" s="8" t="s">
        <v>868</v>
      </c>
      <c r="C1207" s="8" t="s">
        <v>6376</v>
      </c>
      <c r="D1207" s="8" t="s">
        <v>7845</v>
      </c>
      <c r="E1207" s="8" t="s">
        <v>8211</v>
      </c>
    </row>
    <row r="1208" spans="2:5" ht="12.75" customHeight="1">
      <c r="B1208" s="8" t="s">
        <v>841</v>
      </c>
      <c r="C1208" s="8" t="s">
        <v>6321</v>
      </c>
      <c r="D1208" s="8" t="s">
        <v>7056</v>
      </c>
      <c r="E1208" s="8" t="s">
        <v>8212</v>
      </c>
    </row>
    <row r="1209" spans="2:5" ht="12.75" customHeight="1">
      <c r="B1209" s="8" t="s">
        <v>841</v>
      </c>
      <c r="C1209" s="8" t="s">
        <v>6321</v>
      </c>
      <c r="D1209" s="8" t="s">
        <v>7056</v>
      </c>
      <c r="E1209" s="8" t="s">
        <v>8213</v>
      </c>
    </row>
    <row r="1210" spans="2:5" ht="12.75" customHeight="1">
      <c r="B1210" s="8" t="s">
        <v>841</v>
      </c>
      <c r="C1210" s="8" t="s">
        <v>6321</v>
      </c>
      <c r="D1210" s="8" t="s">
        <v>7056</v>
      </c>
      <c r="E1210" s="8" t="s">
        <v>8214</v>
      </c>
    </row>
    <row r="1211" spans="2:5" ht="12.75" customHeight="1">
      <c r="B1211" s="8" t="s">
        <v>841</v>
      </c>
      <c r="C1211" s="8" t="s">
        <v>6321</v>
      </c>
      <c r="D1211" s="8" t="s">
        <v>7056</v>
      </c>
      <c r="E1211" s="8" t="s">
        <v>8215</v>
      </c>
    </row>
    <row r="1212" spans="2:5" ht="12.75" customHeight="1">
      <c r="B1212" s="8" t="s">
        <v>367</v>
      </c>
      <c r="C1212" s="8" t="s">
        <v>735</v>
      </c>
      <c r="D1212" s="8" t="s">
        <v>8216</v>
      </c>
      <c r="E1212" s="8" t="s">
        <v>8217</v>
      </c>
    </row>
    <row r="1213" spans="2:5" ht="12.75" customHeight="1">
      <c r="B1213" s="8" t="s">
        <v>1024</v>
      </c>
      <c r="C1213" s="8" t="s">
        <v>6296</v>
      </c>
      <c r="D1213" s="8" t="s">
        <v>8218</v>
      </c>
      <c r="E1213" s="8" t="s">
        <v>8219</v>
      </c>
    </row>
    <row r="1214" spans="2:5" ht="12.75" customHeight="1">
      <c r="B1214" s="8" t="s">
        <v>740</v>
      </c>
      <c r="C1214" s="8" t="s">
        <v>6681</v>
      </c>
      <c r="D1214" s="8" t="s">
        <v>7613</v>
      </c>
      <c r="E1214" s="8" t="s">
        <v>8220</v>
      </c>
    </row>
    <row r="1215" spans="2:5" ht="12.75" customHeight="1">
      <c r="B1215" s="8" t="s">
        <v>744</v>
      </c>
      <c r="C1215" s="8" t="s">
        <v>936</v>
      </c>
      <c r="D1215" s="8" t="s">
        <v>938</v>
      </c>
      <c r="E1215" s="8" t="s">
        <v>940</v>
      </c>
    </row>
    <row r="1216" spans="2:5" ht="12.75" customHeight="1">
      <c r="B1216" s="8" t="s">
        <v>868</v>
      </c>
      <c r="C1216" s="8" t="s">
        <v>6278</v>
      </c>
      <c r="D1216" s="8" t="s">
        <v>8221</v>
      </c>
      <c r="E1216" s="8" t="s">
        <v>8222</v>
      </c>
    </row>
    <row r="1217" spans="2:5" ht="12.75" customHeight="1">
      <c r="B1217" s="8" t="s">
        <v>864</v>
      </c>
      <c r="C1217" s="8" t="s">
        <v>865</v>
      </c>
      <c r="D1217" s="8" t="s">
        <v>8223</v>
      </c>
      <c r="E1217" s="8" t="s">
        <v>8224</v>
      </c>
    </row>
    <row r="1218" spans="2:5" ht="12.75" customHeight="1">
      <c r="B1218" s="8" t="s">
        <v>864</v>
      </c>
      <c r="C1218" s="8" t="s">
        <v>865</v>
      </c>
      <c r="D1218" s="8" t="s">
        <v>8225</v>
      </c>
      <c r="E1218" s="8" t="s">
        <v>8226</v>
      </c>
    </row>
    <row r="1219" spans="2:5" ht="12.75" customHeight="1">
      <c r="B1219" s="8" t="s">
        <v>990</v>
      </c>
      <c r="C1219" s="8" t="s">
        <v>991</v>
      </c>
      <c r="D1219" s="8" t="s">
        <v>8227</v>
      </c>
      <c r="E1219" s="8" t="s">
        <v>8228</v>
      </c>
    </row>
    <row r="1220" spans="2:5" ht="12.75" customHeight="1">
      <c r="B1220" s="8" t="s">
        <v>367</v>
      </c>
      <c r="C1220" s="8" t="s">
        <v>735</v>
      </c>
      <c r="D1220" s="8" t="s">
        <v>950</v>
      </c>
      <c r="E1220" s="8" t="s">
        <v>8229</v>
      </c>
    </row>
    <row r="1221" spans="2:5" ht="12.75" customHeight="1">
      <c r="B1221" s="8" t="s">
        <v>367</v>
      </c>
      <c r="C1221" s="8" t="s">
        <v>735</v>
      </c>
      <c r="D1221" s="8" t="s">
        <v>950</v>
      </c>
      <c r="E1221" s="8" t="s">
        <v>8230</v>
      </c>
    </row>
    <row r="1222" spans="2:5" ht="12.75" customHeight="1">
      <c r="B1222" s="8" t="s">
        <v>367</v>
      </c>
      <c r="C1222" s="8" t="s">
        <v>735</v>
      </c>
      <c r="D1222" s="8" t="s">
        <v>950</v>
      </c>
      <c r="E1222" s="8" t="s">
        <v>8231</v>
      </c>
    </row>
    <row r="1223" spans="2:5" ht="12.75" customHeight="1">
      <c r="B1223" s="8" t="s">
        <v>1162</v>
      </c>
      <c r="C1223" s="8" t="s">
        <v>1163</v>
      </c>
      <c r="D1223" s="8" t="s">
        <v>1164</v>
      </c>
      <c r="E1223" s="8" t="s">
        <v>1165</v>
      </c>
    </row>
    <row r="1224" spans="2:5" ht="12.75" customHeight="1">
      <c r="B1224" s="8" t="s">
        <v>1028</v>
      </c>
      <c r="C1224" s="8" t="s">
        <v>7403</v>
      </c>
      <c r="D1224" s="8" t="s">
        <v>8232</v>
      </c>
      <c r="E1224" s="8" t="s">
        <v>8233</v>
      </c>
    </row>
    <row r="1225" spans="2:5" ht="12.75" customHeight="1">
      <c r="B1225" s="8" t="s">
        <v>301</v>
      </c>
      <c r="C1225" s="8" t="s">
        <v>8234</v>
      </c>
      <c r="D1225" s="8" t="s">
        <v>304</v>
      </c>
      <c r="E1225" s="8" t="s">
        <v>8235</v>
      </c>
    </row>
    <row r="1226" spans="2:5" ht="12.75" customHeight="1">
      <c r="B1226" s="8" t="s">
        <v>301</v>
      </c>
      <c r="C1226" s="8" t="s">
        <v>8234</v>
      </c>
      <c r="D1226" s="8" t="s">
        <v>304</v>
      </c>
      <c r="E1226" s="8" t="s">
        <v>8236</v>
      </c>
    </row>
    <row r="1227" spans="2:5" ht="12.75" customHeight="1">
      <c r="B1227" s="8" t="s">
        <v>301</v>
      </c>
      <c r="C1227" s="8" t="s">
        <v>8234</v>
      </c>
      <c r="D1227" s="8" t="s">
        <v>304</v>
      </c>
      <c r="E1227" s="8" t="s">
        <v>8237</v>
      </c>
    </row>
    <row r="1228" spans="2:5" ht="12.75" customHeight="1">
      <c r="B1228" s="8" t="s">
        <v>841</v>
      </c>
      <c r="C1228" s="8" t="s">
        <v>6282</v>
      </c>
      <c r="D1228" s="8" t="s">
        <v>8238</v>
      </c>
      <c r="E1228" s="8" t="s">
        <v>8239</v>
      </c>
    </row>
    <row r="1229" spans="2:5" ht="12.75" customHeight="1">
      <c r="B1229" s="8" t="s">
        <v>301</v>
      </c>
      <c r="C1229" s="8" t="s">
        <v>894</v>
      </c>
      <c r="D1229" s="8" t="s">
        <v>1351</v>
      </c>
      <c r="E1229" s="8" t="s">
        <v>8240</v>
      </c>
    </row>
    <row r="1230" spans="2:5" ht="12.75" customHeight="1">
      <c r="B1230" s="8" t="s">
        <v>301</v>
      </c>
      <c r="C1230" s="8" t="s">
        <v>894</v>
      </c>
      <c r="D1230" s="8" t="s">
        <v>1351</v>
      </c>
      <c r="E1230" s="8" t="s">
        <v>8241</v>
      </c>
    </row>
    <row r="1231" spans="2:5" ht="12.75" customHeight="1">
      <c r="B1231" s="8" t="s">
        <v>301</v>
      </c>
      <c r="C1231" s="8" t="s">
        <v>894</v>
      </c>
      <c r="D1231" s="8" t="s">
        <v>1351</v>
      </c>
      <c r="E1231" s="8" t="s">
        <v>8242</v>
      </c>
    </row>
    <row r="1232" spans="2:5" ht="12.75" customHeight="1">
      <c r="B1232" s="8" t="s">
        <v>864</v>
      </c>
      <c r="C1232" s="8" t="s">
        <v>865</v>
      </c>
      <c r="D1232" s="8" t="s">
        <v>8243</v>
      </c>
      <c r="E1232" s="8" t="s">
        <v>8244</v>
      </c>
    </row>
    <row r="1233" spans="2:5" ht="12.75" customHeight="1">
      <c r="B1233" s="8" t="s">
        <v>1024</v>
      </c>
      <c r="C1233" s="8" t="s">
        <v>1321</v>
      </c>
      <c r="D1233" s="8" t="s">
        <v>8245</v>
      </c>
      <c r="E1233" s="8" t="s">
        <v>8246</v>
      </c>
    </row>
    <row r="1234" spans="2:5" ht="12.75" customHeight="1">
      <c r="B1234" s="8" t="s">
        <v>828</v>
      </c>
      <c r="C1234" s="8" t="s">
        <v>8247</v>
      </c>
      <c r="D1234" s="8" t="s">
        <v>607</v>
      </c>
      <c r="E1234" s="8" t="s">
        <v>8248</v>
      </c>
    </row>
    <row r="1235" spans="2:5" ht="12.75" customHeight="1">
      <c r="B1235" s="8" t="s">
        <v>828</v>
      </c>
      <c r="C1235" s="8" t="s">
        <v>8247</v>
      </c>
      <c r="D1235" s="8" t="s">
        <v>1415</v>
      </c>
      <c r="E1235" s="8" t="s">
        <v>8249</v>
      </c>
    </row>
    <row r="1236" spans="2:5" ht="12.75" customHeight="1">
      <c r="B1236" s="8" t="s">
        <v>828</v>
      </c>
      <c r="C1236" s="8" t="s">
        <v>8247</v>
      </c>
      <c r="D1236" s="8" t="s">
        <v>1415</v>
      </c>
      <c r="E1236" s="8" t="s">
        <v>8250</v>
      </c>
    </row>
    <row r="1237" spans="2:5" ht="12.75" customHeight="1">
      <c r="B1237" s="8" t="s">
        <v>367</v>
      </c>
      <c r="C1237" s="8" t="s">
        <v>800</v>
      </c>
      <c r="D1237" s="8" t="s">
        <v>1269</v>
      </c>
      <c r="E1237" s="8" t="s">
        <v>1270</v>
      </c>
    </row>
    <row r="1238" spans="2:5" ht="12.75" customHeight="1">
      <c r="B1238" s="8" t="s">
        <v>853</v>
      </c>
      <c r="C1238" s="8" t="s">
        <v>1006</v>
      </c>
      <c r="D1238" s="8" t="s">
        <v>8251</v>
      </c>
      <c r="E1238" s="8" t="s">
        <v>8252</v>
      </c>
    </row>
    <row r="1239" spans="2:5" ht="12.75" customHeight="1">
      <c r="B1239" s="8" t="s">
        <v>6432</v>
      </c>
      <c r="C1239" s="8" t="s">
        <v>6433</v>
      </c>
      <c r="D1239" s="8" t="s">
        <v>8253</v>
      </c>
      <c r="E1239" s="8" t="s">
        <v>8253</v>
      </c>
    </row>
    <row r="1240" spans="2:5" ht="12.75" customHeight="1">
      <c r="B1240" s="8" t="s">
        <v>1945</v>
      </c>
      <c r="C1240" s="8" t="s">
        <v>1946</v>
      </c>
      <c r="D1240" s="8" t="s">
        <v>1415</v>
      </c>
      <c r="E1240" s="8" t="s">
        <v>8254</v>
      </c>
    </row>
    <row r="1241" spans="2:5" ht="12.75" customHeight="1">
      <c r="B1241" s="8" t="s">
        <v>853</v>
      </c>
      <c r="C1241" s="8" t="s">
        <v>1006</v>
      </c>
      <c r="D1241" s="8" t="s">
        <v>1310</v>
      </c>
      <c r="E1241" s="8" t="s">
        <v>1311</v>
      </c>
    </row>
    <row r="1242" spans="2:5" ht="12.75" customHeight="1">
      <c r="B1242" s="8" t="s">
        <v>853</v>
      </c>
      <c r="C1242" s="8" t="s">
        <v>1006</v>
      </c>
      <c r="D1242" s="8" t="s">
        <v>1415</v>
      </c>
      <c r="E1242" s="8" t="s">
        <v>8255</v>
      </c>
    </row>
    <row r="1243" spans="2:5" ht="12.75" customHeight="1">
      <c r="B1243" s="8" t="s">
        <v>367</v>
      </c>
      <c r="C1243" s="8" t="s">
        <v>735</v>
      </c>
      <c r="D1243" s="8" t="s">
        <v>8216</v>
      </c>
      <c r="E1243" s="8" t="s">
        <v>8256</v>
      </c>
    </row>
    <row r="1244" spans="2:5" ht="12.75" customHeight="1">
      <c r="B1244" s="8" t="s">
        <v>864</v>
      </c>
      <c r="C1244" s="8" t="s">
        <v>865</v>
      </c>
      <c r="D1244" s="8" t="s">
        <v>8257</v>
      </c>
      <c r="E1244" s="8" t="s">
        <v>8258</v>
      </c>
    </row>
    <row r="1245" spans="2:5" ht="12.75" customHeight="1">
      <c r="B1245" s="8" t="s">
        <v>1028</v>
      </c>
      <c r="C1245" s="8" t="s">
        <v>8259</v>
      </c>
      <c r="D1245" s="8" t="s">
        <v>7814</v>
      </c>
      <c r="E1245" s="8" t="s">
        <v>8260</v>
      </c>
    </row>
    <row r="1246" spans="2:5" ht="12.75" customHeight="1">
      <c r="B1246" s="8" t="s">
        <v>1028</v>
      </c>
      <c r="C1246" s="8" t="s">
        <v>8259</v>
      </c>
      <c r="D1246" s="8" t="s">
        <v>1415</v>
      </c>
      <c r="E1246" s="8" t="s">
        <v>8261</v>
      </c>
    </row>
    <row r="1247" spans="2:5" ht="12.75" customHeight="1">
      <c r="B1247" s="8" t="s">
        <v>868</v>
      </c>
      <c r="C1247" s="8" t="s">
        <v>6265</v>
      </c>
      <c r="D1247" s="8" t="s">
        <v>8262</v>
      </c>
      <c r="E1247" s="8" t="s">
        <v>8263</v>
      </c>
    </row>
    <row r="1248" spans="2:5" ht="12.75" customHeight="1">
      <c r="B1248" s="8" t="s">
        <v>367</v>
      </c>
      <c r="C1248" s="8" t="s">
        <v>800</v>
      </c>
      <c r="D1248" s="8" t="s">
        <v>8264</v>
      </c>
      <c r="E1248" s="8" t="s">
        <v>8265</v>
      </c>
    </row>
    <row r="1249" spans="2:5" ht="12.75" customHeight="1">
      <c r="B1249" s="8" t="s">
        <v>283</v>
      </c>
      <c r="C1249" s="8" t="s">
        <v>726</v>
      </c>
      <c r="D1249" s="8" t="s">
        <v>1215</v>
      </c>
      <c r="E1249" s="8" t="s">
        <v>8266</v>
      </c>
    </row>
    <row r="1250" spans="2:5" ht="12.75" customHeight="1">
      <c r="B1250" s="8" t="s">
        <v>283</v>
      </c>
      <c r="C1250" s="8" t="s">
        <v>726</v>
      </c>
      <c r="D1250" s="8" t="s">
        <v>1415</v>
      </c>
      <c r="E1250" s="8" t="s">
        <v>8267</v>
      </c>
    </row>
    <row r="1251" spans="2:5" ht="12.75" customHeight="1">
      <c r="B1251" s="8" t="s">
        <v>7058</v>
      </c>
      <c r="C1251" s="8" t="s">
        <v>7480</v>
      </c>
      <c r="D1251" s="8" t="s">
        <v>8268</v>
      </c>
      <c r="E1251" s="8" t="s">
        <v>8269</v>
      </c>
    </row>
    <row r="1252" spans="2:5" ht="12.75" customHeight="1">
      <c r="B1252" s="8" t="s">
        <v>744</v>
      </c>
      <c r="C1252" s="8" t="s">
        <v>936</v>
      </c>
      <c r="D1252" s="8" t="s">
        <v>8270</v>
      </c>
      <c r="E1252" s="8" t="s">
        <v>8271</v>
      </c>
    </row>
    <row r="1253" spans="2:5" ht="12.75" customHeight="1">
      <c r="B1253" s="8" t="s">
        <v>283</v>
      </c>
      <c r="C1253" s="8" t="s">
        <v>726</v>
      </c>
      <c r="D1253" s="8" t="s">
        <v>728</v>
      </c>
      <c r="E1253" s="8" t="s">
        <v>1084</v>
      </c>
    </row>
    <row r="1254" spans="2:5" ht="12.75" customHeight="1">
      <c r="B1254" s="8" t="s">
        <v>283</v>
      </c>
      <c r="C1254" s="8" t="s">
        <v>726</v>
      </c>
      <c r="D1254" s="8" t="s">
        <v>728</v>
      </c>
      <c r="E1254" s="8" t="s">
        <v>1083</v>
      </c>
    </row>
    <row r="1255" spans="2:5" ht="12.75" customHeight="1">
      <c r="B1255" s="8" t="s">
        <v>283</v>
      </c>
      <c r="C1255" s="8" t="s">
        <v>726</v>
      </c>
      <c r="D1255" s="8" t="s">
        <v>728</v>
      </c>
      <c r="E1255" s="8" t="s">
        <v>8272</v>
      </c>
    </row>
    <row r="1256" spans="2:5" ht="12.75" customHeight="1">
      <c r="B1256" s="8" t="s">
        <v>283</v>
      </c>
      <c r="C1256" s="8" t="s">
        <v>726</v>
      </c>
      <c r="D1256" s="8" t="s">
        <v>728</v>
      </c>
      <c r="E1256" s="8" t="s">
        <v>8273</v>
      </c>
    </row>
    <row r="1257" spans="2:5" ht="12.75" customHeight="1">
      <c r="B1257" s="8" t="s">
        <v>283</v>
      </c>
      <c r="C1257" s="8" t="s">
        <v>726</v>
      </c>
      <c r="D1257" s="8" t="s">
        <v>728</v>
      </c>
      <c r="E1257" s="8" t="s">
        <v>8274</v>
      </c>
    </row>
    <row r="1258" spans="2:5" ht="12.75" customHeight="1">
      <c r="B1258" s="8" t="s">
        <v>283</v>
      </c>
      <c r="C1258" s="8" t="s">
        <v>726</v>
      </c>
      <c r="D1258" s="8" t="s">
        <v>728</v>
      </c>
      <c r="E1258" s="8" t="s">
        <v>8275</v>
      </c>
    </row>
    <row r="1259" spans="2:5" ht="12.75" customHeight="1">
      <c r="B1259" s="8" t="s">
        <v>283</v>
      </c>
      <c r="C1259" s="8" t="s">
        <v>726</v>
      </c>
      <c r="D1259" s="8" t="s">
        <v>728</v>
      </c>
      <c r="E1259" s="8" t="s">
        <v>8276</v>
      </c>
    </row>
    <row r="1260" spans="2:5" ht="12.75" customHeight="1">
      <c r="B1260" s="8" t="s">
        <v>283</v>
      </c>
      <c r="C1260" s="8" t="s">
        <v>726</v>
      </c>
      <c r="D1260" s="8" t="s">
        <v>1415</v>
      </c>
      <c r="E1260" s="8" t="s">
        <v>8277</v>
      </c>
    </row>
    <row r="1261" spans="2:5" ht="12.75" customHeight="1">
      <c r="B1261" s="8" t="s">
        <v>367</v>
      </c>
      <c r="C1261" s="8" t="s">
        <v>735</v>
      </c>
      <c r="D1261" s="8" t="s">
        <v>736</v>
      </c>
      <c r="E1261" s="8" t="s">
        <v>738</v>
      </c>
    </row>
    <row r="1262" spans="2:5" ht="12.75" customHeight="1">
      <c r="B1262" s="8" t="s">
        <v>367</v>
      </c>
      <c r="C1262" s="8" t="s">
        <v>735</v>
      </c>
      <c r="D1262" s="8" t="s">
        <v>736</v>
      </c>
      <c r="E1262" s="8" t="s">
        <v>8278</v>
      </c>
    </row>
    <row r="1263" spans="2:5" ht="12.75" customHeight="1">
      <c r="B1263" s="8" t="s">
        <v>283</v>
      </c>
      <c r="C1263" s="8" t="s">
        <v>755</v>
      </c>
      <c r="D1263" s="8" t="s">
        <v>8279</v>
      </c>
      <c r="E1263" s="8" t="s">
        <v>8280</v>
      </c>
    </row>
    <row r="1264" spans="2:5" ht="12.75" customHeight="1">
      <c r="B1264" s="8" t="s">
        <v>853</v>
      </c>
      <c r="C1264" s="8" t="s">
        <v>1006</v>
      </c>
      <c r="D1264" s="8" t="s">
        <v>1016</v>
      </c>
      <c r="E1264" s="8" t="s">
        <v>8281</v>
      </c>
    </row>
    <row r="1265" spans="2:5" ht="12.75" customHeight="1">
      <c r="B1265" s="8" t="s">
        <v>853</v>
      </c>
      <c r="C1265" s="8" t="s">
        <v>1006</v>
      </c>
      <c r="D1265" s="8" t="s">
        <v>1016</v>
      </c>
      <c r="E1265" s="8" t="s">
        <v>1017</v>
      </c>
    </row>
    <row r="1266" spans="2:5" ht="12.75" customHeight="1">
      <c r="B1266" s="8" t="s">
        <v>367</v>
      </c>
      <c r="C1266" s="8" t="s">
        <v>735</v>
      </c>
      <c r="D1266" s="8" t="s">
        <v>8216</v>
      </c>
      <c r="E1266" s="8" t="s">
        <v>8282</v>
      </c>
    </row>
    <row r="1267" spans="2:5" ht="12.75" customHeight="1">
      <c r="B1267" s="8" t="s">
        <v>841</v>
      </c>
      <c r="C1267" s="8" t="s">
        <v>846</v>
      </c>
      <c r="D1267" s="8" t="s">
        <v>8283</v>
      </c>
      <c r="E1267" s="8" t="s">
        <v>8284</v>
      </c>
    </row>
    <row r="1268" spans="2:5" ht="12.75" customHeight="1">
      <c r="B1268" s="8" t="s">
        <v>864</v>
      </c>
      <c r="C1268" s="8" t="s">
        <v>6757</v>
      </c>
      <c r="D1268" s="8" t="s">
        <v>8285</v>
      </c>
      <c r="E1268" s="8" t="s">
        <v>8286</v>
      </c>
    </row>
    <row r="1269" spans="2:5" ht="12.75" customHeight="1">
      <c r="B1269" s="8" t="s">
        <v>864</v>
      </c>
      <c r="C1269" s="8" t="s">
        <v>6757</v>
      </c>
      <c r="D1269" s="8" t="s">
        <v>8287</v>
      </c>
      <c r="E1269" s="8" t="s">
        <v>8288</v>
      </c>
    </row>
    <row r="1270" spans="2:5" ht="12.75" customHeight="1">
      <c r="B1270" s="8" t="s">
        <v>367</v>
      </c>
      <c r="C1270" s="8" t="s">
        <v>735</v>
      </c>
      <c r="D1270" s="8" t="s">
        <v>8289</v>
      </c>
      <c r="E1270" s="8" t="s">
        <v>8290</v>
      </c>
    </row>
    <row r="1271" spans="2:5" ht="12.75" customHeight="1">
      <c r="B1271" s="8" t="s">
        <v>367</v>
      </c>
      <c r="C1271" s="8" t="s">
        <v>7946</v>
      </c>
      <c r="D1271" s="8" t="s">
        <v>8291</v>
      </c>
      <c r="E1271" s="8" t="s">
        <v>8292</v>
      </c>
    </row>
    <row r="1272" spans="2:5" ht="12.75" customHeight="1">
      <c r="B1272" s="8" t="s">
        <v>853</v>
      </c>
      <c r="C1272" s="8" t="s">
        <v>1006</v>
      </c>
      <c r="D1272" s="8" t="s">
        <v>1319</v>
      </c>
      <c r="E1272" s="8" t="s">
        <v>1320</v>
      </c>
    </row>
    <row r="1273" spans="2:5" ht="12.75" customHeight="1">
      <c r="B1273" s="8" t="s">
        <v>853</v>
      </c>
      <c r="C1273" s="8" t="s">
        <v>1006</v>
      </c>
      <c r="D1273" s="8" t="s">
        <v>1415</v>
      </c>
      <c r="E1273" s="8" t="s">
        <v>8293</v>
      </c>
    </row>
    <row r="1274" spans="2:5" ht="12.75" customHeight="1">
      <c r="B1274" s="8" t="s">
        <v>853</v>
      </c>
      <c r="C1274" s="8" t="s">
        <v>1006</v>
      </c>
      <c r="D1274" s="8" t="s">
        <v>1415</v>
      </c>
      <c r="E1274" s="8" t="s">
        <v>8294</v>
      </c>
    </row>
    <row r="1275" spans="2:5" ht="12.75" customHeight="1">
      <c r="B1275" s="8" t="s">
        <v>853</v>
      </c>
      <c r="C1275" s="8" t="s">
        <v>1006</v>
      </c>
      <c r="D1275" s="8" t="s">
        <v>1415</v>
      </c>
      <c r="E1275" s="8" t="s">
        <v>8295</v>
      </c>
    </row>
    <row r="1276" spans="2:5" ht="12.75" customHeight="1">
      <c r="B1276" s="8" t="s">
        <v>853</v>
      </c>
      <c r="C1276" s="8" t="s">
        <v>1006</v>
      </c>
      <c r="D1276" s="8" t="s">
        <v>1415</v>
      </c>
      <c r="E1276" s="8" t="s">
        <v>8296</v>
      </c>
    </row>
    <row r="1277" spans="2:5" ht="12.75" customHeight="1">
      <c r="B1277" s="8" t="s">
        <v>1028</v>
      </c>
      <c r="C1277" s="8" t="s">
        <v>8297</v>
      </c>
      <c r="D1277" s="8" t="s">
        <v>8298</v>
      </c>
      <c r="E1277" s="8" t="s">
        <v>8299</v>
      </c>
    </row>
    <row r="1278" spans="2:5" ht="12.75" customHeight="1">
      <c r="B1278" s="8" t="s">
        <v>868</v>
      </c>
      <c r="C1278" s="8" t="s">
        <v>6278</v>
      </c>
      <c r="D1278" s="8" t="s">
        <v>8300</v>
      </c>
      <c r="E1278" s="8" t="s">
        <v>8301</v>
      </c>
    </row>
    <row r="1279" spans="2:5" ht="12.75" customHeight="1">
      <c r="B1279" s="8" t="s">
        <v>868</v>
      </c>
      <c r="C1279" s="8" t="s">
        <v>6278</v>
      </c>
      <c r="D1279" s="8" t="s">
        <v>8302</v>
      </c>
      <c r="E1279" s="8" t="s">
        <v>8303</v>
      </c>
    </row>
    <row r="1280" spans="2:5" ht="12.75" customHeight="1">
      <c r="B1280" s="8" t="s">
        <v>990</v>
      </c>
      <c r="C1280" s="8" t="s">
        <v>991</v>
      </c>
      <c r="D1280" s="8" t="s">
        <v>8304</v>
      </c>
      <c r="E1280" s="8" t="s">
        <v>8305</v>
      </c>
    </row>
    <row r="1281" spans="2:5" ht="12.75" customHeight="1">
      <c r="B1281" s="8" t="s">
        <v>982</v>
      </c>
      <c r="C1281" s="8" t="s">
        <v>8306</v>
      </c>
      <c r="D1281" s="8" t="s">
        <v>1415</v>
      </c>
      <c r="E1281" s="8" t="s">
        <v>8307</v>
      </c>
    </row>
    <row r="1282" spans="2:5" ht="12.75" customHeight="1">
      <c r="B1282" s="8" t="s">
        <v>853</v>
      </c>
      <c r="C1282" s="8" t="s">
        <v>6920</v>
      </c>
      <c r="D1282" s="8" t="s">
        <v>8308</v>
      </c>
      <c r="E1282" s="8" t="s">
        <v>8309</v>
      </c>
    </row>
    <row r="1283" spans="2:5" ht="12.75" customHeight="1">
      <c r="B1283" s="8" t="s">
        <v>283</v>
      </c>
      <c r="C1283" s="8" t="s">
        <v>1073</v>
      </c>
      <c r="D1283" s="8" t="s">
        <v>8310</v>
      </c>
      <c r="E1283" s="8" t="s">
        <v>8311</v>
      </c>
    </row>
    <row r="1284" spans="2:5" ht="12.75" customHeight="1">
      <c r="B1284" s="8" t="s">
        <v>283</v>
      </c>
      <c r="C1284" s="8" t="s">
        <v>761</v>
      </c>
      <c r="D1284" s="8" t="s">
        <v>8310</v>
      </c>
      <c r="E1284" s="8" t="s">
        <v>8312</v>
      </c>
    </row>
    <row r="1285" spans="2:5" ht="12.75" customHeight="1">
      <c r="B1285" s="8" t="s">
        <v>283</v>
      </c>
      <c r="C1285" s="8" t="s">
        <v>7522</v>
      </c>
      <c r="D1285" s="8" t="s">
        <v>8310</v>
      </c>
      <c r="E1285" s="8" t="s">
        <v>8313</v>
      </c>
    </row>
    <row r="1286" spans="2:5" ht="12.75" customHeight="1">
      <c r="B1286" s="8" t="s">
        <v>740</v>
      </c>
      <c r="C1286" s="8" t="s">
        <v>6895</v>
      </c>
      <c r="D1286" s="8" t="s">
        <v>8314</v>
      </c>
      <c r="E1286" s="8" t="s">
        <v>8315</v>
      </c>
    </row>
    <row r="1287" spans="2:5" ht="12.75" customHeight="1">
      <c r="B1287" s="8" t="s">
        <v>740</v>
      </c>
      <c r="C1287" s="8" t="s">
        <v>8316</v>
      </c>
      <c r="D1287" s="8" t="s">
        <v>8314</v>
      </c>
      <c r="E1287" s="8" t="s">
        <v>8317</v>
      </c>
    </row>
    <row r="1288" spans="2:5" ht="12.75" customHeight="1">
      <c r="B1288" s="8" t="s">
        <v>982</v>
      </c>
      <c r="C1288" s="8" t="s">
        <v>1419</v>
      </c>
      <c r="D1288" s="8" t="s">
        <v>8318</v>
      </c>
      <c r="E1288" s="8" t="s">
        <v>8319</v>
      </c>
    </row>
    <row r="1289" spans="2:5" ht="12.75" customHeight="1">
      <c r="B1289" s="8" t="s">
        <v>931</v>
      </c>
      <c r="C1289" s="8" t="s">
        <v>8320</v>
      </c>
      <c r="D1289" s="8" t="s">
        <v>6812</v>
      </c>
      <c r="E1289" s="8" t="s">
        <v>8321</v>
      </c>
    </row>
    <row r="1290" spans="2:5" ht="12.75" customHeight="1">
      <c r="B1290" s="8" t="s">
        <v>1162</v>
      </c>
      <c r="C1290" s="8" t="s">
        <v>1163</v>
      </c>
      <c r="D1290" s="8" t="s">
        <v>1164</v>
      </c>
      <c r="E1290" s="8" t="s">
        <v>8322</v>
      </c>
    </row>
    <row r="1291" spans="2:5" ht="12.75" customHeight="1">
      <c r="B1291" s="8" t="s">
        <v>1162</v>
      </c>
      <c r="C1291" s="8" t="s">
        <v>1163</v>
      </c>
      <c r="D1291" s="8" t="s">
        <v>1164</v>
      </c>
      <c r="E1291" s="8" t="s">
        <v>8323</v>
      </c>
    </row>
    <row r="1292" spans="2:5" ht="12.75" customHeight="1">
      <c r="B1292" s="8" t="s">
        <v>1162</v>
      </c>
      <c r="C1292" s="8" t="s">
        <v>1163</v>
      </c>
      <c r="D1292" s="8" t="s">
        <v>1164</v>
      </c>
      <c r="E1292" s="8" t="s">
        <v>8324</v>
      </c>
    </row>
    <row r="1293" spans="2:5" ht="12.75" customHeight="1">
      <c r="B1293" s="8" t="s">
        <v>1162</v>
      </c>
      <c r="C1293" s="8" t="s">
        <v>1163</v>
      </c>
      <c r="D1293" s="8" t="s">
        <v>1164</v>
      </c>
      <c r="E1293" s="8" t="s">
        <v>8325</v>
      </c>
    </row>
    <row r="1294" spans="2:5" ht="12.75" customHeight="1">
      <c r="B1294" s="8" t="s">
        <v>1162</v>
      </c>
      <c r="C1294" s="8" t="s">
        <v>1163</v>
      </c>
      <c r="D1294" s="8" t="s">
        <v>1164</v>
      </c>
      <c r="E1294" s="8" t="s">
        <v>8326</v>
      </c>
    </row>
    <row r="1295" spans="2:5" ht="12.75" customHeight="1">
      <c r="B1295" s="8" t="s">
        <v>1162</v>
      </c>
      <c r="C1295" s="8" t="s">
        <v>1163</v>
      </c>
      <c r="D1295" s="8" t="s">
        <v>1164</v>
      </c>
      <c r="E1295" s="8" t="s">
        <v>8327</v>
      </c>
    </row>
    <row r="1296" spans="2:5" ht="12.75" customHeight="1">
      <c r="B1296" s="8" t="s">
        <v>864</v>
      </c>
      <c r="C1296" s="8" t="s">
        <v>865</v>
      </c>
      <c r="D1296" s="8" t="s">
        <v>1164</v>
      </c>
      <c r="E1296" s="8" t="s">
        <v>8328</v>
      </c>
    </row>
    <row r="1297" spans="2:5" ht="12.75" customHeight="1">
      <c r="B1297" s="8" t="s">
        <v>864</v>
      </c>
      <c r="C1297" s="8" t="s">
        <v>865</v>
      </c>
      <c r="D1297" s="8" t="s">
        <v>1415</v>
      </c>
      <c r="E1297" s="8" t="s">
        <v>8329</v>
      </c>
    </row>
    <row r="1298" spans="2:5" ht="12.75" customHeight="1">
      <c r="B1298" s="8" t="s">
        <v>868</v>
      </c>
      <c r="C1298" s="8" t="s">
        <v>6265</v>
      </c>
      <c r="D1298" s="8" t="s">
        <v>1415</v>
      </c>
      <c r="E1298" s="8" t="s">
        <v>8330</v>
      </c>
    </row>
    <row r="1299" spans="2:5" ht="12.75" customHeight="1">
      <c r="B1299" s="8" t="s">
        <v>868</v>
      </c>
      <c r="C1299" s="8" t="s">
        <v>6265</v>
      </c>
      <c r="D1299" s="8" t="s">
        <v>1415</v>
      </c>
      <c r="E1299" s="8" t="s">
        <v>8331</v>
      </c>
    </row>
    <row r="1300" spans="2:5" ht="12.75" customHeight="1">
      <c r="B1300" s="8" t="s">
        <v>367</v>
      </c>
      <c r="C1300" s="8" t="s">
        <v>800</v>
      </c>
      <c r="D1300" s="8" t="s">
        <v>8332</v>
      </c>
      <c r="E1300" s="8" t="s">
        <v>8333</v>
      </c>
    </row>
    <row r="1301" spans="2:5" ht="12.75" customHeight="1">
      <c r="B1301" s="8" t="s">
        <v>301</v>
      </c>
      <c r="C1301" s="8" t="s">
        <v>881</v>
      </c>
      <c r="D1301" s="8" t="s">
        <v>909</v>
      </c>
      <c r="E1301" s="8" t="s">
        <v>911</v>
      </c>
    </row>
    <row r="1302" spans="2:5" ht="12.75" customHeight="1">
      <c r="B1302" s="8" t="s">
        <v>853</v>
      </c>
      <c r="C1302" s="8" t="s">
        <v>1006</v>
      </c>
      <c r="D1302" s="8" t="s">
        <v>8334</v>
      </c>
      <c r="E1302" s="8" t="s">
        <v>8335</v>
      </c>
    </row>
    <row r="1303" spans="2:5" ht="12.75" customHeight="1">
      <c r="B1303" s="8" t="s">
        <v>864</v>
      </c>
      <c r="C1303" s="8" t="s">
        <v>865</v>
      </c>
      <c r="D1303" s="8" t="s">
        <v>8336</v>
      </c>
      <c r="E1303" s="8" t="s">
        <v>8337</v>
      </c>
    </row>
    <row r="1304" spans="2:5" ht="12.75" customHeight="1">
      <c r="B1304" s="8" t="s">
        <v>853</v>
      </c>
      <c r="C1304" s="8" t="s">
        <v>1006</v>
      </c>
      <c r="D1304" s="8" t="s">
        <v>1866</v>
      </c>
      <c r="E1304" s="8" t="s">
        <v>1867</v>
      </c>
    </row>
    <row r="1305" spans="2:5" ht="12.75" customHeight="1">
      <c r="B1305" s="8" t="s">
        <v>853</v>
      </c>
      <c r="C1305" s="8" t="s">
        <v>1006</v>
      </c>
      <c r="D1305" s="8" t="s">
        <v>1415</v>
      </c>
      <c r="E1305" s="8" t="s">
        <v>8338</v>
      </c>
    </row>
    <row r="1306" spans="2:5" ht="12.75" customHeight="1">
      <c r="B1306" s="8" t="s">
        <v>868</v>
      </c>
      <c r="C1306" s="8" t="s">
        <v>6278</v>
      </c>
      <c r="D1306" s="8" t="s">
        <v>8339</v>
      </c>
      <c r="E1306" s="8" t="s">
        <v>8340</v>
      </c>
    </row>
    <row r="1307" spans="2:5" ht="12.75" customHeight="1">
      <c r="B1307" s="8" t="s">
        <v>868</v>
      </c>
      <c r="C1307" s="8" t="s">
        <v>6278</v>
      </c>
      <c r="D1307" s="8" t="s">
        <v>8341</v>
      </c>
      <c r="E1307" s="8" t="s">
        <v>8342</v>
      </c>
    </row>
    <row r="1308" spans="2:5" ht="12.75" customHeight="1">
      <c r="B1308" s="8" t="s">
        <v>982</v>
      </c>
      <c r="C1308" s="8" t="s">
        <v>983</v>
      </c>
      <c r="D1308" s="8" t="s">
        <v>8343</v>
      </c>
      <c r="E1308" s="8" t="s">
        <v>8344</v>
      </c>
    </row>
    <row r="1309" spans="2:5" ht="12.75" customHeight="1">
      <c r="B1309" s="8" t="s">
        <v>841</v>
      </c>
      <c r="C1309" s="8" t="s">
        <v>7326</v>
      </c>
      <c r="D1309" s="8" t="s">
        <v>8345</v>
      </c>
      <c r="E1309" s="8" t="s">
        <v>8346</v>
      </c>
    </row>
    <row r="1310" spans="2:5" ht="12.75" customHeight="1">
      <c r="B1310" s="8" t="s">
        <v>841</v>
      </c>
      <c r="C1310" s="8" t="s">
        <v>6321</v>
      </c>
      <c r="D1310" s="8" t="s">
        <v>8345</v>
      </c>
      <c r="E1310" s="8" t="s">
        <v>8347</v>
      </c>
    </row>
    <row r="1311" spans="2:5" ht="12.75" customHeight="1">
      <c r="B1311" s="8" t="s">
        <v>828</v>
      </c>
      <c r="C1311" s="8" t="s">
        <v>987</v>
      </c>
      <c r="D1311" s="8" t="s">
        <v>847</v>
      </c>
      <c r="E1311" s="8" t="s">
        <v>8348</v>
      </c>
    </row>
    <row r="1312" spans="2:5" ht="12.75" customHeight="1">
      <c r="B1312" s="8" t="s">
        <v>828</v>
      </c>
      <c r="C1312" s="8" t="s">
        <v>987</v>
      </c>
      <c r="D1312" s="8" t="s">
        <v>847</v>
      </c>
      <c r="E1312" s="8" t="s">
        <v>8349</v>
      </c>
    </row>
    <row r="1313" spans="2:5" ht="12.75" customHeight="1">
      <c r="B1313" s="8" t="s">
        <v>864</v>
      </c>
      <c r="C1313" s="8" t="s">
        <v>865</v>
      </c>
      <c r="D1313" s="8" t="s">
        <v>8350</v>
      </c>
      <c r="E1313" s="8" t="s">
        <v>8351</v>
      </c>
    </row>
    <row r="1314" spans="2:5" ht="12.75" customHeight="1">
      <c r="B1314" s="8" t="s">
        <v>740</v>
      </c>
      <c r="C1314" s="8" t="s">
        <v>6681</v>
      </c>
      <c r="D1314" s="8" t="s">
        <v>8141</v>
      </c>
      <c r="E1314" s="8" t="s">
        <v>8352</v>
      </c>
    </row>
    <row r="1315" spans="2:5" ht="12.75" customHeight="1">
      <c r="B1315" s="8" t="s">
        <v>367</v>
      </c>
      <c r="C1315" s="8" t="s">
        <v>735</v>
      </c>
      <c r="D1315" s="8" t="s">
        <v>8353</v>
      </c>
      <c r="E1315" s="8" t="s">
        <v>8354</v>
      </c>
    </row>
    <row r="1316" spans="2:5" ht="12.75" customHeight="1">
      <c r="B1316" s="8" t="s">
        <v>367</v>
      </c>
      <c r="C1316" s="8" t="s">
        <v>735</v>
      </c>
      <c r="D1316" s="8" t="s">
        <v>1415</v>
      </c>
      <c r="E1316" s="8" t="s">
        <v>8355</v>
      </c>
    </row>
    <row r="1317" spans="2:5" ht="12.75" customHeight="1">
      <c r="B1317" s="8" t="s">
        <v>864</v>
      </c>
      <c r="C1317" s="8" t="s">
        <v>865</v>
      </c>
      <c r="D1317" s="8" t="s">
        <v>8356</v>
      </c>
      <c r="E1317" s="8" t="s">
        <v>8357</v>
      </c>
    </row>
    <row r="1318" spans="2:5" ht="12.75" customHeight="1">
      <c r="B1318" s="8" t="s">
        <v>868</v>
      </c>
      <c r="C1318" s="8" t="s">
        <v>6278</v>
      </c>
      <c r="D1318" s="8" t="s">
        <v>8358</v>
      </c>
      <c r="E1318" s="8" t="s">
        <v>8359</v>
      </c>
    </row>
    <row r="1319" spans="2:5" ht="12.75" customHeight="1">
      <c r="B1319" s="8" t="s">
        <v>841</v>
      </c>
      <c r="C1319" s="8" t="s">
        <v>850</v>
      </c>
      <c r="D1319" s="8" t="s">
        <v>8360</v>
      </c>
      <c r="E1319" s="8" t="s">
        <v>8361</v>
      </c>
    </row>
    <row r="1320" spans="2:5" ht="12.75" customHeight="1">
      <c r="B1320" s="8" t="s">
        <v>301</v>
      </c>
      <c r="C1320" s="8" t="s">
        <v>302</v>
      </c>
      <c r="D1320" s="8" t="s">
        <v>304</v>
      </c>
      <c r="E1320" s="8" t="s">
        <v>8362</v>
      </c>
    </row>
    <row r="1321" spans="2:5" ht="12.75" customHeight="1">
      <c r="B1321" s="8" t="s">
        <v>301</v>
      </c>
      <c r="C1321" s="8" t="s">
        <v>302</v>
      </c>
      <c r="D1321" s="8" t="s">
        <v>304</v>
      </c>
      <c r="E1321" s="8" t="s">
        <v>8363</v>
      </c>
    </row>
    <row r="1322" spans="2:5" ht="12.75" customHeight="1">
      <c r="B1322" s="8" t="s">
        <v>283</v>
      </c>
      <c r="C1322" s="8" t="s">
        <v>7522</v>
      </c>
      <c r="D1322" s="8" t="s">
        <v>8364</v>
      </c>
      <c r="E1322" s="8" t="s">
        <v>8365</v>
      </c>
    </row>
    <row r="1323" spans="2:5" ht="12.75" customHeight="1">
      <c r="B1323" s="8" t="s">
        <v>301</v>
      </c>
      <c r="C1323" s="8" t="s">
        <v>356</v>
      </c>
      <c r="D1323" s="8" t="s">
        <v>6544</v>
      </c>
      <c r="E1323" s="8" t="s">
        <v>8366</v>
      </c>
    </row>
    <row r="1324" spans="2:5" ht="12.75" customHeight="1">
      <c r="B1324" s="8" t="s">
        <v>868</v>
      </c>
      <c r="C1324" s="8" t="s">
        <v>6278</v>
      </c>
      <c r="D1324" s="8" t="s">
        <v>8367</v>
      </c>
      <c r="E1324" s="8" t="s">
        <v>8368</v>
      </c>
    </row>
    <row r="1325" spans="2:5" ht="12.75" customHeight="1">
      <c r="B1325" s="8" t="s">
        <v>367</v>
      </c>
      <c r="C1325" s="8" t="s">
        <v>735</v>
      </c>
      <c r="D1325" s="8" t="s">
        <v>8369</v>
      </c>
      <c r="E1325" s="8" t="s">
        <v>8370</v>
      </c>
    </row>
    <row r="1326" spans="2:5" ht="12.75" customHeight="1">
      <c r="B1326" s="8" t="s">
        <v>841</v>
      </c>
      <c r="C1326" s="8" t="s">
        <v>850</v>
      </c>
      <c r="D1326" s="8" t="s">
        <v>7369</v>
      </c>
      <c r="E1326" s="8" t="s">
        <v>8371</v>
      </c>
    </row>
    <row r="1327" spans="2:5" ht="12.75" customHeight="1">
      <c r="B1327" s="8" t="s">
        <v>841</v>
      </c>
      <c r="C1327" s="8" t="s">
        <v>850</v>
      </c>
      <c r="D1327" s="8" t="s">
        <v>7369</v>
      </c>
      <c r="E1327" s="8" t="s">
        <v>8372</v>
      </c>
    </row>
    <row r="1328" spans="2:5" ht="12.75" customHeight="1">
      <c r="B1328" s="8" t="s">
        <v>841</v>
      </c>
      <c r="C1328" s="8" t="s">
        <v>850</v>
      </c>
      <c r="D1328" s="8" t="s">
        <v>7369</v>
      </c>
      <c r="E1328" s="8" t="s">
        <v>8373</v>
      </c>
    </row>
    <row r="1329" spans="2:5" ht="12.75" customHeight="1">
      <c r="B1329" s="8" t="s">
        <v>841</v>
      </c>
      <c r="C1329" s="8" t="s">
        <v>850</v>
      </c>
      <c r="D1329" s="8" t="s">
        <v>7369</v>
      </c>
      <c r="E1329" s="8" t="s">
        <v>8374</v>
      </c>
    </row>
    <row r="1330" spans="2:5" ht="12.75" customHeight="1">
      <c r="B1330" s="8" t="s">
        <v>841</v>
      </c>
      <c r="C1330" s="8" t="s">
        <v>850</v>
      </c>
      <c r="D1330" s="8" t="s">
        <v>7369</v>
      </c>
      <c r="E1330" s="8" t="s">
        <v>8375</v>
      </c>
    </row>
    <row r="1331" spans="2:5" ht="12.75" customHeight="1">
      <c r="B1331" s="8" t="s">
        <v>868</v>
      </c>
      <c r="C1331" s="8" t="s">
        <v>6278</v>
      </c>
      <c r="D1331" s="8" t="s">
        <v>8376</v>
      </c>
      <c r="E1331" s="8" t="s">
        <v>8377</v>
      </c>
    </row>
    <row r="1332" spans="2:5" ht="12.75" customHeight="1">
      <c r="B1332" s="8" t="s">
        <v>1945</v>
      </c>
      <c r="C1332" s="8" t="s">
        <v>1946</v>
      </c>
      <c r="D1332" s="8" t="s">
        <v>8378</v>
      </c>
      <c r="E1332" s="8" t="s">
        <v>8379</v>
      </c>
    </row>
    <row r="1333" spans="2:5" ht="12.75" customHeight="1">
      <c r="B1333" s="8" t="s">
        <v>841</v>
      </c>
      <c r="C1333" s="8" t="s">
        <v>850</v>
      </c>
      <c r="D1333" s="8" t="s">
        <v>6645</v>
      </c>
      <c r="E1333" s="8" t="s">
        <v>8380</v>
      </c>
    </row>
    <row r="1334" spans="2:5" ht="12.75" customHeight="1">
      <c r="B1334" s="8" t="s">
        <v>283</v>
      </c>
      <c r="C1334" s="8" t="s">
        <v>776</v>
      </c>
      <c r="D1334" s="8" t="s">
        <v>1091</v>
      </c>
      <c r="E1334" s="8" t="s">
        <v>8381</v>
      </c>
    </row>
    <row r="1335" spans="2:5" ht="12.75" customHeight="1">
      <c r="B1335" s="8" t="s">
        <v>841</v>
      </c>
      <c r="C1335" s="8" t="s">
        <v>999</v>
      </c>
      <c r="D1335" s="8" t="s">
        <v>7728</v>
      </c>
      <c r="E1335" s="8" t="s">
        <v>8382</v>
      </c>
    </row>
    <row r="1336" spans="2:5" ht="12.75" customHeight="1">
      <c r="B1336" s="8" t="s">
        <v>864</v>
      </c>
      <c r="C1336" s="8" t="s">
        <v>865</v>
      </c>
      <c r="D1336" s="8" t="s">
        <v>8383</v>
      </c>
      <c r="E1336" s="8" t="s">
        <v>8384</v>
      </c>
    </row>
    <row r="1337" spans="2:5" ht="12.75" customHeight="1">
      <c r="B1337" s="8" t="s">
        <v>841</v>
      </c>
      <c r="C1337" s="8" t="s">
        <v>1003</v>
      </c>
      <c r="D1337" s="8" t="s">
        <v>8385</v>
      </c>
      <c r="E1337" s="8" t="s">
        <v>8386</v>
      </c>
    </row>
    <row r="1338" spans="2:5" ht="12.75" customHeight="1">
      <c r="B1338" s="8" t="s">
        <v>301</v>
      </c>
      <c r="C1338" s="8" t="s">
        <v>888</v>
      </c>
      <c r="D1338" s="8" t="s">
        <v>8090</v>
      </c>
      <c r="E1338" s="8" t="s">
        <v>8387</v>
      </c>
    </row>
    <row r="1339" spans="2:5" ht="12.75" customHeight="1">
      <c r="B1339" s="8" t="s">
        <v>301</v>
      </c>
      <c r="C1339" s="8" t="s">
        <v>881</v>
      </c>
      <c r="D1339" s="8" t="s">
        <v>8090</v>
      </c>
      <c r="E1339" s="8" t="s">
        <v>8388</v>
      </c>
    </row>
    <row r="1340" spans="2:5" ht="12.75" customHeight="1">
      <c r="B1340" s="8" t="s">
        <v>301</v>
      </c>
      <c r="C1340" s="8" t="s">
        <v>1445</v>
      </c>
      <c r="D1340" s="8" t="s">
        <v>8090</v>
      </c>
      <c r="E1340" s="8" t="s">
        <v>8389</v>
      </c>
    </row>
    <row r="1341" spans="2:5" ht="12.75" customHeight="1">
      <c r="B1341" s="8" t="s">
        <v>301</v>
      </c>
      <c r="C1341" s="8" t="s">
        <v>881</v>
      </c>
      <c r="D1341" s="8" t="s">
        <v>8090</v>
      </c>
      <c r="E1341" s="8" t="s">
        <v>8390</v>
      </c>
    </row>
    <row r="1342" spans="2:5" ht="12.75" customHeight="1">
      <c r="B1342" s="8" t="s">
        <v>864</v>
      </c>
      <c r="C1342" s="8" t="s">
        <v>865</v>
      </c>
      <c r="D1342" s="8" t="s">
        <v>8391</v>
      </c>
      <c r="E1342" s="8" t="s">
        <v>8392</v>
      </c>
    </row>
    <row r="1343" spans="2:5" ht="12.75" customHeight="1">
      <c r="B1343" s="8" t="s">
        <v>301</v>
      </c>
      <c r="C1343" s="8" t="s">
        <v>927</v>
      </c>
      <c r="D1343" s="8" t="s">
        <v>1222</v>
      </c>
      <c r="E1343" s="8" t="s">
        <v>8393</v>
      </c>
    </row>
    <row r="1344" spans="2:5" ht="12.75" customHeight="1">
      <c r="B1344" s="8" t="s">
        <v>864</v>
      </c>
      <c r="C1344" s="8" t="s">
        <v>865</v>
      </c>
      <c r="D1344" s="8" t="s">
        <v>8394</v>
      </c>
      <c r="E1344" s="8" t="s">
        <v>8395</v>
      </c>
    </row>
    <row r="1345" spans="2:5" ht="12.75" customHeight="1">
      <c r="B1345" s="8" t="s">
        <v>853</v>
      </c>
      <c r="C1345" s="8" t="s">
        <v>6890</v>
      </c>
      <c r="D1345" s="8" t="s">
        <v>8394</v>
      </c>
      <c r="E1345" s="8" t="s">
        <v>8396</v>
      </c>
    </row>
    <row r="1346" spans="2:5" ht="12.75" customHeight="1">
      <c r="B1346" s="8" t="s">
        <v>367</v>
      </c>
      <c r="C1346" s="8" t="s">
        <v>1259</v>
      </c>
      <c r="D1346" s="8" t="s">
        <v>1091</v>
      </c>
      <c r="E1346" s="8" t="s">
        <v>8397</v>
      </c>
    </row>
    <row r="1347" spans="2:5" ht="12.75" customHeight="1">
      <c r="B1347" s="8" t="s">
        <v>283</v>
      </c>
      <c r="C1347" s="8" t="s">
        <v>761</v>
      </c>
      <c r="D1347" s="8" t="s">
        <v>961</v>
      </c>
      <c r="E1347" s="8" t="s">
        <v>1080</v>
      </c>
    </row>
    <row r="1348" spans="2:5" ht="12.75" customHeight="1">
      <c r="B1348" s="8" t="s">
        <v>283</v>
      </c>
      <c r="C1348" s="8" t="s">
        <v>1553</v>
      </c>
      <c r="D1348" s="8" t="s">
        <v>961</v>
      </c>
      <c r="E1348" s="8" t="s">
        <v>8398</v>
      </c>
    </row>
    <row r="1349" spans="2:5" ht="12.75" customHeight="1">
      <c r="B1349" s="8" t="s">
        <v>283</v>
      </c>
      <c r="C1349" s="8" t="s">
        <v>1073</v>
      </c>
      <c r="D1349" s="8" t="s">
        <v>961</v>
      </c>
      <c r="E1349" s="8" t="s">
        <v>1074</v>
      </c>
    </row>
    <row r="1350" spans="2:5" ht="12.75" customHeight="1">
      <c r="B1350" s="8" t="s">
        <v>283</v>
      </c>
      <c r="C1350" s="8" t="s">
        <v>1553</v>
      </c>
      <c r="D1350" s="8" t="s">
        <v>961</v>
      </c>
      <c r="E1350" s="8" t="s">
        <v>8399</v>
      </c>
    </row>
    <row r="1351" spans="2:5" ht="12.75" customHeight="1">
      <c r="B1351" s="8" t="s">
        <v>283</v>
      </c>
      <c r="C1351" s="8" t="s">
        <v>761</v>
      </c>
      <c r="D1351" s="8" t="s">
        <v>961</v>
      </c>
      <c r="E1351" s="8" t="s">
        <v>963</v>
      </c>
    </row>
    <row r="1352" spans="2:5" ht="12.75" customHeight="1">
      <c r="B1352" s="8" t="s">
        <v>864</v>
      </c>
      <c r="C1352" s="8" t="s">
        <v>865</v>
      </c>
      <c r="D1352" s="8" t="s">
        <v>8400</v>
      </c>
      <c r="E1352" s="8" t="s">
        <v>8401</v>
      </c>
    </row>
    <row r="1353" spans="2:5" ht="12.75" customHeight="1">
      <c r="B1353" s="8" t="s">
        <v>864</v>
      </c>
      <c r="C1353" s="8" t="s">
        <v>865</v>
      </c>
      <c r="D1353" s="8" t="s">
        <v>8402</v>
      </c>
      <c r="E1353" s="8" t="s">
        <v>8402</v>
      </c>
    </row>
    <row r="1354" spans="2:5" ht="12.75" customHeight="1">
      <c r="B1354" s="8" t="s">
        <v>864</v>
      </c>
      <c r="C1354" s="8" t="s">
        <v>865</v>
      </c>
      <c r="D1354" s="8" t="s">
        <v>8403</v>
      </c>
      <c r="E1354" s="8" t="s">
        <v>8404</v>
      </c>
    </row>
    <row r="1355" spans="2:5" ht="12.75" customHeight="1">
      <c r="B1355" s="8" t="s">
        <v>864</v>
      </c>
      <c r="C1355" s="8" t="s">
        <v>865</v>
      </c>
      <c r="D1355" s="8" t="s">
        <v>8405</v>
      </c>
      <c r="E1355" s="8" t="s">
        <v>8405</v>
      </c>
    </row>
    <row r="1356" spans="2:5" ht="12.75" customHeight="1">
      <c r="B1356" s="8" t="s">
        <v>931</v>
      </c>
      <c r="C1356" s="8" t="s">
        <v>8406</v>
      </c>
      <c r="D1356" s="8" t="s">
        <v>8407</v>
      </c>
      <c r="E1356" s="8" t="s">
        <v>8408</v>
      </c>
    </row>
    <row r="1357" spans="2:5" ht="12.75" customHeight="1">
      <c r="B1357" s="8" t="s">
        <v>828</v>
      </c>
      <c r="C1357" s="8" t="s">
        <v>1427</v>
      </c>
      <c r="D1357" s="8" t="s">
        <v>1789</v>
      </c>
      <c r="E1357" s="8" t="s">
        <v>8409</v>
      </c>
    </row>
    <row r="1358" spans="2:5" ht="12.75" customHeight="1">
      <c r="B1358" s="8" t="s">
        <v>828</v>
      </c>
      <c r="C1358" s="8" t="s">
        <v>1427</v>
      </c>
      <c r="D1358" s="8" t="s">
        <v>1789</v>
      </c>
      <c r="E1358" s="8" t="s">
        <v>8410</v>
      </c>
    </row>
    <row r="1359" spans="2:5" ht="12.75" customHeight="1">
      <c r="B1359" s="8" t="s">
        <v>828</v>
      </c>
      <c r="C1359" s="8" t="s">
        <v>1427</v>
      </c>
      <c r="D1359" s="8" t="s">
        <v>1789</v>
      </c>
      <c r="E1359" s="8" t="s">
        <v>8411</v>
      </c>
    </row>
    <row r="1360" spans="2:5" ht="12.75" customHeight="1">
      <c r="B1360" s="8" t="s">
        <v>864</v>
      </c>
      <c r="C1360" s="8" t="s">
        <v>865</v>
      </c>
      <c r="D1360" s="8" t="s">
        <v>8412</v>
      </c>
      <c r="E1360" s="8" t="s">
        <v>8413</v>
      </c>
    </row>
    <row r="1361" spans="2:5" ht="12.75" customHeight="1">
      <c r="B1361" s="8" t="s">
        <v>868</v>
      </c>
      <c r="C1361" s="8" t="s">
        <v>6376</v>
      </c>
      <c r="D1361" s="8" t="s">
        <v>8414</v>
      </c>
      <c r="E1361" s="8" t="s">
        <v>8415</v>
      </c>
    </row>
    <row r="1362" spans="2:5" ht="12.75" customHeight="1">
      <c r="B1362" s="8" t="s">
        <v>990</v>
      </c>
      <c r="C1362" s="8" t="s">
        <v>991</v>
      </c>
      <c r="D1362" s="8" t="s">
        <v>8416</v>
      </c>
      <c r="E1362" s="8" t="s">
        <v>8417</v>
      </c>
    </row>
    <row r="1363" spans="2:5" ht="12.75" customHeight="1">
      <c r="B1363" s="8" t="s">
        <v>868</v>
      </c>
      <c r="C1363" s="8" t="s">
        <v>6278</v>
      </c>
      <c r="D1363" s="8" t="s">
        <v>8418</v>
      </c>
      <c r="E1363" s="8" t="s">
        <v>8419</v>
      </c>
    </row>
    <row r="1364" spans="2:5" ht="12.75" customHeight="1">
      <c r="B1364" s="8" t="s">
        <v>841</v>
      </c>
      <c r="C1364" s="8" t="s">
        <v>850</v>
      </c>
      <c r="D1364" s="8" t="s">
        <v>7308</v>
      </c>
      <c r="E1364" s="8" t="s">
        <v>8420</v>
      </c>
    </row>
    <row r="1365" spans="2:5" ht="12.75" customHeight="1">
      <c r="B1365" s="8" t="s">
        <v>841</v>
      </c>
      <c r="C1365" s="8" t="s">
        <v>850</v>
      </c>
      <c r="D1365" s="8" t="s">
        <v>8421</v>
      </c>
      <c r="E1365" s="8" t="s">
        <v>8422</v>
      </c>
    </row>
    <row r="1366" spans="2:5" ht="12.75" customHeight="1">
      <c r="B1366" s="8" t="s">
        <v>853</v>
      </c>
      <c r="C1366" s="8" t="s">
        <v>1006</v>
      </c>
      <c r="D1366" s="8" t="s">
        <v>8423</v>
      </c>
      <c r="E1366" s="8" t="s">
        <v>8424</v>
      </c>
    </row>
    <row r="1367" spans="2:5" ht="12.75" customHeight="1">
      <c r="B1367" s="8" t="s">
        <v>1024</v>
      </c>
      <c r="C1367" s="8" t="s">
        <v>1321</v>
      </c>
      <c r="D1367" s="8" t="s">
        <v>8425</v>
      </c>
      <c r="E1367" s="8" t="s">
        <v>8426</v>
      </c>
    </row>
    <row r="1368" spans="2:5" ht="12.75" customHeight="1">
      <c r="B1368" s="8" t="s">
        <v>7058</v>
      </c>
      <c r="C1368" s="8" t="s">
        <v>7691</v>
      </c>
      <c r="D1368" s="8" t="s">
        <v>8427</v>
      </c>
      <c r="E1368" s="8" t="s">
        <v>8428</v>
      </c>
    </row>
    <row r="1369" spans="2:5" ht="12.75" customHeight="1">
      <c r="B1369" s="8" t="s">
        <v>1945</v>
      </c>
      <c r="C1369" s="8" t="s">
        <v>1946</v>
      </c>
      <c r="D1369" s="8" t="s">
        <v>8429</v>
      </c>
      <c r="E1369" s="8" t="s">
        <v>8430</v>
      </c>
    </row>
    <row r="1370" spans="2:5" ht="12.75" customHeight="1">
      <c r="B1370" s="8" t="s">
        <v>864</v>
      </c>
      <c r="C1370" s="8" t="s">
        <v>865</v>
      </c>
      <c r="D1370" s="8" t="s">
        <v>8431</v>
      </c>
      <c r="E1370" s="8" t="s">
        <v>8432</v>
      </c>
    </row>
    <row r="1371" spans="2:5" ht="12.75" customHeight="1">
      <c r="B1371" s="8" t="s">
        <v>740</v>
      </c>
      <c r="C1371" s="8" t="s">
        <v>6667</v>
      </c>
      <c r="D1371" s="8" t="s">
        <v>8431</v>
      </c>
      <c r="E1371" s="8" t="s">
        <v>8433</v>
      </c>
    </row>
    <row r="1372" spans="2:5" ht="12.75" customHeight="1">
      <c r="B1372" s="8" t="s">
        <v>740</v>
      </c>
      <c r="C1372" s="8" t="s">
        <v>6667</v>
      </c>
      <c r="D1372" s="8" t="s">
        <v>8431</v>
      </c>
      <c r="E1372" s="8" t="s">
        <v>8434</v>
      </c>
    </row>
    <row r="1373" spans="2:5" ht="12.75" customHeight="1">
      <c r="B1373" s="8" t="s">
        <v>740</v>
      </c>
      <c r="C1373" s="8" t="s">
        <v>6667</v>
      </c>
      <c r="D1373" s="8" t="s">
        <v>8431</v>
      </c>
      <c r="E1373" s="8" t="s">
        <v>8435</v>
      </c>
    </row>
    <row r="1374" spans="2:5" ht="12.75" customHeight="1">
      <c r="B1374" s="8" t="s">
        <v>740</v>
      </c>
      <c r="C1374" s="8" t="s">
        <v>6667</v>
      </c>
      <c r="D1374" s="8" t="s">
        <v>1415</v>
      </c>
      <c r="E1374" s="8" t="s">
        <v>8436</v>
      </c>
    </row>
    <row r="1375" spans="2:5" ht="12.75" customHeight="1">
      <c r="B1375" s="8" t="s">
        <v>931</v>
      </c>
      <c r="C1375" s="8" t="s">
        <v>1059</v>
      </c>
      <c r="D1375" s="8" t="s">
        <v>1060</v>
      </c>
      <c r="E1375" s="8" t="s">
        <v>8437</v>
      </c>
    </row>
    <row r="1376" spans="2:5" ht="12.75" customHeight="1">
      <c r="B1376" s="8" t="s">
        <v>931</v>
      </c>
      <c r="C1376" s="8" t="s">
        <v>1059</v>
      </c>
      <c r="D1376" s="8" t="s">
        <v>1060</v>
      </c>
      <c r="E1376" s="8" t="s">
        <v>8438</v>
      </c>
    </row>
    <row r="1377" spans="2:5" ht="12.75" customHeight="1">
      <c r="B1377" s="8" t="s">
        <v>931</v>
      </c>
      <c r="C1377" s="8" t="s">
        <v>1059</v>
      </c>
      <c r="D1377" s="8" t="s">
        <v>1060</v>
      </c>
      <c r="E1377" s="8" t="s">
        <v>8439</v>
      </c>
    </row>
    <row r="1378" spans="2:5" ht="12.75" customHeight="1">
      <c r="B1378" s="8" t="s">
        <v>931</v>
      </c>
      <c r="C1378" s="8" t="s">
        <v>1059</v>
      </c>
      <c r="D1378" s="8" t="s">
        <v>1060</v>
      </c>
      <c r="E1378" s="8" t="s">
        <v>1061</v>
      </c>
    </row>
    <row r="1379" spans="2:5" ht="12.75" customHeight="1">
      <c r="B1379" s="8" t="s">
        <v>931</v>
      </c>
      <c r="C1379" s="8" t="s">
        <v>932</v>
      </c>
      <c r="D1379" s="8" t="s">
        <v>1060</v>
      </c>
      <c r="E1379" s="8" t="s">
        <v>8440</v>
      </c>
    </row>
    <row r="1380" spans="2:5" ht="12.75" customHeight="1">
      <c r="B1380" s="8" t="s">
        <v>931</v>
      </c>
      <c r="C1380" s="8" t="s">
        <v>1059</v>
      </c>
      <c r="D1380" s="8" t="s">
        <v>1060</v>
      </c>
      <c r="E1380" s="8" t="s">
        <v>8441</v>
      </c>
    </row>
    <row r="1381" spans="2:5" ht="12.75" customHeight="1">
      <c r="B1381" s="8" t="s">
        <v>931</v>
      </c>
      <c r="C1381" s="8" t="s">
        <v>1059</v>
      </c>
      <c r="D1381" s="8" t="s">
        <v>1060</v>
      </c>
      <c r="E1381" s="8" t="s">
        <v>1062</v>
      </c>
    </row>
    <row r="1382" spans="2:5" ht="12.75" customHeight="1">
      <c r="B1382" s="8" t="s">
        <v>931</v>
      </c>
      <c r="C1382" s="8" t="s">
        <v>1059</v>
      </c>
      <c r="D1382" s="8" t="s">
        <v>1060</v>
      </c>
      <c r="E1382" s="8" t="s">
        <v>8442</v>
      </c>
    </row>
    <row r="1383" spans="2:5" ht="12.75" customHeight="1">
      <c r="B1383" s="8" t="s">
        <v>931</v>
      </c>
      <c r="C1383" s="8" t="s">
        <v>932</v>
      </c>
      <c r="D1383" s="8" t="s">
        <v>1060</v>
      </c>
      <c r="E1383" s="8" t="s">
        <v>8443</v>
      </c>
    </row>
    <row r="1384" spans="2:5" ht="12.75" customHeight="1">
      <c r="B1384" s="8" t="s">
        <v>931</v>
      </c>
      <c r="C1384" s="8" t="s">
        <v>1059</v>
      </c>
      <c r="D1384" s="8" t="s">
        <v>1060</v>
      </c>
      <c r="E1384" s="8" t="s">
        <v>8444</v>
      </c>
    </row>
    <row r="1385" spans="2:5" ht="12.75" customHeight="1">
      <c r="B1385" s="8" t="s">
        <v>931</v>
      </c>
      <c r="C1385" s="8" t="s">
        <v>1059</v>
      </c>
      <c r="D1385" s="8" t="s">
        <v>1415</v>
      </c>
      <c r="E1385" s="8" t="s">
        <v>8445</v>
      </c>
    </row>
    <row r="1386" spans="2:5" ht="12.75" customHeight="1">
      <c r="B1386" s="8" t="s">
        <v>931</v>
      </c>
      <c r="C1386" s="8" t="s">
        <v>1059</v>
      </c>
      <c r="D1386" s="8" t="s">
        <v>1415</v>
      </c>
      <c r="E1386" s="8" t="s">
        <v>8446</v>
      </c>
    </row>
    <row r="1387" spans="2:5" ht="12.75" customHeight="1">
      <c r="B1387" s="8" t="s">
        <v>931</v>
      </c>
      <c r="C1387" s="8" t="s">
        <v>932</v>
      </c>
      <c r="D1387" s="8" t="s">
        <v>1060</v>
      </c>
      <c r="E1387" s="8" t="s">
        <v>8447</v>
      </c>
    </row>
    <row r="1388" spans="2:5" ht="12.75" customHeight="1">
      <c r="B1388" s="8" t="s">
        <v>931</v>
      </c>
      <c r="C1388" s="8" t="s">
        <v>932</v>
      </c>
      <c r="D1388" s="8" t="s">
        <v>1060</v>
      </c>
      <c r="E1388" s="8" t="s">
        <v>8448</v>
      </c>
    </row>
    <row r="1389" spans="2:5" ht="12.75" customHeight="1">
      <c r="B1389" s="8" t="s">
        <v>931</v>
      </c>
      <c r="C1389" s="8" t="s">
        <v>1059</v>
      </c>
      <c r="D1389" s="8" t="s">
        <v>1060</v>
      </c>
      <c r="E1389" s="8" t="s">
        <v>8449</v>
      </c>
    </row>
    <row r="1390" spans="2:5" ht="12.75" customHeight="1">
      <c r="B1390" s="8" t="s">
        <v>931</v>
      </c>
      <c r="C1390" s="8" t="s">
        <v>1059</v>
      </c>
      <c r="D1390" s="8" t="s">
        <v>1415</v>
      </c>
      <c r="E1390" s="8" t="s">
        <v>8450</v>
      </c>
    </row>
    <row r="1391" spans="2:5" ht="12.75" customHeight="1">
      <c r="B1391" s="8" t="s">
        <v>931</v>
      </c>
      <c r="C1391" s="8" t="s">
        <v>1059</v>
      </c>
      <c r="D1391" s="8" t="s">
        <v>1060</v>
      </c>
      <c r="E1391" s="8" t="s">
        <v>8451</v>
      </c>
    </row>
    <row r="1392" spans="2:5" ht="12.75" customHeight="1">
      <c r="B1392" s="8" t="s">
        <v>931</v>
      </c>
      <c r="C1392" s="8" t="s">
        <v>1059</v>
      </c>
      <c r="D1392" s="8" t="s">
        <v>1060</v>
      </c>
      <c r="E1392" s="8" t="s">
        <v>1063</v>
      </c>
    </row>
    <row r="1393" spans="2:5" ht="12.75" customHeight="1">
      <c r="B1393" s="8" t="s">
        <v>864</v>
      </c>
      <c r="C1393" s="8" t="s">
        <v>865</v>
      </c>
      <c r="D1393" s="8" t="s">
        <v>1415</v>
      </c>
      <c r="E1393" s="8" t="s">
        <v>8452</v>
      </c>
    </row>
    <row r="1394" spans="2:5" ht="12.75" customHeight="1">
      <c r="B1394" s="8" t="s">
        <v>864</v>
      </c>
      <c r="C1394" s="8" t="s">
        <v>865</v>
      </c>
      <c r="D1394" s="8" t="s">
        <v>1415</v>
      </c>
      <c r="E1394" s="8" t="s">
        <v>8453</v>
      </c>
    </row>
    <row r="1395" spans="2:5" ht="12.75" customHeight="1">
      <c r="B1395" s="8" t="s">
        <v>864</v>
      </c>
      <c r="C1395" s="8" t="s">
        <v>865</v>
      </c>
      <c r="D1395" s="8" t="s">
        <v>1415</v>
      </c>
      <c r="E1395" s="8" t="s">
        <v>8454</v>
      </c>
    </row>
    <row r="1396" spans="2:5" ht="12.75" customHeight="1">
      <c r="B1396" s="8" t="s">
        <v>853</v>
      </c>
      <c r="C1396" s="8" t="s">
        <v>854</v>
      </c>
      <c r="D1396" s="8" t="s">
        <v>8455</v>
      </c>
      <c r="E1396" s="8" t="s">
        <v>8456</v>
      </c>
    </row>
    <row r="1397" spans="2:5" ht="12.75" customHeight="1">
      <c r="B1397" s="8" t="s">
        <v>367</v>
      </c>
      <c r="C1397" s="8" t="s">
        <v>978</v>
      </c>
      <c r="D1397" s="8" t="s">
        <v>8457</v>
      </c>
      <c r="E1397" s="8" t="s">
        <v>8458</v>
      </c>
    </row>
    <row r="1398" spans="2:5" ht="12.75" customHeight="1">
      <c r="B1398" s="8" t="s">
        <v>367</v>
      </c>
      <c r="C1398" s="8" t="s">
        <v>978</v>
      </c>
      <c r="D1398" s="8" t="s">
        <v>8457</v>
      </c>
      <c r="E1398" s="8" t="s">
        <v>8459</v>
      </c>
    </row>
    <row r="1399" spans="2:5" ht="12.75" customHeight="1">
      <c r="B1399" s="8" t="s">
        <v>740</v>
      </c>
      <c r="C1399" s="8" t="s">
        <v>6681</v>
      </c>
      <c r="D1399" s="8" t="s">
        <v>7198</v>
      </c>
      <c r="E1399" s="8" t="s">
        <v>8460</v>
      </c>
    </row>
    <row r="1400" spans="2:5" ht="12.75" customHeight="1">
      <c r="B1400" s="8" t="s">
        <v>740</v>
      </c>
      <c r="C1400" s="8" t="s">
        <v>6681</v>
      </c>
      <c r="D1400" s="8" t="s">
        <v>7198</v>
      </c>
      <c r="E1400" s="8" t="s">
        <v>8461</v>
      </c>
    </row>
    <row r="1401" spans="2:5" ht="12.75" customHeight="1">
      <c r="B1401" s="8" t="s">
        <v>868</v>
      </c>
      <c r="C1401" s="8" t="s">
        <v>6278</v>
      </c>
      <c r="D1401" s="8" t="s">
        <v>8462</v>
      </c>
      <c r="E1401" s="8" t="s">
        <v>8463</v>
      </c>
    </row>
    <row r="1402" spans="2:5" ht="12.75" customHeight="1">
      <c r="B1402" s="8" t="s">
        <v>868</v>
      </c>
      <c r="C1402" s="8" t="s">
        <v>6278</v>
      </c>
      <c r="D1402" s="8" t="s">
        <v>8464</v>
      </c>
      <c r="E1402" s="8" t="s">
        <v>8465</v>
      </c>
    </row>
    <row r="1403" spans="2:5" ht="12.75" customHeight="1">
      <c r="B1403" s="8" t="s">
        <v>853</v>
      </c>
      <c r="C1403" s="8" t="s">
        <v>1006</v>
      </c>
      <c r="D1403" s="8" t="s">
        <v>8466</v>
      </c>
      <c r="E1403" s="8" t="s">
        <v>8467</v>
      </c>
    </row>
    <row r="1404" spans="2:5" ht="12.75" customHeight="1">
      <c r="B1404" s="8" t="s">
        <v>841</v>
      </c>
      <c r="C1404" s="8" t="s">
        <v>6321</v>
      </c>
      <c r="D1404" s="8" t="s">
        <v>8119</v>
      </c>
      <c r="E1404" s="8" t="s">
        <v>8468</v>
      </c>
    </row>
    <row r="1405" spans="2:5" ht="12.75" customHeight="1">
      <c r="B1405" s="8" t="s">
        <v>841</v>
      </c>
      <c r="C1405" s="8" t="s">
        <v>6321</v>
      </c>
      <c r="D1405" s="8" t="s">
        <v>8119</v>
      </c>
      <c r="E1405" s="8" t="s">
        <v>8469</v>
      </c>
    </row>
    <row r="1406" spans="2:5" ht="12.75" customHeight="1">
      <c r="B1406" s="8" t="s">
        <v>841</v>
      </c>
      <c r="C1406" s="8" t="s">
        <v>6321</v>
      </c>
      <c r="D1406" s="8" t="s">
        <v>8119</v>
      </c>
      <c r="E1406" s="8" t="s">
        <v>8470</v>
      </c>
    </row>
    <row r="1407" spans="2:5" ht="12.75" customHeight="1">
      <c r="B1407" s="8" t="s">
        <v>841</v>
      </c>
      <c r="C1407" s="8" t="s">
        <v>6321</v>
      </c>
      <c r="D1407" s="8" t="s">
        <v>8119</v>
      </c>
      <c r="E1407" s="8" t="s">
        <v>8471</v>
      </c>
    </row>
    <row r="1408" spans="2:5" ht="12.75" customHeight="1">
      <c r="B1408" s="8" t="s">
        <v>841</v>
      </c>
      <c r="C1408" s="8" t="s">
        <v>6321</v>
      </c>
      <c r="D1408" s="8" t="s">
        <v>8119</v>
      </c>
      <c r="E1408" s="8" t="s">
        <v>8472</v>
      </c>
    </row>
    <row r="1409" spans="2:5" ht="12.75" customHeight="1">
      <c r="B1409" s="8" t="s">
        <v>367</v>
      </c>
      <c r="C1409" s="8" t="s">
        <v>731</v>
      </c>
      <c r="D1409" s="8" t="s">
        <v>8473</v>
      </c>
      <c r="E1409" s="8" t="s">
        <v>8474</v>
      </c>
    </row>
    <row r="1410" spans="2:5" ht="12.75" customHeight="1">
      <c r="B1410" s="8" t="s">
        <v>864</v>
      </c>
      <c r="C1410" s="8" t="s">
        <v>865</v>
      </c>
      <c r="D1410" s="8" t="s">
        <v>861</v>
      </c>
      <c r="E1410" s="8" t="s">
        <v>8475</v>
      </c>
    </row>
    <row r="1411" spans="2:5" ht="12.75" customHeight="1">
      <c r="B1411" s="8" t="s">
        <v>982</v>
      </c>
      <c r="C1411" s="8" t="s">
        <v>8476</v>
      </c>
      <c r="D1411" s="8" t="s">
        <v>861</v>
      </c>
      <c r="E1411" s="8" t="s">
        <v>8477</v>
      </c>
    </row>
    <row r="1412" spans="2:5" ht="12.75" customHeight="1">
      <c r="B1412" s="8" t="s">
        <v>853</v>
      </c>
      <c r="C1412" s="8" t="s">
        <v>854</v>
      </c>
      <c r="D1412" s="8" t="s">
        <v>861</v>
      </c>
      <c r="E1412" s="8" t="s">
        <v>863</v>
      </c>
    </row>
    <row r="1413" spans="2:5" ht="12.75" customHeight="1">
      <c r="B1413" s="8" t="s">
        <v>853</v>
      </c>
      <c r="C1413" s="8" t="s">
        <v>1006</v>
      </c>
      <c r="D1413" s="8" t="s">
        <v>861</v>
      </c>
      <c r="E1413" s="8" t="s">
        <v>8478</v>
      </c>
    </row>
    <row r="1414" spans="2:5" ht="12.75" customHeight="1">
      <c r="B1414" s="8" t="s">
        <v>853</v>
      </c>
      <c r="C1414" s="8" t="s">
        <v>854</v>
      </c>
      <c r="D1414" s="8" t="s">
        <v>1415</v>
      </c>
      <c r="E1414" s="8" t="s">
        <v>8479</v>
      </c>
    </row>
    <row r="1415" spans="2:5" ht="12.75" customHeight="1">
      <c r="B1415" s="8" t="s">
        <v>841</v>
      </c>
      <c r="C1415" s="8" t="s">
        <v>1136</v>
      </c>
      <c r="D1415" s="8" t="s">
        <v>8360</v>
      </c>
      <c r="E1415" s="8" t="s">
        <v>8480</v>
      </c>
    </row>
    <row r="1416" spans="2:5" ht="12.75" customHeight="1">
      <c r="B1416" s="8" t="s">
        <v>864</v>
      </c>
      <c r="C1416" s="8" t="s">
        <v>865</v>
      </c>
      <c r="D1416" s="8" t="s">
        <v>8481</v>
      </c>
      <c r="E1416" s="8" t="s">
        <v>8482</v>
      </c>
    </row>
    <row r="1417" spans="2:5" ht="12.75" customHeight="1">
      <c r="B1417" s="8" t="s">
        <v>868</v>
      </c>
      <c r="C1417" s="8" t="s">
        <v>6275</v>
      </c>
      <c r="D1417" s="8" t="s">
        <v>8483</v>
      </c>
      <c r="E1417" s="8" t="s">
        <v>8484</v>
      </c>
    </row>
    <row r="1418" spans="2:5" ht="12.75" customHeight="1">
      <c r="B1418" s="8" t="s">
        <v>841</v>
      </c>
      <c r="C1418" s="8" t="s">
        <v>7326</v>
      </c>
      <c r="D1418" s="8" t="s">
        <v>8485</v>
      </c>
      <c r="E1418" s="8" t="s">
        <v>8486</v>
      </c>
    </row>
    <row r="1419" spans="2:5" ht="12.75" customHeight="1">
      <c r="B1419" s="8" t="s">
        <v>841</v>
      </c>
      <c r="C1419" s="8" t="s">
        <v>7326</v>
      </c>
      <c r="D1419" s="8" t="s">
        <v>8485</v>
      </c>
      <c r="E1419" s="8" t="s">
        <v>8487</v>
      </c>
    </row>
    <row r="1420" spans="2:5" ht="12.75" customHeight="1">
      <c r="B1420" s="8" t="s">
        <v>283</v>
      </c>
      <c r="C1420" s="8" t="s">
        <v>776</v>
      </c>
      <c r="D1420" s="8" t="s">
        <v>1000</v>
      </c>
      <c r="E1420" s="8" t="s">
        <v>8488</v>
      </c>
    </row>
    <row r="1421" spans="2:5" ht="12.75" customHeight="1">
      <c r="B1421" s="8" t="s">
        <v>841</v>
      </c>
      <c r="C1421" s="8" t="s">
        <v>850</v>
      </c>
      <c r="D1421" s="8" t="s">
        <v>8489</v>
      </c>
      <c r="E1421" s="8" t="s">
        <v>8490</v>
      </c>
    </row>
    <row r="1422" spans="2:5" ht="12.75" customHeight="1">
      <c r="B1422" s="8" t="s">
        <v>931</v>
      </c>
      <c r="C1422" s="8" t="s">
        <v>932</v>
      </c>
      <c r="D1422" s="8" t="s">
        <v>3510</v>
      </c>
      <c r="E1422" s="8" t="s">
        <v>8491</v>
      </c>
    </row>
    <row r="1423" spans="2:5" ht="12.75" customHeight="1">
      <c r="B1423" s="8" t="s">
        <v>1945</v>
      </c>
      <c r="C1423" s="8" t="s">
        <v>1946</v>
      </c>
      <c r="D1423" s="8" t="s">
        <v>8492</v>
      </c>
      <c r="E1423" s="8" t="s">
        <v>8493</v>
      </c>
    </row>
    <row r="1424" spans="2:5" ht="12.75" customHeight="1">
      <c r="B1424" s="8" t="s">
        <v>982</v>
      </c>
      <c r="C1424" s="8" t="s">
        <v>1419</v>
      </c>
      <c r="D1424" s="8" t="s">
        <v>8494</v>
      </c>
      <c r="E1424" s="8" t="s">
        <v>8495</v>
      </c>
    </row>
    <row r="1425" spans="2:5" ht="12.75" customHeight="1">
      <c r="B1425" s="8" t="s">
        <v>841</v>
      </c>
      <c r="C1425" s="8" t="s">
        <v>6282</v>
      </c>
      <c r="D1425" s="8" t="s">
        <v>8496</v>
      </c>
      <c r="E1425" s="8" t="s">
        <v>8497</v>
      </c>
    </row>
    <row r="1426" spans="2:5" ht="12.75" customHeight="1">
      <c r="B1426" s="8" t="s">
        <v>1945</v>
      </c>
      <c r="C1426" s="8" t="s">
        <v>1946</v>
      </c>
      <c r="D1426" s="8" t="s">
        <v>8498</v>
      </c>
      <c r="E1426" s="8" t="s">
        <v>8499</v>
      </c>
    </row>
    <row r="1427" spans="2:5" ht="12.75" customHeight="1">
      <c r="B1427" s="8" t="s">
        <v>283</v>
      </c>
      <c r="C1427" s="8" t="s">
        <v>787</v>
      </c>
      <c r="D1427" s="8" t="s">
        <v>944</v>
      </c>
      <c r="E1427" s="8" t="s">
        <v>8500</v>
      </c>
    </row>
    <row r="1428" spans="2:5" ht="12.75" customHeight="1">
      <c r="B1428" s="8" t="s">
        <v>283</v>
      </c>
      <c r="C1428" s="8" t="s">
        <v>787</v>
      </c>
      <c r="D1428" s="8" t="s">
        <v>944</v>
      </c>
      <c r="E1428" s="8" t="s">
        <v>946</v>
      </c>
    </row>
    <row r="1429" spans="2:5" ht="12.75" customHeight="1">
      <c r="B1429" s="8" t="s">
        <v>982</v>
      </c>
      <c r="C1429" s="8" t="s">
        <v>7596</v>
      </c>
      <c r="D1429" s="8" t="s">
        <v>8501</v>
      </c>
      <c r="E1429" s="8" t="s">
        <v>8502</v>
      </c>
    </row>
    <row r="1430" spans="2:5" ht="12.75" customHeight="1">
      <c r="B1430" s="8" t="s">
        <v>283</v>
      </c>
      <c r="C1430" s="8" t="s">
        <v>6258</v>
      </c>
      <c r="D1430" s="8" t="s">
        <v>8503</v>
      </c>
      <c r="E1430" s="8" t="s">
        <v>8504</v>
      </c>
    </row>
    <row r="1431" spans="2:5" ht="12.75" customHeight="1">
      <c r="B1431" s="8" t="s">
        <v>868</v>
      </c>
      <c r="C1431" s="8" t="s">
        <v>6265</v>
      </c>
      <c r="D1431" s="8" t="s">
        <v>8505</v>
      </c>
      <c r="E1431" s="8" t="s">
        <v>8506</v>
      </c>
    </row>
    <row r="1432" spans="2:5" ht="12.75" customHeight="1">
      <c r="B1432" s="8" t="s">
        <v>301</v>
      </c>
      <c r="C1432" s="8" t="s">
        <v>881</v>
      </c>
      <c r="D1432" s="8" t="s">
        <v>8485</v>
      </c>
      <c r="E1432" s="8" t="s">
        <v>8507</v>
      </c>
    </row>
    <row r="1433" spans="2:5" ht="12.75" customHeight="1">
      <c r="B1433" s="8" t="s">
        <v>841</v>
      </c>
      <c r="C1433" s="8" t="s">
        <v>6321</v>
      </c>
      <c r="D1433" s="8" t="s">
        <v>7056</v>
      </c>
      <c r="E1433" s="8" t="s">
        <v>8508</v>
      </c>
    </row>
    <row r="1434" spans="2:5" ht="12.75" customHeight="1">
      <c r="B1434" s="8" t="s">
        <v>841</v>
      </c>
      <c r="C1434" s="8" t="s">
        <v>850</v>
      </c>
      <c r="D1434" s="8" t="s">
        <v>6322</v>
      </c>
      <c r="E1434" s="8" t="s">
        <v>8509</v>
      </c>
    </row>
    <row r="1435" spans="2:5" ht="12.75" customHeight="1">
      <c r="B1435" s="8" t="s">
        <v>868</v>
      </c>
      <c r="C1435" s="8" t="s">
        <v>6376</v>
      </c>
      <c r="D1435" s="8" t="s">
        <v>8510</v>
      </c>
      <c r="E1435" s="8" t="s">
        <v>8511</v>
      </c>
    </row>
    <row r="1436" spans="2:5" ht="12.75" customHeight="1">
      <c r="B1436" s="8" t="s">
        <v>864</v>
      </c>
      <c r="C1436" s="8" t="s">
        <v>865</v>
      </c>
      <c r="D1436" s="8" t="s">
        <v>8512</v>
      </c>
      <c r="E1436" s="8" t="s">
        <v>8512</v>
      </c>
    </row>
    <row r="1437" spans="2:5" ht="12.75" customHeight="1">
      <c r="B1437" s="8" t="s">
        <v>864</v>
      </c>
      <c r="C1437" s="8" t="s">
        <v>865</v>
      </c>
      <c r="D1437" s="8" t="s">
        <v>8513</v>
      </c>
      <c r="E1437" s="8" t="s">
        <v>8514</v>
      </c>
    </row>
    <row r="1438" spans="2:5" ht="12.75" customHeight="1">
      <c r="B1438" s="8" t="s">
        <v>864</v>
      </c>
      <c r="C1438" s="8" t="s">
        <v>865</v>
      </c>
      <c r="D1438" s="8" t="s">
        <v>8515</v>
      </c>
      <c r="E1438" s="8" t="s">
        <v>8515</v>
      </c>
    </row>
    <row r="1439" spans="2:5" ht="12.75" customHeight="1">
      <c r="B1439" s="8" t="s">
        <v>864</v>
      </c>
      <c r="C1439" s="8" t="s">
        <v>865</v>
      </c>
      <c r="D1439" s="8" t="s">
        <v>1415</v>
      </c>
      <c r="E1439" s="8" t="s">
        <v>8516</v>
      </c>
    </row>
    <row r="1440" spans="2:5" ht="12.75" customHeight="1">
      <c r="B1440" s="8" t="s">
        <v>864</v>
      </c>
      <c r="C1440" s="8" t="s">
        <v>865</v>
      </c>
      <c r="D1440" s="8" t="s">
        <v>8517</v>
      </c>
      <c r="E1440" s="8" t="s">
        <v>8518</v>
      </c>
    </row>
    <row r="1441" spans="2:5" ht="12.75" customHeight="1">
      <c r="B1441" s="8" t="s">
        <v>864</v>
      </c>
      <c r="C1441" s="8" t="s">
        <v>865</v>
      </c>
      <c r="D1441" s="8" t="s">
        <v>1415</v>
      </c>
      <c r="E1441" s="8" t="s">
        <v>8519</v>
      </c>
    </row>
    <row r="1442" spans="2:5" ht="12.75" customHeight="1">
      <c r="B1442" s="8" t="s">
        <v>864</v>
      </c>
      <c r="C1442" s="8" t="s">
        <v>865</v>
      </c>
      <c r="D1442" s="8" t="s">
        <v>1415</v>
      </c>
      <c r="E1442" s="8" t="s">
        <v>8520</v>
      </c>
    </row>
    <row r="1443" spans="2:5" ht="12.75" customHeight="1">
      <c r="B1443" s="8" t="s">
        <v>864</v>
      </c>
      <c r="C1443" s="8" t="s">
        <v>865</v>
      </c>
      <c r="D1443" s="8" t="s">
        <v>1415</v>
      </c>
      <c r="E1443" s="8" t="s">
        <v>8521</v>
      </c>
    </row>
    <row r="1444" spans="2:5" ht="12.75" customHeight="1">
      <c r="B1444" s="8" t="s">
        <v>982</v>
      </c>
      <c r="C1444" s="8" t="s">
        <v>7482</v>
      </c>
      <c r="D1444" s="8" t="s">
        <v>8522</v>
      </c>
      <c r="E1444" s="8" t="s">
        <v>8523</v>
      </c>
    </row>
    <row r="1445" spans="2:5" ht="12.75" customHeight="1">
      <c r="B1445" s="8" t="s">
        <v>982</v>
      </c>
      <c r="C1445" s="8" t="s">
        <v>7596</v>
      </c>
      <c r="D1445" s="8" t="s">
        <v>8524</v>
      </c>
      <c r="E1445" s="8" t="s">
        <v>8525</v>
      </c>
    </row>
    <row r="1446" spans="2:5" ht="12.75" customHeight="1">
      <c r="B1446" s="8" t="s">
        <v>853</v>
      </c>
      <c r="C1446" s="8" t="s">
        <v>1006</v>
      </c>
      <c r="D1446" s="8" t="s">
        <v>8526</v>
      </c>
      <c r="E1446" s="8" t="s">
        <v>8527</v>
      </c>
    </row>
    <row r="1447" spans="2:5" ht="12.75" customHeight="1">
      <c r="B1447" s="8" t="s">
        <v>853</v>
      </c>
      <c r="C1447" s="8" t="s">
        <v>1006</v>
      </c>
      <c r="D1447" s="8" t="s">
        <v>8528</v>
      </c>
      <c r="E1447" s="8" t="s">
        <v>8529</v>
      </c>
    </row>
    <row r="1448" spans="2:5" ht="12.75" customHeight="1">
      <c r="B1448" s="8" t="s">
        <v>841</v>
      </c>
      <c r="C1448" s="8" t="s">
        <v>850</v>
      </c>
      <c r="D1448" s="8" t="s">
        <v>8530</v>
      </c>
      <c r="E1448" s="8" t="s">
        <v>8531</v>
      </c>
    </row>
    <row r="1449" spans="2:5" ht="12.75" customHeight="1">
      <c r="B1449" s="8" t="s">
        <v>841</v>
      </c>
      <c r="C1449" s="8" t="s">
        <v>850</v>
      </c>
      <c r="D1449" s="8" t="s">
        <v>8530</v>
      </c>
      <c r="E1449" s="8" t="s">
        <v>8532</v>
      </c>
    </row>
    <row r="1450" spans="2:5" ht="12.75" customHeight="1">
      <c r="B1450" s="8" t="s">
        <v>740</v>
      </c>
      <c r="C1450" s="8" t="s">
        <v>6480</v>
      </c>
      <c r="D1450" s="8" t="s">
        <v>8533</v>
      </c>
      <c r="E1450" s="8" t="s">
        <v>8534</v>
      </c>
    </row>
    <row r="1451" spans="2:5" ht="12.75" customHeight="1">
      <c r="B1451" s="8" t="s">
        <v>864</v>
      </c>
      <c r="C1451" s="8" t="s">
        <v>865</v>
      </c>
      <c r="D1451" s="8" t="s">
        <v>8535</v>
      </c>
      <c r="E1451" s="8" t="s">
        <v>8536</v>
      </c>
    </row>
    <row r="1452" spans="2:5" ht="12.75" customHeight="1">
      <c r="B1452" s="8" t="s">
        <v>931</v>
      </c>
      <c r="C1452" s="8" t="s">
        <v>6829</v>
      </c>
      <c r="D1452" s="8" t="s">
        <v>8537</v>
      </c>
      <c r="E1452" s="8" t="s">
        <v>8538</v>
      </c>
    </row>
    <row r="1453" spans="2:5" ht="12.75" customHeight="1">
      <c r="B1453" s="8" t="s">
        <v>853</v>
      </c>
      <c r="C1453" s="8" t="s">
        <v>854</v>
      </c>
      <c r="D1453" s="8" t="s">
        <v>3363</v>
      </c>
      <c r="E1453" s="8" t="s">
        <v>3365</v>
      </c>
    </row>
    <row r="1454" spans="2:5" ht="12.75" customHeight="1">
      <c r="B1454" s="8" t="s">
        <v>864</v>
      </c>
      <c r="C1454" s="8" t="s">
        <v>865</v>
      </c>
      <c r="D1454" s="8" t="s">
        <v>8539</v>
      </c>
      <c r="E1454" s="8" t="s">
        <v>8540</v>
      </c>
    </row>
    <row r="1455" spans="2:5" ht="12.75" customHeight="1">
      <c r="B1455" s="8" t="s">
        <v>864</v>
      </c>
      <c r="C1455" s="8" t="s">
        <v>865</v>
      </c>
      <c r="D1455" s="8" t="s">
        <v>8541</v>
      </c>
      <c r="E1455" s="8" t="s">
        <v>8542</v>
      </c>
    </row>
    <row r="1456" spans="2:5" ht="12.75" customHeight="1">
      <c r="B1456" s="8" t="s">
        <v>864</v>
      </c>
      <c r="C1456" s="8" t="s">
        <v>865</v>
      </c>
      <c r="D1456" s="8" t="s">
        <v>1415</v>
      </c>
      <c r="E1456" s="8" t="s">
        <v>8543</v>
      </c>
    </row>
    <row r="1457" spans="2:5" ht="12.75" customHeight="1">
      <c r="B1457" s="8" t="s">
        <v>864</v>
      </c>
      <c r="C1457" s="8" t="s">
        <v>865</v>
      </c>
      <c r="D1457" s="8" t="s">
        <v>1415</v>
      </c>
      <c r="E1457" s="8" t="s">
        <v>8544</v>
      </c>
    </row>
    <row r="1458" spans="2:5" ht="12.75" customHeight="1">
      <c r="B1458" s="8" t="s">
        <v>990</v>
      </c>
      <c r="C1458" s="8" t="s">
        <v>991</v>
      </c>
      <c r="D1458" s="8" t="s">
        <v>8545</v>
      </c>
      <c r="E1458" s="8" t="s">
        <v>8546</v>
      </c>
    </row>
    <row r="1459" spans="2:5" ht="12.75" customHeight="1">
      <c r="B1459" s="8" t="s">
        <v>283</v>
      </c>
      <c r="C1459" s="8" t="s">
        <v>726</v>
      </c>
      <c r="D1459" s="8" t="s">
        <v>8547</v>
      </c>
      <c r="E1459" s="8" t="s">
        <v>8548</v>
      </c>
    </row>
    <row r="1460" spans="2:5" ht="12.75" customHeight="1">
      <c r="B1460" s="8" t="s">
        <v>283</v>
      </c>
      <c r="C1460" s="8" t="s">
        <v>726</v>
      </c>
      <c r="D1460" s="8" t="s">
        <v>8547</v>
      </c>
      <c r="E1460" s="8" t="s">
        <v>8549</v>
      </c>
    </row>
    <row r="1461" spans="2:5" ht="12.75" customHeight="1">
      <c r="B1461" s="8" t="s">
        <v>864</v>
      </c>
      <c r="C1461" s="8" t="s">
        <v>865</v>
      </c>
      <c r="D1461" s="8" t="s">
        <v>1415</v>
      </c>
      <c r="E1461" s="8" t="s">
        <v>8550</v>
      </c>
    </row>
    <row r="1462" spans="2:5" ht="12.75" customHeight="1">
      <c r="B1462" s="8" t="s">
        <v>367</v>
      </c>
      <c r="C1462" s="8" t="s">
        <v>800</v>
      </c>
      <c r="D1462" s="8" t="s">
        <v>732</v>
      </c>
      <c r="E1462" s="8" t="s">
        <v>8551</v>
      </c>
    </row>
    <row r="1463" spans="2:5" ht="12.75" customHeight="1">
      <c r="B1463" s="8" t="s">
        <v>367</v>
      </c>
      <c r="C1463" s="8" t="s">
        <v>794</v>
      </c>
      <c r="D1463" s="8" t="s">
        <v>1245</v>
      </c>
      <c r="E1463" s="8" t="s">
        <v>1247</v>
      </c>
    </row>
    <row r="1464" spans="2:5" ht="12.75" customHeight="1">
      <c r="B1464" s="8" t="s">
        <v>367</v>
      </c>
      <c r="C1464" s="8" t="s">
        <v>794</v>
      </c>
      <c r="D1464" s="8" t="s">
        <v>822</v>
      </c>
      <c r="E1464" s="8" t="s">
        <v>1383</v>
      </c>
    </row>
    <row r="1465" spans="2:5" ht="12.75" customHeight="1">
      <c r="B1465" s="8" t="s">
        <v>367</v>
      </c>
      <c r="C1465" s="8" t="s">
        <v>794</v>
      </c>
      <c r="D1465" s="8" t="s">
        <v>732</v>
      </c>
      <c r="E1465" s="8" t="s">
        <v>1376</v>
      </c>
    </row>
    <row r="1466" spans="2:5" ht="12.75" customHeight="1">
      <c r="B1466" s="8" t="s">
        <v>864</v>
      </c>
      <c r="C1466" s="8" t="s">
        <v>865</v>
      </c>
      <c r="D1466" s="8" t="s">
        <v>756</v>
      </c>
      <c r="E1466" s="8" t="s">
        <v>8552</v>
      </c>
    </row>
    <row r="1467" spans="2:5" ht="12.75" customHeight="1">
      <c r="B1467" s="8" t="s">
        <v>1028</v>
      </c>
      <c r="C1467" s="8" t="s">
        <v>6484</v>
      </c>
      <c r="D1467" s="8" t="s">
        <v>8553</v>
      </c>
      <c r="E1467" s="8" t="s">
        <v>8554</v>
      </c>
    </row>
    <row r="1468" spans="2:5" ht="12.75" customHeight="1">
      <c r="B1468" s="8" t="s">
        <v>367</v>
      </c>
      <c r="C1468" s="8" t="s">
        <v>731</v>
      </c>
      <c r="D1468" s="8" t="s">
        <v>732</v>
      </c>
      <c r="E1468" s="8" t="s">
        <v>734</v>
      </c>
    </row>
    <row r="1469" spans="2:5" ht="12.75" customHeight="1">
      <c r="B1469" s="8" t="s">
        <v>367</v>
      </c>
      <c r="C1469" s="8" t="s">
        <v>731</v>
      </c>
      <c r="D1469" s="8" t="s">
        <v>732</v>
      </c>
      <c r="E1469" s="8" t="s">
        <v>1410</v>
      </c>
    </row>
    <row r="1470" spans="2:5" ht="12.75" customHeight="1">
      <c r="B1470" s="8" t="s">
        <v>367</v>
      </c>
      <c r="C1470" s="8" t="s">
        <v>731</v>
      </c>
      <c r="D1470" s="8" t="s">
        <v>1415</v>
      </c>
      <c r="E1470" s="8" t="s">
        <v>8555</v>
      </c>
    </row>
    <row r="1471" spans="2:5" ht="12.75" customHeight="1">
      <c r="B1471" s="8" t="s">
        <v>367</v>
      </c>
      <c r="C1471" s="8" t="s">
        <v>731</v>
      </c>
      <c r="D1471" s="8" t="s">
        <v>1415</v>
      </c>
      <c r="E1471" s="8" t="s">
        <v>8556</v>
      </c>
    </row>
    <row r="1472" spans="2:5" ht="12.75" customHeight="1">
      <c r="B1472" s="8" t="s">
        <v>367</v>
      </c>
      <c r="C1472" s="8" t="s">
        <v>731</v>
      </c>
      <c r="D1472" s="8" t="s">
        <v>1415</v>
      </c>
      <c r="E1472" s="8" t="s">
        <v>8557</v>
      </c>
    </row>
    <row r="1473" spans="2:5" ht="12.75" customHeight="1">
      <c r="B1473" s="8" t="s">
        <v>367</v>
      </c>
      <c r="C1473" s="8" t="s">
        <v>731</v>
      </c>
      <c r="D1473" s="8" t="s">
        <v>1415</v>
      </c>
      <c r="E1473" s="8" t="s">
        <v>8558</v>
      </c>
    </row>
    <row r="1474" spans="2:5" ht="12.75" customHeight="1">
      <c r="B1474" s="8" t="s">
        <v>367</v>
      </c>
      <c r="C1474" s="8" t="s">
        <v>731</v>
      </c>
      <c r="D1474" s="8" t="s">
        <v>1415</v>
      </c>
      <c r="E1474" s="8" t="s">
        <v>8559</v>
      </c>
    </row>
    <row r="1475" spans="2:5" ht="12.75" customHeight="1">
      <c r="B1475" s="8" t="s">
        <v>367</v>
      </c>
      <c r="C1475" s="8" t="s">
        <v>731</v>
      </c>
      <c r="D1475" s="8" t="s">
        <v>1415</v>
      </c>
      <c r="E1475" s="8" t="s">
        <v>8560</v>
      </c>
    </row>
    <row r="1476" spans="2:5" ht="12.75" customHeight="1">
      <c r="B1476" s="8" t="s">
        <v>367</v>
      </c>
      <c r="C1476" s="8" t="s">
        <v>731</v>
      </c>
      <c r="D1476" s="8" t="s">
        <v>1415</v>
      </c>
      <c r="E1476" s="8" t="s">
        <v>8561</v>
      </c>
    </row>
    <row r="1477" spans="2:5" ht="12.75" customHeight="1">
      <c r="B1477" s="8" t="s">
        <v>283</v>
      </c>
      <c r="C1477" s="8" t="s">
        <v>1073</v>
      </c>
      <c r="D1477" s="8" t="s">
        <v>762</v>
      </c>
      <c r="E1477" s="8" t="s">
        <v>8562</v>
      </c>
    </row>
    <row r="1478" spans="2:5" ht="12.75" customHeight="1">
      <c r="B1478" s="8" t="s">
        <v>283</v>
      </c>
      <c r="C1478" s="8" t="s">
        <v>2401</v>
      </c>
      <c r="D1478" s="8" t="s">
        <v>762</v>
      </c>
      <c r="E1478" s="8" t="s">
        <v>8563</v>
      </c>
    </row>
    <row r="1479" spans="2:5" ht="12.75" customHeight="1">
      <c r="B1479" s="8" t="s">
        <v>283</v>
      </c>
      <c r="C1479" s="8" t="s">
        <v>761</v>
      </c>
      <c r="D1479" s="8" t="s">
        <v>762</v>
      </c>
      <c r="E1479" s="8" t="s">
        <v>1505</v>
      </c>
    </row>
    <row r="1480" spans="2:5" ht="12.75" customHeight="1">
      <c r="B1480" s="8" t="s">
        <v>283</v>
      </c>
      <c r="C1480" s="8" t="s">
        <v>1553</v>
      </c>
      <c r="D1480" s="8" t="s">
        <v>762</v>
      </c>
      <c r="E1480" s="8" t="s">
        <v>1554</v>
      </c>
    </row>
    <row r="1481" spans="2:5" ht="12.75" customHeight="1">
      <c r="B1481" s="8" t="s">
        <v>283</v>
      </c>
      <c r="C1481" s="8" t="s">
        <v>766</v>
      </c>
      <c r="D1481" s="8" t="s">
        <v>762</v>
      </c>
      <c r="E1481" s="8" t="s">
        <v>767</v>
      </c>
    </row>
    <row r="1482" spans="2:5" ht="12.75" customHeight="1">
      <c r="B1482" s="8" t="s">
        <v>283</v>
      </c>
      <c r="C1482" s="8" t="s">
        <v>761</v>
      </c>
      <c r="D1482" s="8" t="s">
        <v>762</v>
      </c>
      <c r="E1482" s="8" t="s">
        <v>764</v>
      </c>
    </row>
    <row r="1483" spans="2:5" ht="12.75" customHeight="1">
      <c r="B1483" s="8" t="s">
        <v>283</v>
      </c>
      <c r="C1483" s="8" t="s">
        <v>761</v>
      </c>
      <c r="D1483" s="8" t="s">
        <v>762</v>
      </c>
      <c r="E1483" s="8" t="s">
        <v>8564</v>
      </c>
    </row>
    <row r="1484" spans="2:5" ht="12.75" customHeight="1">
      <c r="B1484" s="8" t="s">
        <v>864</v>
      </c>
      <c r="C1484" s="8" t="s">
        <v>865</v>
      </c>
      <c r="D1484" s="8" t="s">
        <v>8565</v>
      </c>
      <c r="E1484" s="8" t="s">
        <v>8566</v>
      </c>
    </row>
    <row r="1485" spans="2:5" ht="12.75" customHeight="1">
      <c r="B1485" s="8" t="s">
        <v>864</v>
      </c>
      <c r="C1485" s="8" t="s">
        <v>865</v>
      </c>
      <c r="D1485" s="8" t="s">
        <v>8567</v>
      </c>
      <c r="E1485" s="8" t="s">
        <v>8568</v>
      </c>
    </row>
    <row r="1486" spans="2:5" ht="12.75" customHeight="1">
      <c r="B1486" s="8" t="s">
        <v>1945</v>
      </c>
      <c r="C1486" s="8" t="s">
        <v>6358</v>
      </c>
      <c r="D1486" s="8" t="s">
        <v>8569</v>
      </c>
      <c r="E1486" s="8" t="s">
        <v>8570</v>
      </c>
    </row>
    <row r="1487" spans="2:5" ht="12.75" customHeight="1">
      <c r="B1487" s="8" t="s">
        <v>864</v>
      </c>
      <c r="C1487" s="8" t="s">
        <v>865</v>
      </c>
      <c r="D1487" s="8" t="s">
        <v>8571</v>
      </c>
      <c r="E1487" s="8" t="s">
        <v>8572</v>
      </c>
    </row>
    <row r="1488" spans="2:5" ht="12.75" customHeight="1">
      <c r="B1488" s="8" t="s">
        <v>864</v>
      </c>
      <c r="C1488" s="8" t="s">
        <v>865</v>
      </c>
      <c r="D1488" s="8" t="s">
        <v>8573</v>
      </c>
      <c r="E1488" s="8" t="s">
        <v>8574</v>
      </c>
    </row>
    <row r="1489" spans="2:5" ht="12.75" customHeight="1">
      <c r="B1489" s="8" t="s">
        <v>1945</v>
      </c>
      <c r="C1489" s="8" t="s">
        <v>6358</v>
      </c>
      <c r="D1489" s="8" t="s">
        <v>8575</v>
      </c>
      <c r="E1489" s="8" t="s">
        <v>8576</v>
      </c>
    </row>
    <row r="1490" spans="2:5" ht="12.75" customHeight="1">
      <c r="B1490" s="8" t="s">
        <v>864</v>
      </c>
      <c r="C1490" s="8" t="s">
        <v>865</v>
      </c>
      <c r="D1490" s="8" t="s">
        <v>8577</v>
      </c>
      <c r="E1490" s="8" t="s">
        <v>8578</v>
      </c>
    </row>
    <row r="1491" spans="2:5" ht="12.75" customHeight="1">
      <c r="B1491" s="8" t="s">
        <v>1945</v>
      </c>
      <c r="C1491" s="8" t="s">
        <v>6358</v>
      </c>
      <c r="D1491" s="8" t="s">
        <v>8579</v>
      </c>
      <c r="E1491" s="8" t="s">
        <v>8580</v>
      </c>
    </row>
    <row r="1492" spans="2:5" ht="12.75" customHeight="1">
      <c r="B1492" s="8" t="s">
        <v>864</v>
      </c>
      <c r="C1492" s="8" t="s">
        <v>865</v>
      </c>
      <c r="D1492" s="8" t="s">
        <v>8581</v>
      </c>
      <c r="E1492" s="8" t="s">
        <v>8582</v>
      </c>
    </row>
    <row r="1493" spans="2:5" ht="12.75" customHeight="1">
      <c r="B1493" s="8" t="s">
        <v>864</v>
      </c>
      <c r="C1493" s="8" t="s">
        <v>865</v>
      </c>
      <c r="D1493" s="8" t="s">
        <v>8583</v>
      </c>
      <c r="E1493" s="8" t="s">
        <v>8584</v>
      </c>
    </row>
    <row r="1494" spans="2:5" ht="12.75" customHeight="1">
      <c r="B1494" s="8" t="s">
        <v>864</v>
      </c>
      <c r="C1494" s="8" t="s">
        <v>865</v>
      </c>
      <c r="D1494" s="8" t="s">
        <v>8585</v>
      </c>
      <c r="E1494" s="8" t="s">
        <v>8586</v>
      </c>
    </row>
    <row r="1495" spans="2:5" ht="12.75" customHeight="1">
      <c r="B1495" s="8" t="s">
        <v>853</v>
      </c>
      <c r="C1495" s="8" t="s">
        <v>854</v>
      </c>
      <c r="D1495" s="8" t="s">
        <v>859</v>
      </c>
      <c r="E1495" s="8" t="s">
        <v>860</v>
      </c>
    </row>
    <row r="1496" spans="2:5" ht="12.75" customHeight="1">
      <c r="B1496" s="8" t="s">
        <v>864</v>
      </c>
      <c r="C1496" s="8" t="s">
        <v>865</v>
      </c>
      <c r="D1496" s="8" t="s">
        <v>7327</v>
      </c>
      <c r="E1496" s="8" t="s">
        <v>8587</v>
      </c>
    </row>
    <row r="1497" spans="2:5" ht="12.75" customHeight="1">
      <c r="B1497" s="8" t="s">
        <v>864</v>
      </c>
      <c r="C1497" s="8" t="s">
        <v>865</v>
      </c>
      <c r="D1497" s="8" t="s">
        <v>8588</v>
      </c>
      <c r="E1497" s="8" t="s">
        <v>8589</v>
      </c>
    </row>
    <row r="1498" spans="2:5" ht="12.75" customHeight="1">
      <c r="B1498" s="8" t="s">
        <v>1945</v>
      </c>
      <c r="C1498" s="8" t="s">
        <v>1946</v>
      </c>
      <c r="D1498" s="8" t="s">
        <v>1415</v>
      </c>
      <c r="E1498" s="8" t="s">
        <v>8590</v>
      </c>
    </row>
    <row r="1499" spans="2:5" ht="12.75" customHeight="1">
      <c r="B1499" s="8" t="s">
        <v>1945</v>
      </c>
      <c r="C1499" s="8" t="s">
        <v>1946</v>
      </c>
      <c r="D1499" s="8" t="s">
        <v>1415</v>
      </c>
      <c r="E1499" s="8" t="s">
        <v>8591</v>
      </c>
    </row>
    <row r="1500" spans="2:5" ht="12.75" customHeight="1">
      <c r="B1500" s="8" t="s">
        <v>1945</v>
      </c>
      <c r="C1500" s="8" t="s">
        <v>1946</v>
      </c>
      <c r="D1500" s="8" t="s">
        <v>8592</v>
      </c>
      <c r="E1500" s="8" t="s">
        <v>8593</v>
      </c>
    </row>
    <row r="1501" spans="2:5" ht="12.75" customHeight="1">
      <c r="B1501" s="8" t="s">
        <v>301</v>
      </c>
      <c r="C1501" s="8" t="s">
        <v>415</v>
      </c>
      <c r="D1501" s="8" t="s">
        <v>8594</v>
      </c>
      <c r="E1501" s="8" t="s">
        <v>8595</v>
      </c>
    </row>
    <row r="1502" spans="2:5" ht="12.75" customHeight="1">
      <c r="B1502" s="8" t="s">
        <v>301</v>
      </c>
      <c r="C1502" s="8" t="s">
        <v>415</v>
      </c>
      <c r="D1502" s="8" t="s">
        <v>8594</v>
      </c>
      <c r="E1502" s="8" t="s">
        <v>8596</v>
      </c>
    </row>
    <row r="1503" spans="2:5" ht="12.75" customHeight="1">
      <c r="B1503" s="8" t="s">
        <v>301</v>
      </c>
      <c r="C1503" s="8" t="s">
        <v>415</v>
      </c>
      <c r="D1503" s="8" t="s">
        <v>8594</v>
      </c>
      <c r="E1503" s="8" t="s">
        <v>8597</v>
      </c>
    </row>
    <row r="1504" spans="2:5" ht="12.75" customHeight="1">
      <c r="B1504" s="8" t="s">
        <v>841</v>
      </c>
      <c r="C1504" s="8" t="s">
        <v>6282</v>
      </c>
      <c r="D1504" s="8" t="s">
        <v>8598</v>
      </c>
      <c r="E1504" s="8" t="s">
        <v>8599</v>
      </c>
    </row>
    <row r="1505" spans="2:5" ht="12.75" customHeight="1">
      <c r="B1505" s="8" t="s">
        <v>853</v>
      </c>
      <c r="C1505" s="8" t="s">
        <v>1006</v>
      </c>
      <c r="D1505" s="8" t="s">
        <v>8600</v>
      </c>
      <c r="E1505" s="8" t="s">
        <v>8601</v>
      </c>
    </row>
    <row r="1506" spans="2:5" ht="12.75" customHeight="1">
      <c r="B1506" s="8" t="s">
        <v>868</v>
      </c>
      <c r="C1506" s="8" t="s">
        <v>6265</v>
      </c>
      <c r="D1506" s="8" t="s">
        <v>8602</v>
      </c>
      <c r="E1506" s="8" t="s">
        <v>8603</v>
      </c>
    </row>
    <row r="1507" spans="2:5" ht="12.75" customHeight="1">
      <c r="B1507" s="8" t="s">
        <v>6432</v>
      </c>
      <c r="C1507" s="8" t="s">
        <v>6433</v>
      </c>
      <c r="D1507" s="8" t="s">
        <v>8604</v>
      </c>
      <c r="E1507" s="8" t="s">
        <v>8605</v>
      </c>
    </row>
    <row r="1508" spans="2:5" ht="12.75" customHeight="1">
      <c r="B1508" s="8" t="s">
        <v>6432</v>
      </c>
      <c r="C1508" s="8" t="s">
        <v>6433</v>
      </c>
      <c r="D1508" s="8" t="s">
        <v>8606</v>
      </c>
      <c r="E1508" s="8" t="s">
        <v>8606</v>
      </c>
    </row>
    <row r="1509" spans="2:5" ht="12.75" customHeight="1">
      <c r="B1509" s="8" t="s">
        <v>6432</v>
      </c>
      <c r="C1509" s="8" t="s">
        <v>6433</v>
      </c>
      <c r="D1509" s="8" t="s">
        <v>8607</v>
      </c>
      <c r="E1509" s="8" t="s">
        <v>8608</v>
      </c>
    </row>
    <row r="1510" spans="2:5" ht="12.75" customHeight="1">
      <c r="B1510" s="8" t="s">
        <v>6432</v>
      </c>
      <c r="C1510" s="8" t="s">
        <v>6433</v>
      </c>
      <c r="D1510" s="8" t="s">
        <v>8609</v>
      </c>
      <c r="E1510" s="8" t="s">
        <v>8609</v>
      </c>
    </row>
    <row r="1511" spans="2:5" ht="12.75" customHeight="1">
      <c r="B1511" s="8" t="s">
        <v>6432</v>
      </c>
      <c r="C1511" s="8" t="s">
        <v>6433</v>
      </c>
      <c r="D1511" s="8" t="s">
        <v>8610</v>
      </c>
      <c r="E1511" s="8" t="s">
        <v>8610</v>
      </c>
    </row>
    <row r="1512" spans="2:5" ht="12.75" customHeight="1">
      <c r="B1512" s="8" t="s">
        <v>841</v>
      </c>
      <c r="C1512" s="8" t="s">
        <v>842</v>
      </c>
      <c r="D1512" s="8" t="s">
        <v>8611</v>
      </c>
      <c r="E1512" s="8" t="s">
        <v>8612</v>
      </c>
    </row>
    <row r="1513" spans="2:5" ht="12.75" customHeight="1">
      <c r="B1513" s="8" t="s">
        <v>841</v>
      </c>
      <c r="C1513" s="8" t="s">
        <v>842</v>
      </c>
      <c r="D1513" s="8" t="s">
        <v>8613</v>
      </c>
      <c r="E1513" s="8" t="s">
        <v>8614</v>
      </c>
    </row>
    <row r="1514" spans="2:5" ht="12.75" customHeight="1">
      <c r="B1514" s="8" t="s">
        <v>740</v>
      </c>
      <c r="C1514" s="8" t="s">
        <v>741</v>
      </c>
      <c r="D1514" s="8" t="s">
        <v>8615</v>
      </c>
      <c r="E1514" s="8" t="s">
        <v>8616</v>
      </c>
    </row>
    <row r="1515" spans="2:5" ht="12.75" customHeight="1">
      <c r="B1515" s="8" t="s">
        <v>740</v>
      </c>
      <c r="C1515" s="8" t="s">
        <v>741</v>
      </c>
      <c r="D1515" s="8" t="s">
        <v>6512</v>
      </c>
      <c r="E1515" s="8" t="s">
        <v>8617</v>
      </c>
    </row>
    <row r="1516" spans="2:5" ht="12.75" customHeight="1">
      <c r="B1516" s="8" t="s">
        <v>1945</v>
      </c>
      <c r="C1516" s="8" t="s">
        <v>1946</v>
      </c>
      <c r="D1516" s="8" t="s">
        <v>8618</v>
      </c>
      <c r="E1516" s="8" t="s">
        <v>8619</v>
      </c>
    </row>
    <row r="1517" spans="2:5" ht="12.75" customHeight="1">
      <c r="B1517" s="8" t="s">
        <v>367</v>
      </c>
      <c r="C1517" s="8" t="s">
        <v>735</v>
      </c>
      <c r="D1517" s="8" t="s">
        <v>732</v>
      </c>
      <c r="E1517" s="8" t="s">
        <v>8620</v>
      </c>
    </row>
    <row r="1518" spans="2:5" ht="12.75" customHeight="1">
      <c r="B1518" s="8" t="s">
        <v>1945</v>
      </c>
      <c r="C1518" s="8" t="s">
        <v>1946</v>
      </c>
      <c r="D1518" s="8" t="s">
        <v>8621</v>
      </c>
      <c r="E1518" s="8" t="s">
        <v>8622</v>
      </c>
    </row>
    <row r="1519" spans="2:5" ht="12.75" customHeight="1">
      <c r="B1519" s="8" t="s">
        <v>864</v>
      </c>
      <c r="C1519" s="8" t="s">
        <v>865</v>
      </c>
      <c r="D1519" s="8" t="s">
        <v>8623</v>
      </c>
      <c r="E1519" s="8" t="s">
        <v>8623</v>
      </c>
    </row>
    <row r="1520" spans="2:5" ht="12.75" customHeight="1">
      <c r="B1520" s="8" t="s">
        <v>1024</v>
      </c>
      <c r="C1520" s="8" t="s">
        <v>1321</v>
      </c>
      <c r="D1520" s="8" t="s">
        <v>8624</v>
      </c>
      <c r="E1520" s="8" t="s">
        <v>8625</v>
      </c>
    </row>
    <row r="1521" spans="2:5" ht="12.75" customHeight="1">
      <c r="B1521" s="8" t="s">
        <v>841</v>
      </c>
      <c r="C1521" s="8" t="s">
        <v>1136</v>
      </c>
      <c r="D1521" s="8" t="s">
        <v>1091</v>
      </c>
      <c r="E1521" s="8" t="s">
        <v>8626</v>
      </c>
    </row>
    <row r="1522" spans="2:5" ht="12.75" customHeight="1">
      <c r="B1522" s="8" t="s">
        <v>864</v>
      </c>
      <c r="C1522" s="8" t="s">
        <v>865</v>
      </c>
      <c r="D1522" s="8" t="s">
        <v>8627</v>
      </c>
      <c r="E1522" s="8" t="s">
        <v>8628</v>
      </c>
    </row>
    <row r="1523" spans="2:5" ht="12.75" customHeight="1">
      <c r="B1523" s="8" t="s">
        <v>7058</v>
      </c>
      <c r="C1523" s="8" t="s">
        <v>7059</v>
      </c>
      <c r="D1523" s="8" t="s">
        <v>8629</v>
      </c>
      <c r="E1523" s="8" t="s">
        <v>8630</v>
      </c>
    </row>
    <row r="1524" spans="2:5" ht="12.75" customHeight="1">
      <c r="B1524" s="8" t="s">
        <v>283</v>
      </c>
      <c r="C1524" s="8" t="s">
        <v>776</v>
      </c>
      <c r="D1524" s="8" t="s">
        <v>1215</v>
      </c>
      <c r="E1524" s="8" t="s">
        <v>1387</v>
      </c>
    </row>
    <row r="1525" spans="2:5" ht="12.75" customHeight="1">
      <c r="B1525" s="8" t="s">
        <v>931</v>
      </c>
      <c r="C1525" s="8" t="s">
        <v>932</v>
      </c>
      <c r="D1525" s="8" t="s">
        <v>8631</v>
      </c>
      <c r="E1525" s="8" t="s">
        <v>8632</v>
      </c>
    </row>
    <row r="1526" spans="2:5" ht="12.75" customHeight="1">
      <c r="B1526" s="8" t="s">
        <v>864</v>
      </c>
      <c r="C1526" s="8" t="s">
        <v>865</v>
      </c>
      <c r="D1526" s="8" t="s">
        <v>8631</v>
      </c>
      <c r="E1526" s="8" t="s">
        <v>8633</v>
      </c>
    </row>
    <row r="1527" spans="2:5" ht="12.75" customHeight="1">
      <c r="B1527" s="8" t="s">
        <v>931</v>
      </c>
      <c r="C1527" s="8" t="s">
        <v>932</v>
      </c>
      <c r="D1527" s="8" t="s">
        <v>8631</v>
      </c>
      <c r="E1527" s="8" t="s">
        <v>8634</v>
      </c>
    </row>
    <row r="1528" spans="2:5" ht="12.75" customHeight="1">
      <c r="B1528" s="8" t="s">
        <v>931</v>
      </c>
      <c r="C1528" s="8" t="s">
        <v>8406</v>
      </c>
      <c r="D1528" s="8" t="s">
        <v>8631</v>
      </c>
      <c r="E1528" s="8" t="s">
        <v>8635</v>
      </c>
    </row>
    <row r="1529" spans="2:5" ht="12.75" customHeight="1">
      <c r="B1529" s="8" t="s">
        <v>301</v>
      </c>
      <c r="C1529" s="8" t="s">
        <v>415</v>
      </c>
      <c r="D1529" s="8" t="s">
        <v>8594</v>
      </c>
      <c r="E1529" s="8" t="s">
        <v>8636</v>
      </c>
    </row>
    <row r="1530" spans="2:5" ht="12.75" customHeight="1">
      <c r="B1530" s="8" t="s">
        <v>301</v>
      </c>
      <c r="C1530" s="8" t="s">
        <v>913</v>
      </c>
      <c r="D1530" s="8" t="s">
        <v>8637</v>
      </c>
      <c r="E1530" s="8" t="s">
        <v>8638</v>
      </c>
    </row>
    <row r="1531" spans="2:5" ht="12.75" customHeight="1">
      <c r="B1531" s="8" t="s">
        <v>1024</v>
      </c>
      <c r="C1531" s="8" t="s">
        <v>1025</v>
      </c>
      <c r="D1531" s="8" t="s">
        <v>8639</v>
      </c>
      <c r="E1531" s="8" t="s">
        <v>8640</v>
      </c>
    </row>
    <row r="1532" spans="2:5" ht="12.75" customHeight="1">
      <c r="B1532" s="8" t="s">
        <v>367</v>
      </c>
      <c r="C1532" s="8" t="s">
        <v>735</v>
      </c>
      <c r="D1532" s="8" t="s">
        <v>8641</v>
      </c>
      <c r="E1532" s="8" t="s">
        <v>8642</v>
      </c>
    </row>
    <row r="1533" spans="2:5" ht="12.75" customHeight="1">
      <c r="B1533" s="8" t="s">
        <v>1028</v>
      </c>
      <c r="C1533" s="8" t="s">
        <v>8259</v>
      </c>
      <c r="D1533" s="8" t="s">
        <v>8496</v>
      </c>
      <c r="E1533" s="8" t="s">
        <v>8643</v>
      </c>
    </row>
    <row r="1534" spans="2:5" ht="12.75" customHeight="1">
      <c r="B1534" s="8" t="s">
        <v>982</v>
      </c>
      <c r="C1534" s="8" t="s">
        <v>1419</v>
      </c>
      <c r="D1534" s="8" t="s">
        <v>8496</v>
      </c>
      <c r="E1534" s="8" t="s">
        <v>8644</v>
      </c>
    </row>
    <row r="1535" spans="2:5" ht="12.75" customHeight="1">
      <c r="B1535" s="8" t="s">
        <v>841</v>
      </c>
      <c r="C1535" s="8" t="s">
        <v>6282</v>
      </c>
      <c r="D1535" s="8" t="s">
        <v>8496</v>
      </c>
      <c r="E1535" s="8" t="s">
        <v>8645</v>
      </c>
    </row>
    <row r="1536" spans="2:5" ht="12.75" customHeight="1">
      <c r="B1536" s="8" t="s">
        <v>841</v>
      </c>
      <c r="C1536" s="8" t="s">
        <v>6282</v>
      </c>
      <c r="D1536" s="8" t="s">
        <v>8496</v>
      </c>
      <c r="E1536" s="8" t="s">
        <v>8646</v>
      </c>
    </row>
    <row r="1537" spans="2:5" ht="12.75" customHeight="1">
      <c r="B1537" s="8" t="s">
        <v>841</v>
      </c>
      <c r="C1537" s="8" t="s">
        <v>6282</v>
      </c>
      <c r="D1537" s="8" t="s">
        <v>8496</v>
      </c>
      <c r="E1537" s="8" t="s">
        <v>8647</v>
      </c>
    </row>
    <row r="1538" spans="2:5" ht="12.75" customHeight="1">
      <c r="B1538" s="8" t="s">
        <v>841</v>
      </c>
      <c r="C1538" s="8" t="s">
        <v>6282</v>
      </c>
      <c r="D1538" s="8" t="s">
        <v>8496</v>
      </c>
      <c r="E1538" s="8" t="s">
        <v>8648</v>
      </c>
    </row>
    <row r="1539" spans="2:5" ht="12.75" customHeight="1">
      <c r="B1539" s="8" t="s">
        <v>301</v>
      </c>
      <c r="C1539" s="8" t="s">
        <v>356</v>
      </c>
      <c r="D1539" s="8" t="s">
        <v>8496</v>
      </c>
      <c r="E1539" s="8" t="s">
        <v>8649</v>
      </c>
    </row>
    <row r="1540" spans="2:5" ht="12.75" customHeight="1">
      <c r="B1540" s="8" t="s">
        <v>841</v>
      </c>
      <c r="C1540" s="8" t="s">
        <v>6321</v>
      </c>
      <c r="D1540" s="8" t="s">
        <v>8496</v>
      </c>
      <c r="E1540" s="8" t="s">
        <v>8650</v>
      </c>
    </row>
    <row r="1541" spans="2:5" ht="12.75" customHeight="1">
      <c r="B1541" s="8" t="s">
        <v>841</v>
      </c>
      <c r="C1541" s="8" t="s">
        <v>6282</v>
      </c>
      <c r="D1541" s="8" t="s">
        <v>8496</v>
      </c>
      <c r="E1541" s="8" t="s">
        <v>8651</v>
      </c>
    </row>
    <row r="1542" spans="2:5" ht="12.75" customHeight="1">
      <c r="B1542" s="8" t="s">
        <v>841</v>
      </c>
      <c r="C1542" s="8" t="s">
        <v>1003</v>
      </c>
      <c r="D1542" s="8" t="s">
        <v>8496</v>
      </c>
      <c r="E1542" s="8" t="s">
        <v>8652</v>
      </c>
    </row>
    <row r="1543" spans="2:5" ht="12.75" customHeight="1">
      <c r="B1543" s="8" t="s">
        <v>841</v>
      </c>
      <c r="C1543" s="8" t="s">
        <v>1003</v>
      </c>
      <c r="D1543" s="8" t="s">
        <v>8496</v>
      </c>
      <c r="E1543" s="8" t="s">
        <v>8653</v>
      </c>
    </row>
    <row r="1544" spans="2:5" ht="12.75" customHeight="1">
      <c r="B1544" s="8" t="s">
        <v>841</v>
      </c>
      <c r="C1544" s="8" t="s">
        <v>6282</v>
      </c>
      <c r="D1544" s="8" t="s">
        <v>8496</v>
      </c>
      <c r="E1544" s="8" t="s">
        <v>8654</v>
      </c>
    </row>
    <row r="1545" spans="2:5" ht="12.75" customHeight="1">
      <c r="B1545" s="8" t="s">
        <v>982</v>
      </c>
      <c r="C1545" s="8" t="s">
        <v>1419</v>
      </c>
      <c r="D1545" s="8" t="s">
        <v>8496</v>
      </c>
      <c r="E1545" s="8" t="s">
        <v>8655</v>
      </c>
    </row>
    <row r="1546" spans="2:5" ht="12.75" customHeight="1">
      <c r="B1546" s="8" t="s">
        <v>982</v>
      </c>
      <c r="C1546" s="8" t="s">
        <v>1419</v>
      </c>
      <c r="D1546" s="8" t="s">
        <v>8496</v>
      </c>
      <c r="E1546" s="8" t="s">
        <v>8656</v>
      </c>
    </row>
    <row r="1547" spans="2:5" ht="12.75" customHeight="1">
      <c r="B1547" s="8" t="s">
        <v>841</v>
      </c>
      <c r="C1547" s="8" t="s">
        <v>6282</v>
      </c>
      <c r="D1547" s="8" t="s">
        <v>8657</v>
      </c>
      <c r="E1547" s="8" t="s">
        <v>8658</v>
      </c>
    </row>
    <row r="1548" spans="2:5" ht="12.75" customHeight="1">
      <c r="B1548" s="8" t="s">
        <v>1024</v>
      </c>
      <c r="C1548" s="8" t="s">
        <v>1321</v>
      </c>
      <c r="D1548" s="8" t="s">
        <v>8659</v>
      </c>
      <c r="E1548" s="8" t="s">
        <v>8660</v>
      </c>
    </row>
    <row r="1549" spans="2:5" ht="12.75" customHeight="1">
      <c r="B1549" s="8" t="s">
        <v>1945</v>
      </c>
      <c r="C1549" s="8" t="s">
        <v>1946</v>
      </c>
      <c r="D1549" s="8" t="s">
        <v>8661</v>
      </c>
      <c r="E1549" s="8" t="s">
        <v>8662</v>
      </c>
    </row>
    <row r="1550" spans="2:5" ht="12.75" customHeight="1">
      <c r="B1550" s="8" t="s">
        <v>367</v>
      </c>
      <c r="C1550" s="8" t="s">
        <v>978</v>
      </c>
      <c r="D1550" s="8" t="s">
        <v>1098</v>
      </c>
      <c r="E1550" s="8" t="s">
        <v>8663</v>
      </c>
    </row>
    <row r="1551" spans="2:5" ht="12.75" customHeight="1">
      <c r="B1551" s="8" t="s">
        <v>1028</v>
      </c>
      <c r="C1551" s="8" t="s">
        <v>6637</v>
      </c>
      <c r="D1551" s="8" t="s">
        <v>8664</v>
      </c>
      <c r="E1551" s="8" t="s">
        <v>8665</v>
      </c>
    </row>
    <row r="1552" spans="2:5" ht="12.75" customHeight="1">
      <c r="B1552" s="8" t="s">
        <v>868</v>
      </c>
      <c r="C1552" s="8" t="s">
        <v>6376</v>
      </c>
      <c r="D1552" s="8" t="s">
        <v>8666</v>
      </c>
      <c r="E1552" s="8" t="s">
        <v>8667</v>
      </c>
    </row>
    <row r="1553" spans="2:5" ht="12.75" customHeight="1">
      <c r="B1553" s="8" t="s">
        <v>6381</v>
      </c>
      <c r="C1553" s="8" t="s">
        <v>6382</v>
      </c>
      <c r="D1553" s="8" t="s">
        <v>8668</v>
      </c>
      <c r="E1553" s="8" t="s">
        <v>8669</v>
      </c>
    </row>
    <row r="1554" spans="2:5" ht="12.75" customHeight="1">
      <c r="B1554" s="8" t="s">
        <v>6381</v>
      </c>
      <c r="C1554" s="8" t="s">
        <v>7407</v>
      </c>
      <c r="D1554" s="8" t="s">
        <v>8670</v>
      </c>
      <c r="E1554" s="8" t="s">
        <v>8671</v>
      </c>
    </row>
    <row r="1555" spans="2:5" ht="12.75" customHeight="1">
      <c r="B1555" s="8" t="s">
        <v>1945</v>
      </c>
      <c r="C1555" s="8" t="s">
        <v>6358</v>
      </c>
      <c r="D1555" s="8" t="s">
        <v>8672</v>
      </c>
      <c r="E1555" s="8" t="s">
        <v>8673</v>
      </c>
    </row>
    <row r="1556" spans="2:5" ht="12.75" customHeight="1">
      <c r="B1556" s="8" t="s">
        <v>1945</v>
      </c>
      <c r="C1556" s="8" t="s">
        <v>6358</v>
      </c>
      <c r="D1556" s="8" t="s">
        <v>1415</v>
      </c>
      <c r="E1556" s="8" t="s">
        <v>8674</v>
      </c>
    </row>
    <row r="1557" spans="2:5" ht="12.75" customHeight="1">
      <c r="B1557" s="8" t="s">
        <v>1945</v>
      </c>
      <c r="C1557" s="8" t="s">
        <v>6358</v>
      </c>
      <c r="D1557" s="8" t="s">
        <v>1415</v>
      </c>
      <c r="E1557" s="8" t="s">
        <v>8675</v>
      </c>
    </row>
    <row r="1558" spans="2:5" ht="12.75" customHeight="1">
      <c r="B1558" s="8" t="s">
        <v>868</v>
      </c>
      <c r="C1558" s="8" t="s">
        <v>6376</v>
      </c>
      <c r="D1558" s="8" t="s">
        <v>8676</v>
      </c>
      <c r="E1558" s="8" t="s">
        <v>8676</v>
      </c>
    </row>
    <row r="1559" spans="2:5" ht="12.75" customHeight="1">
      <c r="B1559" s="8" t="s">
        <v>841</v>
      </c>
      <c r="C1559" s="8" t="s">
        <v>1003</v>
      </c>
      <c r="D1559" s="8" t="s">
        <v>1303</v>
      </c>
      <c r="E1559" s="8" t="s">
        <v>8677</v>
      </c>
    </row>
    <row r="1560" spans="2:5" ht="12.75" customHeight="1">
      <c r="B1560" s="8" t="s">
        <v>841</v>
      </c>
      <c r="C1560" s="8" t="s">
        <v>1003</v>
      </c>
      <c r="D1560" s="8" t="s">
        <v>6645</v>
      </c>
      <c r="E1560" s="8" t="s">
        <v>8678</v>
      </c>
    </row>
    <row r="1561" spans="2:5" ht="12.75" customHeight="1">
      <c r="B1561" s="8" t="s">
        <v>841</v>
      </c>
      <c r="C1561" s="8" t="s">
        <v>1003</v>
      </c>
      <c r="D1561" s="8" t="s">
        <v>6645</v>
      </c>
      <c r="E1561" s="8" t="s">
        <v>8679</v>
      </c>
    </row>
    <row r="1562" spans="2:5" ht="12.75" customHeight="1">
      <c r="B1562" s="8" t="s">
        <v>841</v>
      </c>
      <c r="C1562" s="8" t="s">
        <v>1003</v>
      </c>
      <c r="D1562" s="8" t="s">
        <v>8680</v>
      </c>
      <c r="E1562" s="8" t="s">
        <v>8681</v>
      </c>
    </row>
    <row r="1563" spans="2:5" ht="12.75" customHeight="1">
      <c r="B1563" s="8" t="s">
        <v>841</v>
      </c>
      <c r="C1563" s="8" t="s">
        <v>1003</v>
      </c>
      <c r="D1563" s="8" t="s">
        <v>1415</v>
      </c>
      <c r="E1563" s="8" t="s">
        <v>8682</v>
      </c>
    </row>
    <row r="1564" spans="2:5" ht="12.75" customHeight="1">
      <c r="B1564" s="8" t="s">
        <v>841</v>
      </c>
      <c r="C1564" s="8" t="s">
        <v>1003</v>
      </c>
      <c r="D1564" s="8" t="s">
        <v>1415</v>
      </c>
      <c r="E1564" s="8" t="s">
        <v>8683</v>
      </c>
    </row>
    <row r="1565" spans="2:5" ht="12.75" customHeight="1">
      <c r="B1565" s="8" t="s">
        <v>841</v>
      </c>
      <c r="C1565" s="8" t="s">
        <v>1003</v>
      </c>
      <c r="D1565" s="8" t="s">
        <v>1415</v>
      </c>
      <c r="E1565" s="8" t="s">
        <v>8684</v>
      </c>
    </row>
    <row r="1566" spans="2:5" ht="12.75" customHeight="1">
      <c r="B1566" s="8" t="s">
        <v>841</v>
      </c>
      <c r="C1566" s="8" t="s">
        <v>1003</v>
      </c>
      <c r="D1566" s="8" t="s">
        <v>1303</v>
      </c>
      <c r="E1566" s="8" t="s">
        <v>8685</v>
      </c>
    </row>
    <row r="1567" spans="2:5" ht="12.75" customHeight="1">
      <c r="B1567" s="8" t="s">
        <v>841</v>
      </c>
      <c r="C1567" s="8" t="s">
        <v>1003</v>
      </c>
      <c r="D1567" s="8" t="s">
        <v>1303</v>
      </c>
      <c r="E1567" s="8" t="s">
        <v>8686</v>
      </c>
    </row>
    <row r="1568" spans="2:5" ht="12.75" customHeight="1">
      <c r="B1568" s="8" t="s">
        <v>841</v>
      </c>
      <c r="C1568" s="8" t="s">
        <v>1003</v>
      </c>
      <c r="D1568" s="8" t="s">
        <v>1303</v>
      </c>
      <c r="E1568" s="8" t="s">
        <v>8687</v>
      </c>
    </row>
    <row r="1569" spans="2:5" ht="12.75" customHeight="1">
      <c r="B1569" s="8" t="s">
        <v>841</v>
      </c>
      <c r="C1569" s="8" t="s">
        <v>1003</v>
      </c>
      <c r="D1569" s="8" t="s">
        <v>1303</v>
      </c>
      <c r="E1569" s="8" t="s">
        <v>8688</v>
      </c>
    </row>
    <row r="1570" spans="2:5" ht="12.75" customHeight="1">
      <c r="B1570" s="8" t="s">
        <v>841</v>
      </c>
      <c r="C1570" s="8" t="s">
        <v>1003</v>
      </c>
      <c r="D1570" s="8" t="s">
        <v>1303</v>
      </c>
      <c r="E1570" s="8" t="s">
        <v>1305</v>
      </c>
    </row>
    <row r="1571" spans="2:5" ht="12.75" customHeight="1">
      <c r="B1571" s="8" t="s">
        <v>841</v>
      </c>
      <c r="C1571" s="8" t="s">
        <v>1003</v>
      </c>
      <c r="D1571" s="8" t="s">
        <v>1303</v>
      </c>
      <c r="E1571" s="8" t="s">
        <v>8689</v>
      </c>
    </row>
    <row r="1572" spans="2:5" ht="12.75" customHeight="1">
      <c r="B1572" s="8" t="s">
        <v>841</v>
      </c>
      <c r="C1572" s="8" t="s">
        <v>1003</v>
      </c>
      <c r="D1572" s="8" t="s">
        <v>1415</v>
      </c>
      <c r="E1572" s="8" t="s">
        <v>8690</v>
      </c>
    </row>
    <row r="1573" spans="2:5" ht="12.75" customHeight="1">
      <c r="B1573" s="8" t="s">
        <v>841</v>
      </c>
      <c r="C1573" s="8" t="s">
        <v>1003</v>
      </c>
      <c r="D1573" s="8" t="s">
        <v>1415</v>
      </c>
      <c r="E1573" s="8" t="s">
        <v>8691</v>
      </c>
    </row>
    <row r="1574" spans="2:5" ht="12.75" customHeight="1">
      <c r="B1574" s="8" t="s">
        <v>841</v>
      </c>
      <c r="C1574" s="8" t="s">
        <v>1003</v>
      </c>
      <c r="D1574" s="8" t="s">
        <v>1415</v>
      </c>
      <c r="E1574" s="8" t="s">
        <v>8692</v>
      </c>
    </row>
    <row r="1575" spans="2:5" ht="12.75" customHeight="1">
      <c r="B1575" s="8" t="s">
        <v>841</v>
      </c>
      <c r="C1575" s="8" t="s">
        <v>1003</v>
      </c>
      <c r="D1575" s="8" t="s">
        <v>1415</v>
      </c>
      <c r="E1575" s="8" t="s">
        <v>8693</v>
      </c>
    </row>
    <row r="1576" spans="2:5" ht="12.75" customHeight="1">
      <c r="B1576" s="8" t="s">
        <v>864</v>
      </c>
      <c r="C1576" s="8" t="s">
        <v>865</v>
      </c>
      <c r="D1576" s="8" t="s">
        <v>8694</v>
      </c>
      <c r="E1576" s="8" t="s">
        <v>8695</v>
      </c>
    </row>
    <row r="1577" spans="2:5" ht="12.75" customHeight="1">
      <c r="B1577" s="8" t="s">
        <v>367</v>
      </c>
      <c r="C1577" s="8" t="s">
        <v>735</v>
      </c>
      <c r="D1577" s="8" t="s">
        <v>1263</v>
      </c>
      <c r="E1577" s="8" t="s">
        <v>1265</v>
      </c>
    </row>
    <row r="1578" spans="2:5" ht="12.75" customHeight="1">
      <c r="B1578" s="8" t="s">
        <v>864</v>
      </c>
      <c r="C1578" s="8" t="s">
        <v>865</v>
      </c>
      <c r="D1578" s="8" t="s">
        <v>8696</v>
      </c>
      <c r="E1578" s="8" t="s">
        <v>8697</v>
      </c>
    </row>
    <row r="1579" spans="2:5" ht="12.75" customHeight="1">
      <c r="B1579" s="8" t="s">
        <v>864</v>
      </c>
      <c r="C1579" s="8" t="s">
        <v>865</v>
      </c>
      <c r="D1579" s="8" t="s">
        <v>8698</v>
      </c>
      <c r="E1579" s="8" t="s">
        <v>8699</v>
      </c>
    </row>
    <row r="1580" spans="2:5" ht="12.75" customHeight="1">
      <c r="B1580" s="8" t="s">
        <v>864</v>
      </c>
      <c r="C1580" s="8" t="s">
        <v>865</v>
      </c>
      <c r="D1580" s="8" t="s">
        <v>1415</v>
      </c>
      <c r="E1580" s="8" t="s">
        <v>8700</v>
      </c>
    </row>
    <row r="1581" spans="2:5" ht="12.75" customHeight="1">
      <c r="B1581" s="8" t="s">
        <v>864</v>
      </c>
      <c r="C1581" s="8" t="s">
        <v>865</v>
      </c>
      <c r="D1581" s="8" t="s">
        <v>1415</v>
      </c>
      <c r="E1581" s="8" t="s">
        <v>8701</v>
      </c>
    </row>
    <row r="1582" spans="2:5" ht="12.75" customHeight="1">
      <c r="B1582" s="8" t="s">
        <v>283</v>
      </c>
      <c r="C1582" s="8" t="s">
        <v>755</v>
      </c>
      <c r="D1582" s="8" t="s">
        <v>1222</v>
      </c>
      <c r="E1582" s="8" t="s">
        <v>8702</v>
      </c>
    </row>
    <row r="1583" spans="2:5" ht="12.75" customHeight="1">
      <c r="B1583" s="8" t="s">
        <v>990</v>
      </c>
      <c r="C1583" s="8" t="s">
        <v>991</v>
      </c>
      <c r="D1583" s="8" t="s">
        <v>6521</v>
      </c>
      <c r="E1583" s="8" t="s">
        <v>8703</v>
      </c>
    </row>
    <row r="1584" spans="2:5" ht="12.75" customHeight="1">
      <c r="B1584" s="8" t="s">
        <v>868</v>
      </c>
      <c r="C1584" s="8" t="s">
        <v>6265</v>
      </c>
      <c r="D1584" s="8" t="s">
        <v>8704</v>
      </c>
      <c r="E1584" s="8" t="s">
        <v>8704</v>
      </c>
    </row>
    <row r="1585" spans="2:5" ht="12.75" customHeight="1">
      <c r="B1585" s="8" t="s">
        <v>868</v>
      </c>
      <c r="C1585" s="8" t="s">
        <v>6265</v>
      </c>
      <c r="D1585" s="8" t="s">
        <v>1415</v>
      </c>
      <c r="E1585" s="8" t="s">
        <v>8705</v>
      </c>
    </row>
    <row r="1586" spans="2:5" ht="12.75" customHeight="1">
      <c r="B1586" s="8" t="s">
        <v>868</v>
      </c>
      <c r="C1586" s="8" t="s">
        <v>6265</v>
      </c>
      <c r="D1586" s="8" t="s">
        <v>1415</v>
      </c>
      <c r="E1586" s="8" t="s">
        <v>8706</v>
      </c>
    </row>
    <row r="1587" spans="2:5" ht="12.75" customHeight="1">
      <c r="B1587" s="8" t="s">
        <v>367</v>
      </c>
      <c r="C1587" s="8" t="s">
        <v>794</v>
      </c>
      <c r="D1587" s="8" t="s">
        <v>334</v>
      </c>
      <c r="E1587" s="8" t="s">
        <v>1088</v>
      </c>
    </row>
    <row r="1588" spans="2:5" ht="12.75" customHeight="1">
      <c r="B1588" s="8" t="s">
        <v>990</v>
      </c>
      <c r="C1588" s="8" t="s">
        <v>991</v>
      </c>
      <c r="D1588" s="8" t="s">
        <v>8707</v>
      </c>
      <c r="E1588" s="8" t="s">
        <v>8708</v>
      </c>
    </row>
    <row r="1589" spans="2:5" ht="12.75" customHeight="1">
      <c r="B1589" s="8" t="s">
        <v>853</v>
      </c>
      <c r="C1589" s="8" t="s">
        <v>1006</v>
      </c>
      <c r="D1589" s="8" t="s">
        <v>2306</v>
      </c>
      <c r="E1589" s="8" t="s">
        <v>2307</v>
      </c>
    </row>
    <row r="1590" spans="2:5" ht="12.75" customHeight="1">
      <c r="B1590" s="8" t="s">
        <v>853</v>
      </c>
      <c r="C1590" s="8" t="s">
        <v>1006</v>
      </c>
      <c r="D1590" s="8" t="s">
        <v>1415</v>
      </c>
      <c r="E1590" s="8" t="s">
        <v>8709</v>
      </c>
    </row>
    <row r="1591" spans="2:5" ht="12.75" customHeight="1">
      <c r="B1591" s="8" t="s">
        <v>841</v>
      </c>
      <c r="C1591" s="8" t="s">
        <v>6282</v>
      </c>
      <c r="D1591" s="8" t="s">
        <v>8207</v>
      </c>
      <c r="E1591" s="8" t="s">
        <v>8710</v>
      </c>
    </row>
    <row r="1592" spans="2:5" ht="12.75" customHeight="1">
      <c r="B1592" s="8" t="s">
        <v>841</v>
      </c>
      <c r="C1592" s="8" t="s">
        <v>6282</v>
      </c>
      <c r="D1592" s="8" t="s">
        <v>8207</v>
      </c>
      <c r="E1592" s="8" t="s">
        <v>8711</v>
      </c>
    </row>
    <row r="1593" spans="2:5" ht="12.75" customHeight="1">
      <c r="B1593" s="8" t="s">
        <v>841</v>
      </c>
      <c r="C1593" s="8" t="s">
        <v>6282</v>
      </c>
      <c r="D1593" s="8" t="s">
        <v>8207</v>
      </c>
      <c r="E1593" s="8" t="s">
        <v>8712</v>
      </c>
    </row>
    <row r="1594" spans="2:5" ht="12.75" customHeight="1">
      <c r="B1594" s="8" t="s">
        <v>1024</v>
      </c>
      <c r="C1594" s="8" t="s">
        <v>1325</v>
      </c>
      <c r="D1594" s="8" t="s">
        <v>8713</v>
      </c>
      <c r="E1594" s="8" t="s">
        <v>8714</v>
      </c>
    </row>
    <row r="1595" spans="2:5" ht="12.75" customHeight="1">
      <c r="B1595" s="8" t="s">
        <v>841</v>
      </c>
      <c r="C1595" s="8" t="s">
        <v>1003</v>
      </c>
      <c r="D1595" s="8" t="s">
        <v>8485</v>
      </c>
      <c r="E1595" s="8" t="s">
        <v>8715</v>
      </c>
    </row>
    <row r="1596" spans="2:5" ht="12.75" customHeight="1">
      <c r="B1596" s="8" t="s">
        <v>283</v>
      </c>
      <c r="C1596" s="8" t="s">
        <v>776</v>
      </c>
      <c r="D1596" s="8" t="s">
        <v>1091</v>
      </c>
      <c r="E1596" s="8" t="s">
        <v>8716</v>
      </c>
    </row>
    <row r="1597" spans="2:5" ht="12.75" customHeight="1">
      <c r="B1597" s="8" t="s">
        <v>853</v>
      </c>
      <c r="C1597" s="8" t="s">
        <v>1006</v>
      </c>
      <c r="D1597" s="8" t="s">
        <v>8717</v>
      </c>
      <c r="E1597" s="8" t="s">
        <v>8718</v>
      </c>
    </row>
    <row r="1598" spans="2:5" ht="12.75" customHeight="1">
      <c r="B1598" s="8" t="s">
        <v>301</v>
      </c>
      <c r="C1598" s="8" t="s">
        <v>894</v>
      </c>
      <c r="D1598" s="8" t="s">
        <v>8719</v>
      </c>
      <c r="E1598" s="8" t="s">
        <v>8720</v>
      </c>
    </row>
    <row r="1599" spans="2:5" ht="12.75" customHeight="1">
      <c r="B1599" s="8" t="s">
        <v>868</v>
      </c>
      <c r="C1599" s="8" t="s">
        <v>8721</v>
      </c>
      <c r="D1599" s="8" t="s">
        <v>8722</v>
      </c>
      <c r="E1599" s="8" t="s">
        <v>8723</v>
      </c>
    </row>
    <row r="1600" spans="2:5" ht="12.75" customHeight="1">
      <c r="B1600" s="8" t="s">
        <v>868</v>
      </c>
      <c r="C1600" s="8" t="s">
        <v>8721</v>
      </c>
      <c r="D1600" s="8" t="s">
        <v>1415</v>
      </c>
      <c r="E1600" s="8" t="s">
        <v>8724</v>
      </c>
    </row>
    <row r="1601" spans="2:5" ht="12.75" customHeight="1">
      <c r="B1601" s="8" t="s">
        <v>6432</v>
      </c>
      <c r="C1601" s="8" t="s">
        <v>7049</v>
      </c>
      <c r="D1601" s="8" t="s">
        <v>8725</v>
      </c>
      <c r="E1601" s="8" t="s">
        <v>8726</v>
      </c>
    </row>
    <row r="1602" spans="2:5" ht="12.75" customHeight="1">
      <c r="B1602" s="8" t="s">
        <v>1028</v>
      </c>
      <c r="C1602" s="8" t="s">
        <v>1029</v>
      </c>
      <c r="D1602" s="8" t="s">
        <v>8727</v>
      </c>
      <c r="E1602" s="8" t="s">
        <v>8728</v>
      </c>
    </row>
    <row r="1603" spans="2:5" ht="12.75" customHeight="1">
      <c r="B1603" s="8" t="s">
        <v>864</v>
      </c>
      <c r="C1603" s="8" t="s">
        <v>865</v>
      </c>
      <c r="D1603" s="8" t="s">
        <v>1415</v>
      </c>
      <c r="E1603" s="8" t="s">
        <v>8729</v>
      </c>
    </row>
    <row r="1604" spans="2:5" ht="12.75" customHeight="1">
      <c r="B1604" s="8" t="s">
        <v>864</v>
      </c>
      <c r="C1604" s="8" t="s">
        <v>865</v>
      </c>
      <c r="D1604" s="8" t="s">
        <v>747</v>
      </c>
      <c r="E1604" s="8" t="s">
        <v>8730</v>
      </c>
    </row>
    <row r="1605" spans="2:5" ht="12.75" customHeight="1">
      <c r="B1605" s="8" t="s">
        <v>744</v>
      </c>
      <c r="C1605" s="8" t="s">
        <v>1066</v>
      </c>
      <c r="D1605" s="8" t="s">
        <v>747</v>
      </c>
      <c r="E1605" s="8" t="s">
        <v>1067</v>
      </c>
    </row>
    <row r="1606" spans="2:5" ht="12.75" customHeight="1">
      <c r="B1606" s="8" t="s">
        <v>744</v>
      </c>
      <c r="C1606" s="8" t="s">
        <v>745</v>
      </c>
      <c r="D1606" s="8" t="s">
        <v>747</v>
      </c>
      <c r="E1606" s="8" t="s">
        <v>749</v>
      </c>
    </row>
    <row r="1607" spans="2:5" ht="12.75" customHeight="1">
      <c r="B1607" s="8" t="s">
        <v>744</v>
      </c>
      <c r="C1607" s="8" t="s">
        <v>1205</v>
      </c>
      <c r="D1607" s="8" t="s">
        <v>747</v>
      </c>
      <c r="E1607" s="8" t="s">
        <v>1207</v>
      </c>
    </row>
    <row r="1608" spans="2:5" ht="12.75" customHeight="1">
      <c r="B1608" s="8" t="s">
        <v>744</v>
      </c>
      <c r="C1608" s="8" t="s">
        <v>745</v>
      </c>
      <c r="D1608" s="8" t="s">
        <v>747</v>
      </c>
      <c r="E1608" s="8" t="s">
        <v>750</v>
      </c>
    </row>
    <row r="1609" spans="2:5" ht="12.75" customHeight="1">
      <c r="B1609" s="8" t="s">
        <v>841</v>
      </c>
      <c r="C1609" s="8" t="s">
        <v>6321</v>
      </c>
      <c r="D1609" s="8" t="s">
        <v>8613</v>
      </c>
      <c r="E1609" s="8" t="s">
        <v>8731</v>
      </c>
    </row>
    <row r="1610" spans="2:5" ht="12.75" customHeight="1">
      <c r="B1610" s="8" t="s">
        <v>853</v>
      </c>
      <c r="C1610" s="8" t="s">
        <v>854</v>
      </c>
      <c r="D1610" s="8" t="s">
        <v>8732</v>
      </c>
      <c r="E1610" s="8" t="s">
        <v>8733</v>
      </c>
    </row>
    <row r="1611" spans="2:5" ht="12.75" customHeight="1">
      <c r="B1611" s="8" t="s">
        <v>990</v>
      </c>
      <c r="C1611" s="8" t="s">
        <v>991</v>
      </c>
      <c r="D1611" s="8" t="s">
        <v>8734</v>
      </c>
      <c r="E1611" s="8" t="s">
        <v>8735</v>
      </c>
    </row>
    <row r="1612" spans="2:5" ht="12.75" customHeight="1">
      <c r="B1612" s="8" t="s">
        <v>853</v>
      </c>
      <c r="C1612" s="8" t="s">
        <v>6920</v>
      </c>
      <c r="D1612" s="8" t="s">
        <v>8736</v>
      </c>
      <c r="E1612" s="8" t="s">
        <v>8737</v>
      </c>
    </row>
    <row r="1613" spans="2:5" ht="12.75" customHeight="1">
      <c r="B1613" s="8" t="s">
        <v>931</v>
      </c>
      <c r="C1613" s="8" t="s">
        <v>6392</v>
      </c>
      <c r="D1613" s="8" t="s">
        <v>8738</v>
      </c>
      <c r="E1613" s="8" t="s">
        <v>8739</v>
      </c>
    </row>
    <row r="1614" spans="2:5" ht="12.75" customHeight="1">
      <c r="B1614" s="8" t="s">
        <v>868</v>
      </c>
      <c r="C1614" s="8" t="s">
        <v>6376</v>
      </c>
      <c r="D1614" s="8" t="s">
        <v>8740</v>
      </c>
      <c r="E1614" s="8" t="s">
        <v>8741</v>
      </c>
    </row>
    <row r="1615" spans="2:5" ht="12.75" customHeight="1">
      <c r="B1615" s="8" t="s">
        <v>868</v>
      </c>
      <c r="C1615" s="8" t="s">
        <v>6376</v>
      </c>
      <c r="D1615" s="8" t="s">
        <v>1415</v>
      </c>
      <c r="E1615" s="8" t="s">
        <v>8742</v>
      </c>
    </row>
    <row r="1616" spans="2:5" ht="12.75" customHeight="1">
      <c r="B1616" s="8" t="s">
        <v>1945</v>
      </c>
      <c r="C1616" s="8" t="s">
        <v>6358</v>
      </c>
      <c r="D1616" s="8" t="s">
        <v>8743</v>
      </c>
      <c r="E1616" s="8" t="s">
        <v>8744</v>
      </c>
    </row>
    <row r="1617" spans="2:5" ht="12.75" customHeight="1">
      <c r="B1617" s="8" t="s">
        <v>982</v>
      </c>
      <c r="C1617" s="8" t="s">
        <v>7482</v>
      </c>
      <c r="D1617" s="8" t="s">
        <v>8745</v>
      </c>
      <c r="E1617" s="8" t="s">
        <v>8746</v>
      </c>
    </row>
    <row r="1618" spans="2:5" ht="12.75" customHeight="1">
      <c r="B1618" s="8" t="s">
        <v>1945</v>
      </c>
      <c r="C1618" s="8" t="s">
        <v>1946</v>
      </c>
      <c r="D1618" s="8" t="s">
        <v>8298</v>
      </c>
      <c r="E1618" s="8" t="s">
        <v>8747</v>
      </c>
    </row>
    <row r="1619" spans="2:5" ht="12.75" customHeight="1">
      <c r="B1619" s="8" t="s">
        <v>1945</v>
      </c>
      <c r="C1619" s="8" t="s">
        <v>1946</v>
      </c>
      <c r="D1619" s="8" t="s">
        <v>1415</v>
      </c>
      <c r="E1619" s="8" t="s">
        <v>8748</v>
      </c>
    </row>
    <row r="1620" spans="2:5" ht="12.75" customHeight="1">
      <c r="B1620" s="8" t="s">
        <v>864</v>
      </c>
      <c r="C1620" s="8" t="s">
        <v>6757</v>
      </c>
      <c r="D1620" s="8" t="s">
        <v>8749</v>
      </c>
      <c r="E1620" s="8" t="s">
        <v>8750</v>
      </c>
    </row>
    <row r="1621" spans="2:5" ht="12.75" customHeight="1">
      <c r="B1621" s="8" t="s">
        <v>864</v>
      </c>
      <c r="C1621" s="8" t="s">
        <v>6757</v>
      </c>
      <c r="D1621" s="8" t="s">
        <v>1415</v>
      </c>
      <c r="E1621" s="8" t="s">
        <v>8751</v>
      </c>
    </row>
    <row r="1622" spans="2:5" ht="12.75" customHeight="1">
      <c r="B1622" s="8" t="s">
        <v>864</v>
      </c>
      <c r="C1622" s="8" t="s">
        <v>865</v>
      </c>
      <c r="D1622" s="8" t="s">
        <v>8752</v>
      </c>
      <c r="E1622" s="8" t="s">
        <v>8753</v>
      </c>
    </row>
    <row r="1623" spans="2:5" ht="12.75" customHeight="1">
      <c r="B1623" s="8" t="s">
        <v>853</v>
      </c>
      <c r="C1623" s="8" t="s">
        <v>1006</v>
      </c>
      <c r="D1623" s="8" t="s">
        <v>8588</v>
      </c>
      <c r="E1623" s="8" t="s">
        <v>8754</v>
      </c>
    </row>
    <row r="1624" spans="2:5" ht="12.75" customHeight="1">
      <c r="B1624" s="8" t="s">
        <v>864</v>
      </c>
      <c r="C1624" s="8" t="s">
        <v>865</v>
      </c>
      <c r="D1624" s="8" t="s">
        <v>8755</v>
      </c>
      <c r="E1624" s="8" t="s">
        <v>8756</v>
      </c>
    </row>
    <row r="1625" spans="2:5" ht="12.75" customHeight="1">
      <c r="B1625" s="8" t="s">
        <v>301</v>
      </c>
      <c r="C1625" s="8" t="s">
        <v>356</v>
      </c>
      <c r="D1625" s="8" t="s">
        <v>8757</v>
      </c>
      <c r="E1625" s="8" t="s">
        <v>8758</v>
      </c>
    </row>
    <row r="1626" spans="2:5" ht="12.75" customHeight="1">
      <c r="B1626" s="8" t="s">
        <v>864</v>
      </c>
      <c r="C1626" s="8" t="s">
        <v>865</v>
      </c>
      <c r="D1626" s="8" t="s">
        <v>1000</v>
      </c>
      <c r="E1626" s="8" t="s">
        <v>8759</v>
      </c>
    </row>
    <row r="1627" spans="2:5" ht="12.75" customHeight="1">
      <c r="B1627" s="8" t="s">
        <v>841</v>
      </c>
      <c r="C1627" s="8" t="s">
        <v>1133</v>
      </c>
      <c r="D1627" s="8" t="s">
        <v>1000</v>
      </c>
      <c r="E1627" s="8" t="s">
        <v>8760</v>
      </c>
    </row>
    <row r="1628" spans="2:5" ht="12.75" customHeight="1">
      <c r="B1628" s="8" t="s">
        <v>841</v>
      </c>
      <c r="C1628" s="8" t="s">
        <v>1133</v>
      </c>
      <c r="D1628" s="8" t="s">
        <v>1000</v>
      </c>
      <c r="E1628" s="8" t="s">
        <v>1295</v>
      </c>
    </row>
    <row r="1629" spans="2:5" ht="12.75" customHeight="1">
      <c r="B1629" s="8" t="s">
        <v>853</v>
      </c>
      <c r="C1629" s="8" t="s">
        <v>1006</v>
      </c>
      <c r="D1629" s="8" t="s">
        <v>8761</v>
      </c>
      <c r="E1629" s="8" t="s">
        <v>8762</v>
      </c>
    </row>
    <row r="1630" spans="2:5" ht="12.75" customHeight="1">
      <c r="B1630" s="8" t="s">
        <v>990</v>
      </c>
      <c r="C1630" s="8" t="s">
        <v>991</v>
      </c>
      <c r="D1630" s="8" t="s">
        <v>8763</v>
      </c>
      <c r="E1630" s="8" t="s">
        <v>8764</v>
      </c>
    </row>
    <row r="1631" spans="2:5" ht="12.75" customHeight="1">
      <c r="B1631" s="8" t="s">
        <v>301</v>
      </c>
      <c r="C1631" s="8" t="s">
        <v>356</v>
      </c>
      <c r="D1631" s="8" t="s">
        <v>8765</v>
      </c>
      <c r="E1631" s="8" t="s">
        <v>8766</v>
      </c>
    </row>
    <row r="1632" spans="2:5" ht="12.75" customHeight="1">
      <c r="B1632" s="8" t="s">
        <v>864</v>
      </c>
      <c r="C1632" s="8" t="s">
        <v>6757</v>
      </c>
      <c r="D1632" s="8" t="s">
        <v>8767</v>
      </c>
      <c r="E1632" s="8" t="s">
        <v>8768</v>
      </c>
    </row>
    <row r="1633" spans="2:5" ht="12.75" customHeight="1">
      <c r="B1633" s="8" t="s">
        <v>864</v>
      </c>
      <c r="C1633" s="8" t="s">
        <v>865</v>
      </c>
      <c r="D1633" s="8" t="s">
        <v>928</v>
      </c>
      <c r="E1633" s="8" t="s">
        <v>8769</v>
      </c>
    </row>
    <row r="1634" spans="2:5" ht="12.75" customHeight="1">
      <c r="B1634" s="8" t="s">
        <v>283</v>
      </c>
      <c r="C1634" s="8" t="s">
        <v>6258</v>
      </c>
      <c r="D1634" s="8" t="s">
        <v>728</v>
      </c>
      <c r="E1634" s="8" t="s">
        <v>8770</v>
      </c>
    </row>
    <row r="1635" spans="2:5" ht="12.75" customHeight="1">
      <c r="B1635" s="8" t="s">
        <v>283</v>
      </c>
      <c r="C1635" s="8" t="s">
        <v>726</v>
      </c>
      <c r="D1635" s="8" t="s">
        <v>728</v>
      </c>
      <c r="E1635" s="8" t="s">
        <v>730</v>
      </c>
    </row>
    <row r="1636" spans="2:5" ht="12.75" customHeight="1">
      <c r="B1636" s="8" t="s">
        <v>367</v>
      </c>
      <c r="C1636" s="8" t="s">
        <v>978</v>
      </c>
      <c r="D1636" s="8" t="s">
        <v>728</v>
      </c>
      <c r="E1636" s="8" t="s">
        <v>1249</v>
      </c>
    </row>
    <row r="1637" spans="2:5" ht="12.75" customHeight="1">
      <c r="B1637" s="8" t="s">
        <v>283</v>
      </c>
      <c r="C1637" s="8" t="s">
        <v>726</v>
      </c>
      <c r="D1637" s="8" t="s">
        <v>728</v>
      </c>
      <c r="E1637" s="8" t="s">
        <v>1072</v>
      </c>
    </row>
    <row r="1638" spans="2:5" ht="12.75" customHeight="1">
      <c r="B1638" s="8" t="s">
        <v>864</v>
      </c>
      <c r="C1638" s="8" t="s">
        <v>865</v>
      </c>
      <c r="D1638" s="8" t="s">
        <v>8771</v>
      </c>
      <c r="E1638" s="8" t="s">
        <v>8772</v>
      </c>
    </row>
    <row r="1639" spans="2:5" ht="12.75" customHeight="1">
      <c r="B1639" s="8" t="s">
        <v>283</v>
      </c>
      <c r="C1639" s="8" t="s">
        <v>726</v>
      </c>
      <c r="D1639" s="8" t="s">
        <v>728</v>
      </c>
      <c r="E1639" s="8" t="s">
        <v>8773</v>
      </c>
    </row>
    <row r="1640" spans="2:5" ht="12.75" customHeight="1">
      <c r="B1640" s="8" t="s">
        <v>283</v>
      </c>
      <c r="C1640" s="8" t="s">
        <v>726</v>
      </c>
      <c r="D1640" s="8" t="s">
        <v>728</v>
      </c>
      <c r="E1640" s="8" t="s">
        <v>947</v>
      </c>
    </row>
    <row r="1641" spans="2:5" ht="12.75" customHeight="1">
      <c r="B1641" s="8" t="s">
        <v>283</v>
      </c>
      <c r="C1641" s="8" t="s">
        <v>726</v>
      </c>
      <c r="D1641" s="8" t="s">
        <v>728</v>
      </c>
      <c r="E1641" s="8" t="s">
        <v>1209</v>
      </c>
    </row>
    <row r="1642" spans="2:5" ht="12.75" customHeight="1">
      <c r="B1642" s="8" t="s">
        <v>283</v>
      </c>
      <c r="C1642" s="8" t="s">
        <v>726</v>
      </c>
      <c r="D1642" s="8" t="s">
        <v>728</v>
      </c>
      <c r="E1642" s="8" t="s">
        <v>8774</v>
      </c>
    </row>
    <row r="1643" spans="2:5" ht="12.75" customHeight="1">
      <c r="B1643" s="8" t="s">
        <v>283</v>
      </c>
      <c r="C1643" s="8" t="s">
        <v>726</v>
      </c>
      <c r="D1643" s="8" t="s">
        <v>1415</v>
      </c>
      <c r="E1643" s="8" t="s">
        <v>8775</v>
      </c>
    </row>
    <row r="1644" spans="2:5" ht="12.75" customHeight="1">
      <c r="B1644" s="8" t="s">
        <v>283</v>
      </c>
      <c r="C1644" s="8" t="s">
        <v>726</v>
      </c>
      <c r="D1644" s="8" t="s">
        <v>1415</v>
      </c>
      <c r="E1644" s="8" t="s">
        <v>8776</v>
      </c>
    </row>
    <row r="1645" spans="2:5" ht="12.75" customHeight="1">
      <c r="B1645" s="8" t="s">
        <v>283</v>
      </c>
      <c r="C1645" s="8" t="s">
        <v>726</v>
      </c>
      <c r="D1645" s="8" t="s">
        <v>1415</v>
      </c>
      <c r="E1645" s="8" t="s">
        <v>8777</v>
      </c>
    </row>
    <row r="1646" spans="2:5" ht="12.75" customHeight="1">
      <c r="B1646" s="8" t="s">
        <v>283</v>
      </c>
      <c r="C1646" s="8" t="s">
        <v>726</v>
      </c>
      <c r="D1646" s="8" t="s">
        <v>1415</v>
      </c>
      <c r="E1646" s="8" t="s">
        <v>8778</v>
      </c>
    </row>
    <row r="1647" spans="2:5" ht="12.75" customHeight="1">
      <c r="B1647" s="8" t="s">
        <v>283</v>
      </c>
      <c r="C1647" s="8" t="s">
        <v>726</v>
      </c>
      <c r="D1647" s="8" t="s">
        <v>1415</v>
      </c>
      <c r="E1647" s="8" t="s">
        <v>8779</v>
      </c>
    </row>
    <row r="1648" spans="2:5" ht="12.75" customHeight="1">
      <c r="B1648" s="8" t="s">
        <v>283</v>
      </c>
      <c r="C1648" s="8" t="s">
        <v>726</v>
      </c>
      <c r="D1648" s="8" t="s">
        <v>1415</v>
      </c>
      <c r="E1648" s="8" t="s">
        <v>8780</v>
      </c>
    </row>
    <row r="1649" spans="2:5" ht="12.75" customHeight="1">
      <c r="B1649" s="8" t="s">
        <v>283</v>
      </c>
      <c r="C1649" s="8" t="s">
        <v>726</v>
      </c>
      <c r="D1649" s="8" t="s">
        <v>1415</v>
      </c>
      <c r="E1649" s="8" t="s">
        <v>8781</v>
      </c>
    </row>
    <row r="1650" spans="2:5" ht="12.75" customHeight="1">
      <c r="B1650" s="8" t="s">
        <v>283</v>
      </c>
      <c r="C1650" s="8" t="s">
        <v>726</v>
      </c>
      <c r="D1650" s="8" t="s">
        <v>1415</v>
      </c>
      <c r="E1650" s="8" t="s">
        <v>8782</v>
      </c>
    </row>
    <row r="1651" spans="2:5" ht="12.75" customHeight="1">
      <c r="B1651" s="8" t="s">
        <v>283</v>
      </c>
      <c r="C1651" s="8" t="s">
        <v>726</v>
      </c>
      <c r="D1651" s="8" t="s">
        <v>1415</v>
      </c>
      <c r="E1651" s="8" t="s">
        <v>8783</v>
      </c>
    </row>
    <row r="1652" spans="2:5" ht="12.75" customHeight="1">
      <c r="B1652" s="8" t="s">
        <v>283</v>
      </c>
      <c r="C1652" s="8" t="s">
        <v>726</v>
      </c>
      <c r="D1652" s="8" t="s">
        <v>1415</v>
      </c>
      <c r="E1652" s="8" t="s">
        <v>8784</v>
      </c>
    </row>
    <row r="1653" spans="2:5" ht="12.75" customHeight="1">
      <c r="B1653" s="8" t="s">
        <v>283</v>
      </c>
      <c r="C1653" s="8" t="s">
        <v>726</v>
      </c>
      <c r="D1653" s="8" t="s">
        <v>1415</v>
      </c>
      <c r="E1653" s="8" t="s">
        <v>8785</v>
      </c>
    </row>
    <row r="1654" spans="2:5" ht="12.75" customHeight="1">
      <c r="B1654" s="8" t="s">
        <v>283</v>
      </c>
      <c r="C1654" s="8" t="s">
        <v>726</v>
      </c>
      <c r="D1654" s="8" t="s">
        <v>1415</v>
      </c>
      <c r="E1654" s="8" t="s">
        <v>8786</v>
      </c>
    </row>
    <row r="1655" spans="2:5" ht="12.75" customHeight="1">
      <c r="B1655" s="8" t="s">
        <v>283</v>
      </c>
      <c r="C1655" s="8" t="s">
        <v>726</v>
      </c>
      <c r="D1655" s="8" t="s">
        <v>1415</v>
      </c>
      <c r="E1655" s="8" t="s">
        <v>8787</v>
      </c>
    </row>
    <row r="1656" spans="2:5" ht="12.75" customHeight="1">
      <c r="B1656" s="8" t="s">
        <v>283</v>
      </c>
      <c r="C1656" s="8" t="s">
        <v>726</v>
      </c>
      <c r="D1656" s="8" t="s">
        <v>1415</v>
      </c>
      <c r="E1656" s="8" t="s">
        <v>8788</v>
      </c>
    </row>
    <row r="1657" spans="2:5" ht="12.75" customHeight="1">
      <c r="B1657" s="8" t="s">
        <v>283</v>
      </c>
      <c r="C1657" s="8" t="s">
        <v>726</v>
      </c>
      <c r="D1657" s="8" t="s">
        <v>1415</v>
      </c>
      <c r="E1657" s="8" t="s">
        <v>8789</v>
      </c>
    </row>
    <row r="1658" spans="2:5" ht="12.75" customHeight="1">
      <c r="B1658" s="8" t="s">
        <v>283</v>
      </c>
      <c r="C1658" s="8" t="s">
        <v>726</v>
      </c>
      <c r="D1658" s="8" t="s">
        <v>1415</v>
      </c>
      <c r="E1658" s="8" t="s">
        <v>8790</v>
      </c>
    </row>
    <row r="1659" spans="2:5" ht="12.75" customHeight="1">
      <c r="B1659" s="8" t="s">
        <v>283</v>
      </c>
      <c r="C1659" s="8" t="s">
        <v>726</v>
      </c>
      <c r="D1659" s="8" t="s">
        <v>1415</v>
      </c>
      <c r="E1659" s="8" t="s">
        <v>8791</v>
      </c>
    </row>
    <row r="1660" spans="2:5" ht="12.75" customHeight="1">
      <c r="B1660" s="8" t="s">
        <v>283</v>
      </c>
      <c r="C1660" s="8" t="s">
        <v>726</v>
      </c>
      <c r="D1660" s="8" t="s">
        <v>1415</v>
      </c>
      <c r="E1660" s="8" t="s">
        <v>8792</v>
      </c>
    </row>
    <row r="1661" spans="2:5" ht="12.75" customHeight="1">
      <c r="B1661" s="8" t="s">
        <v>283</v>
      </c>
      <c r="C1661" s="8" t="s">
        <v>726</v>
      </c>
      <c r="D1661" s="8" t="s">
        <v>1415</v>
      </c>
      <c r="E1661" s="8" t="s">
        <v>8793</v>
      </c>
    </row>
    <row r="1662" spans="2:5" ht="12.75" customHeight="1">
      <c r="B1662" s="8" t="s">
        <v>283</v>
      </c>
      <c r="C1662" s="8" t="s">
        <v>726</v>
      </c>
      <c r="D1662" s="8" t="s">
        <v>1415</v>
      </c>
      <c r="E1662" s="8" t="s">
        <v>8794</v>
      </c>
    </row>
    <row r="1663" spans="2:5" ht="12.75" customHeight="1">
      <c r="B1663" s="8" t="s">
        <v>283</v>
      </c>
      <c r="C1663" s="8" t="s">
        <v>726</v>
      </c>
      <c r="D1663" s="8" t="s">
        <v>1415</v>
      </c>
      <c r="E1663" s="8" t="s">
        <v>8795</v>
      </c>
    </row>
    <row r="1664" spans="2:5" ht="12.75" customHeight="1">
      <c r="B1664" s="8" t="s">
        <v>283</v>
      </c>
      <c r="C1664" s="8" t="s">
        <v>726</v>
      </c>
      <c r="D1664" s="8" t="s">
        <v>1415</v>
      </c>
      <c r="E1664" s="8" t="s">
        <v>8796</v>
      </c>
    </row>
    <row r="1665" spans="2:5" ht="12.75" customHeight="1">
      <c r="B1665" s="8" t="s">
        <v>283</v>
      </c>
      <c r="C1665" s="8" t="s">
        <v>726</v>
      </c>
      <c r="D1665" s="8" t="s">
        <v>1415</v>
      </c>
      <c r="E1665" s="8" t="s">
        <v>8797</v>
      </c>
    </row>
    <row r="1666" spans="2:5" ht="12.75" customHeight="1">
      <c r="B1666" s="8" t="s">
        <v>283</v>
      </c>
      <c r="C1666" s="8" t="s">
        <v>726</v>
      </c>
      <c r="D1666" s="8" t="s">
        <v>1415</v>
      </c>
      <c r="E1666" s="8" t="s">
        <v>8798</v>
      </c>
    </row>
    <row r="1667" spans="2:5" ht="12.75" customHeight="1">
      <c r="B1667" s="8" t="s">
        <v>283</v>
      </c>
      <c r="C1667" s="8" t="s">
        <v>726</v>
      </c>
      <c r="D1667" s="8" t="s">
        <v>1415</v>
      </c>
      <c r="E1667" s="8" t="s">
        <v>8799</v>
      </c>
    </row>
    <row r="1668" spans="2:5" ht="12.75" customHeight="1">
      <c r="B1668" s="8" t="s">
        <v>841</v>
      </c>
      <c r="C1668" s="8" t="s">
        <v>1003</v>
      </c>
      <c r="D1668" s="8" t="s">
        <v>8680</v>
      </c>
      <c r="E1668" s="8" t="s">
        <v>8800</v>
      </c>
    </row>
    <row r="1669" spans="2:5" ht="12.75" customHeight="1">
      <c r="B1669" s="8" t="s">
        <v>367</v>
      </c>
      <c r="C1669" s="8" t="s">
        <v>368</v>
      </c>
      <c r="D1669" s="8" t="s">
        <v>8138</v>
      </c>
      <c r="E1669" s="8" t="s">
        <v>8801</v>
      </c>
    </row>
    <row r="1670" spans="2:5" ht="12.75" customHeight="1">
      <c r="B1670" s="8" t="s">
        <v>864</v>
      </c>
      <c r="C1670" s="8" t="s">
        <v>865</v>
      </c>
      <c r="D1670" s="8" t="s">
        <v>8802</v>
      </c>
      <c r="E1670" s="8" t="s">
        <v>8803</v>
      </c>
    </row>
    <row r="1671" spans="2:5" ht="12.75" customHeight="1">
      <c r="B1671" s="8" t="s">
        <v>864</v>
      </c>
      <c r="C1671" s="8" t="s">
        <v>865</v>
      </c>
      <c r="D1671" s="8" t="s">
        <v>8804</v>
      </c>
      <c r="E1671" s="8" t="s">
        <v>8805</v>
      </c>
    </row>
    <row r="1672" spans="2:5" ht="12.75" customHeight="1">
      <c r="B1672" s="8" t="s">
        <v>1945</v>
      </c>
      <c r="C1672" s="8" t="s">
        <v>1946</v>
      </c>
      <c r="D1672" s="8" t="s">
        <v>8806</v>
      </c>
      <c r="E1672" s="8" t="s">
        <v>8807</v>
      </c>
    </row>
    <row r="1673" spans="2:5" ht="12.75" customHeight="1">
      <c r="B1673" s="8" t="s">
        <v>864</v>
      </c>
      <c r="C1673" s="8" t="s">
        <v>865</v>
      </c>
      <c r="D1673" s="8" t="s">
        <v>8808</v>
      </c>
      <c r="E1673" s="8" t="s">
        <v>8809</v>
      </c>
    </row>
    <row r="1674" spans="2:5" ht="12.75" customHeight="1">
      <c r="B1674" s="8" t="s">
        <v>868</v>
      </c>
      <c r="C1674" s="8" t="s">
        <v>6265</v>
      </c>
      <c r="D1674" s="8" t="s">
        <v>8810</v>
      </c>
      <c r="E1674" s="8" t="s">
        <v>8811</v>
      </c>
    </row>
    <row r="1675" spans="2:5" ht="12.75" customHeight="1">
      <c r="B1675" s="8" t="s">
        <v>868</v>
      </c>
      <c r="C1675" s="8" t="s">
        <v>6265</v>
      </c>
      <c r="D1675" s="8" t="s">
        <v>1415</v>
      </c>
      <c r="E1675" s="8" t="s">
        <v>8812</v>
      </c>
    </row>
    <row r="1676" spans="2:5" ht="12.75" customHeight="1">
      <c r="B1676" s="8" t="s">
        <v>1945</v>
      </c>
      <c r="C1676" s="8" t="s">
        <v>1946</v>
      </c>
      <c r="D1676" s="8" t="s">
        <v>8813</v>
      </c>
      <c r="E1676" s="8" t="s">
        <v>8814</v>
      </c>
    </row>
    <row r="1677" spans="2:5" ht="12.75" customHeight="1">
      <c r="B1677" s="8" t="s">
        <v>1945</v>
      </c>
      <c r="C1677" s="8" t="s">
        <v>1946</v>
      </c>
      <c r="D1677" s="8" t="s">
        <v>8815</v>
      </c>
      <c r="E1677" s="8" t="s">
        <v>8816</v>
      </c>
    </row>
    <row r="1678" spans="2:5" ht="12.75" customHeight="1">
      <c r="B1678" s="8" t="s">
        <v>864</v>
      </c>
      <c r="C1678" s="8" t="s">
        <v>6757</v>
      </c>
      <c r="D1678" s="8" t="s">
        <v>8817</v>
      </c>
      <c r="E1678" s="8" t="s">
        <v>8818</v>
      </c>
    </row>
    <row r="1679" spans="2:5" ht="12.75" customHeight="1">
      <c r="B1679" s="8" t="s">
        <v>841</v>
      </c>
      <c r="C1679" s="8" t="s">
        <v>1003</v>
      </c>
      <c r="D1679" s="8" t="s">
        <v>7327</v>
      </c>
      <c r="E1679" s="8" t="s">
        <v>8819</v>
      </c>
    </row>
    <row r="1680" spans="2:5" ht="12.75" customHeight="1">
      <c r="B1680" s="8" t="s">
        <v>841</v>
      </c>
      <c r="C1680" s="8" t="s">
        <v>7326</v>
      </c>
      <c r="D1680" s="8" t="s">
        <v>8485</v>
      </c>
      <c r="E1680" s="8" t="s">
        <v>8820</v>
      </c>
    </row>
    <row r="1681" spans="2:5" ht="12.75" customHeight="1">
      <c r="B1681" s="8" t="s">
        <v>841</v>
      </c>
      <c r="C1681" s="8" t="s">
        <v>1133</v>
      </c>
      <c r="D1681" s="8" t="s">
        <v>8680</v>
      </c>
      <c r="E1681" s="8" t="s">
        <v>8821</v>
      </c>
    </row>
    <row r="1682" spans="2:5" ht="12.75" customHeight="1">
      <c r="B1682" s="8" t="s">
        <v>841</v>
      </c>
      <c r="C1682" s="8" t="s">
        <v>850</v>
      </c>
      <c r="D1682" s="8" t="s">
        <v>8822</v>
      </c>
      <c r="E1682" s="8" t="s">
        <v>8823</v>
      </c>
    </row>
    <row r="1683" spans="2:5" ht="12.75" customHeight="1">
      <c r="B1683" s="8" t="s">
        <v>864</v>
      </c>
      <c r="C1683" s="8" t="s">
        <v>6757</v>
      </c>
      <c r="D1683" s="8" t="s">
        <v>8824</v>
      </c>
      <c r="E1683" s="8" t="s">
        <v>8825</v>
      </c>
    </row>
    <row r="1684" spans="2:5" ht="12.75" customHeight="1">
      <c r="B1684" s="8" t="s">
        <v>864</v>
      </c>
      <c r="C1684" s="8" t="s">
        <v>6757</v>
      </c>
      <c r="D1684" s="8" t="s">
        <v>1415</v>
      </c>
      <c r="E1684" s="8" t="s">
        <v>8826</v>
      </c>
    </row>
    <row r="1685" spans="2:5" ht="12.75" customHeight="1">
      <c r="B1685" s="8" t="s">
        <v>864</v>
      </c>
      <c r="C1685" s="8" t="s">
        <v>6757</v>
      </c>
      <c r="D1685" s="8" t="s">
        <v>1415</v>
      </c>
      <c r="E1685" s="8" t="s">
        <v>8827</v>
      </c>
    </row>
    <row r="1686" spans="2:5" ht="12.75" customHeight="1">
      <c r="B1686" s="8" t="s">
        <v>864</v>
      </c>
      <c r="C1686" s="8" t="s">
        <v>6757</v>
      </c>
      <c r="D1686" s="8" t="s">
        <v>1415</v>
      </c>
      <c r="E1686" s="8" t="s">
        <v>8828</v>
      </c>
    </row>
    <row r="1687" spans="2:5" ht="12.75" customHeight="1">
      <c r="B1687" s="8" t="s">
        <v>864</v>
      </c>
      <c r="C1687" s="8" t="s">
        <v>6757</v>
      </c>
      <c r="D1687" s="8" t="s">
        <v>1415</v>
      </c>
      <c r="E1687" s="8" t="s">
        <v>8829</v>
      </c>
    </row>
    <row r="1688" spans="2:5" ht="12.75" customHeight="1">
      <c r="B1688" s="8" t="s">
        <v>864</v>
      </c>
      <c r="C1688" s="8" t="s">
        <v>6757</v>
      </c>
      <c r="D1688" s="8" t="s">
        <v>8830</v>
      </c>
      <c r="E1688" s="8" t="s">
        <v>8830</v>
      </c>
    </row>
    <row r="1689" spans="2:5" ht="12.75" customHeight="1">
      <c r="B1689" s="8" t="s">
        <v>864</v>
      </c>
      <c r="C1689" s="8" t="s">
        <v>865</v>
      </c>
      <c r="D1689" s="8" t="s">
        <v>1415</v>
      </c>
      <c r="E1689" s="8" t="s">
        <v>8831</v>
      </c>
    </row>
    <row r="1690" spans="2:5" ht="12.75" customHeight="1">
      <c r="B1690" s="8" t="s">
        <v>864</v>
      </c>
      <c r="C1690" s="8" t="s">
        <v>6757</v>
      </c>
      <c r="D1690" s="8" t="s">
        <v>1415</v>
      </c>
      <c r="E1690" s="8" t="s">
        <v>8832</v>
      </c>
    </row>
    <row r="1691" spans="2:5" ht="12.75" customHeight="1">
      <c r="B1691" s="8" t="s">
        <v>864</v>
      </c>
      <c r="C1691" s="8" t="s">
        <v>6757</v>
      </c>
      <c r="D1691" s="8" t="s">
        <v>1415</v>
      </c>
      <c r="E1691" s="8" t="s">
        <v>8833</v>
      </c>
    </row>
    <row r="1692" spans="2:5" ht="12.75" customHeight="1">
      <c r="B1692" s="8" t="s">
        <v>864</v>
      </c>
      <c r="C1692" s="8" t="s">
        <v>6757</v>
      </c>
      <c r="D1692" s="8" t="s">
        <v>1415</v>
      </c>
      <c r="E1692" s="8" t="s">
        <v>8834</v>
      </c>
    </row>
    <row r="1693" spans="2:5" ht="12.75" customHeight="1">
      <c r="B1693" s="8" t="s">
        <v>864</v>
      </c>
      <c r="C1693" s="8" t="s">
        <v>6757</v>
      </c>
      <c r="D1693" s="8" t="s">
        <v>1415</v>
      </c>
      <c r="E1693" s="8" t="s">
        <v>8835</v>
      </c>
    </row>
    <row r="1694" spans="2:5" ht="12.75" customHeight="1">
      <c r="B1694" s="8" t="s">
        <v>864</v>
      </c>
      <c r="C1694" s="8" t="s">
        <v>6757</v>
      </c>
      <c r="D1694" s="8" t="s">
        <v>8836</v>
      </c>
      <c r="E1694" s="8" t="s">
        <v>8837</v>
      </c>
    </row>
    <row r="1695" spans="2:5" ht="12.75" customHeight="1">
      <c r="B1695" s="8" t="s">
        <v>864</v>
      </c>
      <c r="C1695" s="8" t="s">
        <v>6757</v>
      </c>
      <c r="D1695" s="8" t="s">
        <v>8838</v>
      </c>
      <c r="E1695" s="8" t="s">
        <v>8839</v>
      </c>
    </row>
    <row r="1696" spans="2:5" ht="12.75" customHeight="1">
      <c r="B1696" s="8" t="s">
        <v>864</v>
      </c>
      <c r="C1696" s="8" t="s">
        <v>6757</v>
      </c>
      <c r="D1696" s="8" t="s">
        <v>1415</v>
      </c>
      <c r="E1696" s="8" t="s">
        <v>8840</v>
      </c>
    </row>
    <row r="1697" spans="2:5" ht="12.75" customHeight="1">
      <c r="B1697" s="8" t="s">
        <v>864</v>
      </c>
      <c r="C1697" s="8" t="s">
        <v>6757</v>
      </c>
      <c r="D1697" s="8" t="s">
        <v>1415</v>
      </c>
      <c r="E1697" s="8" t="s">
        <v>8841</v>
      </c>
    </row>
    <row r="1698" spans="2:5" ht="12.75" customHeight="1">
      <c r="B1698" s="8" t="s">
        <v>864</v>
      </c>
      <c r="C1698" s="8" t="s">
        <v>6757</v>
      </c>
      <c r="D1698" s="8" t="s">
        <v>8842</v>
      </c>
      <c r="E1698" s="8" t="s">
        <v>8843</v>
      </c>
    </row>
    <row r="1699" spans="2:5" ht="12.75" customHeight="1">
      <c r="B1699" s="8" t="s">
        <v>864</v>
      </c>
      <c r="C1699" s="8" t="s">
        <v>6757</v>
      </c>
      <c r="D1699" s="8" t="s">
        <v>8844</v>
      </c>
      <c r="E1699" s="8" t="s">
        <v>8845</v>
      </c>
    </row>
    <row r="1700" spans="2:5" ht="12.75" customHeight="1">
      <c r="B1700" s="8" t="s">
        <v>864</v>
      </c>
      <c r="C1700" s="8" t="s">
        <v>6757</v>
      </c>
      <c r="D1700" s="8" t="s">
        <v>1415</v>
      </c>
      <c r="E1700" s="8" t="s">
        <v>8846</v>
      </c>
    </row>
    <row r="1701" spans="2:5" ht="12.75" customHeight="1">
      <c r="B1701" s="8" t="s">
        <v>864</v>
      </c>
      <c r="C1701" s="8" t="s">
        <v>6757</v>
      </c>
      <c r="D1701" s="8" t="s">
        <v>1415</v>
      </c>
      <c r="E1701" s="8" t="s">
        <v>8847</v>
      </c>
    </row>
    <row r="1702" spans="2:5" ht="12.75" customHeight="1">
      <c r="B1702" s="8" t="s">
        <v>864</v>
      </c>
      <c r="C1702" s="8" t="s">
        <v>6757</v>
      </c>
      <c r="D1702" s="8" t="s">
        <v>1415</v>
      </c>
      <c r="E1702" s="8" t="s">
        <v>8848</v>
      </c>
    </row>
    <row r="1703" spans="2:5" ht="12.75" customHeight="1">
      <c r="B1703" s="8" t="s">
        <v>864</v>
      </c>
      <c r="C1703" s="8" t="s">
        <v>6757</v>
      </c>
      <c r="D1703" s="8" t="s">
        <v>8849</v>
      </c>
      <c r="E1703" s="8" t="s">
        <v>8850</v>
      </c>
    </row>
    <row r="1704" spans="2:5" ht="12.75" customHeight="1">
      <c r="B1704" s="8" t="s">
        <v>864</v>
      </c>
      <c r="C1704" s="8" t="s">
        <v>6757</v>
      </c>
      <c r="D1704" s="8" t="s">
        <v>8851</v>
      </c>
      <c r="E1704" s="8" t="s">
        <v>8852</v>
      </c>
    </row>
    <row r="1705" spans="2:5" ht="12.75" customHeight="1">
      <c r="B1705" s="8" t="s">
        <v>864</v>
      </c>
      <c r="C1705" s="8" t="s">
        <v>6757</v>
      </c>
      <c r="D1705" s="8" t="s">
        <v>8853</v>
      </c>
      <c r="E1705" s="8" t="s">
        <v>8854</v>
      </c>
    </row>
    <row r="1706" spans="2:5" ht="12.75" customHeight="1">
      <c r="B1706" s="8" t="s">
        <v>864</v>
      </c>
      <c r="C1706" s="8" t="s">
        <v>6757</v>
      </c>
      <c r="D1706" s="8" t="s">
        <v>1415</v>
      </c>
      <c r="E1706" s="8" t="s">
        <v>8855</v>
      </c>
    </row>
    <row r="1707" spans="2:5" ht="12.75" customHeight="1">
      <c r="B1707" s="8" t="s">
        <v>864</v>
      </c>
      <c r="C1707" s="8" t="s">
        <v>6757</v>
      </c>
      <c r="D1707" s="8" t="s">
        <v>1415</v>
      </c>
      <c r="E1707" s="8" t="s">
        <v>8856</v>
      </c>
    </row>
    <row r="1708" spans="2:5" ht="12.75" customHeight="1">
      <c r="B1708" s="8" t="s">
        <v>864</v>
      </c>
      <c r="C1708" s="8" t="s">
        <v>6757</v>
      </c>
      <c r="D1708" s="8" t="s">
        <v>1415</v>
      </c>
      <c r="E1708" s="8" t="s">
        <v>8857</v>
      </c>
    </row>
    <row r="1709" spans="2:5" ht="12.75" customHeight="1">
      <c r="B1709" s="8" t="s">
        <v>864</v>
      </c>
      <c r="C1709" s="8" t="s">
        <v>6757</v>
      </c>
      <c r="D1709" s="8" t="s">
        <v>1415</v>
      </c>
      <c r="E1709" s="8" t="s">
        <v>8858</v>
      </c>
    </row>
    <row r="1710" spans="2:5" ht="12.75" customHeight="1">
      <c r="B1710" s="8" t="s">
        <v>864</v>
      </c>
      <c r="C1710" s="8" t="s">
        <v>6757</v>
      </c>
      <c r="D1710" s="8" t="s">
        <v>1415</v>
      </c>
      <c r="E1710" s="8" t="s">
        <v>8859</v>
      </c>
    </row>
    <row r="1711" spans="2:5" ht="12.75" customHeight="1">
      <c r="B1711" s="8" t="s">
        <v>864</v>
      </c>
      <c r="C1711" s="8" t="s">
        <v>6757</v>
      </c>
      <c r="D1711" s="8" t="s">
        <v>1415</v>
      </c>
      <c r="E1711" s="8" t="s">
        <v>8860</v>
      </c>
    </row>
    <row r="1712" spans="2:5" ht="12.75" customHeight="1">
      <c r="B1712" s="8" t="s">
        <v>864</v>
      </c>
      <c r="C1712" s="8" t="s">
        <v>6757</v>
      </c>
      <c r="D1712" s="8" t="s">
        <v>1415</v>
      </c>
      <c r="E1712" s="8" t="s">
        <v>8861</v>
      </c>
    </row>
    <row r="1713" spans="2:5" ht="12.75" customHeight="1">
      <c r="B1713" s="8" t="s">
        <v>864</v>
      </c>
      <c r="C1713" s="8" t="s">
        <v>6757</v>
      </c>
      <c r="D1713" s="8" t="s">
        <v>1415</v>
      </c>
      <c r="E1713" s="8" t="s">
        <v>8862</v>
      </c>
    </row>
    <row r="1714" spans="2:5" ht="12.75" customHeight="1">
      <c r="B1714" s="8" t="s">
        <v>864</v>
      </c>
      <c r="C1714" s="8" t="s">
        <v>6757</v>
      </c>
      <c r="D1714" s="8" t="s">
        <v>1415</v>
      </c>
      <c r="E1714" s="8" t="s">
        <v>8863</v>
      </c>
    </row>
    <row r="1715" spans="2:5" ht="12.75" customHeight="1">
      <c r="B1715" s="8" t="s">
        <v>864</v>
      </c>
      <c r="C1715" s="8" t="s">
        <v>6757</v>
      </c>
      <c r="D1715" s="8" t="s">
        <v>1415</v>
      </c>
      <c r="E1715" s="8" t="s">
        <v>8864</v>
      </c>
    </row>
    <row r="1716" spans="2:5" ht="12.75" customHeight="1">
      <c r="B1716" s="8" t="s">
        <v>864</v>
      </c>
      <c r="C1716" s="8" t="s">
        <v>6757</v>
      </c>
      <c r="D1716" s="8" t="s">
        <v>1415</v>
      </c>
      <c r="E1716" s="8" t="s">
        <v>8865</v>
      </c>
    </row>
    <row r="1717" spans="2:5" ht="12.75" customHeight="1">
      <c r="B1717" s="8" t="s">
        <v>864</v>
      </c>
      <c r="C1717" s="8" t="s">
        <v>6757</v>
      </c>
      <c r="D1717" s="8" t="s">
        <v>8866</v>
      </c>
      <c r="E1717" s="8" t="s">
        <v>8867</v>
      </c>
    </row>
    <row r="1718" spans="2:5" ht="12.75" customHeight="1">
      <c r="B1718" s="8" t="s">
        <v>864</v>
      </c>
      <c r="C1718" s="8" t="s">
        <v>6757</v>
      </c>
      <c r="D1718" s="8" t="s">
        <v>1415</v>
      </c>
      <c r="E1718" s="8" t="s">
        <v>8868</v>
      </c>
    </row>
    <row r="1719" spans="2:5" ht="12.75" customHeight="1">
      <c r="B1719" s="8" t="s">
        <v>864</v>
      </c>
      <c r="C1719" s="8" t="s">
        <v>6757</v>
      </c>
      <c r="D1719" s="8" t="s">
        <v>8869</v>
      </c>
      <c r="E1719" s="8" t="s">
        <v>8870</v>
      </c>
    </row>
    <row r="1720" spans="2:5" ht="12.75" customHeight="1">
      <c r="B1720" s="8" t="s">
        <v>864</v>
      </c>
      <c r="C1720" s="8" t="s">
        <v>6757</v>
      </c>
      <c r="D1720" s="8" t="s">
        <v>1415</v>
      </c>
      <c r="E1720" s="8" t="s">
        <v>8871</v>
      </c>
    </row>
    <row r="1721" spans="2:5" ht="12.75" customHeight="1">
      <c r="B1721" s="8" t="s">
        <v>864</v>
      </c>
      <c r="C1721" s="8" t="s">
        <v>6757</v>
      </c>
      <c r="D1721" s="8" t="s">
        <v>1415</v>
      </c>
      <c r="E1721" s="8" t="s">
        <v>8872</v>
      </c>
    </row>
    <row r="1722" spans="2:5" ht="12.75" customHeight="1">
      <c r="B1722" s="8" t="s">
        <v>864</v>
      </c>
      <c r="C1722" s="8" t="s">
        <v>6757</v>
      </c>
      <c r="D1722" s="8" t="s">
        <v>1415</v>
      </c>
      <c r="E1722" s="8" t="s">
        <v>8873</v>
      </c>
    </row>
    <row r="1723" spans="2:5" ht="12.75" customHeight="1">
      <c r="B1723" s="8" t="s">
        <v>864</v>
      </c>
      <c r="C1723" s="8" t="s">
        <v>6757</v>
      </c>
      <c r="D1723" s="8" t="s">
        <v>1415</v>
      </c>
      <c r="E1723" s="8" t="s">
        <v>8874</v>
      </c>
    </row>
    <row r="1724" spans="2:5" ht="12.75" customHeight="1">
      <c r="B1724" s="8" t="s">
        <v>864</v>
      </c>
      <c r="C1724" s="8" t="s">
        <v>6757</v>
      </c>
      <c r="D1724" s="8" t="s">
        <v>1415</v>
      </c>
      <c r="E1724" s="8" t="s">
        <v>8875</v>
      </c>
    </row>
    <row r="1725" spans="2:5" ht="12.75" customHeight="1">
      <c r="B1725" s="8" t="s">
        <v>864</v>
      </c>
      <c r="C1725" s="8" t="s">
        <v>6757</v>
      </c>
      <c r="D1725" s="8" t="s">
        <v>1415</v>
      </c>
      <c r="E1725" s="8" t="s">
        <v>8876</v>
      </c>
    </row>
    <row r="1726" spans="2:5" ht="12.75" customHeight="1">
      <c r="B1726" s="8" t="s">
        <v>864</v>
      </c>
      <c r="C1726" s="8" t="s">
        <v>6757</v>
      </c>
      <c r="D1726" s="8" t="s">
        <v>1415</v>
      </c>
      <c r="E1726" s="8" t="s">
        <v>8877</v>
      </c>
    </row>
    <row r="1727" spans="2:5" ht="12.75" customHeight="1">
      <c r="B1727" s="8" t="s">
        <v>864</v>
      </c>
      <c r="C1727" s="8" t="s">
        <v>6757</v>
      </c>
      <c r="D1727" s="8" t="s">
        <v>1415</v>
      </c>
      <c r="E1727" s="8" t="s">
        <v>8878</v>
      </c>
    </row>
    <row r="1728" spans="2:5" ht="12.75" customHeight="1">
      <c r="B1728" s="8" t="s">
        <v>864</v>
      </c>
      <c r="C1728" s="8" t="s">
        <v>6757</v>
      </c>
      <c r="D1728" s="8" t="s">
        <v>1415</v>
      </c>
      <c r="E1728" s="8" t="s">
        <v>8879</v>
      </c>
    </row>
    <row r="1729" spans="2:5" ht="12.75" customHeight="1">
      <c r="B1729" s="8" t="s">
        <v>864</v>
      </c>
      <c r="C1729" s="8" t="s">
        <v>6757</v>
      </c>
      <c r="D1729" s="8" t="s">
        <v>1415</v>
      </c>
      <c r="E1729" s="8" t="s">
        <v>8880</v>
      </c>
    </row>
    <row r="1730" spans="2:5" ht="12.75" customHeight="1">
      <c r="B1730" s="8" t="s">
        <v>864</v>
      </c>
      <c r="C1730" s="8" t="s">
        <v>6757</v>
      </c>
      <c r="D1730" s="8" t="s">
        <v>8881</v>
      </c>
      <c r="E1730" s="8" t="s">
        <v>8882</v>
      </c>
    </row>
    <row r="1731" spans="2:5" ht="12.75" customHeight="1">
      <c r="B1731" s="8" t="s">
        <v>864</v>
      </c>
      <c r="C1731" s="8" t="s">
        <v>6757</v>
      </c>
      <c r="D1731" s="8" t="s">
        <v>1415</v>
      </c>
      <c r="E1731" s="8" t="s">
        <v>8883</v>
      </c>
    </row>
    <row r="1732" spans="2:5" ht="12.75" customHeight="1">
      <c r="B1732" s="8" t="s">
        <v>864</v>
      </c>
      <c r="C1732" s="8" t="s">
        <v>6757</v>
      </c>
      <c r="D1732" s="8" t="s">
        <v>1415</v>
      </c>
      <c r="E1732" s="8" t="s">
        <v>8884</v>
      </c>
    </row>
    <row r="1733" spans="2:5" ht="12.75" customHeight="1">
      <c r="B1733" s="8" t="s">
        <v>864</v>
      </c>
      <c r="C1733" s="8" t="s">
        <v>6757</v>
      </c>
      <c r="D1733" s="8" t="s">
        <v>1415</v>
      </c>
      <c r="E1733" s="8" t="s">
        <v>8885</v>
      </c>
    </row>
    <row r="1734" spans="2:5" ht="12.75" customHeight="1">
      <c r="B1734" s="8" t="s">
        <v>864</v>
      </c>
      <c r="C1734" s="8" t="s">
        <v>6757</v>
      </c>
      <c r="D1734" s="8" t="s">
        <v>8886</v>
      </c>
      <c r="E1734" s="8" t="s">
        <v>8887</v>
      </c>
    </row>
    <row r="1735" spans="2:5" ht="12.75" customHeight="1">
      <c r="B1735" s="8" t="s">
        <v>864</v>
      </c>
      <c r="C1735" s="8" t="s">
        <v>6757</v>
      </c>
      <c r="D1735" s="8" t="s">
        <v>8888</v>
      </c>
      <c r="E1735" s="8" t="s">
        <v>8888</v>
      </c>
    </row>
    <row r="1736" spans="2:5" ht="12.75" customHeight="1">
      <c r="B1736" s="8" t="s">
        <v>864</v>
      </c>
      <c r="C1736" s="8" t="s">
        <v>6757</v>
      </c>
      <c r="D1736" s="8" t="s">
        <v>1415</v>
      </c>
      <c r="E1736" s="8" t="s">
        <v>8889</v>
      </c>
    </row>
    <row r="1737" spans="2:5" ht="12.75" customHeight="1">
      <c r="B1737" s="8" t="s">
        <v>864</v>
      </c>
      <c r="C1737" s="8" t="s">
        <v>6757</v>
      </c>
      <c r="D1737" s="8" t="s">
        <v>8890</v>
      </c>
      <c r="E1737" s="8" t="s">
        <v>8891</v>
      </c>
    </row>
    <row r="1738" spans="2:5" ht="12.75" customHeight="1">
      <c r="B1738" s="8" t="s">
        <v>864</v>
      </c>
      <c r="C1738" s="8" t="s">
        <v>6757</v>
      </c>
      <c r="D1738" s="8" t="s">
        <v>8892</v>
      </c>
      <c r="E1738" s="8" t="s">
        <v>8893</v>
      </c>
    </row>
    <row r="1739" spans="2:5" ht="12.75" customHeight="1">
      <c r="B1739" s="8" t="s">
        <v>864</v>
      </c>
      <c r="C1739" s="8" t="s">
        <v>6757</v>
      </c>
      <c r="D1739" s="8" t="s">
        <v>8894</v>
      </c>
      <c r="E1739" s="8" t="s">
        <v>8894</v>
      </c>
    </row>
    <row r="1740" spans="2:5" ht="12.75" customHeight="1">
      <c r="B1740" s="8" t="s">
        <v>864</v>
      </c>
      <c r="C1740" s="8" t="s">
        <v>6757</v>
      </c>
      <c r="D1740" s="8" t="s">
        <v>1415</v>
      </c>
      <c r="E1740" s="8" t="s">
        <v>8895</v>
      </c>
    </row>
    <row r="1741" spans="2:5" ht="12.75" customHeight="1">
      <c r="B1741" s="8" t="s">
        <v>864</v>
      </c>
      <c r="C1741" s="8" t="s">
        <v>6757</v>
      </c>
      <c r="D1741" s="8" t="s">
        <v>1415</v>
      </c>
      <c r="E1741" s="8" t="s">
        <v>8896</v>
      </c>
    </row>
    <row r="1742" spans="2:5" ht="12.75" customHeight="1">
      <c r="B1742" s="8" t="s">
        <v>864</v>
      </c>
      <c r="C1742" s="8" t="s">
        <v>6757</v>
      </c>
      <c r="D1742" s="8" t="s">
        <v>1415</v>
      </c>
      <c r="E1742" s="8" t="s">
        <v>8897</v>
      </c>
    </row>
    <row r="1743" spans="2:5" ht="12.75" customHeight="1">
      <c r="B1743" s="8" t="s">
        <v>864</v>
      </c>
      <c r="C1743" s="8" t="s">
        <v>6757</v>
      </c>
      <c r="D1743" s="8" t="s">
        <v>1415</v>
      </c>
      <c r="E1743" s="8" t="s">
        <v>8898</v>
      </c>
    </row>
    <row r="1744" spans="2:5" ht="12.75" customHeight="1">
      <c r="B1744" s="8" t="s">
        <v>864</v>
      </c>
      <c r="C1744" s="8" t="s">
        <v>6757</v>
      </c>
      <c r="D1744" s="8" t="s">
        <v>1415</v>
      </c>
      <c r="E1744" s="8" t="s">
        <v>8899</v>
      </c>
    </row>
    <row r="1745" spans="2:5" ht="12.75" customHeight="1">
      <c r="B1745" s="8" t="s">
        <v>864</v>
      </c>
      <c r="C1745" s="8" t="s">
        <v>6757</v>
      </c>
      <c r="D1745" s="8" t="s">
        <v>8900</v>
      </c>
      <c r="E1745" s="8" t="s">
        <v>8900</v>
      </c>
    </row>
    <row r="1746" spans="2:5" ht="12.75" customHeight="1">
      <c r="B1746" s="8" t="s">
        <v>864</v>
      </c>
      <c r="C1746" s="8" t="s">
        <v>6757</v>
      </c>
      <c r="D1746" s="8" t="s">
        <v>8901</v>
      </c>
      <c r="E1746" s="8" t="s">
        <v>8902</v>
      </c>
    </row>
    <row r="1747" spans="2:5" ht="12.75" customHeight="1">
      <c r="B1747" s="8" t="s">
        <v>864</v>
      </c>
      <c r="C1747" s="8" t="s">
        <v>6757</v>
      </c>
      <c r="D1747" s="8" t="s">
        <v>1415</v>
      </c>
      <c r="E1747" s="8" t="s">
        <v>8903</v>
      </c>
    </row>
    <row r="1748" spans="2:5" ht="12.75" customHeight="1">
      <c r="B1748" s="8" t="s">
        <v>864</v>
      </c>
      <c r="C1748" s="8" t="s">
        <v>6757</v>
      </c>
      <c r="D1748" s="8" t="s">
        <v>8904</v>
      </c>
      <c r="E1748" s="8" t="s">
        <v>8905</v>
      </c>
    </row>
    <row r="1749" spans="2:5" ht="12.75" customHeight="1">
      <c r="B1749" s="8" t="s">
        <v>864</v>
      </c>
      <c r="C1749" s="8" t="s">
        <v>6757</v>
      </c>
      <c r="D1749" s="8" t="s">
        <v>8906</v>
      </c>
      <c r="E1749" s="8" t="s">
        <v>8907</v>
      </c>
    </row>
    <row r="1750" spans="2:5" ht="12.75" customHeight="1">
      <c r="B1750" s="8" t="s">
        <v>864</v>
      </c>
      <c r="C1750" s="8" t="s">
        <v>6757</v>
      </c>
      <c r="D1750" s="8" t="s">
        <v>8908</v>
      </c>
      <c r="E1750" s="8" t="s">
        <v>8909</v>
      </c>
    </row>
    <row r="1751" spans="2:5" ht="12.75" customHeight="1">
      <c r="B1751" s="8" t="s">
        <v>864</v>
      </c>
      <c r="C1751" s="8" t="s">
        <v>6757</v>
      </c>
      <c r="D1751" s="8" t="s">
        <v>8910</v>
      </c>
      <c r="E1751" s="8" t="s">
        <v>8911</v>
      </c>
    </row>
    <row r="1752" spans="2:5" ht="12.75" customHeight="1">
      <c r="B1752" s="8" t="s">
        <v>864</v>
      </c>
      <c r="C1752" s="8" t="s">
        <v>6757</v>
      </c>
      <c r="D1752" s="8" t="s">
        <v>8912</v>
      </c>
      <c r="E1752" s="8" t="s">
        <v>8913</v>
      </c>
    </row>
    <row r="1753" spans="2:5" ht="12.75" customHeight="1">
      <c r="B1753" s="8" t="s">
        <v>864</v>
      </c>
      <c r="C1753" s="8" t="s">
        <v>6757</v>
      </c>
      <c r="D1753" s="8" t="s">
        <v>8914</v>
      </c>
      <c r="E1753" s="8" t="s">
        <v>8915</v>
      </c>
    </row>
    <row r="1754" spans="2:5" ht="12.75" customHeight="1">
      <c r="B1754" s="8" t="s">
        <v>864</v>
      </c>
      <c r="C1754" s="8" t="s">
        <v>6757</v>
      </c>
      <c r="D1754" s="8" t="s">
        <v>1415</v>
      </c>
      <c r="E1754" s="8" t="s">
        <v>8916</v>
      </c>
    </row>
    <row r="1755" spans="2:5" ht="12.75" customHeight="1">
      <c r="B1755" s="8" t="s">
        <v>864</v>
      </c>
      <c r="C1755" s="8" t="s">
        <v>6757</v>
      </c>
      <c r="D1755" s="8" t="s">
        <v>1415</v>
      </c>
      <c r="E1755" s="8" t="s">
        <v>8917</v>
      </c>
    </row>
    <row r="1756" spans="2:5" ht="12.75" customHeight="1">
      <c r="B1756" s="8" t="s">
        <v>864</v>
      </c>
      <c r="C1756" s="8" t="s">
        <v>6757</v>
      </c>
      <c r="D1756" s="8" t="s">
        <v>1415</v>
      </c>
      <c r="E1756" s="8" t="s">
        <v>8918</v>
      </c>
    </row>
    <row r="1757" spans="2:5" ht="12.75" customHeight="1">
      <c r="B1757" s="8" t="s">
        <v>864</v>
      </c>
      <c r="C1757" s="8" t="s">
        <v>6757</v>
      </c>
      <c r="D1757" s="8" t="s">
        <v>8919</v>
      </c>
      <c r="E1757" s="8" t="s">
        <v>8920</v>
      </c>
    </row>
    <row r="1758" spans="2:5" ht="12.75" customHeight="1">
      <c r="B1758" s="8" t="s">
        <v>864</v>
      </c>
      <c r="C1758" s="8" t="s">
        <v>6757</v>
      </c>
      <c r="D1758" s="8" t="s">
        <v>1415</v>
      </c>
      <c r="E1758" s="8" t="s">
        <v>8921</v>
      </c>
    </row>
    <row r="1759" spans="2:5" ht="12.75" customHeight="1">
      <c r="B1759" s="8" t="s">
        <v>864</v>
      </c>
      <c r="C1759" s="8" t="s">
        <v>6757</v>
      </c>
      <c r="D1759" s="8" t="s">
        <v>1415</v>
      </c>
      <c r="E1759" s="8" t="s">
        <v>8922</v>
      </c>
    </row>
    <row r="1760" spans="2:5" ht="12.75" customHeight="1">
      <c r="B1760" s="8" t="s">
        <v>864</v>
      </c>
      <c r="C1760" s="8" t="s">
        <v>6757</v>
      </c>
      <c r="D1760" s="8" t="s">
        <v>1415</v>
      </c>
      <c r="E1760" s="8" t="s">
        <v>8923</v>
      </c>
    </row>
    <row r="1761" spans="2:5" ht="12.75" customHeight="1">
      <c r="B1761" s="8" t="s">
        <v>864</v>
      </c>
      <c r="C1761" s="8" t="s">
        <v>6757</v>
      </c>
      <c r="D1761" s="8" t="s">
        <v>1415</v>
      </c>
      <c r="E1761" s="8" t="s">
        <v>8924</v>
      </c>
    </row>
    <row r="1762" spans="2:5" ht="12.75" customHeight="1">
      <c r="B1762" s="8" t="s">
        <v>864</v>
      </c>
      <c r="C1762" s="8" t="s">
        <v>6757</v>
      </c>
      <c r="D1762" s="8" t="s">
        <v>8925</v>
      </c>
      <c r="E1762" s="8" t="s">
        <v>8925</v>
      </c>
    </row>
    <row r="1763" spans="2:5" ht="12.75" customHeight="1">
      <c r="B1763" s="8" t="s">
        <v>864</v>
      </c>
      <c r="C1763" s="8" t="s">
        <v>6757</v>
      </c>
      <c r="D1763" s="8" t="s">
        <v>8926</v>
      </c>
      <c r="E1763" s="8" t="s">
        <v>8927</v>
      </c>
    </row>
    <row r="1764" spans="2:5" ht="12.75" customHeight="1">
      <c r="B1764" s="8" t="s">
        <v>864</v>
      </c>
      <c r="C1764" s="8" t="s">
        <v>6757</v>
      </c>
      <c r="D1764" s="8" t="s">
        <v>8928</v>
      </c>
      <c r="E1764" s="8" t="s">
        <v>8929</v>
      </c>
    </row>
    <row r="1765" spans="2:5" ht="12.75" customHeight="1">
      <c r="B1765" s="8" t="s">
        <v>864</v>
      </c>
      <c r="C1765" s="8" t="s">
        <v>6757</v>
      </c>
      <c r="D1765" s="8" t="s">
        <v>1415</v>
      </c>
      <c r="E1765" s="8" t="s">
        <v>8930</v>
      </c>
    </row>
    <row r="1766" spans="2:5" ht="12.75" customHeight="1">
      <c r="B1766" s="8" t="s">
        <v>864</v>
      </c>
      <c r="C1766" s="8" t="s">
        <v>6757</v>
      </c>
      <c r="D1766" s="8" t="s">
        <v>1415</v>
      </c>
      <c r="E1766" s="8" t="s">
        <v>8931</v>
      </c>
    </row>
    <row r="1767" spans="2:5" ht="12.75" customHeight="1">
      <c r="B1767" s="8" t="s">
        <v>864</v>
      </c>
      <c r="C1767" s="8" t="s">
        <v>6757</v>
      </c>
      <c r="D1767" s="8" t="s">
        <v>8932</v>
      </c>
      <c r="E1767" s="8" t="s">
        <v>8933</v>
      </c>
    </row>
    <row r="1768" spans="2:5" ht="12.75" customHeight="1">
      <c r="B1768" s="8" t="s">
        <v>864</v>
      </c>
      <c r="C1768" s="8" t="s">
        <v>6757</v>
      </c>
      <c r="D1768" s="8" t="s">
        <v>1415</v>
      </c>
      <c r="E1768" s="8" t="s">
        <v>8934</v>
      </c>
    </row>
    <row r="1769" spans="2:5" ht="12.75" customHeight="1">
      <c r="B1769" s="8" t="s">
        <v>864</v>
      </c>
      <c r="C1769" s="8" t="s">
        <v>6757</v>
      </c>
      <c r="D1769" s="8" t="s">
        <v>1415</v>
      </c>
      <c r="E1769" s="8" t="s">
        <v>8935</v>
      </c>
    </row>
    <row r="1770" spans="2:5" ht="12.75" customHeight="1">
      <c r="B1770" s="8" t="s">
        <v>864</v>
      </c>
      <c r="C1770" s="8" t="s">
        <v>6757</v>
      </c>
      <c r="D1770" s="8" t="s">
        <v>8936</v>
      </c>
      <c r="E1770" s="8" t="s">
        <v>8937</v>
      </c>
    </row>
    <row r="1771" spans="2:5" ht="12.75" customHeight="1">
      <c r="B1771" s="8" t="s">
        <v>864</v>
      </c>
      <c r="C1771" s="8" t="s">
        <v>6757</v>
      </c>
      <c r="D1771" s="8" t="s">
        <v>8938</v>
      </c>
      <c r="E1771" s="8" t="s">
        <v>8939</v>
      </c>
    </row>
    <row r="1772" spans="2:5" ht="12.75" customHeight="1">
      <c r="B1772" s="8" t="s">
        <v>864</v>
      </c>
      <c r="C1772" s="8" t="s">
        <v>6757</v>
      </c>
      <c r="D1772" s="8" t="s">
        <v>8940</v>
      </c>
      <c r="E1772" s="8" t="s">
        <v>8941</v>
      </c>
    </row>
    <row r="1773" spans="2:5" ht="12.75" customHeight="1">
      <c r="B1773" s="8" t="s">
        <v>864</v>
      </c>
      <c r="C1773" s="8" t="s">
        <v>6757</v>
      </c>
      <c r="D1773" s="8" t="s">
        <v>1415</v>
      </c>
      <c r="E1773" s="8" t="s">
        <v>8942</v>
      </c>
    </row>
    <row r="1774" spans="2:5" ht="12.75" customHeight="1">
      <c r="B1774" s="8" t="s">
        <v>864</v>
      </c>
      <c r="C1774" s="8" t="s">
        <v>6757</v>
      </c>
      <c r="D1774" s="8" t="s">
        <v>1415</v>
      </c>
      <c r="E1774" s="8" t="s">
        <v>8943</v>
      </c>
    </row>
    <row r="1775" spans="2:5" ht="12.75" customHeight="1">
      <c r="B1775" s="8" t="s">
        <v>864</v>
      </c>
      <c r="C1775" s="8" t="s">
        <v>6757</v>
      </c>
      <c r="D1775" s="8" t="s">
        <v>1415</v>
      </c>
      <c r="E1775" s="8" t="s">
        <v>8944</v>
      </c>
    </row>
    <row r="1776" spans="2:5" ht="12.75" customHeight="1">
      <c r="B1776" s="8" t="s">
        <v>864</v>
      </c>
      <c r="C1776" s="8" t="s">
        <v>6757</v>
      </c>
      <c r="D1776" s="8" t="s">
        <v>8945</v>
      </c>
      <c r="E1776" s="8" t="s">
        <v>8946</v>
      </c>
    </row>
    <row r="1777" spans="2:5" ht="12.75" customHeight="1">
      <c r="B1777" s="8" t="s">
        <v>864</v>
      </c>
      <c r="C1777" s="8" t="s">
        <v>6757</v>
      </c>
      <c r="D1777" s="8" t="s">
        <v>8947</v>
      </c>
      <c r="E1777" s="8" t="s">
        <v>8947</v>
      </c>
    </row>
    <row r="1778" spans="2:5" ht="12.75" customHeight="1">
      <c r="B1778" s="8" t="s">
        <v>864</v>
      </c>
      <c r="C1778" s="8" t="s">
        <v>6757</v>
      </c>
      <c r="D1778" s="8" t="s">
        <v>1415</v>
      </c>
      <c r="E1778" s="8" t="s">
        <v>8948</v>
      </c>
    </row>
    <row r="1779" spans="2:5" ht="12.75" customHeight="1">
      <c r="B1779" s="8" t="s">
        <v>864</v>
      </c>
      <c r="C1779" s="8" t="s">
        <v>6757</v>
      </c>
      <c r="D1779" s="8" t="s">
        <v>1415</v>
      </c>
      <c r="E1779" s="8" t="s">
        <v>8949</v>
      </c>
    </row>
    <row r="1780" spans="2:5" ht="12.75" customHeight="1">
      <c r="B1780" s="8" t="s">
        <v>864</v>
      </c>
      <c r="C1780" s="8" t="s">
        <v>6757</v>
      </c>
      <c r="D1780" s="8" t="s">
        <v>8950</v>
      </c>
      <c r="E1780" s="8" t="s">
        <v>8951</v>
      </c>
    </row>
    <row r="1781" spans="2:5" ht="12.75" customHeight="1">
      <c r="B1781" s="8" t="s">
        <v>864</v>
      </c>
      <c r="C1781" s="8" t="s">
        <v>6757</v>
      </c>
      <c r="D1781" s="8" t="s">
        <v>1415</v>
      </c>
      <c r="E1781" s="8" t="s">
        <v>8952</v>
      </c>
    </row>
    <row r="1782" spans="2:5" ht="12.75" customHeight="1">
      <c r="B1782" s="8" t="s">
        <v>864</v>
      </c>
      <c r="C1782" s="8" t="s">
        <v>6757</v>
      </c>
      <c r="D1782" s="8" t="s">
        <v>1415</v>
      </c>
      <c r="E1782" s="8" t="s">
        <v>8953</v>
      </c>
    </row>
    <row r="1783" spans="2:5" ht="12.75" customHeight="1">
      <c r="B1783" s="8" t="s">
        <v>864</v>
      </c>
      <c r="C1783" s="8" t="s">
        <v>6757</v>
      </c>
      <c r="D1783" s="8" t="s">
        <v>1415</v>
      </c>
      <c r="E1783" s="8" t="s">
        <v>8954</v>
      </c>
    </row>
    <row r="1784" spans="2:5" ht="12.75" customHeight="1">
      <c r="B1784" s="8" t="s">
        <v>864</v>
      </c>
      <c r="C1784" s="8" t="s">
        <v>6757</v>
      </c>
      <c r="D1784" s="8" t="s">
        <v>8955</v>
      </c>
      <c r="E1784" s="8" t="s">
        <v>8956</v>
      </c>
    </row>
    <row r="1785" spans="2:5" ht="12.75" customHeight="1">
      <c r="B1785" s="8" t="s">
        <v>864</v>
      </c>
      <c r="C1785" s="8" t="s">
        <v>6757</v>
      </c>
      <c r="D1785" s="8" t="s">
        <v>1415</v>
      </c>
      <c r="E1785" s="8" t="s">
        <v>8957</v>
      </c>
    </row>
    <row r="1786" spans="2:5" ht="12.75" customHeight="1">
      <c r="B1786" s="8" t="s">
        <v>841</v>
      </c>
      <c r="C1786" s="8" t="s">
        <v>1003</v>
      </c>
      <c r="D1786" s="8" t="s">
        <v>8283</v>
      </c>
      <c r="E1786" s="8" t="s">
        <v>8958</v>
      </c>
    </row>
    <row r="1787" spans="2:5" ht="12.75" customHeight="1">
      <c r="B1787" s="8" t="s">
        <v>1028</v>
      </c>
      <c r="C1787" s="8" t="s">
        <v>1029</v>
      </c>
      <c r="D1787" s="8" t="s">
        <v>1415</v>
      </c>
      <c r="E1787" s="8" t="s">
        <v>8959</v>
      </c>
    </row>
    <row r="1788" spans="2:5" ht="12.75" customHeight="1">
      <c r="B1788" s="8" t="s">
        <v>1028</v>
      </c>
      <c r="C1788" s="8" t="s">
        <v>1029</v>
      </c>
      <c r="D1788" s="8" t="s">
        <v>8960</v>
      </c>
      <c r="E1788" s="8" t="s">
        <v>8961</v>
      </c>
    </row>
    <row r="1789" spans="2:5" ht="12.75" customHeight="1">
      <c r="B1789" s="8" t="s">
        <v>1028</v>
      </c>
      <c r="C1789" s="8" t="s">
        <v>1029</v>
      </c>
      <c r="D1789" s="8" t="s">
        <v>1415</v>
      </c>
      <c r="E1789" s="8" t="s">
        <v>8962</v>
      </c>
    </row>
    <row r="1790" spans="2:5" ht="12.75" customHeight="1">
      <c r="B1790" s="8" t="s">
        <v>864</v>
      </c>
      <c r="C1790" s="8" t="s">
        <v>6757</v>
      </c>
      <c r="D1790" s="8" t="s">
        <v>8963</v>
      </c>
      <c r="E1790" s="8" t="s">
        <v>8963</v>
      </c>
    </row>
    <row r="1791" spans="2:5" ht="12.75" customHeight="1">
      <c r="B1791" s="8" t="s">
        <v>864</v>
      </c>
      <c r="C1791" s="8" t="s">
        <v>6757</v>
      </c>
      <c r="D1791" s="8" t="s">
        <v>1415</v>
      </c>
      <c r="E1791" s="8" t="s">
        <v>8964</v>
      </c>
    </row>
    <row r="1792" spans="2:5" ht="12.75" customHeight="1">
      <c r="B1792" s="8" t="s">
        <v>864</v>
      </c>
      <c r="C1792" s="8" t="s">
        <v>6757</v>
      </c>
      <c r="D1792" s="8" t="s">
        <v>8588</v>
      </c>
      <c r="E1792" s="8" t="s">
        <v>8965</v>
      </c>
    </row>
    <row r="1793" spans="2:5" ht="12.75" customHeight="1">
      <c r="B1793" s="8" t="s">
        <v>864</v>
      </c>
      <c r="C1793" s="8" t="s">
        <v>6757</v>
      </c>
      <c r="D1793" s="8" t="s">
        <v>8966</v>
      </c>
      <c r="E1793" s="8" t="s">
        <v>8967</v>
      </c>
    </row>
    <row r="1794" spans="2:5" ht="12.75" customHeight="1">
      <c r="B1794" s="8" t="s">
        <v>367</v>
      </c>
      <c r="C1794" s="8" t="s">
        <v>735</v>
      </c>
      <c r="D1794" s="8" t="s">
        <v>8968</v>
      </c>
      <c r="E1794" s="8" t="s">
        <v>8969</v>
      </c>
    </row>
    <row r="1795" spans="2:5" ht="12.75" customHeight="1">
      <c r="B1795" s="8" t="s">
        <v>367</v>
      </c>
      <c r="C1795" s="8" t="s">
        <v>368</v>
      </c>
      <c r="D1795" s="8" t="s">
        <v>8968</v>
      </c>
      <c r="E1795" s="8" t="s">
        <v>8970</v>
      </c>
    </row>
    <row r="1796" spans="2:5" ht="12.75" customHeight="1">
      <c r="B1796" s="8" t="s">
        <v>367</v>
      </c>
      <c r="C1796" s="8" t="s">
        <v>735</v>
      </c>
      <c r="D1796" s="8" t="s">
        <v>8968</v>
      </c>
      <c r="E1796" s="8" t="s">
        <v>8971</v>
      </c>
    </row>
    <row r="1797" spans="2:5" ht="12.75" customHeight="1">
      <c r="B1797" s="8" t="s">
        <v>864</v>
      </c>
      <c r="C1797" s="8" t="s">
        <v>865</v>
      </c>
      <c r="D1797" s="8" t="s">
        <v>8972</v>
      </c>
      <c r="E1797" s="8" t="s">
        <v>8973</v>
      </c>
    </row>
    <row r="1798" spans="2:5" ht="12.75" customHeight="1">
      <c r="B1798" s="8" t="s">
        <v>367</v>
      </c>
      <c r="C1798" s="8" t="s">
        <v>800</v>
      </c>
      <c r="D1798" s="8" t="s">
        <v>8974</v>
      </c>
      <c r="E1798" s="8" t="s">
        <v>8975</v>
      </c>
    </row>
    <row r="1799" spans="2:5" ht="12.75" customHeight="1">
      <c r="B1799" s="8" t="s">
        <v>853</v>
      </c>
      <c r="C1799" s="8" t="s">
        <v>1006</v>
      </c>
      <c r="D1799" s="8" t="s">
        <v>8976</v>
      </c>
      <c r="E1799" s="8" t="s">
        <v>8977</v>
      </c>
    </row>
    <row r="1800" spans="2:5" ht="12.75" customHeight="1">
      <c r="B1800" s="8" t="s">
        <v>367</v>
      </c>
      <c r="C1800" s="8" t="s">
        <v>800</v>
      </c>
      <c r="D1800" s="8" t="s">
        <v>8974</v>
      </c>
      <c r="E1800" s="8" t="s">
        <v>8978</v>
      </c>
    </row>
    <row r="1801" spans="2:5" ht="12.75" customHeight="1">
      <c r="B1801" s="8" t="s">
        <v>367</v>
      </c>
      <c r="C1801" s="8" t="s">
        <v>6308</v>
      </c>
      <c r="D1801" s="8" t="s">
        <v>8979</v>
      </c>
      <c r="E1801" s="8" t="s">
        <v>8980</v>
      </c>
    </row>
    <row r="1802" spans="2:5" ht="12.75" customHeight="1">
      <c r="B1802" s="8" t="s">
        <v>283</v>
      </c>
      <c r="C1802" s="8" t="s">
        <v>2401</v>
      </c>
      <c r="D1802" s="8" t="s">
        <v>2402</v>
      </c>
      <c r="E1802" s="8" t="s">
        <v>2404</v>
      </c>
    </row>
    <row r="1803" spans="2:5" ht="12.75" customHeight="1">
      <c r="B1803" s="8" t="s">
        <v>283</v>
      </c>
      <c r="C1803" s="8" t="s">
        <v>7522</v>
      </c>
      <c r="D1803" s="8" t="s">
        <v>2402</v>
      </c>
      <c r="E1803" s="8" t="s">
        <v>8981</v>
      </c>
    </row>
    <row r="1804" spans="2:5" ht="12.75" customHeight="1">
      <c r="B1804" s="8" t="s">
        <v>367</v>
      </c>
      <c r="C1804" s="8" t="s">
        <v>368</v>
      </c>
      <c r="D1804" s="8" t="s">
        <v>370</v>
      </c>
      <c r="E1804" s="8" t="s">
        <v>372</v>
      </c>
    </row>
    <row r="1805" spans="2:5" ht="12.75" customHeight="1">
      <c r="B1805" s="8" t="s">
        <v>744</v>
      </c>
      <c r="C1805" s="8" t="s">
        <v>6966</v>
      </c>
      <c r="D1805" s="8" t="s">
        <v>6544</v>
      </c>
      <c r="E1805" s="8" t="s">
        <v>8982</v>
      </c>
    </row>
    <row r="1806" spans="2:5" ht="12.75" customHeight="1">
      <c r="B1806" s="8" t="s">
        <v>744</v>
      </c>
      <c r="C1806" s="8" t="s">
        <v>6966</v>
      </c>
      <c r="D1806" s="8" t="s">
        <v>6544</v>
      </c>
      <c r="E1806" s="8" t="s">
        <v>8983</v>
      </c>
    </row>
    <row r="1807" spans="2:5" ht="12.75" customHeight="1">
      <c r="B1807" s="8" t="s">
        <v>367</v>
      </c>
      <c r="C1807" s="8" t="s">
        <v>978</v>
      </c>
      <c r="D1807" s="8" t="s">
        <v>8984</v>
      </c>
      <c r="E1807" s="8" t="s">
        <v>8985</v>
      </c>
    </row>
    <row r="1808" spans="2:5" ht="12.75" customHeight="1">
      <c r="B1808" s="8" t="s">
        <v>864</v>
      </c>
      <c r="C1808" s="8" t="s">
        <v>865</v>
      </c>
      <c r="D1808" s="8" t="s">
        <v>8986</v>
      </c>
      <c r="E1808" s="8" t="s">
        <v>8987</v>
      </c>
    </row>
    <row r="1809" spans="2:5" ht="12.75" customHeight="1">
      <c r="B1809" s="8" t="s">
        <v>740</v>
      </c>
      <c r="C1809" s="8" t="s">
        <v>741</v>
      </c>
      <c r="D1809" s="8" t="s">
        <v>1056</v>
      </c>
      <c r="E1809" s="8" t="s">
        <v>1058</v>
      </c>
    </row>
    <row r="1810" spans="2:5" ht="12.75" customHeight="1">
      <c r="B1810" s="8" t="s">
        <v>841</v>
      </c>
      <c r="C1810" s="8" t="s">
        <v>1003</v>
      </c>
      <c r="D1810" s="8" t="s">
        <v>1094</v>
      </c>
      <c r="E1810" s="8" t="s">
        <v>8988</v>
      </c>
    </row>
    <row r="1811" spans="2:5" ht="12.75" customHeight="1">
      <c r="B1811" s="8" t="s">
        <v>367</v>
      </c>
      <c r="C1811" s="8" t="s">
        <v>978</v>
      </c>
      <c r="D1811" s="8" t="s">
        <v>784</v>
      </c>
      <c r="E1811" s="8" t="s">
        <v>8989</v>
      </c>
    </row>
    <row r="1812" spans="2:5" ht="12.75" customHeight="1">
      <c r="B1812" s="8" t="s">
        <v>828</v>
      </c>
      <c r="C1812" s="8" t="s">
        <v>829</v>
      </c>
      <c r="D1812" s="8" t="s">
        <v>6336</v>
      </c>
      <c r="E1812" s="8" t="s">
        <v>8990</v>
      </c>
    </row>
    <row r="1813" spans="2:5" ht="12.75" customHeight="1">
      <c r="B1813" s="8" t="s">
        <v>828</v>
      </c>
      <c r="C1813" s="8" t="s">
        <v>829</v>
      </c>
      <c r="D1813" s="8" t="s">
        <v>6346</v>
      </c>
      <c r="E1813" s="8" t="s">
        <v>8991</v>
      </c>
    </row>
    <row r="1814" spans="2:5" ht="12.75" customHeight="1">
      <c r="B1814" s="8" t="s">
        <v>828</v>
      </c>
      <c r="C1814" s="8" t="s">
        <v>829</v>
      </c>
      <c r="D1814" s="8" t="s">
        <v>1415</v>
      </c>
      <c r="E1814" s="8" t="s">
        <v>8992</v>
      </c>
    </row>
    <row r="1815" spans="2:5" ht="12.75" customHeight="1">
      <c r="B1815" s="8" t="s">
        <v>828</v>
      </c>
      <c r="C1815" s="8" t="s">
        <v>829</v>
      </c>
      <c r="D1815" s="8" t="s">
        <v>1415</v>
      </c>
      <c r="E1815" s="8" t="s">
        <v>8993</v>
      </c>
    </row>
    <row r="1816" spans="2:5" ht="12.75" customHeight="1">
      <c r="B1816" s="8" t="s">
        <v>828</v>
      </c>
      <c r="C1816" s="8" t="s">
        <v>829</v>
      </c>
      <c r="D1816" s="8" t="s">
        <v>1415</v>
      </c>
      <c r="E1816" s="8" t="s">
        <v>8994</v>
      </c>
    </row>
    <row r="1817" spans="2:5" ht="12.75" customHeight="1">
      <c r="B1817" s="8" t="s">
        <v>828</v>
      </c>
      <c r="C1817" s="8" t="s">
        <v>829</v>
      </c>
      <c r="D1817" s="8" t="s">
        <v>1415</v>
      </c>
      <c r="E1817" s="8" t="s">
        <v>8995</v>
      </c>
    </row>
    <row r="1818" spans="2:5" ht="12.75" customHeight="1">
      <c r="B1818" s="8" t="s">
        <v>367</v>
      </c>
      <c r="C1818" s="8" t="s">
        <v>368</v>
      </c>
      <c r="D1818" s="8" t="s">
        <v>791</v>
      </c>
      <c r="E1818" s="8" t="s">
        <v>8996</v>
      </c>
    </row>
    <row r="1819" spans="2:5" ht="12.75" customHeight="1">
      <c r="B1819" s="8" t="s">
        <v>740</v>
      </c>
      <c r="C1819" s="8" t="s">
        <v>8997</v>
      </c>
      <c r="D1819" s="8" t="s">
        <v>8998</v>
      </c>
      <c r="E1819" s="8" t="s">
        <v>8999</v>
      </c>
    </row>
    <row r="1820" spans="2:5" ht="12.75" customHeight="1">
      <c r="B1820" s="8" t="s">
        <v>931</v>
      </c>
      <c r="C1820" s="8" t="s">
        <v>6392</v>
      </c>
      <c r="D1820" s="8" t="s">
        <v>9000</v>
      </c>
      <c r="E1820" s="8" t="s">
        <v>9001</v>
      </c>
    </row>
    <row r="1821" spans="2:5" ht="12.75" customHeight="1">
      <c r="B1821" s="8" t="s">
        <v>853</v>
      </c>
      <c r="C1821" s="8" t="s">
        <v>1006</v>
      </c>
      <c r="D1821" s="8" t="s">
        <v>9002</v>
      </c>
      <c r="E1821" s="8" t="s">
        <v>9003</v>
      </c>
    </row>
    <row r="1822" spans="2:5" ht="12.75" customHeight="1">
      <c r="B1822" s="8" t="s">
        <v>853</v>
      </c>
      <c r="C1822" s="8" t="s">
        <v>1006</v>
      </c>
      <c r="D1822" s="8" t="s">
        <v>1415</v>
      </c>
      <c r="E1822" s="8" t="s">
        <v>9004</v>
      </c>
    </row>
    <row r="1823" spans="2:5" ht="12.75" customHeight="1">
      <c r="B1823" s="8" t="s">
        <v>853</v>
      </c>
      <c r="C1823" s="8" t="s">
        <v>1006</v>
      </c>
      <c r="D1823" s="8" t="s">
        <v>1415</v>
      </c>
      <c r="E1823" s="8" t="s">
        <v>9005</v>
      </c>
    </row>
    <row r="1824" spans="2:5" ht="12.75" customHeight="1">
      <c r="B1824" s="8" t="s">
        <v>853</v>
      </c>
      <c r="C1824" s="8" t="s">
        <v>1006</v>
      </c>
      <c r="D1824" s="8" t="s">
        <v>1415</v>
      </c>
      <c r="E1824" s="8" t="s">
        <v>9006</v>
      </c>
    </row>
    <row r="1825" spans="2:5" ht="12.75" customHeight="1">
      <c r="B1825" s="8" t="s">
        <v>853</v>
      </c>
      <c r="C1825" s="8" t="s">
        <v>1006</v>
      </c>
      <c r="D1825" s="8" t="s">
        <v>9002</v>
      </c>
      <c r="E1825" s="8" t="s">
        <v>9007</v>
      </c>
    </row>
    <row r="1826" spans="2:5" ht="12.75" customHeight="1">
      <c r="B1826" s="8" t="s">
        <v>841</v>
      </c>
      <c r="C1826" s="8" t="s">
        <v>850</v>
      </c>
      <c r="D1826" s="8" t="s">
        <v>7641</v>
      </c>
      <c r="E1826" s="8" t="s">
        <v>9008</v>
      </c>
    </row>
    <row r="1827" spans="2:5" ht="12.75" customHeight="1">
      <c r="B1827" s="8" t="s">
        <v>367</v>
      </c>
      <c r="C1827" s="8" t="s">
        <v>735</v>
      </c>
      <c r="D1827" s="8" t="s">
        <v>1094</v>
      </c>
      <c r="E1827" s="8" t="s">
        <v>1109</v>
      </c>
    </row>
    <row r="1828" spans="2:5" ht="12.75" customHeight="1">
      <c r="B1828" s="8" t="s">
        <v>6432</v>
      </c>
      <c r="C1828" s="8" t="s">
        <v>6433</v>
      </c>
      <c r="D1828" s="8" t="s">
        <v>9009</v>
      </c>
      <c r="E1828" s="8" t="s">
        <v>9010</v>
      </c>
    </row>
    <row r="1829" spans="2:5" ht="12.75" customHeight="1">
      <c r="B1829" s="8" t="s">
        <v>367</v>
      </c>
      <c r="C1829" s="8" t="s">
        <v>7672</v>
      </c>
      <c r="D1829" s="8" t="s">
        <v>7385</v>
      </c>
      <c r="E1829" s="8" t="s">
        <v>9011</v>
      </c>
    </row>
    <row r="1830" spans="2:5" ht="12.75" customHeight="1">
      <c r="B1830" s="8" t="s">
        <v>367</v>
      </c>
      <c r="C1830" s="8" t="s">
        <v>794</v>
      </c>
      <c r="D1830" s="8" t="s">
        <v>7385</v>
      </c>
      <c r="E1830" s="8" t="s">
        <v>9012</v>
      </c>
    </row>
    <row r="1831" spans="2:5" ht="12.75" customHeight="1">
      <c r="B1831" s="8" t="s">
        <v>367</v>
      </c>
      <c r="C1831" s="8" t="s">
        <v>794</v>
      </c>
      <c r="D1831" s="8" t="s">
        <v>7385</v>
      </c>
      <c r="E1831" s="8" t="s">
        <v>9013</v>
      </c>
    </row>
    <row r="1832" spans="2:5" ht="12.75" customHeight="1">
      <c r="B1832" s="8" t="s">
        <v>367</v>
      </c>
      <c r="C1832" s="8" t="s">
        <v>794</v>
      </c>
      <c r="D1832" s="8" t="s">
        <v>7385</v>
      </c>
      <c r="E1832" s="8" t="s">
        <v>9014</v>
      </c>
    </row>
    <row r="1833" spans="2:5" ht="12.75" customHeight="1">
      <c r="B1833" s="8" t="s">
        <v>367</v>
      </c>
      <c r="C1833" s="8" t="s">
        <v>794</v>
      </c>
      <c r="D1833" s="8" t="s">
        <v>7385</v>
      </c>
      <c r="E1833" s="8" t="s">
        <v>9015</v>
      </c>
    </row>
    <row r="1834" spans="2:5" ht="12.75" customHeight="1">
      <c r="B1834" s="8" t="s">
        <v>367</v>
      </c>
      <c r="C1834" s="8" t="s">
        <v>794</v>
      </c>
      <c r="D1834" s="8" t="s">
        <v>7385</v>
      </c>
      <c r="E1834" s="8" t="s">
        <v>9016</v>
      </c>
    </row>
    <row r="1835" spans="2:5" ht="12.75" customHeight="1">
      <c r="B1835" s="8" t="s">
        <v>301</v>
      </c>
      <c r="C1835" s="8" t="s">
        <v>894</v>
      </c>
      <c r="D1835" s="8" t="s">
        <v>1125</v>
      </c>
      <c r="E1835" s="8" t="s">
        <v>9017</v>
      </c>
    </row>
    <row r="1836" spans="2:5" ht="12.75" customHeight="1">
      <c r="B1836" s="8" t="s">
        <v>301</v>
      </c>
      <c r="C1836" s="8" t="s">
        <v>302</v>
      </c>
      <c r="D1836" s="8" t="s">
        <v>1125</v>
      </c>
      <c r="E1836" s="8" t="s">
        <v>9018</v>
      </c>
    </row>
    <row r="1837" spans="2:5" ht="12.75" customHeight="1">
      <c r="B1837" s="8" t="s">
        <v>301</v>
      </c>
      <c r="C1837" s="8" t="s">
        <v>650</v>
      </c>
      <c r="D1837" s="8" t="s">
        <v>1125</v>
      </c>
      <c r="E1837" s="8" t="s">
        <v>9019</v>
      </c>
    </row>
    <row r="1838" spans="2:5" ht="12.75" customHeight="1">
      <c r="B1838" s="8" t="s">
        <v>301</v>
      </c>
      <c r="C1838" s="8" t="s">
        <v>888</v>
      </c>
      <c r="D1838" s="8" t="s">
        <v>1125</v>
      </c>
      <c r="E1838" s="8" t="s">
        <v>9020</v>
      </c>
    </row>
    <row r="1839" spans="2:5" ht="12.75" customHeight="1">
      <c r="B1839" s="8" t="s">
        <v>301</v>
      </c>
      <c r="C1839" s="8" t="s">
        <v>650</v>
      </c>
      <c r="D1839" s="8" t="s">
        <v>1125</v>
      </c>
      <c r="E1839" s="8" t="s">
        <v>9021</v>
      </c>
    </row>
    <row r="1840" spans="2:5" ht="12.75" customHeight="1">
      <c r="B1840" s="8" t="s">
        <v>301</v>
      </c>
      <c r="C1840" s="8" t="s">
        <v>650</v>
      </c>
      <c r="D1840" s="8" t="s">
        <v>1125</v>
      </c>
      <c r="E1840" s="8" t="s">
        <v>9022</v>
      </c>
    </row>
    <row r="1841" spans="2:5" ht="12.75" customHeight="1">
      <c r="B1841" s="8" t="s">
        <v>367</v>
      </c>
      <c r="C1841" s="8" t="s">
        <v>7672</v>
      </c>
      <c r="D1841" s="8" t="s">
        <v>9023</v>
      </c>
      <c r="E1841" s="8" t="s">
        <v>9024</v>
      </c>
    </row>
    <row r="1842" spans="2:5" ht="12.75" customHeight="1">
      <c r="B1842" s="8" t="s">
        <v>367</v>
      </c>
      <c r="C1842" s="8" t="s">
        <v>7672</v>
      </c>
      <c r="D1842" s="8" t="s">
        <v>1415</v>
      </c>
      <c r="E1842" s="8" t="s">
        <v>9025</v>
      </c>
    </row>
    <row r="1843" spans="2:5" ht="12.75" customHeight="1">
      <c r="B1843" s="8" t="s">
        <v>367</v>
      </c>
      <c r="C1843" s="8" t="s">
        <v>7672</v>
      </c>
      <c r="D1843" s="8" t="s">
        <v>1415</v>
      </c>
      <c r="E1843" s="8" t="s">
        <v>9026</v>
      </c>
    </row>
    <row r="1844" spans="2:5" ht="12.75" customHeight="1">
      <c r="B1844" s="8" t="s">
        <v>367</v>
      </c>
      <c r="C1844" s="8" t="s">
        <v>7672</v>
      </c>
      <c r="D1844" s="8" t="s">
        <v>1415</v>
      </c>
      <c r="E1844" s="8" t="s">
        <v>9027</v>
      </c>
    </row>
    <row r="1845" spans="2:5" ht="12.75" customHeight="1">
      <c r="B1845" s="8" t="s">
        <v>868</v>
      </c>
      <c r="C1845" s="8" t="s">
        <v>6376</v>
      </c>
      <c r="D1845" s="8" t="s">
        <v>9028</v>
      </c>
      <c r="E1845" s="8" t="s">
        <v>9029</v>
      </c>
    </row>
    <row r="1846" spans="2:5" ht="12.75" customHeight="1">
      <c r="B1846" s="8" t="s">
        <v>853</v>
      </c>
      <c r="C1846" s="8" t="s">
        <v>1006</v>
      </c>
      <c r="D1846" s="8" t="s">
        <v>9030</v>
      </c>
      <c r="E1846" s="8" t="s">
        <v>9031</v>
      </c>
    </row>
    <row r="1847" spans="2:5" ht="12.75" customHeight="1">
      <c r="B1847" s="8" t="s">
        <v>367</v>
      </c>
      <c r="C1847" s="8" t="s">
        <v>735</v>
      </c>
      <c r="D1847" s="8" t="s">
        <v>9032</v>
      </c>
      <c r="E1847" s="8" t="s">
        <v>9033</v>
      </c>
    </row>
    <row r="1848" spans="2:5" ht="12.75" customHeight="1">
      <c r="B1848" s="8" t="s">
        <v>868</v>
      </c>
      <c r="C1848" s="8" t="s">
        <v>6265</v>
      </c>
      <c r="D1848" s="8" t="s">
        <v>9034</v>
      </c>
      <c r="E1848" s="8" t="s">
        <v>9035</v>
      </c>
    </row>
    <row r="1849" spans="2:5" ht="12.75" customHeight="1">
      <c r="B1849" s="8" t="s">
        <v>864</v>
      </c>
      <c r="C1849" s="8" t="s">
        <v>6757</v>
      </c>
      <c r="D1849" s="8" t="s">
        <v>9036</v>
      </c>
      <c r="E1849" s="8" t="s">
        <v>9037</v>
      </c>
    </row>
    <row r="1850" spans="2:5" ht="12.75" customHeight="1">
      <c r="B1850" s="8" t="s">
        <v>864</v>
      </c>
      <c r="C1850" s="8" t="s">
        <v>6757</v>
      </c>
      <c r="D1850" s="8" t="s">
        <v>9038</v>
      </c>
      <c r="E1850" s="8" t="s">
        <v>9039</v>
      </c>
    </row>
    <row r="1851" spans="2:5" ht="12.75" customHeight="1">
      <c r="B1851" s="8" t="s">
        <v>864</v>
      </c>
      <c r="C1851" s="8" t="s">
        <v>6757</v>
      </c>
      <c r="D1851" s="8" t="s">
        <v>9040</v>
      </c>
      <c r="E1851" s="8" t="s">
        <v>9041</v>
      </c>
    </row>
    <row r="1852" spans="2:5" ht="12.75" customHeight="1">
      <c r="B1852" s="8" t="s">
        <v>864</v>
      </c>
      <c r="C1852" s="8" t="s">
        <v>6757</v>
      </c>
      <c r="D1852" s="8" t="s">
        <v>1415</v>
      </c>
      <c r="E1852" s="8" t="s">
        <v>9042</v>
      </c>
    </row>
    <row r="1853" spans="2:5" ht="12.75" customHeight="1">
      <c r="B1853" s="8" t="s">
        <v>864</v>
      </c>
      <c r="C1853" s="8" t="s">
        <v>6757</v>
      </c>
      <c r="D1853" s="8" t="s">
        <v>9043</v>
      </c>
      <c r="E1853" s="8" t="s">
        <v>9043</v>
      </c>
    </row>
    <row r="1854" spans="2:5" ht="12.75" customHeight="1">
      <c r="B1854" s="8" t="s">
        <v>864</v>
      </c>
      <c r="C1854" s="8" t="s">
        <v>865</v>
      </c>
      <c r="D1854" s="8" t="s">
        <v>9044</v>
      </c>
      <c r="E1854" s="8" t="s">
        <v>9045</v>
      </c>
    </row>
    <row r="1855" spans="2:5" ht="12.75" customHeight="1">
      <c r="B1855" s="8" t="s">
        <v>864</v>
      </c>
      <c r="C1855" s="8" t="s">
        <v>865</v>
      </c>
      <c r="D1855" s="8" t="s">
        <v>1415</v>
      </c>
      <c r="E1855" s="8" t="s">
        <v>9046</v>
      </c>
    </row>
    <row r="1856" spans="2:5" ht="12.75" customHeight="1">
      <c r="B1856" s="8" t="s">
        <v>864</v>
      </c>
      <c r="C1856" s="8" t="s">
        <v>865</v>
      </c>
      <c r="D1856" s="8" t="s">
        <v>1415</v>
      </c>
      <c r="E1856" s="8" t="s">
        <v>9047</v>
      </c>
    </row>
    <row r="1857" spans="2:5" ht="12.75" customHeight="1">
      <c r="B1857" s="8" t="s">
        <v>864</v>
      </c>
      <c r="C1857" s="8" t="s">
        <v>865</v>
      </c>
      <c r="D1857" s="8" t="s">
        <v>1415</v>
      </c>
      <c r="E1857" s="8" t="s">
        <v>9048</v>
      </c>
    </row>
    <row r="1858" spans="2:5" ht="12.75" customHeight="1">
      <c r="B1858" s="8" t="s">
        <v>864</v>
      </c>
      <c r="C1858" s="8" t="s">
        <v>865</v>
      </c>
      <c r="D1858" s="8" t="s">
        <v>1415</v>
      </c>
      <c r="E1858" s="8" t="s">
        <v>9049</v>
      </c>
    </row>
    <row r="1859" spans="2:5" ht="12.75" customHeight="1">
      <c r="B1859" s="8" t="s">
        <v>864</v>
      </c>
      <c r="C1859" s="8" t="s">
        <v>6757</v>
      </c>
      <c r="D1859" s="8" t="s">
        <v>9050</v>
      </c>
      <c r="E1859" s="8" t="s">
        <v>9050</v>
      </c>
    </row>
    <row r="1860" spans="2:5" ht="12.75" customHeight="1">
      <c r="B1860" s="8" t="s">
        <v>864</v>
      </c>
      <c r="C1860" s="8" t="s">
        <v>6757</v>
      </c>
      <c r="D1860" s="8" t="s">
        <v>1415</v>
      </c>
      <c r="E1860" s="8" t="s">
        <v>9051</v>
      </c>
    </row>
    <row r="1861" spans="2:5" ht="12.75" customHeight="1">
      <c r="B1861" s="8" t="s">
        <v>864</v>
      </c>
      <c r="C1861" s="8" t="s">
        <v>865</v>
      </c>
      <c r="D1861" s="8" t="s">
        <v>1415</v>
      </c>
      <c r="E1861" s="8" t="s">
        <v>9052</v>
      </c>
    </row>
    <row r="1862" spans="2:5" ht="12.75" customHeight="1">
      <c r="B1862" s="8" t="s">
        <v>864</v>
      </c>
      <c r="C1862" s="8" t="s">
        <v>865</v>
      </c>
      <c r="D1862" s="8" t="s">
        <v>1415</v>
      </c>
      <c r="E1862" s="8" t="s">
        <v>9053</v>
      </c>
    </row>
    <row r="1863" spans="2:5" ht="12.75" customHeight="1">
      <c r="B1863" s="8" t="s">
        <v>864</v>
      </c>
      <c r="C1863" s="8" t="s">
        <v>865</v>
      </c>
      <c r="D1863" s="8" t="s">
        <v>9054</v>
      </c>
      <c r="E1863" s="8" t="s">
        <v>9054</v>
      </c>
    </row>
    <row r="1864" spans="2:5" ht="12.75" customHeight="1">
      <c r="B1864" s="8" t="s">
        <v>864</v>
      </c>
      <c r="C1864" s="8" t="s">
        <v>865</v>
      </c>
      <c r="D1864" s="8" t="s">
        <v>1415</v>
      </c>
      <c r="E1864" s="8" t="s">
        <v>9055</v>
      </c>
    </row>
    <row r="1865" spans="2:5" ht="12.75" customHeight="1">
      <c r="B1865" s="8" t="s">
        <v>864</v>
      </c>
      <c r="C1865" s="8" t="s">
        <v>865</v>
      </c>
      <c r="D1865" s="8" t="s">
        <v>1415</v>
      </c>
      <c r="E1865" s="8" t="s">
        <v>9056</v>
      </c>
    </row>
    <row r="1866" spans="2:5" ht="12.75" customHeight="1">
      <c r="B1866" s="8" t="s">
        <v>864</v>
      </c>
      <c r="C1866" s="8" t="s">
        <v>865</v>
      </c>
      <c r="D1866" s="8" t="s">
        <v>1415</v>
      </c>
      <c r="E1866" s="8" t="s">
        <v>9057</v>
      </c>
    </row>
    <row r="1867" spans="2:5" ht="12.75" customHeight="1">
      <c r="B1867" s="8" t="s">
        <v>864</v>
      </c>
      <c r="C1867" s="8" t="s">
        <v>865</v>
      </c>
      <c r="D1867" s="8" t="s">
        <v>1415</v>
      </c>
      <c r="E1867" s="8" t="s">
        <v>9058</v>
      </c>
    </row>
    <row r="1868" spans="2:5" ht="12.75" customHeight="1">
      <c r="B1868" s="8" t="s">
        <v>864</v>
      </c>
      <c r="C1868" s="8" t="s">
        <v>865</v>
      </c>
      <c r="D1868" s="8" t="s">
        <v>9059</v>
      </c>
      <c r="E1868" s="8" t="s">
        <v>9060</v>
      </c>
    </row>
    <row r="1869" spans="2:5" ht="12.75" customHeight="1">
      <c r="B1869" s="8" t="s">
        <v>864</v>
      </c>
      <c r="C1869" s="8" t="s">
        <v>6757</v>
      </c>
      <c r="D1869" s="8" t="s">
        <v>9061</v>
      </c>
      <c r="E1869" s="8" t="s">
        <v>9062</v>
      </c>
    </row>
    <row r="1870" spans="2:5" ht="12.75" customHeight="1">
      <c r="B1870" s="8" t="s">
        <v>864</v>
      </c>
      <c r="C1870" s="8" t="s">
        <v>865</v>
      </c>
      <c r="D1870" s="8" t="s">
        <v>9063</v>
      </c>
      <c r="E1870" s="8" t="s">
        <v>9064</v>
      </c>
    </row>
    <row r="1871" spans="2:5" ht="12.75" customHeight="1">
      <c r="B1871" s="8" t="s">
        <v>864</v>
      </c>
      <c r="C1871" s="8" t="s">
        <v>865</v>
      </c>
      <c r="D1871" s="8" t="s">
        <v>9065</v>
      </c>
      <c r="E1871" s="8" t="s">
        <v>9066</v>
      </c>
    </row>
    <row r="1872" spans="2:5" ht="12.75" customHeight="1">
      <c r="B1872" s="8" t="s">
        <v>841</v>
      </c>
      <c r="C1872" s="8" t="s">
        <v>999</v>
      </c>
      <c r="D1872" s="8" t="s">
        <v>969</v>
      </c>
      <c r="E1872" s="8" t="s">
        <v>1433</v>
      </c>
    </row>
    <row r="1873" spans="2:5" ht="12.75" customHeight="1">
      <c r="B1873" s="8" t="s">
        <v>841</v>
      </c>
      <c r="C1873" s="8" t="s">
        <v>999</v>
      </c>
      <c r="D1873" s="8" t="s">
        <v>1000</v>
      </c>
      <c r="E1873" s="8" t="s">
        <v>1002</v>
      </c>
    </row>
    <row r="1874" spans="2:5" ht="12.75" customHeight="1">
      <c r="B1874" s="8" t="s">
        <v>841</v>
      </c>
      <c r="C1874" s="8" t="s">
        <v>999</v>
      </c>
      <c r="D1874" s="8" t="s">
        <v>1415</v>
      </c>
      <c r="E1874" s="8" t="s">
        <v>9067</v>
      </c>
    </row>
    <row r="1875" spans="2:5" ht="12.75" customHeight="1">
      <c r="B1875" s="8" t="s">
        <v>841</v>
      </c>
      <c r="C1875" s="8" t="s">
        <v>999</v>
      </c>
      <c r="D1875" s="8" t="s">
        <v>1415</v>
      </c>
      <c r="E1875" s="8" t="s">
        <v>9068</v>
      </c>
    </row>
    <row r="1876" spans="2:5" ht="12.75" customHeight="1">
      <c r="B1876" s="8" t="s">
        <v>982</v>
      </c>
      <c r="C1876" s="8" t="s">
        <v>7382</v>
      </c>
      <c r="D1876" s="8" t="s">
        <v>9069</v>
      </c>
      <c r="E1876" s="8" t="s">
        <v>9070</v>
      </c>
    </row>
    <row r="1877" spans="2:5" ht="12.75" customHeight="1">
      <c r="B1877" s="8" t="s">
        <v>1945</v>
      </c>
      <c r="C1877" s="8" t="s">
        <v>1946</v>
      </c>
      <c r="D1877" s="8" t="s">
        <v>9071</v>
      </c>
      <c r="E1877" s="8" t="s">
        <v>9072</v>
      </c>
    </row>
    <row r="1878" spans="2:5" ht="12.75" customHeight="1">
      <c r="B1878" s="8" t="s">
        <v>1945</v>
      </c>
      <c r="C1878" s="8" t="s">
        <v>1946</v>
      </c>
      <c r="D1878" s="8" t="s">
        <v>9071</v>
      </c>
      <c r="E1878" s="8" t="s">
        <v>9073</v>
      </c>
    </row>
    <row r="1879" spans="2:5" ht="12.75" customHeight="1">
      <c r="B1879" s="8" t="s">
        <v>1945</v>
      </c>
      <c r="C1879" s="8" t="s">
        <v>1946</v>
      </c>
      <c r="D1879" s="8" t="s">
        <v>1415</v>
      </c>
      <c r="E1879" s="8" t="s">
        <v>9074</v>
      </c>
    </row>
    <row r="1880" spans="2:5" ht="12.75" customHeight="1">
      <c r="B1880" s="8" t="s">
        <v>1945</v>
      </c>
      <c r="C1880" s="8" t="s">
        <v>1946</v>
      </c>
      <c r="D1880" s="8" t="s">
        <v>1415</v>
      </c>
      <c r="E1880" s="8" t="s">
        <v>9075</v>
      </c>
    </row>
    <row r="1881" spans="2:5" ht="12.75" customHeight="1">
      <c r="B1881" s="8" t="s">
        <v>1945</v>
      </c>
      <c r="C1881" s="8" t="s">
        <v>1946</v>
      </c>
      <c r="D1881" s="8" t="s">
        <v>1415</v>
      </c>
      <c r="E1881" s="8" t="s">
        <v>9076</v>
      </c>
    </row>
    <row r="1882" spans="2:5" ht="12.75" customHeight="1">
      <c r="B1882" s="8" t="s">
        <v>1945</v>
      </c>
      <c r="C1882" s="8" t="s">
        <v>1946</v>
      </c>
      <c r="D1882" s="8" t="s">
        <v>1415</v>
      </c>
      <c r="E1882" s="8" t="s">
        <v>9077</v>
      </c>
    </row>
    <row r="1883" spans="2:5" ht="12.75" customHeight="1">
      <c r="B1883" s="8" t="s">
        <v>1945</v>
      </c>
      <c r="C1883" s="8" t="s">
        <v>1946</v>
      </c>
      <c r="D1883" s="8" t="s">
        <v>1415</v>
      </c>
      <c r="E1883" s="8" t="s">
        <v>9078</v>
      </c>
    </row>
    <row r="1884" spans="2:5" ht="12.75" customHeight="1">
      <c r="B1884" s="8" t="s">
        <v>1945</v>
      </c>
      <c r="C1884" s="8" t="s">
        <v>1946</v>
      </c>
      <c r="D1884" s="8" t="s">
        <v>1415</v>
      </c>
      <c r="E1884" s="8" t="s">
        <v>9079</v>
      </c>
    </row>
    <row r="1885" spans="2:5" ht="12.75" customHeight="1">
      <c r="B1885" s="8" t="s">
        <v>1945</v>
      </c>
      <c r="C1885" s="8" t="s">
        <v>1946</v>
      </c>
      <c r="D1885" s="8" t="s">
        <v>1415</v>
      </c>
      <c r="E1885" s="8" t="s">
        <v>9080</v>
      </c>
    </row>
    <row r="1886" spans="2:5" ht="12.75" customHeight="1">
      <c r="B1886" s="8" t="s">
        <v>1945</v>
      </c>
      <c r="C1886" s="8" t="s">
        <v>1946</v>
      </c>
      <c r="D1886" s="8" t="s">
        <v>1415</v>
      </c>
      <c r="E1886" s="8" t="s">
        <v>9081</v>
      </c>
    </row>
    <row r="1887" spans="2:5" ht="12.75" customHeight="1">
      <c r="B1887" s="8" t="s">
        <v>1945</v>
      </c>
      <c r="C1887" s="8" t="s">
        <v>1946</v>
      </c>
      <c r="D1887" s="8" t="s">
        <v>9082</v>
      </c>
      <c r="E1887" s="8" t="s">
        <v>9083</v>
      </c>
    </row>
    <row r="1888" spans="2:5" ht="12.75" customHeight="1">
      <c r="B1888" s="8" t="s">
        <v>1945</v>
      </c>
      <c r="C1888" s="8" t="s">
        <v>1946</v>
      </c>
      <c r="D1888" s="8" t="s">
        <v>9084</v>
      </c>
      <c r="E1888" s="8" t="s">
        <v>9085</v>
      </c>
    </row>
    <row r="1889" spans="2:5" ht="12.75" customHeight="1">
      <c r="B1889" s="8" t="s">
        <v>864</v>
      </c>
      <c r="C1889" s="8" t="s">
        <v>865</v>
      </c>
      <c r="D1889" s="8" t="s">
        <v>9086</v>
      </c>
      <c r="E1889" s="8" t="s">
        <v>9086</v>
      </c>
    </row>
    <row r="1890" spans="2:5" ht="12.75" customHeight="1">
      <c r="B1890" s="8" t="s">
        <v>864</v>
      </c>
      <c r="C1890" s="8" t="s">
        <v>865</v>
      </c>
      <c r="D1890" s="8" t="s">
        <v>9087</v>
      </c>
      <c r="E1890" s="8" t="s">
        <v>9088</v>
      </c>
    </row>
    <row r="1891" spans="2:5" ht="12.75" customHeight="1">
      <c r="B1891" s="8" t="s">
        <v>841</v>
      </c>
      <c r="C1891" s="8" t="s">
        <v>9089</v>
      </c>
      <c r="D1891" s="8" t="s">
        <v>1091</v>
      </c>
      <c r="E1891" s="8" t="s">
        <v>9090</v>
      </c>
    </row>
    <row r="1892" spans="2:5" ht="12.75" customHeight="1">
      <c r="B1892" s="8" t="s">
        <v>841</v>
      </c>
      <c r="C1892" s="8" t="s">
        <v>6321</v>
      </c>
      <c r="D1892" s="8" t="s">
        <v>1091</v>
      </c>
      <c r="E1892" s="8" t="s">
        <v>9091</v>
      </c>
    </row>
    <row r="1893" spans="2:5" ht="12.75" customHeight="1">
      <c r="B1893" s="8" t="s">
        <v>841</v>
      </c>
      <c r="C1893" s="8" t="s">
        <v>6321</v>
      </c>
      <c r="D1893" s="8" t="s">
        <v>1091</v>
      </c>
      <c r="E1893" s="8" t="s">
        <v>9092</v>
      </c>
    </row>
    <row r="1894" spans="2:5" ht="12.75" customHeight="1">
      <c r="B1894" s="8" t="s">
        <v>841</v>
      </c>
      <c r="C1894" s="8" t="s">
        <v>999</v>
      </c>
      <c r="D1894" s="8" t="s">
        <v>1091</v>
      </c>
      <c r="E1894" s="8" t="s">
        <v>1293</v>
      </c>
    </row>
    <row r="1895" spans="2:5" ht="12.75" customHeight="1">
      <c r="B1895" s="8" t="s">
        <v>841</v>
      </c>
      <c r="C1895" s="8" t="s">
        <v>850</v>
      </c>
      <c r="D1895" s="8" t="s">
        <v>9093</v>
      </c>
      <c r="E1895" s="8" t="s">
        <v>9094</v>
      </c>
    </row>
    <row r="1896" spans="2:5" ht="12.75" customHeight="1">
      <c r="B1896" s="8" t="s">
        <v>841</v>
      </c>
      <c r="C1896" s="8" t="s">
        <v>1143</v>
      </c>
      <c r="D1896" s="8" t="s">
        <v>1091</v>
      </c>
      <c r="E1896" s="8" t="s">
        <v>9095</v>
      </c>
    </row>
    <row r="1897" spans="2:5" ht="12.75" customHeight="1">
      <c r="B1897" s="8" t="s">
        <v>841</v>
      </c>
      <c r="C1897" s="8" t="s">
        <v>6321</v>
      </c>
      <c r="D1897" s="8" t="s">
        <v>9096</v>
      </c>
      <c r="E1897" s="8" t="s">
        <v>9097</v>
      </c>
    </row>
    <row r="1898" spans="2:5" ht="12.75" customHeight="1">
      <c r="B1898" s="8" t="s">
        <v>864</v>
      </c>
      <c r="C1898" s="8" t="s">
        <v>865</v>
      </c>
      <c r="D1898" s="8" t="s">
        <v>9098</v>
      </c>
      <c r="E1898" s="8" t="s">
        <v>9099</v>
      </c>
    </row>
    <row r="1899" spans="2:5" ht="12.75" customHeight="1">
      <c r="B1899" s="8" t="s">
        <v>367</v>
      </c>
      <c r="C1899" s="8" t="s">
        <v>978</v>
      </c>
      <c r="D1899" s="8" t="s">
        <v>784</v>
      </c>
      <c r="E1899" s="8" t="s">
        <v>9100</v>
      </c>
    </row>
    <row r="1900" spans="2:5" ht="12.75" customHeight="1">
      <c r="B1900" s="8" t="s">
        <v>283</v>
      </c>
      <c r="C1900" s="8" t="s">
        <v>726</v>
      </c>
      <c r="D1900" s="8" t="s">
        <v>784</v>
      </c>
      <c r="E1900" s="8" t="s">
        <v>9101</v>
      </c>
    </row>
    <row r="1901" spans="2:5" ht="12.75" customHeight="1">
      <c r="B1901" s="8" t="s">
        <v>283</v>
      </c>
      <c r="C1901" s="8" t="s">
        <v>726</v>
      </c>
      <c r="D1901" s="8" t="s">
        <v>1415</v>
      </c>
      <c r="E1901" s="8" t="s">
        <v>9102</v>
      </c>
    </row>
    <row r="1902" spans="2:5" ht="12.75" customHeight="1">
      <c r="B1902" s="8" t="s">
        <v>283</v>
      </c>
      <c r="C1902" s="8" t="s">
        <v>726</v>
      </c>
      <c r="D1902" s="8" t="s">
        <v>1415</v>
      </c>
      <c r="E1902" s="8" t="s">
        <v>9103</v>
      </c>
    </row>
    <row r="1903" spans="2:5" ht="12.75" customHeight="1">
      <c r="B1903" s="8" t="s">
        <v>1945</v>
      </c>
      <c r="C1903" s="8" t="s">
        <v>1946</v>
      </c>
      <c r="D1903" s="8" t="s">
        <v>8592</v>
      </c>
      <c r="E1903" s="8" t="s">
        <v>9104</v>
      </c>
    </row>
    <row r="1904" spans="2:5" ht="12.75" customHeight="1">
      <c r="B1904" s="8" t="s">
        <v>1945</v>
      </c>
      <c r="C1904" s="8" t="s">
        <v>1946</v>
      </c>
      <c r="D1904" s="8" t="s">
        <v>1415</v>
      </c>
      <c r="E1904" s="8" t="s">
        <v>9105</v>
      </c>
    </row>
    <row r="1905" spans="2:5" ht="12.75" customHeight="1">
      <c r="B1905" s="8" t="s">
        <v>301</v>
      </c>
      <c r="C1905" s="8" t="s">
        <v>894</v>
      </c>
      <c r="D1905" s="8" t="s">
        <v>334</v>
      </c>
      <c r="E1905" s="8" t="s">
        <v>1370</v>
      </c>
    </row>
    <row r="1906" spans="2:5" ht="12.75" customHeight="1">
      <c r="B1906" s="8" t="s">
        <v>301</v>
      </c>
      <c r="C1906" s="8" t="s">
        <v>894</v>
      </c>
      <c r="D1906" s="8" t="s">
        <v>334</v>
      </c>
      <c r="E1906" s="8" t="s">
        <v>9106</v>
      </c>
    </row>
    <row r="1907" spans="2:5" ht="12.75" customHeight="1">
      <c r="B1907" s="8" t="s">
        <v>301</v>
      </c>
      <c r="C1907" s="8" t="s">
        <v>894</v>
      </c>
      <c r="D1907" s="8" t="s">
        <v>1415</v>
      </c>
      <c r="E1907" s="8" t="s">
        <v>9107</v>
      </c>
    </row>
    <row r="1908" spans="2:5" ht="12.75" customHeight="1">
      <c r="B1908" s="8" t="s">
        <v>868</v>
      </c>
      <c r="C1908" s="8" t="s">
        <v>6376</v>
      </c>
      <c r="D1908" s="8" t="s">
        <v>9108</v>
      </c>
      <c r="E1908" s="8" t="s">
        <v>9109</v>
      </c>
    </row>
    <row r="1909" spans="2:5" ht="12.75" customHeight="1">
      <c r="B1909" s="8" t="s">
        <v>864</v>
      </c>
      <c r="C1909" s="8" t="s">
        <v>6757</v>
      </c>
      <c r="D1909" s="8" t="s">
        <v>1415</v>
      </c>
      <c r="E1909" s="8" t="s">
        <v>9110</v>
      </c>
    </row>
    <row r="1910" spans="2:5" ht="12.75" customHeight="1">
      <c r="B1910" s="8" t="s">
        <v>864</v>
      </c>
      <c r="C1910" s="8" t="s">
        <v>6757</v>
      </c>
      <c r="D1910" s="8" t="s">
        <v>9111</v>
      </c>
      <c r="E1910" s="8" t="s">
        <v>9112</v>
      </c>
    </row>
    <row r="1911" spans="2:5" ht="12.75" customHeight="1">
      <c r="B1911" s="8" t="s">
        <v>6381</v>
      </c>
      <c r="C1911" s="8" t="s">
        <v>6382</v>
      </c>
      <c r="D1911" s="8" t="s">
        <v>9113</v>
      </c>
      <c r="E1911" s="8" t="s">
        <v>9114</v>
      </c>
    </row>
    <row r="1912" spans="2:5" ht="12.75" customHeight="1">
      <c r="B1912" s="8" t="s">
        <v>868</v>
      </c>
      <c r="C1912" s="8" t="s">
        <v>6376</v>
      </c>
      <c r="D1912" s="8" t="s">
        <v>9115</v>
      </c>
      <c r="E1912" s="8" t="s">
        <v>9116</v>
      </c>
    </row>
    <row r="1913" spans="2:5" ht="12.75" customHeight="1">
      <c r="B1913" s="8" t="s">
        <v>841</v>
      </c>
      <c r="C1913" s="8" t="s">
        <v>6321</v>
      </c>
      <c r="D1913" s="8" t="s">
        <v>9117</v>
      </c>
      <c r="E1913" s="8" t="s">
        <v>9118</v>
      </c>
    </row>
    <row r="1914" spans="2:5" ht="12.75" customHeight="1">
      <c r="B1914" s="8" t="s">
        <v>6432</v>
      </c>
      <c r="C1914" s="8" t="s">
        <v>7049</v>
      </c>
      <c r="D1914" s="8" t="s">
        <v>9119</v>
      </c>
      <c r="E1914" s="8" t="s">
        <v>9120</v>
      </c>
    </row>
    <row r="1915" spans="2:5" ht="12.75" customHeight="1">
      <c r="B1915" s="8" t="s">
        <v>853</v>
      </c>
      <c r="C1915" s="8" t="s">
        <v>1006</v>
      </c>
      <c r="D1915" s="8" t="s">
        <v>9050</v>
      </c>
      <c r="E1915" s="8" t="s">
        <v>9121</v>
      </c>
    </row>
    <row r="1916" spans="2:5" ht="12.75" customHeight="1">
      <c r="B1916" s="8" t="s">
        <v>367</v>
      </c>
      <c r="C1916" s="8" t="s">
        <v>819</v>
      </c>
      <c r="D1916" s="8" t="s">
        <v>9122</v>
      </c>
      <c r="E1916" s="8" t="s">
        <v>9123</v>
      </c>
    </row>
    <row r="1917" spans="2:5" ht="12.75" customHeight="1">
      <c r="B1917" s="8" t="s">
        <v>367</v>
      </c>
      <c r="C1917" s="8" t="s">
        <v>735</v>
      </c>
      <c r="D1917" s="8" t="s">
        <v>9122</v>
      </c>
      <c r="E1917" s="8" t="s">
        <v>9124</v>
      </c>
    </row>
    <row r="1918" spans="2:5" ht="12.75" customHeight="1">
      <c r="B1918" s="8" t="s">
        <v>367</v>
      </c>
      <c r="C1918" s="8" t="s">
        <v>735</v>
      </c>
      <c r="D1918" s="8" t="s">
        <v>9122</v>
      </c>
      <c r="E1918" s="8" t="s">
        <v>9125</v>
      </c>
    </row>
    <row r="1919" spans="2:5" ht="12.75" customHeight="1">
      <c r="B1919" s="8" t="s">
        <v>283</v>
      </c>
      <c r="C1919" s="8" t="s">
        <v>776</v>
      </c>
      <c r="D1919" s="8" t="s">
        <v>2662</v>
      </c>
      <c r="E1919" s="8" t="s">
        <v>2664</v>
      </c>
    </row>
    <row r="1920" spans="2:5" ht="12.75" customHeight="1">
      <c r="B1920" s="8" t="s">
        <v>283</v>
      </c>
      <c r="C1920" s="8" t="s">
        <v>776</v>
      </c>
      <c r="D1920" s="8" t="s">
        <v>1415</v>
      </c>
      <c r="E1920" s="8" t="s">
        <v>9126</v>
      </c>
    </row>
    <row r="1921" spans="2:5" ht="12.75" customHeight="1">
      <c r="B1921" s="8" t="s">
        <v>283</v>
      </c>
      <c r="C1921" s="8" t="s">
        <v>776</v>
      </c>
      <c r="D1921" s="8" t="s">
        <v>1415</v>
      </c>
      <c r="E1921" s="8" t="s">
        <v>9127</v>
      </c>
    </row>
    <row r="1922" spans="2:5" ht="12.75" customHeight="1">
      <c r="B1922" s="8" t="s">
        <v>1024</v>
      </c>
      <c r="C1922" s="8" t="s">
        <v>1321</v>
      </c>
      <c r="D1922" s="8" t="s">
        <v>9128</v>
      </c>
      <c r="E1922" s="8" t="s">
        <v>9129</v>
      </c>
    </row>
    <row r="1923" spans="2:5" ht="12.75" customHeight="1">
      <c r="B1923" s="8" t="s">
        <v>367</v>
      </c>
      <c r="C1923" s="8" t="s">
        <v>735</v>
      </c>
      <c r="D1923" s="8" t="s">
        <v>7673</v>
      </c>
      <c r="E1923" s="8" t="s">
        <v>9130</v>
      </c>
    </row>
    <row r="1924" spans="2:5" ht="12.75" customHeight="1">
      <c r="B1924" s="8" t="s">
        <v>367</v>
      </c>
      <c r="C1924" s="8" t="s">
        <v>735</v>
      </c>
      <c r="D1924" s="8" t="s">
        <v>1415</v>
      </c>
      <c r="E1924" s="8" t="s">
        <v>9131</v>
      </c>
    </row>
    <row r="1925" spans="2:5" ht="12.75" customHeight="1">
      <c r="B1925" s="8" t="s">
        <v>367</v>
      </c>
      <c r="C1925" s="8" t="s">
        <v>735</v>
      </c>
      <c r="D1925" s="8" t="s">
        <v>1263</v>
      </c>
      <c r="E1925" s="8" t="s">
        <v>1268</v>
      </c>
    </row>
    <row r="1926" spans="2:5" ht="12.75" customHeight="1">
      <c r="B1926" s="8" t="s">
        <v>367</v>
      </c>
      <c r="C1926" s="8" t="s">
        <v>735</v>
      </c>
      <c r="D1926" s="8" t="s">
        <v>1263</v>
      </c>
      <c r="E1926" s="8" t="s">
        <v>9132</v>
      </c>
    </row>
    <row r="1927" spans="2:5" ht="12.75" customHeight="1">
      <c r="B1927" s="8" t="s">
        <v>367</v>
      </c>
      <c r="C1927" s="8" t="s">
        <v>735</v>
      </c>
      <c r="D1927" s="8" t="s">
        <v>1263</v>
      </c>
      <c r="E1927" s="8" t="s">
        <v>9133</v>
      </c>
    </row>
    <row r="1928" spans="2:5" ht="12.75" customHeight="1">
      <c r="B1928" s="8" t="s">
        <v>853</v>
      </c>
      <c r="C1928" s="8" t="s">
        <v>1006</v>
      </c>
      <c r="D1928" s="8" t="s">
        <v>6456</v>
      </c>
      <c r="E1928" s="8" t="s">
        <v>9134</v>
      </c>
    </row>
    <row r="1929" spans="2:5" ht="12.75" customHeight="1">
      <c r="B1929" s="8" t="s">
        <v>931</v>
      </c>
      <c r="C1929" s="8" t="s">
        <v>1059</v>
      </c>
      <c r="D1929" s="8" t="s">
        <v>9135</v>
      </c>
      <c r="E1929" s="8" t="s">
        <v>9136</v>
      </c>
    </row>
    <row r="1930" spans="2:5" ht="12.75" customHeight="1">
      <c r="B1930" s="8" t="s">
        <v>283</v>
      </c>
      <c r="C1930" s="8" t="s">
        <v>776</v>
      </c>
      <c r="D1930" s="8" t="s">
        <v>1303</v>
      </c>
      <c r="E1930" s="8" t="s">
        <v>9137</v>
      </c>
    </row>
    <row r="1931" spans="2:5" ht="12.75" customHeight="1">
      <c r="B1931" s="8" t="s">
        <v>283</v>
      </c>
      <c r="C1931" s="8" t="s">
        <v>776</v>
      </c>
      <c r="D1931" s="8" t="s">
        <v>1303</v>
      </c>
      <c r="E1931" s="8" t="s">
        <v>9138</v>
      </c>
    </row>
    <row r="1932" spans="2:5" ht="12.75" customHeight="1">
      <c r="B1932" s="8" t="s">
        <v>283</v>
      </c>
      <c r="C1932" s="8" t="s">
        <v>776</v>
      </c>
      <c r="D1932" s="8" t="s">
        <v>1415</v>
      </c>
      <c r="E1932" s="8" t="s">
        <v>9139</v>
      </c>
    </row>
    <row r="1933" spans="2:5" ht="12.75" customHeight="1">
      <c r="B1933" s="8" t="s">
        <v>283</v>
      </c>
      <c r="C1933" s="8" t="s">
        <v>776</v>
      </c>
      <c r="D1933" s="8" t="s">
        <v>1415</v>
      </c>
      <c r="E1933" s="8" t="s">
        <v>9140</v>
      </c>
    </row>
    <row r="1934" spans="2:5" ht="12.75" customHeight="1">
      <c r="B1934" s="8" t="s">
        <v>283</v>
      </c>
      <c r="C1934" s="8" t="s">
        <v>776</v>
      </c>
      <c r="D1934" s="8" t="s">
        <v>1415</v>
      </c>
      <c r="E1934" s="8" t="s">
        <v>9141</v>
      </c>
    </row>
    <row r="1935" spans="2:5" ht="12.75" customHeight="1">
      <c r="B1935" s="8" t="s">
        <v>283</v>
      </c>
      <c r="C1935" s="8" t="s">
        <v>776</v>
      </c>
      <c r="D1935" s="8" t="s">
        <v>1415</v>
      </c>
      <c r="E1935" s="8" t="s">
        <v>9142</v>
      </c>
    </row>
    <row r="1936" spans="2:5" ht="12.75" customHeight="1">
      <c r="B1936" s="8" t="s">
        <v>283</v>
      </c>
      <c r="C1936" s="8" t="s">
        <v>776</v>
      </c>
      <c r="D1936" s="8" t="s">
        <v>1415</v>
      </c>
      <c r="E1936" s="8" t="s">
        <v>9143</v>
      </c>
    </row>
    <row r="1937" spans="2:5" ht="12.75" customHeight="1">
      <c r="B1937" s="8" t="s">
        <v>283</v>
      </c>
      <c r="C1937" s="8" t="s">
        <v>776</v>
      </c>
      <c r="D1937" s="8" t="s">
        <v>1415</v>
      </c>
      <c r="E1937" s="8" t="s">
        <v>9144</v>
      </c>
    </row>
    <row r="1938" spans="2:5" ht="12.75" customHeight="1">
      <c r="B1938" s="8" t="s">
        <v>283</v>
      </c>
      <c r="C1938" s="8" t="s">
        <v>776</v>
      </c>
      <c r="D1938" s="8" t="s">
        <v>1415</v>
      </c>
      <c r="E1938" s="8" t="s">
        <v>9145</v>
      </c>
    </row>
    <row r="1939" spans="2:5" ht="12.75" customHeight="1">
      <c r="B1939" s="8" t="s">
        <v>283</v>
      </c>
      <c r="C1939" s="8" t="s">
        <v>776</v>
      </c>
      <c r="D1939" s="8" t="s">
        <v>1415</v>
      </c>
      <c r="E1939" s="8" t="s">
        <v>9146</v>
      </c>
    </row>
    <row r="1940" spans="2:5" ht="12.75" customHeight="1">
      <c r="B1940" s="8" t="s">
        <v>6432</v>
      </c>
      <c r="C1940" s="8" t="s">
        <v>7049</v>
      </c>
      <c r="D1940" s="8" t="s">
        <v>9147</v>
      </c>
      <c r="E1940" s="8" t="s">
        <v>9148</v>
      </c>
    </row>
    <row r="1941" spans="2:5" ht="12.75" customHeight="1">
      <c r="B1941" s="8" t="s">
        <v>283</v>
      </c>
      <c r="C1941" s="8" t="s">
        <v>755</v>
      </c>
      <c r="D1941" s="8" t="s">
        <v>9149</v>
      </c>
      <c r="E1941" s="8" t="s">
        <v>9150</v>
      </c>
    </row>
    <row r="1942" spans="2:5" ht="12.75" customHeight="1">
      <c r="B1942" s="8" t="s">
        <v>931</v>
      </c>
      <c r="C1942" s="8" t="s">
        <v>6811</v>
      </c>
      <c r="D1942" s="8" t="s">
        <v>9151</v>
      </c>
      <c r="E1942" s="8" t="s">
        <v>9152</v>
      </c>
    </row>
    <row r="1943" spans="2:5" ht="12.75" customHeight="1">
      <c r="B1943" s="8" t="s">
        <v>931</v>
      </c>
      <c r="C1943" s="8" t="s">
        <v>6811</v>
      </c>
      <c r="D1943" s="8" t="s">
        <v>1415</v>
      </c>
      <c r="E1943" s="8" t="s">
        <v>9153</v>
      </c>
    </row>
    <row r="1944" spans="2:5" ht="12.75" customHeight="1">
      <c r="B1944" s="8" t="s">
        <v>1162</v>
      </c>
      <c r="C1944" s="8" t="s">
        <v>1163</v>
      </c>
      <c r="D1944" s="8" t="s">
        <v>7755</v>
      </c>
      <c r="E1944" s="8" t="s">
        <v>9154</v>
      </c>
    </row>
    <row r="1945" spans="2:5" ht="12.75" customHeight="1">
      <c r="B1945" s="8" t="s">
        <v>1162</v>
      </c>
      <c r="C1945" s="8" t="s">
        <v>1163</v>
      </c>
      <c r="D1945" s="8" t="s">
        <v>7755</v>
      </c>
      <c r="E1945" s="8" t="s">
        <v>9155</v>
      </c>
    </row>
    <row r="1946" spans="2:5" ht="12.75" customHeight="1">
      <c r="B1946" s="8" t="s">
        <v>1162</v>
      </c>
      <c r="C1946" s="8" t="s">
        <v>1163</v>
      </c>
      <c r="D1946" s="8" t="s">
        <v>7755</v>
      </c>
      <c r="E1946" s="8" t="s">
        <v>9156</v>
      </c>
    </row>
    <row r="1947" spans="2:5" ht="12.75" customHeight="1">
      <c r="B1947" s="8" t="s">
        <v>367</v>
      </c>
      <c r="C1947" s="8" t="s">
        <v>731</v>
      </c>
      <c r="D1947" s="8" t="s">
        <v>732</v>
      </c>
      <c r="E1947" s="8" t="s">
        <v>9157</v>
      </c>
    </row>
    <row r="1948" spans="2:5" ht="12.75" customHeight="1">
      <c r="B1948" s="8" t="s">
        <v>367</v>
      </c>
      <c r="C1948" s="8" t="s">
        <v>731</v>
      </c>
      <c r="D1948" s="8" t="s">
        <v>9158</v>
      </c>
      <c r="E1948" s="8" t="s">
        <v>9159</v>
      </c>
    </row>
    <row r="1949" spans="2:5" ht="12.75" customHeight="1">
      <c r="B1949" s="8" t="s">
        <v>301</v>
      </c>
      <c r="C1949" s="8" t="s">
        <v>415</v>
      </c>
      <c r="D1949" s="8" t="s">
        <v>9160</v>
      </c>
      <c r="E1949" s="8" t="s">
        <v>9161</v>
      </c>
    </row>
    <row r="1950" spans="2:5" ht="12.75" customHeight="1">
      <c r="B1950" s="8" t="s">
        <v>301</v>
      </c>
      <c r="C1950" s="8" t="s">
        <v>415</v>
      </c>
      <c r="D1950" s="8" t="s">
        <v>9160</v>
      </c>
      <c r="E1950" s="8" t="s">
        <v>9162</v>
      </c>
    </row>
    <row r="1951" spans="2:5" ht="12.75" customHeight="1">
      <c r="B1951" s="8" t="s">
        <v>283</v>
      </c>
      <c r="C1951" s="8" t="s">
        <v>1234</v>
      </c>
      <c r="D1951" s="8" t="s">
        <v>791</v>
      </c>
      <c r="E1951" s="8" t="s">
        <v>1492</v>
      </c>
    </row>
    <row r="1952" spans="2:5" ht="12.75" customHeight="1">
      <c r="B1952" s="8" t="s">
        <v>367</v>
      </c>
      <c r="C1952" s="8" t="s">
        <v>794</v>
      </c>
      <c r="D1952" s="8" t="s">
        <v>9163</v>
      </c>
      <c r="E1952" s="8" t="s">
        <v>9164</v>
      </c>
    </row>
    <row r="1953" spans="2:5" ht="12.75" customHeight="1">
      <c r="B1953" s="8" t="s">
        <v>740</v>
      </c>
      <c r="C1953" s="8" t="s">
        <v>741</v>
      </c>
      <c r="D1953" s="8" t="s">
        <v>6512</v>
      </c>
      <c r="E1953" s="8" t="s">
        <v>9165</v>
      </c>
    </row>
    <row r="1954" spans="2:5" ht="12.75" customHeight="1">
      <c r="B1954" s="8" t="s">
        <v>367</v>
      </c>
      <c r="C1954" s="8" t="s">
        <v>7946</v>
      </c>
      <c r="D1954" s="8" t="s">
        <v>9166</v>
      </c>
      <c r="E1954" s="8" t="s">
        <v>9167</v>
      </c>
    </row>
    <row r="1955" spans="2:5" ht="12.75" customHeight="1">
      <c r="B1955" s="8" t="s">
        <v>301</v>
      </c>
      <c r="C1955" s="8" t="s">
        <v>415</v>
      </c>
      <c r="D1955" s="8" t="s">
        <v>9168</v>
      </c>
      <c r="E1955" s="8" t="s">
        <v>9169</v>
      </c>
    </row>
    <row r="1956" spans="2:5" ht="12.75" customHeight="1">
      <c r="B1956" s="8" t="s">
        <v>301</v>
      </c>
      <c r="C1956" s="8" t="s">
        <v>415</v>
      </c>
      <c r="D1956" s="8" t="s">
        <v>9168</v>
      </c>
      <c r="E1956" s="8" t="s">
        <v>9170</v>
      </c>
    </row>
    <row r="1957" spans="2:5" ht="12.75" customHeight="1">
      <c r="B1957" s="8" t="s">
        <v>853</v>
      </c>
      <c r="C1957" s="8" t="s">
        <v>1006</v>
      </c>
      <c r="D1957" s="8" t="s">
        <v>9171</v>
      </c>
      <c r="E1957" s="8" t="s">
        <v>9172</v>
      </c>
    </row>
    <row r="1958" spans="2:5" ht="12.75" customHeight="1">
      <c r="B1958" s="8" t="s">
        <v>841</v>
      </c>
      <c r="C1958" s="8" t="s">
        <v>1003</v>
      </c>
      <c r="D1958" s="8" t="s">
        <v>9173</v>
      </c>
      <c r="E1958" s="8" t="s">
        <v>9174</v>
      </c>
    </row>
    <row r="1959" spans="2:5" ht="12.75" customHeight="1">
      <c r="B1959" s="8" t="s">
        <v>283</v>
      </c>
      <c r="C1959" s="8" t="s">
        <v>776</v>
      </c>
      <c r="D1959" s="8" t="s">
        <v>777</v>
      </c>
      <c r="E1959" s="8" t="s">
        <v>779</v>
      </c>
    </row>
    <row r="1960" spans="2:5" ht="12.75" customHeight="1">
      <c r="B1960" s="8" t="s">
        <v>283</v>
      </c>
      <c r="C1960" s="8" t="s">
        <v>776</v>
      </c>
      <c r="D1960" s="8" t="s">
        <v>9175</v>
      </c>
      <c r="E1960" s="8" t="s">
        <v>9176</v>
      </c>
    </row>
    <row r="1961" spans="2:5" ht="12.75" customHeight="1">
      <c r="B1961" s="8" t="s">
        <v>283</v>
      </c>
      <c r="C1961" s="8" t="s">
        <v>776</v>
      </c>
      <c r="D1961" s="8" t="s">
        <v>1415</v>
      </c>
      <c r="E1961" s="8" t="s">
        <v>9177</v>
      </c>
    </row>
    <row r="1962" spans="2:5" ht="12.75" customHeight="1">
      <c r="B1962" s="8" t="s">
        <v>283</v>
      </c>
      <c r="C1962" s="8" t="s">
        <v>776</v>
      </c>
      <c r="D1962" s="8" t="s">
        <v>1415</v>
      </c>
      <c r="E1962" s="8" t="s">
        <v>9178</v>
      </c>
    </row>
    <row r="1963" spans="2:5" ht="12.75" customHeight="1">
      <c r="B1963" s="8" t="s">
        <v>283</v>
      </c>
      <c r="C1963" s="8" t="s">
        <v>776</v>
      </c>
      <c r="D1963" s="8" t="s">
        <v>1415</v>
      </c>
      <c r="E1963" s="8" t="s">
        <v>9179</v>
      </c>
    </row>
    <row r="1964" spans="2:5" ht="12.75" customHeight="1">
      <c r="B1964" s="8" t="s">
        <v>283</v>
      </c>
      <c r="C1964" s="8" t="s">
        <v>776</v>
      </c>
      <c r="D1964" s="8" t="s">
        <v>9175</v>
      </c>
      <c r="E1964" s="8" t="s">
        <v>9180</v>
      </c>
    </row>
    <row r="1965" spans="2:5" ht="12.75" customHeight="1">
      <c r="B1965" s="8" t="s">
        <v>283</v>
      </c>
      <c r="C1965" s="8" t="s">
        <v>776</v>
      </c>
      <c r="D1965" s="8" t="s">
        <v>9175</v>
      </c>
      <c r="E1965" s="8" t="s">
        <v>9181</v>
      </c>
    </row>
    <row r="1966" spans="2:5" ht="12.75" customHeight="1">
      <c r="B1966" s="8" t="s">
        <v>1945</v>
      </c>
      <c r="C1966" s="8" t="s">
        <v>1946</v>
      </c>
      <c r="D1966" s="8" t="s">
        <v>9182</v>
      </c>
      <c r="E1966" s="8" t="s">
        <v>9183</v>
      </c>
    </row>
    <row r="1967" spans="2:5" ht="12.75" customHeight="1">
      <c r="B1967" s="8" t="s">
        <v>301</v>
      </c>
      <c r="C1967" s="8" t="s">
        <v>927</v>
      </c>
      <c r="D1967" s="8" t="s">
        <v>928</v>
      </c>
      <c r="E1967" s="8" t="s">
        <v>930</v>
      </c>
    </row>
    <row r="1968" spans="2:5" ht="12.75" customHeight="1">
      <c r="B1968" s="8" t="s">
        <v>301</v>
      </c>
      <c r="C1968" s="8" t="s">
        <v>927</v>
      </c>
      <c r="D1968" s="8" t="s">
        <v>928</v>
      </c>
      <c r="E1968" s="8" t="s">
        <v>9184</v>
      </c>
    </row>
    <row r="1969" spans="2:5" ht="12.75" customHeight="1">
      <c r="B1969" s="8" t="s">
        <v>841</v>
      </c>
      <c r="C1969" s="8" t="s">
        <v>7834</v>
      </c>
      <c r="D1969" s="8" t="s">
        <v>7419</v>
      </c>
      <c r="E1969" s="8" t="s">
        <v>9185</v>
      </c>
    </row>
    <row r="1970" spans="2:5" ht="12.75" customHeight="1">
      <c r="B1970" s="8" t="s">
        <v>841</v>
      </c>
      <c r="C1970" s="8" t="s">
        <v>7834</v>
      </c>
      <c r="D1970" s="8" t="s">
        <v>8719</v>
      </c>
      <c r="E1970" s="8" t="s">
        <v>9186</v>
      </c>
    </row>
    <row r="1971" spans="2:5" ht="12.75" customHeight="1">
      <c r="B1971" s="8" t="s">
        <v>367</v>
      </c>
      <c r="C1971" s="8" t="s">
        <v>735</v>
      </c>
      <c r="D1971" s="8" t="s">
        <v>810</v>
      </c>
      <c r="E1971" s="8" t="s">
        <v>1244</v>
      </c>
    </row>
    <row r="1972" spans="2:5" ht="12.75" customHeight="1">
      <c r="B1972" s="8" t="s">
        <v>853</v>
      </c>
      <c r="C1972" s="8" t="s">
        <v>1006</v>
      </c>
      <c r="D1972" s="8" t="s">
        <v>1314</v>
      </c>
      <c r="E1972" s="8" t="s">
        <v>1316</v>
      </c>
    </row>
    <row r="1973" spans="2:5" ht="12.75" customHeight="1">
      <c r="B1973" s="8" t="s">
        <v>853</v>
      </c>
      <c r="C1973" s="8" t="s">
        <v>1006</v>
      </c>
      <c r="D1973" s="8" t="s">
        <v>1415</v>
      </c>
      <c r="E1973" s="8" t="s">
        <v>9187</v>
      </c>
    </row>
    <row r="1974" spans="2:5" ht="12.75" customHeight="1">
      <c r="B1974" s="8" t="s">
        <v>868</v>
      </c>
      <c r="C1974" s="8" t="s">
        <v>6278</v>
      </c>
      <c r="D1974" s="8" t="s">
        <v>9188</v>
      </c>
      <c r="E1974" s="8" t="s">
        <v>9189</v>
      </c>
    </row>
    <row r="1975" spans="2:5" ht="12.75" customHeight="1">
      <c r="B1975" s="8" t="s">
        <v>283</v>
      </c>
      <c r="C1975" s="8" t="s">
        <v>783</v>
      </c>
      <c r="D1975" s="8" t="s">
        <v>784</v>
      </c>
      <c r="E1975" s="8" t="s">
        <v>786</v>
      </c>
    </row>
    <row r="1976" spans="2:5" ht="12.75" customHeight="1">
      <c r="B1976" s="8" t="s">
        <v>283</v>
      </c>
      <c r="C1976" s="8" t="s">
        <v>783</v>
      </c>
      <c r="D1976" s="8" t="s">
        <v>1415</v>
      </c>
      <c r="E1976" s="8" t="s">
        <v>9190</v>
      </c>
    </row>
    <row r="1977" spans="2:5" ht="12.75" customHeight="1">
      <c r="B1977" s="8" t="s">
        <v>283</v>
      </c>
      <c r="C1977" s="8" t="s">
        <v>783</v>
      </c>
      <c r="D1977" s="8" t="s">
        <v>1415</v>
      </c>
      <c r="E1977" s="8" t="s">
        <v>9191</v>
      </c>
    </row>
    <row r="1978" spans="2:5" ht="12.75" customHeight="1">
      <c r="B1978" s="8" t="s">
        <v>283</v>
      </c>
      <c r="C1978" s="8" t="s">
        <v>783</v>
      </c>
      <c r="D1978" s="8" t="s">
        <v>1415</v>
      </c>
      <c r="E1978" s="8" t="s">
        <v>9192</v>
      </c>
    </row>
    <row r="1979" spans="2:5" ht="12.75" customHeight="1">
      <c r="B1979" s="8" t="s">
        <v>283</v>
      </c>
      <c r="C1979" s="8" t="s">
        <v>783</v>
      </c>
      <c r="D1979" s="8" t="s">
        <v>1415</v>
      </c>
      <c r="E1979" s="8" t="s">
        <v>9193</v>
      </c>
    </row>
    <row r="1980" spans="2:5" ht="12.75" customHeight="1">
      <c r="B1980" s="8" t="s">
        <v>740</v>
      </c>
      <c r="C1980" s="8" t="s">
        <v>6667</v>
      </c>
      <c r="D1980" s="8" t="s">
        <v>9194</v>
      </c>
      <c r="E1980" s="8" t="s">
        <v>9195</v>
      </c>
    </row>
    <row r="1981" spans="2:5" ht="12.75" customHeight="1">
      <c r="B1981" s="8" t="s">
        <v>740</v>
      </c>
      <c r="C1981" s="8" t="s">
        <v>6681</v>
      </c>
      <c r="D1981" s="8" t="s">
        <v>9196</v>
      </c>
      <c r="E1981" s="8" t="s">
        <v>9197</v>
      </c>
    </row>
    <row r="1982" spans="2:5" ht="12.75" customHeight="1">
      <c r="B1982" s="8" t="s">
        <v>283</v>
      </c>
      <c r="C1982" s="8" t="s">
        <v>787</v>
      </c>
      <c r="D1982" s="8" t="s">
        <v>1094</v>
      </c>
      <c r="E1982" s="8" t="s">
        <v>1226</v>
      </c>
    </row>
    <row r="1983" spans="2:5" ht="12.75" customHeight="1">
      <c r="B1983" s="8" t="s">
        <v>864</v>
      </c>
      <c r="C1983" s="8" t="s">
        <v>865</v>
      </c>
      <c r="D1983" s="8" t="s">
        <v>9198</v>
      </c>
      <c r="E1983" s="8" t="s">
        <v>9199</v>
      </c>
    </row>
    <row r="1984" spans="2:5" ht="12.75" customHeight="1">
      <c r="B1984" s="8" t="s">
        <v>864</v>
      </c>
      <c r="C1984" s="8" t="s">
        <v>865</v>
      </c>
      <c r="D1984" s="8" t="s">
        <v>9200</v>
      </c>
      <c r="E1984" s="8" t="s">
        <v>9201</v>
      </c>
    </row>
    <row r="1985" spans="2:5" ht="12.75" customHeight="1">
      <c r="B1985" s="8" t="s">
        <v>864</v>
      </c>
      <c r="C1985" s="8" t="s">
        <v>6757</v>
      </c>
      <c r="D1985" s="8" t="s">
        <v>9202</v>
      </c>
      <c r="E1985" s="8" t="s">
        <v>9202</v>
      </c>
    </row>
    <row r="1986" spans="2:5" ht="12.75" customHeight="1">
      <c r="B1986" s="8" t="s">
        <v>864</v>
      </c>
      <c r="C1986" s="8" t="s">
        <v>6757</v>
      </c>
      <c r="D1986" s="8" t="s">
        <v>9203</v>
      </c>
      <c r="E1986" s="8" t="s">
        <v>9204</v>
      </c>
    </row>
    <row r="1987" spans="2:5" ht="12.75" customHeight="1">
      <c r="B1987" s="8" t="s">
        <v>864</v>
      </c>
      <c r="C1987" s="8" t="s">
        <v>6757</v>
      </c>
      <c r="D1987" s="8" t="s">
        <v>1415</v>
      </c>
      <c r="E1987" s="8" t="s">
        <v>9205</v>
      </c>
    </row>
    <row r="1988" spans="2:5" ht="12.75" customHeight="1">
      <c r="B1988" s="8" t="s">
        <v>864</v>
      </c>
      <c r="C1988" s="8" t="s">
        <v>6757</v>
      </c>
      <c r="D1988" s="8" t="s">
        <v>1415</v>
      </c>
      <c r="E1988" s="8" t="s">
        <v>9206</v>
      </c>
    </row>
    <row r="1989" spans="2:5" ht="12.75" customHeight="1">
      <c r="B1989" s="8" t="s">
        <v>864</v>
      </c>
      <c r="C1989" s="8" t="s">
        <v>6757</v>
      </c>
      <c r="D1989" s="8" t="s">
        <v>1415</v>
      </c>
      <c r="E1989" s="8" t="s">
        <v>9207</v>
      </c>
    </row>
    <row r="1990" spans="2:5" ht="12.75" customHeight="1">
      <c r="B1990" s="8" t="s">
        <v>864</v>
      </c>
      <c r="C1990" s="8" t="s">
        <v>6757</v>
      </c>
      <c r="D1990" s="8" t="s">
        <v>1415</v>
      </c>
      <c r="E1990" s="8" t="s">
        <v>9208</v>
      </c>
    </row>
    <row r="1991" spans="2:5" ht="12.75" customHeight="1">
      <c r="B1991" s="8" t="s">
        <v>864</v>
      </c>
      <c r="C1991" s="8" t="s">
        <v>6757</v>
      </c>
      <c r="D1991" s="8" t="s">
        <v>1415</v>
      </c>
      <c r="E1991" s="8" t="s">
        <v>9209</v>
      </c>
    </row>
    <row r="1992" spans="2:5" ht="12.75" customHeight="1">
      <c r="B1992" s="8" t="s">
        <v>864</v>
      </c>
      <c r="C1992" s="8" t="s">
        <v>6757</v>
      </c>
      <c r="D1992" s="8" t="s">
        <v>9210</v>
      </c>
      <c r="E1992" s="8" t="s">
        <v>9210</v>
      </c>
    </row>
    <row r="1993" spans="2:5" ht="12.75" customHeight="1">
      <c r="B1993" s="8" t="s">
        <v>864</v>
      </c>
      <c r="C1993" s="8" t="s">
        <v>865</v>
      </c>
      <c r="D1993" s="8" t="s">
        <v>9211</v>
      </c>
      <c r="E1993" s="8" t="s">
        <v>9212</v>
      </c>
    </row>
    <row r="1994" spans="2:5" ht="12.75" customHeight="1">
      <c r="B1994" s="8" t="s">
        <v>864</v>
      </c>
      <c r="C1994" s="8" t="s">
        <v>6757</v>
      </c>
      <c r="D1994" s="8" t="s">
        <v>9213</v>
      </c>
      <c r="E1994" s="8" t="s">
        <v>9214</v>
      </c>
    </row>
    <row r="1995" spans="2:5" ht="12.75" customHeight="1">
      <c r="B1995" s="8" t="s">
        <v>864</v>
      </c>
      <c r="C1995" s="8" t="s">
        <v>865</v>
      </c>
      <c r="D1995" s="8" t="s">
        <v>9215</v>
      </c>
      <c r="E1995" s="8" t="s">
        <v>9216</v>
      </c>
    </row>
    <row r="1996" spans="2:5" ht="12.75" customHeight="1">
      <c r="B1996" s="8" t="s">
        <v>367</v>
      </c>
      <c r="C1996" s="8" t="s">
        <v>731</v>
      </c>
      <c r="D1996" s="8" t="s">
        <v>9217</v>
      </c>
      <c r="E1996" s="8" t="s">
        <v>9218</v>
      </c>
    </row>
    <row r="1997" spans="2:5" ht="12.75" customHeight="1">
      <c r="B1997" s="8" t="s">
        <v>990</v>
      </c>
      <c r="C1997" s="8" t="s">
        <v>991</v>
      </c>
      <c r="D1997" s="8" t="s">
        <v>9219</v>
      </c>
      <c r="E1997" s="8" t="s">
        <v>9220</v>
      </c>
    </row>
    <row r="1998" spans="2:5" ht="12.75" customHeight="1">
      <c r="B1998" s="8" t="s">
        <v>990</v>
      </c>
      <c r="C1998" s="8" t="s">
        <v>991</v>
      </c>
      <c r="D1998" s="8" t="s">
        <v>1415</v>
      </c>
      <c r="E1998" s="8" t="s">
        <v>9221</v>
      </c>
    </row>
    <row r="1999" spans="2:5" ht="12.75" customHeight="1">
      <c r="B1999" s="8" t="s">
        <v>990</v>
      </c>
      <c r="C1999" s="8" t="s">
        <v>991</v>
      </c>
      <c r="D1999" s="8" t="s">
        <v>1415</v>
      </c>
      <c r="E1999" s="8" t="s">
        <v>9222</v>
      </c>
    </row>
    <row r="2000" spans="2:5" ht="12.75" customHeight="1">
      <c r="B2000" s="8" t="s">
        <v>990</v>
      </c>
      <c r="C2000" s="8" t="s">
        <v>991</v>
      </c>
      <c r="D2000" s="8" t="s">
        <v>1415</v>
      </c>
      <c r="E2000" s="8" t="s">
        <v>9223</v>
      </c>
    </row>
    <row r="2001" spans="2:5" ht="12.75" customHeight="1">
      <c r="B2001" s="8" t="s">
        <v>990</v>
      </c>
      <c r="C2001" s="8" t="s">
        <v>991</v>
      </c>
      <c r="D2001" s="8" t="s">
        <v>9224</v>
      </c>
      <c r="E2001" s="8" t="s">
        <v>9225</v>
      </c>
    </row>
    <row r="2002" spans="2:5" ht="12.75" customHeight="1">
      <c r="B2002" s="8" t="s">
        <v>990</v>
      </c>
      <c r="C2002" s="8" t="s">
        <v>991</v>
      </c>
      <c r="D2002" s="8" t="s">
        <v>1415</v>
      </c>
      <c r="E2002" s="8" t="s">
        <v>9226</v>
      </c>
    </row>
    <row r="2003" spans="2:5" ht="12.75" customHeight="1">
      <c r="B2003" s="8" t="s">
        <v>853</v>
      </c>
      <c r="C2003" s="8" t="s">
        <v>6890</v>
      </c>
      <c r="D2003" s="8" t="s">
        <v>9227</v>
      </c>
      <c r="E2003" s="8" t="s">
        <v>9228</v>
      </c>
    </row>
    <row r="2004" spans="2:5" ht="12.75" customHeight="1">
      <c r="B2004" s="8" t="s">
        <v>864</v>
      </c>
      <c r="C2004" s="8" t="s">
        <v>865</v>
      </c>
      <c r="D2004" s="8" t="s">
        <v>9229</v>
      </c>
      <c r="E2004" s="8" t="s">
        <v>9230</v>
      </c>
    </row>
    <row r="2005" spans="2:5" ht="12.75" customHeight="1">
      <c r="B2005" s="8" t="s">
        <v>853</v>
      </c>
      <c r="C2005" s="8" t="s">
        <v>1006</v>
      </c>
      <c r="D2005" s="8" t="s">
        <v>9231</v>
      </c>
      <c r="E2005" s="8" t="s">
        <v>9232</v>
      </c>
    </row>
    <row r="2006" spans="2:5" ht="12.75" customHeight="1">
      <c r="B2006" s="8" t="s">
        <v>1945</v>
      </c>
      <c r="C2006" s="8" t="s">
        <v>1946</v>
      </c>
      <c r="D2006" s="8" t="s">
        <v>9233</v>
      </c>
      <c r="E2006" s="8" t="s">
        <v>9234</v>
      </c>
    </row>
    <row r="2007" spans="2:5" ht="12.75" customHeight="1">
      <c r="B2007" s="8" t="s">
        <v>982</v>
      </c>
      <c r="C2007" s="8" t="s">
        <v>8306</v>
      </c>
      <c r="D2007" s="8" t="s">
        <v>9235</v>
      </c>
      <c r="E2007" s="8" t="s">
        <v>9236</v>
      </c>
    </row>
    <row r="2008" spans="2:5" ht="12.75" customHeight="1">
      <c r="B2008" s="8" t="s">
        <v>982</v>
      </c>
      <c r="C2008" s="8" t="s">
        <v>1419</v>
      </c>
      <c r="D2008" s="8" t="s">
        <v>9235</v>
      </c>
      <c r="E2008" s="8" t="s">
        <v>9237</v>
      </c>
    </row>
    <row r="2009" spans="2:5" ht="12.75" customHeight="1">
      <c r="B2009" s="8" t="s">
        <v>864</v>
      </c>
      <c r="C2009" s="8" t="s">
        <v>865</v>
      </c>
      <c r="D2009" s="8" t="s">
        <v>9235</v>
      </c>
      <c r="E2009" s="8" t="s">
        <v>9238</v>
      </c>
    </row>
    <row r="2010" spans="2:5" ht="12.75" customHeight="1">
      <c r="B2010" s="8" t="s">
        <v>283</v>
      </c>
      <c r="C2010" s="8" t="s">
        <v>776</v>
      </c>
      <c r="D2010" s="8" t="s">
        <v>1094</v>
      </c>
      <c r="E2010" s="8" t="s">
        <v>9239</v>
      </c>
    </row>
    <row r="2011" spans="2:5" ht="12.75" customHeight="1">
      <c r="B2011" s="8" t="s">
        <v>868</v>
      </c>
      <c r="C2011" s="8" t="s">
        <v>6278</v>
      </c>
      <c r="D2011" s="8" t="s">
        <v>9240</v>
      </c>
      <c r="E2011" s="8" t="s">
        <v>9241</v>
      </c>
    </row>
    <row r="2012" spans="2:5" ht="12.75" customHeight="1">
      <c r="B2012" s="8" t="s">
        <v>864</v>
      </c>
      <c r="C2012" s="8" t="s">
        <v>865</v>
      </c>
      <c r="D2012" s="8" t="s">
        <v>9242</v>
      </c>
      <c r="E2012" s="8" t="s">
        <v>9243</v>
      </c>
    </row>
    <row r="2013" spans="2:5" ht="12.75" customHeight="1">
      <c r="B2013" s="8" t="s">
        <v>864</v>
      </c>
      <c r="C2013" s="8" t="s">
        <v>865</v>
      </c>
      <c r="D2013" s="8" t="s">
        <v>1415</v>
      </c>
      <c r="E2013" s="8" t="s">
        <v>9244</v>
      </c>
    </row>
    <row r="2014" spans="2:5" ht="12.75" customHeight="1">
      <c r="B2014" s="8" t="s">
        <v>301</v>
      </c>
      <c r="C2014" s="8" t="s">
        <v>894</v>
      </c>
      <c r="D2014" s="8" t="s">
        <v>334</v>
      </c>
      <c r="E2014" s="8" t="s">
        <v>1042</v>
      </c>
    </row>
    <row r="2015" spans="2:5" ht="12.75" customHeight="1">
      <c r="B2015" s="8" t="s">
        <v>301</v>
      </c>
      <c r="C2015" s="8" t="s">
        <v>302</v>
      </c>
      <c r="D2015" s="8" t="s">
        <v>334</v>
      </c>
      <c r="E2015" s="8" t="s">
        <v>1336</v>
      </c>
    </row>
    <row r="2016" spans="2:5" ht="12.75" customHeight="1">
      <c r="B2016" s="8" t="s">
        <v>301</v>
      </c>
      <c r="C2016" s="8" t="s">
        <v>888</v>
      </c>
      <c r="D2016" s="8" t="s">
        <v>334</v>
      </c>
      <c r="E2016" s="8" t="s">
        <v>9245</v>
      </c>
    </row>
    <row r="2017" spans="2:5" ht="12.75" customHeight="1">
      <c r="B2017" s="8" t="s">
        <v>301</v>
      </c>
      <c r="C2017" s="8" t="s">
        <v>302</v>
      </c>
      <c r="D2017" s="8" t="s">
        <v>334</v>
      </c>
      <c r="E2017" s="8" t="s">
        <v>1329</v>
      </c>
    </row>
    <row r="2018" spans="2:5" ht="12.75" customHeight="1">
      <c r="B2018" s="8" t="s">
        <v>301</v>
      </c>
      <c r="C2018" s="8" t="s">
        <v>302</v>
      </c>
      <c r="D2018" s="8" t="s">
        <v>334</v>
      </c>
      <c r="E2018" s="8" t="s">
        <v>1366</v>
      </c>
    </row>
    <row r="2019" spans="2:5" ht="12.75" customHeight="1">
      <c r="B2019" s="8" t="s">
        <v>301</v>
      </c>
      <c r="C2019" s="8" t="s">
        <v>894</v>
      </c>
      <c r="D2019" s="8" t="s">
        <v>334</v>
      </c>
      <c r="E2019" s="8" t="s">
        <v>1368</v>
      </c>
    </row>
    <row r="2020" spans="2:5" ht="12.75" customHeight="1">
      <c r="B2020" s="8" t="s">
        <v>301</v>
      </c>
      <c r="C2020" s="8" t="s">
        <v>894</v>
      </c>
      <c r="D2020" s="8" t="s">
        <v>334</v>
      </c>
      <c r="E2020" s="8" t="s">
        <v>1170</v>
      </c>
    </row>
    <row r="2021" spans="2:5" ht="12.75" customHeight="1">
      <c r="B2021" s="8" t="s">
        <v>301</v>
      </c>
      <c r="C2021" s="8" t="s">
        <v>302</v>
      </c>
      <c r="D2021" s="8" t="s">
        <v>334</v>
      </c>
      <c r="E2021" s="8" t="s">
        <v>875</v>
      </c>
    </row>
    <row r="2022" spans="2:5" ht="12.75" customHeight="1">
      <c r="B2022" s="8" t="s">
        <v>301</v>
      </c>
      <c r="C2022" s="8" t="s">
        <v>894</v>
      </c>
      <c r="D2022" s="8" t="s">
        <v>334</v>
      </c>
      <c r="E2022" s="8" t="s">
        <v>895</v>
      </c>
    </row>
    <row r="2023" spans="2:5" ht="12.75" customHeight="1">
      <c r="B2023" s="8" t="s">
        <v>301</v>
      </c>
      <c r="C2023" s="8" t="s">
        <v>1445</v>
      </c>
      <c r="D2023" s="8" t="s">
        <v>334</v>
      </c>
      <c r="E2023" s="8" t="s">
        <v>9246</v>
      </c>
    </row>
    <row r="2024" spans="2:5" ht="12.75" customHeight="1">
      <c r="B2024" s="8" t="s">
        <v>301</v>
      </c>
      <c r="C2024" s="8" t="s">
        <v>927</v>
      </c>
      <c r="D2024" s="8" t="s">
        <v>7494</v>
      </c>
      <c r="E2024" s="8" t="s">
        <v>9247</v>
      </c>
    </row>
    <row r="2025" spans="2:5" ht="12.75" customHeight="1">
      <c r="B2025" s="8" t="s">
        <v>853</v>
      </c>
      <c r="C2025" s="8" t="s">
        <v>1006</v>
      </c>
      <c r="D2025" s="8" t="s">
        <v>9248</v>
      </c>
      <c r="E2025" s="8" t="s">
        <v>9249</v>
      </c>
    </row>
    <row r="2026" spans="2:5" ht="12.75" customHeight="1">
      <c r="B2026" s="8" t="s">
        <v>301</v>
      </c>
      <c r="C2026" s="8" t="s">
        <v>415</v>
      </c>
      <c r="D2026" s="8" t="s">
        <v>909</v>
      </c>
      <c r="E2026" s="8" t="s">
        <v>9250</v>
      </c>
    </row>
    <row r="2027" spans="2:5" ht="12.75" customHeight="1">
      <c r="B2027" s="8" t="s">
        <v>301</v>
      </c>
      <c r="C2027" s="8" t="s">
        <v>415</v>
      </c>
      <c r="D2027" s="8" t="s">
        <v>909</v>
      </c>
      <c r="E2027" s="8" t="s">
        <v>9251</v>
      </c>
    </row>
    <row r="2028" spans="2:5" ht="12.75" customHeight="1">
      <c r="B2028" s="8" t="s">
        <v>301</v>
      </c>
      <c r="C2028" s="8" t="s">
        <v>919</v>
      </c>
      <c r="D2028" s="8" t="s">
        <v>920</v>
      </c>
      <c r="E2028" s="8" t="s">
        <v>922</v>
      </c>
    </row>
    <row r="2029" spans="2:5" ht="12.75" customHeight="1">
      <c r="B2029" s="8" t="s">
        <v>301</v>
      </c>
      <c r="C2029" s="8" t="s">
        <v>919</v>
      </c>
      <c r="D2029" s="8" t="s">
        <v>747</v>
      </c>
      <c r="E2029" s="8" t="s">
        <v>1343</v>
      </c>
    </row>
    <row r="2030" spans="2:5" ht="12.75" customHeight="1">
      <c r="B2030" s="8" t="s">
        <v>301</v>
      </c>
      <c r="C2030" s="8" t="s">
        <v>919</v>
      </c>
      <c r="D2030" s="8" t="s">
        <v>747</v>
      </c>
      <c r="E2030" s="8" t="s">
        <v>9252</v>
      </c>
    </row>
    <row r="2031" spans="2:5" ht="12.75" customHeight="1">
      <c r="B2031" s="8" t="s">
        <v>841</v>
      </c>
      <c r="C2031" s="8" t="s">
        <v>850</v>
      </c>
      <c r="D2031" s="8" t="s">
        <v>9253</v>
      </c>
      <c r="E2031" s="8" t="s">
        <v>9254</v>
      </c>
    </row>
    <row r="2032" spans="2:5" ht="12.75" customHeight="1">
      <c r="B2032" s="8" t="s">
        <v>283</v>
      </c>
      <c r="C2032" s="8" t="s">
        <v>761</v>
      </c>
      <c r="D2032" s="8" t="s">
        <v>961</v>
      </c>
      <c r="E2032" s="8" t="s">
        <v>9255</v>
      </c>
    </row>
    <row r="2033" spans="2:5" ht="12.75" customHeight="1">
      <c r="B2033" s="8" t="s">
        <v>283</v>
      </c>
      <c r="C2033" s="8" t="s">
        <v>1553</v>
      </c>
      <c r="D2033" s="8" t="s">
        <v>961</v>
      </c>
      <c r="E2033" s="8" t="s">
        <v>9256</v>
      </c>
    </row>
    <row r="2034" spans="2:5" ht="12.75" customHeight="1">
      <c r="B2034" s="8" t="s">
        <v>283</v>
      </c>
      <c r="C2034" s="8" t="s">
        <v>6258</v>
      </c>
      <c r="D2034" s="8" t="s">
        <v>1415</v>
      </c>
      <c r="E2034" s="8" t="s">
        <v>9257</v>
      </c>
    </row>
    <row r="2035" spans="2:5" ht="12.75" customHeight="1">
      <c r="B2035" s="8" t="s">
        <v>740</v>
      </c>
      <c r="C2035" s="8" t="s">
        <v>6667</v>
      </c>
      <c r="D2035" s="8" t="s">
        <v>9258</v>
      </c>
      <c r="E2035" s="8" t="s">
        <v>9259</v>
      </c>
    </row>
    <row r="2036" spans="2:5" ht="12.75" customHeight="1">
      <c r="B2036" s="8" t="s">
        <v>853</v>
      </c>
      <c r="C2036" s="8" t="s">
        <v>1006</v>
      </c>
      <c r="D2036" s="8" t="s">
        <v>8976</v>
      </c>
      <c r="E2036" s="8" t="s">
        <v>9260</v>
      </c>
    </row>
    <row r="2037" spans="2:5" ht="12.75" customHeight="1">
      <c r="B2037" s="8" t="s">
        <v>367</v>
      </c>
      <c r="C2037" s="8" t="s">
        <v>978</v>
      </c>
      <c r="D2037" s="8" t="s">
        <v>8457</v>
      </c>
      <c r="E2037" s="8" t="s">
        <v>9261</v>
      </c>
    </row>
    <row r="2038" spans="2:5" ht="12.75" customHeight="1">
      <c r="B2038" s="8" t="s">
        <v>6432</v>
      </c>
      <c r="C2038" s="8" t="s">
        <v>7049</v>
      </c>
      <c r="D2038" s="8" t="s">
        <v>9262</v>
      </c>
      <c r="E2038" s="8" t="s">
        <v>9263</v>
      </c>
    </row>
    <row r="2039" spans="2:5" ht="12.75" customHeight="1">
      <c r="B2039" s="8" t="s">
        <v>301</v>
      </c>
      <c r="C2039" s="8" t="s">
        <v>415</v>
      </c>
      <c r="D2039" s="8" t="s">
        <v>9264</v>
      </c>
      <c r="E2039" s="8" t="s">
        <v>9265</v>
      </c>
    </row>
    <row r="2040" spans="2:5" ht="12.75" customHeight="1">
      <c r="B2040" s="8" t="s">
        <v>301</v>
      </c>
      <c r="C2040" s="8" t="s">
        <v>881</v>
      </c>
      <c r="D2040" s="8" t="s">
        <v>9264</v>
      </c>
      <c r="E2040" s="8" t="s">
        <v>9266</v>
      </c>
    </row>
    <row r="2041" spans="2:5" ht="12.75" customHeight="1">
      <c r="B2041" s="8" t="s">
        <v>301</v>
      </c>
      <c r="C2041" s="8" t="s">
        <v>881</v>
      </c>
      <c r="D2041" s="8" t="s">
        <v>9264</v>
      </c>
      <c r="E2041" s="8" t="s">
        <v>9267</v>
      </c>
    </row>
    <row r="2042" spans="2:5" ht="12.75" customHeight="1">
      <c r="B2042" s="8" t="s">
        <v>301</v>
      </c>
      <c r="C2042" s="8" t="s">
        <v>415</v>
      </c>
      <c r="D2042" s="8" t="s">
        <v>9264</v>
      </c>
      <c r="E2042" s="8" t="s">
        <v>9268</v>
      </c>
    </row>
    <row r="2043" spans="2:5" ht="12.75" customHeight="1">
      <c r="B2043" s="8" t="s">
        <v>301</v>
      </c>
      <c r="C2043" s="8" t="s">
        <v>881</v>
      </c>
      <c r="D2043" s="8" t="s">
        <v>9264</v>
      </c>
      <c r="E2043" s="8" t="s">
        <v>9269</v>
      </c>
    </row>
    <row r="2044" spans="2:5" ht="12.75" customHeight="1">
      <c r="B2044" s="8" t="s">
        <v>868</v>
      </c>
      <c r="C2044" s="8" t="s">
        <v>6278</v>
      </c>
      <c r="D2044" s="8" t="s">
        <v>9270</v>
      </c>
      <c r="E2044" s="8" t="s">
        <v>9271</v>
      </c>
    </row>
    <row r="2045" spans="2:5" ht="12.75" customHeight="1">
      <c r="B2045" s="8" t="s">
        <v>864</v>
      </c>
      <c r="C2045" s="8" t="s">
        <v>865</v>
      </c>
      <c r="D2045" s="8" t="s">
        <v>9272</v>
      </c>
      <c r="E2045" s="8" t="s">
        <v>9273</v>
      </c>
    </row>
    <row r="2046" spans="2:5" ht="12.75" customHeight="1">
      <c r="B2046" s="8" t="s">
        <v>367</v>
      </c>
      <c r="C2046" s="8" t="s">
        <v>735</v>
      </c>
      <c r="D2046" s="8" t="s">
        <v>9274</v>
      </c>
      <c r="E2046" s="8" t="s">
        <v>9275</v>
      </c>
    </row>
    <row r="2047" spans="2:5" ht="12.75" customHeight="1">
      <c r="B2047" s="8" t="s">
        <v>1028</v>
      </c>
      <c r="C2047" s="8" t="s">
        <v>7403</v>
      </c>
      <c r="D2047" s="8" t="s">
        <v>9272</v>
      </c>
      <c r="E2047" s="8" t="s">
        <v>9276</v>
      </c>
    </row>
    <row r="2048" spans="2:5" ht="12.75" customHeight="1">
      <c r="B2048" s="8" t="s">
        <v>1028</v>
      </c>
      <c r="C2048" s="8" t="s">
        <v>1029</v>
      </c>
      <c r="D2048" s="8" t="s">
        <v>9277</v>
      </c>
      <c r="E2048" s="8" t="s">
        <v>9278</v>
      </c>
    </row>
    <row r="2049" spans="2:5" ht="12.75" customHeight="1">
      <c r="B2049" s="8" t="s">
        <v>301</v>
      </c>
      <c r="C2049" s="8" t="s">
        <v>888</v>
      </c>
      <c r="D2049" s="8" t="s">
        <v>334</v>
      </c>
      <c r="E2049" s="8" t="s">
        <v>9279</v>
      </c>
    </row>
    <row r="2050" spans="2:5" ht="12.75" customHeight="1">
      <c r="B2050" s="8" t="s">
        <v>864</v>
      </c>
      <c r="C2050" s="8" t="s">
        <v>865</v>
      </c>
      <c r="D2050" s="8" t="s">
        <v>9280</v>
      </c>
      <c r="E2050" s="8" t="s">
        <v>9281</v>
      </c>
    </row>
    <row r="2051" spans="2:5" ht="12.75" customHeight="1">
      <c r="B2051" s="8" t="s">
        <v>841</v>
      </c>
      <c r="C2051" s="8" t="s">
        <v>846</v>
      </c>
      <c r="D2051" s="8" t="s">
        <v>9282</v>
      </c>
      <c r="E2051" s="8" t="s">
        <v>9283</v>
      </c>
    </row>
    <row r="2052" spans="2:5" ht="12.75" customHeight="1">
      <c r="B2052" s="8" t="s">
        <v>283</v>
      </c>
      <c r="C2052" s="8" t="s">
        <v>726</v>
      </c>
      <c r="D2052" s="8" t="s">
        <v>9284</v>
      </c>
      <c r="E2052" s="8" t="s">
        <v>9285</v>
      </c>
    </row>
    <row r="2053" spans="2:5" ht="12.75" customHeight="1">
      <c r="B2053" s="8" t="s">
        <v>841</v>
      </c>
      <c r="C2053" s="8" t="s">
        <v>6282</v>
      </c>
      <c r="D2053" s="8" t="s">
        <v>8496</v>
      </c>
      <c r="E2053" s="8" t="s">
        <v>9286</v>
      </c>
    </row>
    <row r="2054" spans="2:5" ht="12.75" customHeight="1">
      <c r="B2054" s="8" t="s">
        <v>283</v>
      </c>
      <c r="C2054" s="8" t="s">
        <v>726</v>
      </c>
      <c r="D2054" s="8" t="s">
        <v>9287</v>
      </c>
      <c r="E2054" s="8" t="s">
        <v>9288</v>
      </c>
    </row>
    <row r="2055" spans="2:5" ht="12.75" customHeight="1">
      <c r="B2055" s="8" t="s">
        <v>283</v>
      </c>
      <c r="C2055" s="8" t="s">
        <v>726</v>
      </c>
      <c r="D2055" s="8" t="s">
        <v>9289</v>
      </c>
      <c r="E2055" s="8" t="s">
        <v>9290</v>
      </c>
    </row>
    <row r="2056" spans="2:5" ht="12.75" customHeight="1">
      <c r="B2056" s="8" t="s">
        <v>283</v>
      </c>
      <c r="C2056" s="8" t="s">
        <v>726</v>
      </c>
      <c r="D2056" s="8" t="s">
        <v>1415</v>
      </c>
      <c r="E2056" s="8" t="s">
        <v>9291</v>
      </c>
    </row>
    <row r="2057" spans="2:5" ht="12.75" customHeight="1">
      <c r="B2057" s="8" t="s">
        <v>283</v>
      </c>
      <c r="C2057" s="8" t="s">
        <v>726</v>
      </c>
      <c r="D2057" s="8" t="s">
        <v>1415</v>
      </c>
      <c r="E2057" s="8" t="s">
        <v>9292</v>
      </c>
    </row>
    <row r="2058" spans="2:5" ht="12.75" customHeight="1">
      <c r="B2058" s="8" t="s">
        <v>283</v>
      </c>
      <c r="C2058" s="8" t="s">
        <v>726</v>
      </c>
      <c r="D2058" s="8" t="s">
        <v>9287</v>
      </c>
      <c r="E2058" s="8" t="s">
        <v>9293</v>
      </c>
    </row>
    <row r="2059" spans="2:5" ht="12.75" customHeight="1">
      <c r="B2059" s="8" t="s">
        <v>283</v>
      </c>
      <c r="C2059" s="8" t="s">
        <v>726</v>
      </c>
      <c r="D2059" s="8" t="s">
        <v>9287</v>
      </c>
      <c r="E2059" s="8" t="s">
        <v>9294</v>
      </c>
    </row>
    <row r="2060" spans="2:5" ht="12.75" customHeight="1">
      <c r="B2060" s="8" t="s">
        <v>283</v>
      </c>
      <c r="C2060" s="8" t="s">
        <v>726</v>
      </c>
      <c r="D2060" s="8" t="s">
        <v>1415</v>
      </c>
      <c r="E2060" s="8" t="s">
        <v>9295</v>
      </c>
    </row>
    <row r="2061" spans="2:5" ht="12.75" customHeight="1">
      <c r="B2061" s="8" t="s">
        <v>283</v>
      </c>
      <c r="C2061" s="8" t="s">
        <v>726</v>
      </c>
      <c r="D2061" s="8" t="s">
        <v>9287</v>
      </c>
      <c r="E2061" s="8" t="s">
        <v>9296</v>
      </c>
    </row>
    <row r="2062" spans="2:5" ht="12.75" customHeight="1">
      <c r="B2062" s="8" t="s">
        <v>283</v>
      </c>
      <c r="C2062" s="8" t="s">
        <v>726</v>
      </c>
      <c r="D2062" s="8" t="s">
        <v>1415</v>
      </c>
      <c r="E2062" s="8" t="s">
        <v>9297</v>
      </c>
    </row>
    <row r="2063" spans="2:5" ht="12.75" customHeight="1">
      <c r="B2063" s="8" t="s">
        <v>283</v>
      </c>
      <c r="C2063" s="8" t="s">
        <v>726</v>
      </c>
      <c r="D2063" s="8" t="s">
        <v>1415</v>
      </c>
      <c r="E2063" s="8" t="s">
        <v>9298</v>
      </c>
    </row>
    <row r="2064" spans="2:5" ht="12.75" customHeight="1">
      <c r="B2064" s="8" t="s">
        <v>283</v>
      </c>
      <c r="C2064" s="8" t="s">
        <v>726</v>
      </c>
      <c r="D2064" s="8" t="s">
        <v>1415</v>
      </c>
      <c r="E2064" s="8" t="s">
        <v>9299</v>
      </c>
    </row>
    <row r="2065" spans="2:5" ht="12.75" customHeight="1">
      <c r="B2065" s="8" t="s">
        <v>283</v>
      </c>
      <c r="C2065" s="8" t="s">
        <v>726</v>
      </c>
      <c r="D2065" s="8" t="s">
        <v>1415</v>
      </c>
      <c r="E2065" s="8" t="s">
        <v>9300</v>
      </c>
    </row>
    <row r="2066" spans="2:5" ht="12.75" customHeight="1">
      <c r="B2066" s="8" t="s">
        <v>283</v>
      </c>
      <c r="C2066" s="8" t="s">
        <v>726</v>
      </c>
      <c r="D2066" s="8" t="s">
        <v>1415</v>
      </c>
      <c r="E2066" s="8" t="s">
        <v>9301</v>
      </c>
    </row>
    <row r="2067" spans="2:5" ht="12.75" customHeight="1">
      <c r="B2067" s="8" t="s">
        <v>283</v>
      </c>
      <c r="C2067" s="8" t="s">
        <v>726</v>
      </c>
      <c r="D2067" s="8" t="s">
        <v>1415</v>
      </c>
      <c r="E2067" s="8" t="s">
        <v>9302</v>
      </c>
    </row>
    <row r="2068" spans="2:5" ht="12.75" customHeight="1">
      <c r="B2068" s="8" t="s">
        <v>283</v>
      </c>
      <c r="C2068" s="8" t="s">
        <v>726</v>
      </c>
      <c r="D2068" s="8" t="s">
        <v>1415</v>
      </c>
      <c r="E2068" s="8" t="s">
        <v>9303</v>
      </c>
    </row>
    <row r="2069" spans="2:5" ht="12.75" customHeight="1">
      <c r="B2069" s="8" t="s">
        <v>283</v>
      </c>
      <c r="C2069" s="8" t="s">
        <v>726</v>
      </c>
      <c r="D2069" s="8" t="s">
        <v>1415</v>
      </c>
      <c r="E2069" s="8" t="s">
        <v>9304</v>
      </c>
    </row>
    <row r="2070" spans="2:5" ht="12.75" customHeight="1">
      <c r="B2070" s="8" t="s">
        <v>283</v>
      </c>
      <c r="C2070" s="8" t="s">
        <v>726</v>
      </c>
      <c r="D2070" s="8" t="s">
        <v>1415</v>
      </c>
      <c r="E2070" s="8" t="s">
        <v>9305</v>
      </c>
    </row>
    <row r="2071" spans="2:5" ht="12.75" customHeight="1">
      <c r="B2071" s="8" t="s">
        <v>283</v>
      </c>
      <c r="C2071" s="8" t="s">
        <v>726</v>
      </c>
      <c r="D2071" s="8" t="s">
        <v>9287</v>
      </c>
      <c r="E2071" s="8" t="s">
        <v>9306</v>
      </c>
    </row>
    <row r="2072" spans="2:5" ht="12.75" customHeight="1">
      <c r="B2072" s="8" t="s">
        <v>283</v>
      </c>
      <c r="C2072" s="8" t="s">
        <v>726</v>
      </c>
      <c r="D2072" s="8" t="s">
        <v>1415</v>
      </c>
      <c r="E2072" s="8" t="s">
        <v>9307</v>
      </c>
    </row>
    <row r="2073" spans="2:5" ht="12.75" customHeight="1">
      <c r="B2073" s="8" t="s">
        <v>283</v>
      </c>
      <c r="C2073" s="8" t="s">
        <v>726</v>
      </c>
      <c r="D2073" s="8" t="s">
        <v>1415</v>
      </c>
      <c r="E2073" s="8" t="s">
        <v>9308</v>
      </c>
    </row>
    <row r="2074" spans="2:5" ht="12.75" customHeight="1">
      <c r="B2074" s="8" t="s">
        <v>283</v>
      </c>
      <c r="C2074" s="8" t="s">
        <v>726</v>
      </c>
      <c r="D2074" s="8" t="s">
        <v>1415</v>
      </c>
      <c r="E2074" s="8" t="s">
        <v>9309</v>
      </c>
    </row>
    <row r="2075" spans="2:5" ht="12.75" customHeight="1">
      <c r="B2075" s="8" t="s">
        <v>283</v>
      </c>
      <c r="C2075" s="8" t="s">
        <v>726</v>
      </c>
      <c r="D2075" s="8" t="s">
        <v>1415</v>
      </c>
      <c r="E2075" s="8" t="s">
        <v>9310</v>
      </c>
    </row>
    <row r="2076" spans="2:5" ht="12.75" customHeight="1">
      <c r="B2076" s="8" t="s">
        <v>283</v>
      </c>
      <c r="C2076" s="8" t="s">
        <v>726</v>
      </c>
      <c r="D2076" s="8" t="s">
        <v>1415</v>
      </c>
      <c r="E2076" s="8" t="s">
        <v>9311</v>
      </c>
    </row>
    <row r="2077" spans="2:5" ht="12.75" customHeight="1">
      <c r="B2077" s="8" t="s">
        <v>283</v>
      </c>
      <c r="C2077" s="8" t="s">
        <v>726</v>
      </c>
      <c r="D2077" s="8" t="s">
        <v>1415</v>
      </c>
      <c r="E2077" s="8" t="s">
        <v>9312</v>
      </c>
    </row>
    <row r="2078" spans="2:5" ht="12.75" customHeight="1">
      <c r="B2078" s="8" t="s">
        <v>283</v>
      </c>
      <c r="C2078" s="8" t="s">
        <v>726</v>
      </c>
      <c r="D2078" s="8" t="s">
        <v>1415</v>
      </c>
      <c r="E2078" s="8" t="s">
        <v>9313</v>
      </c>
    </row>
    <row r="2079" spans="2:5" ht="12.75" customHeight="1">
      <c r="B2079" s="8" t="s">
        <v>283</v>
      </c>
      <c r="C2079" s="8" t="s">
        <v>726</v>
      </c>
      <c r="D2079" s="8" t="s">
        <v>1415</v>
      </c>
      <c r="E2079" s="8" t="s">
        <v>9314</v>
      </c>
    </row>
    <row r="2080" spans="2:5" ht="12.75" customHeight="1">
      <c r="B2080" s="8" t="s">
        <v>283</v>
      </c>
      <c r="C2080" s="8" t="s">
        <v>726</v>
      </c>
      <c r="D2080" s="8" t="s">
        <v>1415</v>
      </c>
      <c r="E2080" s="8" t="s">
        <v>9315</v>
      </c>
    </row>
    <row r="2081" spans="2:5" ht="12.75" customHeight="1">
      <c r="B2081" s="8" t="s">
        <v>283</v>
      </c>
      <c r="C2081" s="8" t="s">
        <v>726</v>
      </c>
      <c r="D2081" s="8" t="s">
        <v>1415</v>
      </c>
      <c r="E2081" s="8" t="s">
        <v>9316</v>
      </c>
    </row>
    <row r="2082" spans="2:5" ht="12.75" customHeight="1">
      <c r="B2082" s="8" t="s">
        <v>283</v>
      </c>
      <c r="C2082" s="8" t="s">
        <v>776</v>
      </c>
      <c r="D2082" s="8" t="s">
        <v>1415</v>
      </c>
      <c r="E2082" s="8" t="s">
        <v>9317</v>
      </c>
    </row>
    <row r="2083" spans="2:5" ht="12.75" customHeight="1">
      <c r="B2083" s="8" t="s">
        <v>283</v>
      </c>
      <c r="C2083" s="8" t="s">
        <v>776</v>
      </c>
      <c r="D2083" s="8" t="s">
        <v>1415</v>
      </c>
      <c r="E2083" s="8" t="s">
        <v>9318</v>
      </c>
    </row>
    <row r="2084" spans="2:5" ht="12.75" customHeight="1">
      <c r="B2084" s="8" t="s">
        <v>283</v>
      </c>
      <c r="C2084" s="8" t="s">
        <v>776</v>
      </c>
      <c r="D2084" s="8" t="s">
        <v>1415</v>
      </c>
      <c r="E2084" s="8" t="s">
        <v>9319</v>
      </c>
    </row>
    <row r="2085" spans="2:5" ht="12.75" customHeight="1">
      <c r="B2085" s="8" t="s">
        <v>283</v>
      </c>
      <c r="C2085" s="8" t="s">
        <v>726</v>
      </c>
      <c r="D2085" s="8" t="s">
        <v>1415</v>
      </c>
      <c r="E2085" s="8" t="s">
        <v>9320</v>
      </c>
    </row>
    <row r="2086" spans="2:5" ht="12.75" customHeight="1">
      <c r="B2086" s="8" t="s">
        <v>283</v>
      </c>
      <c r="C2086" s="8" t="s">
        <v>726</v>
      </c>
      <c r="D2086" s="8" t="s">
        <v>1415</v>
      </c>
      <c r="E2086" s="8" t="s">
        <v>9321</v>
      </c>
    </row>
    <row r="2087" spans="2:5" ht="12.75" customHeight="1">
      <c r="B2087" s="8" t="s">
        <v>283</v>
      </c>
      <c r="C2087" s="8" t="s">
        <v>726</v>
      </c>
      <c r="D2087" s="8" t="s">
        <v>1415</v>
      </c>
      <c r="E2087" s="8" t="s">
        <v>9322</v>
      </c>
    </row>
    <row r="2088" spans="2:5" ht="12.75" customHeight="1">
      <c r="B2088" s="8" t="s">
        <v>283</v>
      </c>
      <c r="C2088" s="8" t="s">
        <v>726</v>
      </c>
      <c r="D2088" s="8" t="s">
        <v>1415</v>
      </c>
      <c r="E2088" s="8" t="s">
        <v>9323</v>
      </c>
    </row>
    <row r="2089" spans="2:5" ht="12.75" customHeight="1">
      <c r="B2089" s="8" t="s">
        <v>283</v>
      </c>
      <c r="C2089" s="8" t="s">
        <v>726</v>
      </c>
      <c r="D2089" s="8" t="s">
        <v>1415</v>
      </c>
      <c r="E2089" s="8" t="s">
        <v>9324</v>
      </c>
    </row>
    <row r="2090" spans="2:5" ht="12.75" customHeight="1">
      <c r="B2090" s="8" t="s">
        <v>283</v>
      </c>
      <c r="C2090" s="8" t="s">
        <v>726</v>
      </c>
      <c r="D2090" s="8" t="s">
        <v>1415</v>
      </c>
      <c r="E2090" s="8" t="s">
        <v>9325</v>
      </c>
    </row>
    <row r="2091" spans="2:5" ht="12.75" customHeight="1">
      <c r="B2091" s="8" t="s">
        <v>283</v>
      </c>
      <c r="C2091" s="8" t="s">
        <v>726</v>
      </c>
      <c r="D2091" s="8" t="s">
        <v>1415</v>
      </c>
      <c r="E2091" s="8" t="s">
        <v>9326</v>
      </c>
    </row>
    <row r="2092" spans="2:5" ht="12.75" customHeight="1">
      <c r="B2092" s="8" t="s">
        <v>283</v>
      </c>
      <c r="C2092" s="8" t="s">
        <v>726</v>
      </c>
      <c r="D2092" s="8" t="s">
        <v>1415</v>
      </c>
      <c r="E2092" s="8" t="s">
        <v>9327</v>
      </c>
    </row>
    <row r="2093" spans="2:5" ht="12.75" customHeight="1">
      <c r="B2093" s="8" t="s">
        <v>283</v>
      </c>
      <c r="C2093" s="8" t="s">
        <v>726</v>
      </c>
      <c r="D2093" s="8" t="s">
        <v>1415</v>
      </c>
      <c r="E2093" s="8" t="s">
        <v>9328</v>
      </c>
    </row>
    <row r="2094" spans="2:5" ht="12.75" customHeight="1">
      <c r="B2094" s="8" t="s">
        <v>283</v>
      </c>
      <c r="C2094" s="8" t="s">
        <v>726</v>
      </c>
      <c r="D2094" s="8" t="s">
        <v>1415</v>
      </c>
      <c r="E2094" s="8" t="s">
        <v>9329</v>
      </c>
    </row>
    <row r="2095" spans="2:5" ht="12.75" customHeight="1">
      <c r="B2095" s="8" t="s">
        <v>283</v>
      </c>
      <c r="C2095" s="8" t="s">
        <v>726</v>
      </c>
      <c r="D2095" s="8" t="s">
        <v>1415</v>
      </c>
      <c r="E2095" s="8" t="s">
        <v>9330</v>
      </c>
    </row>
    <row r="2096" spans="2:5" ht="12.75" customHeight="1">
      <c r="B2096" s="8" t="s">
        <v>283</v>
      </c>
      <c r="C2096" s="8" t="s">
        <v>726</v>
      </c>
      <c r="D2096" s="8" t="s">
        <v>1415</v>
      </c>
      <c r="E2096" s="8" t="s">
        <v>9331</v>
      </c>
    </row>
    <row r="2097" spans="2:5" ht="12.75" customHeight="1">
      <c r="B2097" s="8" t="s">
        <v>283</v>
      </c>
      <c r="C2097" s="8" t="s">
        <v>726</v>
      </c>
      <c r="D2097" s="8" t="s">
        <v>1415</v>
      </c>
      <c r="E2097" s="8" t="s">
        <v>9332</v>
      </c>
    </row>
    <row r="2098" spans="2:5" ht="12.75" customHeight="1">
      <c r="B2098" s="8" t="s">
        <v>283</v>
      </c>
      <c r="C2098" s="8" t="s">
        <v>726</v>
      </c>
      <c r="D2098" s="8" t="s">
        <v>1415</v>
      </c>
      <c r="E2098" s="8" t="s">
        <v>9333</v>
      </c>
    </row>
    <row r="2099" spans="2:5" ht="12.75" customHeight="1">
      <c r="B2099" s="8" t="s">
        <v>283</v>
      </c>
      <c r="C2099" s="8" t="s">
        <v>726</v>
      </c>
      <c r="D2099" s="8" t="s">
        <v>1415</v>
      </c>
      <c r="E2099" s="8" t="s">
        <v>9334</v>
      </c>
    </row>
    <row r="2100" spans="2:5" ht="12.75" customHeight="1">
      <c r="B2100" s="8" t="s">
        <v>283</v>
      </c>
      <c r="C2100" s="8" t="s">
        <v>726</v>
      </c>
      <c r="D2100" s="8" t="s">
        <v>1415</v>
      </c>
      <c r="E2100" s="8" t="s">
        <v>9335</v>
      </c>
    </row>
    <row r="2101" spans="2:5" ht="12.75" customHeight="1">
      <c r="B2101" s="8" t="s">
        <v>283</v>
      </c>
      <c r="C2101" s="8" t="s">
        <v>726</v>
      </c>
      <c r="D2101" s="8" t="s">
        <v>1415</v>
      </c>
      <c r="E2101" s="8" t="s">
        <v>9336</v>
      </c>
    </row>
    <row r="2102" spans="2:5" ht="12.75" customHeight="1">
      <c r="B2102" s="8" t="s">
        <v>283</v>
      </c>
      <c r="C2102" s="8" t="s">
        <v>726</v>
      </c>
      <c r="D2102" s="8" t="s">
        <v>1415</v>
      </c>
      <c r="E2102" s="8" t="s">
        <v>9337</v>
      </c>
    </row>
    <row r="2103" spans="2:5" ht="12.75" customHeight="1">
      <c r="B2103" s="8" t="s">
        <v>283</v>
      </c>
      <c r="C2103" s="8" t="s">
        <v>726</v>
      </c>
      <c r="D2103" s="8" t="s">
        <v>1415</v>
      </c>
      <c r="E2103" s="8" t="s">
        <v>9338</v>
      </c>
    </row>
    <row r="2104" spans="2:5" ht="12.75" customHeight="1">
      <c r="B2104" s="8" t="s">
        <v>283</v>
      </c>
      <c r="C2104" s="8" t="s">
        <v>726</v>
      </c>
      <c r="D2104" s="8" t="s">
        <v>1415</v>
      </c>
      <c r="E2104" s="8" t="s">
        <v>9339</v>
      </c>
    </row>
    <row r="2105" spans="2:5" ht="12.75" customHeight="1">
      <c r="B2105" s="8" t="s">
        <v>283</v>
      </c>
      <c r="C2105" s="8" t="s">
        <v>726</v>
      </c>
      <c r="D2105" s="8" t="s">
        <v>1415</v>
      </c>
      <c r="E2105" s="8" t="s">
        <v>9340</v>
      </c>
    </row>
    <row r="2106" spans="2:5" ht="12.75" customHeight="1">
      <c r="B2106" s="8" t="s">
        <v>283</v>
      </c>
      <c r="C2106" s="8" t="s">
        <v>726</v>
      </c>
      <c r="D2106" s="8" t="s">
        <v>1415</v>
      </c>
      <c r="E2106" s="8" t="s">
        <v>9341</v>
      </c>
    </row>
    <row r="2107" spans="2:5" ht="12.75" customHeight="1">
      <c r="B2107" s="8" t="s">
        <v>283</v>
      </c>
      <c r="C2107" s="8" t="s">
        <v>726</v>
      </c>
      <c r="D2107" s="8" t="s">
        <v>1415</v>
      </c>
      <c r="E2107" s="8" t="s">
        <v>9342</v>
      </c>
    </row>
    <row r="2108" spans="2:5" ht="12.75" customHeight="1">
      <c r="B2108" s="8" t="s">
        <v>283</v>
      </c>
      <c r="C2108" s="8" t="s">
        <v>726</v>
      </c>
      <c r="D2108" s="8" t="s">
        <v>1415</v>
      </c>
      <c r="E2108" s="8" t="s">
        <v>9343</v>
      </c>
    </row>
    <row r="2109" spans="2:5" ht="12.75" customHeight="1">
      <c r="B2109" s="8" t="s">
        <v>283</v>
      </c>
      <c r="C2109" s="8" t="s">
        <v>726</v>
      </c>
      <c r="D2109" s="8" t="s">
        <v>1415</v>
      </c>
      <c r="E2109" s="8" t="s">
        <v>9344</v>
      </c>
    </row>
    <row r="2110" spans="2:5" ht="12.75" customHeight="1">
      <c r="B2110" s="8" t="s">
        <v>283</v>
      </c>
      <c r="C2110" s="8" t="s">
        <v>726</v>
      </c>
      <c r="D2110" s="8" t="s">
        <v>1415</v>
      </c>
      <c r="E2110" s="8" t="s">
        <v>9345</v>
      </c>
    </row>
    <row r="2111" spans="2:5" ht="12.75" customHeight="1">
      <c r="B2111" s="8" t="s">
        <v>301</v>
      </c>
      <c r="C2111" s="8" t="s">
        <v>356</v>
      </c>
      <c r="D2111" s="8" t="s">
        <v>334</v>
      </c>
      <c r="E2111" s="8" t="s">
        <v>899</v>
      </c>
    </row>
    <row r="2112" spans="2:5" ht="12.75" customHeight="1">
      <c r="B2112" s="8" t="s">
        <v>301</v>
      </c>
      <c r="C2112" s="8" t="s">
        <v>894</v>
      </c>
      <c r="D2112" s="8" t="s">
        <v>334</v>
      </c>
      <c r="E2112" s="8" t="s">
        <v>9346</v>
      </c>
    </row>
    <row r="2113" spans="2:5" ht="12.75" customHeight="1">
      <c r="B2113" s="8" t="s">
        <v>301</v>
      </c>
      <c r="C2113" s="8" t="s">
        <v>894</v>
      </c>
      <c r="D2113" s="8" t="s">
        <v>334</v>
      </c>
      <c r="E2113" s="8" t="s">
        <v>9347</v>
      </c>
    </row>
    <row r="2114" spans="2:5" ht="12.75" customHeight="1">
      <c r="B2114" s="8" t="s">
        <v>301</v>
      </c>
      <c r="C2114" s="8" t="s">
        <v>894</v>
      </c>
      <c r="D2114" s="8" t="s">
        <v>334</v>
      </c>
      <c r="E2114" s="8" t="s">
        <v>1371</v>
      </c>
    </row>
    <row r="2115" spans="2:5" ht="12.75" customHeight="1">
      <c r="B2115" s="8" t="s">
        <v>301</v>
      </c>
      <c r="C2115" s="8" t="s">
        <v>894</v>
      </c>
      <c r="D2115" s="8" t="s">
        <v>334</v>
      </c>
      <c r="E2115" s="8" t="s">
        <v>1175</v>
      </c>
    </row>
    <row r="2116" spans="2:5" ht="12.75" customHeight="1">
      <c r="B2116" s="8" t="s">
        <v>864</v>
      </c>
      <c r="C2116" s="8" t="s">
        <v>6757</v>
      </c>
      <c r="D2116" s="8" t="s">
        <v>9348</v>
      </c>
      <c r="E2116" s="8" t="s">
        <v>9349</v>
      </c>
    </row>
    <row r="2117" spans="2:5" ht="12.75" customHeight="1">
      <c r="B2117" s="8" t="s">
        <v>868</v>
      </c>
      <c r="C2117" s="8" t="s">
        <v>6376</v>
      </c>
      <c r="D2117" s="8" t="s">
        <v>9350</v>
      </c>
      <c r="E2117" s="8" t="s">
        <v>9351</v>
      </c>
    </row>
    <row r="2118" spans="2:5" ht="12.75" customHeight="1">
      <c r="B2118" s="8" t="s">
        <v>301</v>
      </c>
      <c r="C2118" s="8" t="s">
        <v>881</v>
      </c>
      <c r="D2118" s="8" t="s">
        <v>9352</v>
      </c>
      <c r="E2118" s="8" t="s">
        <v>9353</v>
      </c>
    </row>
    <row r="2119" spans="2:5" ht="12.75" customHeight="1">
      <c r="B2119" s="8" t="s">
        <v>301</v>
      </c>
      <c r="C2119" s="8" t="s">
        <v>415</v>
      </c>
      <c r="D2119" s="8" t="s">
        <v>9352</v>
      </c>
      <c r="E2119" s="8" t="s">
        <v>9354</v>
      </c>
    </row>
    <row r="2120" spans="2:5" ht="12.75" customHeight="1">
      <c r="B2120" s="8" t="s">
        <v>6432</v>
      </c>
      <c r="C2120" s="8" t="s">
        <v>6433</v>
      </c>
      <c r="D2120" s="8" t="s">
        <v>9355</v>
      </c>
      <c r="E2120" s="8" t="s">
        <v>9356</v>
      </c>
    </row>
    <row r="2121" spans="2:5" ht="12.75" customHeight="1">
      <c r="B2121" s="8" t="s">
        <v>841</v>
      </c>
      <c r="C2121" s="8" t="s">
        <v>850</v>
      </c>
      <c r="D2121" s="8" t="s">
        <v>8385</v>
      </c>
      <c r="E2121" s="8" t="s">
        <v>9357</v>
      </c>
    </row>
    <row r="2122" spans="2:5" ht="12.75" customHeight="1">
      <c r="B2122" s="8" t="s">
        <v>841</v>
      </c>
      <c r="C2122" s="8" t="s">
        <v>850</v>
      </c>
      <c r="D2122" s="8" t="s">
        <v>9358</v>
      </c>
      <c r="E2122" s="8" t="s">
        <v>9359</v>
      </c>
    </row>
    <row r="2123" spans="2:5" ht="12.75" customHeight="1">
      <c r="B2123" s="8" t="s">
        <v>841</v>
      </c>
      <c r="C2123" s="8" t="s">
        <v>850</v>
      </c>
      <c r="D2123" s="8" t="s">
        <v>9360</v>
      </c>
      <c r="E2123" s="8" t="s">
        <v>9361</v>
      </c>
    </row>
    <row r="2124" spans="2:5" ht="12.75" customHeight="1">
      <c r="B2124" s="8" t="s">
        <v>841</v>
      </c>
      <c r="C2124" s="8" t="s">
        <v>850</v>
      </c>
      <c r="D2124" s="8" t="s">
        <v>9360</v>
      </c>
      <c r="E2124" s="8" t="s">
        <v>9362</v>
      </c>
    </row>
    <row r="2125" spans="2:5" ht="12.75" customHeight="1">
      <c r="B2125" s="8" t="s">
        <v>841</v>
      </c>
      <c r="C2125" s="8" t="s">
        <v>850</v>
      </c>
      <c r="D2125" s="8" t="s">
        <v>9360</v>
      </c>
      <c r="E2125" s="8" t="s">
        <v>9363</v>
      </c>
    </row>
    <row r="2126" spans="2:5" ht="12.75" customHeight="1">
      <c r="B2126" s="8" t="s">
        <v>864</v>
      </c>
      <c r="C2126" s="8" t="s">
        <v>6757</v>
      </c>
      <c r="D2126" s="8" t="s">
        <v>9364</v>
      </c>
      <c r="E2126" s="8" t="s">
        <v>9365</v>
      </c>
    </row>
    <row r="2127" spans="2:5" ht="12.75" customHeight="1">
      <c r="B2127" s="8" t="s">
        <v>864</v>
      </c>
      <c r="C2127" s="8" t="s">
        <v>6757</v>
      </c>
      <c r="D2127" s="8" t="s">
        <v>1415</v>
      </c>
      <c r="E2127" s="8" t="s">
        <v>9366</v>
      </c>
    </row>
    <row r="2128" spans="2:5" ht="12.75" customHeight="1">
      <c r="B2128" s="8" t="s">
        <v>1945</v>
      </c>
      <c r="C2128" s="8" t="s">
        <v>6358</v>
      </c>
      <c r="D2128" s="8" t="s">
        <v>9367</v>
      </c>
      <c r="E2128" s="8" t="s">
        <v>9367</v>
      </c>
    </row>
    <row r="2129" spans="2:5" ht="12.75" customHeight="1">
      <c r="B2129" s="8" t="s">
        <v>864</v>
      </c>
      <c r="C2129" s="8" t="s">
        <v>6757</v>
      </c>
      <c r="D2129" s="8" t="s">
        <v>9368</v>
      </c>
      <c r="E2129" s="8" t="s">
        <v>9369</v>
      </c>
    </row>
    <row r="2130" spans="2:5" ht="12.75" customHeight="1">
      <c r="B2130" s="8" t="s">
        <v>864</v>
      </c>
      <c r="C2130" s="8" t="s">
        <v>865</v>
      </c>
      <c r="D2130" s="8" t="s">
        <v>9370</v>
      </c>
      <c r="E2130" s="8" t="s">
        <v>9370</v>
      </c>
    </row>
    <row r="2131" spans="2:5" ht="12.75" customHeight="1">
      <c r="B2131" s="8" t="s">
        <v>864</v>
      </c>
      <c r="C2131" s="8" t="s">
        <v>865</v>
      </c>
      <c r="D2131" s="8" t="s">
        <v>9371</v>
      </c>
      <c r="E2131" s="8" t="s">
        <v>9372</v>
      </c>
    </row>
    <row r="2132" spans="2:5" ht="12.75" customHeight="1">
      <c r="B2132" s="8" t="s">
        <v>1024</v>
      </c>
      <c r="C2132" s="8" t="s">
        <v>1321</v>
      </c>
      <c r="D2132" s="8" t="s">
        <v>9373</v>
      </c>
      <c r="E2132" s="8" t="s">
        <v>9374</v>
      </c>
    </row>
    <row r="2133" spans="2:5" ht="12.75" customHeight="1">
      <c r="B2133" s="8" t="s">
        <v>864</v>
      </c>
      <c r="C2133" s="8" t="s">
        <v>865</v>
      </c>
      <c r="D2133" s="8" t="s">
        <v>9375</v>
      </c>
      <c r="E2133" s="8" t="s">
        <v>9376</v>
      </c>
    </row>
    <row r="2134" spans="2:5" ht="12.75" customHeight="1">
      <c r="B2134" s="8" t="s">
        <v>301</v>
      </c>
      <c r="C2134" s="8" t="s">
        <v>888</v>
      </c>
      <c r="D2134" s="8" t="s">
        <v>9377</v>
      </c>
      <c r="E2134" s="8" t="s">
        <v>9378</v>
      </c>
    </row>
    <row r="2135" spans="2:5" ht="12.75" customHeight="1">
      <c r="B2135" s="8" t="s">
        <v>301</v>
      </c>
      <c r="C2135" s="8" t="s">
        <v>415</v>
      </c>
      <c r="D2135" s="8" t="s">
        <v>9377</v>
      </c>
      <c r="E2135" s="8" t="s">
        <v>9379</v>
      </c>
    </row>
    <row r="2136" spans="2:5" ht="12.75" customHeight="1">
      <c r="B2136" s="8" t="s">
        <v>301</v>
      </c>
      <c r="C2136" s="8" t="s">
        <v>415</v>
      </c>
      <c r="D2136" s="8" t="s">
        <v>9377</v>
      </c>
      <c r="E2136" s="8" t="s">
        <v>9380</v>
      </c>
    </row>
    <row r="2137" spans="2:5" ht="12.75" customHeight="1">
      <c r="B2137" s="8" t="s">
        <v>301</v>
      </c>
      <c r="C2137" s="8" t="s">
        <v>415</v>
      </c>
      <c r="D2137" s="8" t="s">
        <v>9377</v>
      </c>
      <c r="E2137" s="8" t="s">
        <v>9381</v>
      </c>
    </row>
    <row r="2138" spans="2:5" ht="12.75" customHeight="1">
      <c r="B2138" s="8" t="s">
        <v>301</v>
      </c>
      <c r="C2138" s="8" t="s">
        <v>415</v>
      </c>
      <c r="D2138" s="8" t="s">
        <v>9377</v>
      </c>
      <c r="E2138" s="8" t="s">
        <v>9382</v>
      </c>
    </row>
    <row r="2139" spans="2:5" ht="12.75" customHeight="1">
      <c r="B2139" s="8" t="s">
        <v>301</v>
      </c>
      <c r="C2139" s="8" t="s">
        <v>415</v>
      </c>
      <c r="D2139" s="8" t="s">
        <v>9377</v>
      </c>
      <c r="E2139" s="8" t="s">
        <v>9383</v>
      </c>
    </row>
    <row r="2140" spans="2:5" ht="12.75" customHeight="1">
      <c r="B2140" s="8" t="s">
        <v>868</v>
      </c>
      <c r="C2140" s="8" t="s">
        <v>6376</v>
      </c>
      <c r="D2140" s="8" t="s">
        <v>9384</v>
      </c>
      <c r="E2140" s="8" t="s">
        <v>9385</v>
      </c>
    </row>
    <row r="2141" spans="2:5" ht="12.75" customHeight="1">
      <c r="B2141" s="8" t="s">
        <v>868</v>
      </c>
      <c r="C2141" s="8" t="s">
        <v>6376</v>
      </c>
      <c r="D2141" s="8" t="s">
        <v>1415</v>
      </c>
      <c r="E2141" s="8" t="s">
        <v>9386</v>
      </c>
    </row>
    <row r="2142" spans="2:5" ht="12.75" customHeight="1">
      <c r="B2142" s="8" t="s">
        <v>868</v>
      </c>
      <c r="C2142" s="8" t="s">
        <v>6376</v>
      </c>
      <c r="D2142" s="8" t="s">
        <v>1415</v>
      </c>
      <c r="E2142" s="8" t="s">
        <v>9387</v>
      </c>
    </row>
    <row r="2143" spans="2:5" ht="12.75" customHeight="1">
      <c r="B2143" s="8" t="s">
        <v>1028</v>
      </c>
      <c r="C2143" s="8" t="s">
        <v>7403</v>
      </c>
      <c r="D2143" s="8" t="s">
        <v>9388</v>
      </c>
      <c r="E2143" s="8" t="s">
        <v>9388</v>
      </c>
    </row>
    <row r="2144" spans="2:5" ht="12.75" customHeight="1">
      <c r="B2144" s="8" t="s">
        <v>1028</v>
      </c>
      <c r="C2144" s="8" t="s">
        <v>7403</v>
      </c>
      <c r="D2144" s="8" t="s">
        <v>1415</v>
      </c>
      <c r="E2144" s="8" t="s">
        <v>9389</v>
      </c>
    </row>
    <row r="2145" spans="2:5" ht="12.75" customHeight="1">
      <c r="B2145" s="8" t="s">
        <v>828</v>
      </c>
      <c r="C2145" s="8" t="s">
        <v>835</v>
      </c>
      <c r="D2145" s="8" t="s">
        <v>1125</v>
      </c>
      <c r="E2145" s="8" t="s">
        <v>1127</v>
      </c>
    </row>
    <row r="2146" spans="2:5" ht="12.75" customHeight="1">
      <c r="B2146" s="8" t="s">
        <v>828</v>
      </c>
      <c r="C2146" s="8" t="s">
        <v>835</v>
      </c>
      <c r="D2146" s="8" t="s">
        <v>1125</v>
      </c>
      <c r="E2146" s="8" t="s">
        <v>1285</v>
      </c>
    </row>
    <row r="2147" spans="2:5" ht="12.75" customHeight="1">
      <c r="B2147" s="8" t="s">
        <v>828</v>
      </c>
      <c r="C2147" s="8" t="s">
        <v>835</v>
      </c>
      <c r="D2147" s="8" t="s">
        <v>1125</v>
      </c>
      <c r="E2147" s="8" t="s">
        <v>9390</v>
      </c>
    </row>
    <row r="2148" spans="2:5" ht="12.75" customHeight="1">
      <c r="B2148" s="8" t="s">
        <v>367</v>
      </c>
      <c r="C2148" s="8" t="s">
        <v>794</v>
      </c>
      <c r="D2148" s="8" t="s">
        <v>9391</v>
      </c>
      <c r="E2148" s="8" t="s">
        <v>9392</v>
      </c>
    </row>
    <row r="2149" spans="2:5" ht="12.75" customHeight="1">
      <c r="B2149" s="8" t="s">
        <v>367</v>
      </c>
      <c r="C2149" s="8" t="s">
        <v>794</v>
      </c>
      <c r="D2149" s="8" t="s">
        <v>9391</v>
      </c>
      <c r="E2149" s="8" t="s">
        <v>9393</v>
      </c>
    </row>
    <row r="2150" spans="2:5" ht="12.75" customHeight="1">
      <c r="B2150" s="8" t="s">
        <v>367</v>
      </c>
      <c r="C2150" s="8" t="s">
        <v>9394</v>
      </c>
      <c r="D2150" s="8" t="s">
        <v>9391</v>
      </c>
      <c r="E2150" s="8" t="s">
        <v>9395</v>
      </c>
    </row>
    <row r="2151" spans="2:5" ht="12.75" customHeight="1">
      <c r="B2151" s="8" t="s">
        <v>367</v>
      </c>
      <c r="C2151" s="8" t="s">
        <v>794</v>
      </c>
      <c r="D2151" s="8" t="s">
        <v>9391</v>
      </c>
      <c r="E2151" s="8" t="s">
        <v>9396</v>
      </c>
    </row>
    <row r="2152" spans="2:5" ht="12.75" customHeight="1">
      <c r="B2152" s="8" t="s">
        <v>367</v>
      </c>
      <c r="C2152" s="8" t="s">
        <v>794</v>
      </c>
      <c r="D2152" s="8" t="s">
        <v>9391</v>
      </c>
      <c r="E2152" s="8" t="s">
        <v>9397</v>
      </c>
    </row>
    <row r="2153" spans="2:5" ht="12.75" customHeight="1">
      <c r="B2153" s="8" t="s">
        <v>367</v>
      </c>
      <c r="C2153" s="8" t="s">
        <v>794</v>
      </c>
      <c r="D2153" s="8" t="s">
        <v>9391</v>
      </c>
      <c r="E2153" s="8" t="s">
        <v>9398</v>
      </c>
    </row>
    <row r="2154" spans="2:5" ht="12.75" customHeight="1">
      <c r="B2154" s="8" t="s">
        <v>367</v>
      </c>
      <c r="C2154" s="8" t="s">
        <v>794</v>
      </c>
      <c r="D2154" s="8" t="s">
        <v>9391</v>
      </c>
      <c r="E2154" s="8" t="s">
        <v>9399</v>
      </c>
    </row>
    <row r="2155" spans="2:5" ht="12.75" customHeight="1">
      <c r="B2155" s="8" t="s">
        <v>367</v>
      </c>
      <c r="C2155" s="8" t="s">
        <v>794</v>
      </c>
      <c r="D2155" s="8" t="s">
        <v>9391</v>
      </c>
      <c r="E2155" s="8" t="s">
        <v>9400</v>
      </c>
    </row>
    <row r="2156" spans="2:5" ht="12.75" customHeight="1">
      <c r="B2156" s="8" t="s">
        <v>744</v>
      </c>
      <c r="C2156" s="8" t="s">
        <v>936</v>
      </c>
      <c r="D2156" s="8" t="s">
        <v>7494</v>
      </c>
      <c r="E2156" s="8" t="s">
        <v>9401</v>
      </c>
    </row>
    <row r="2157" spans="2:5" ht="12.75" customHeight="1">
      <c r="B2157" s="8" t="s">
        <v>744</v>
      </c>
      <c r="C2157" s="8" t="s">
        <v>936</v>
      </c>
      <c r="D2157" s="8" t="s">
        <v>7494</v>
      </c>
      <c r="E2157" s="8" t="s">
        <v>9402</v>
      </c>
    </row>
    <row r="2158" spans="2:5" ht="12.75" customHeight="1">
      <c r="B2158" s="8" t="s">
        <v>1024</v>
      </c>
      <c r="C2158" s="8" t="s">
        <v>1321</v>
      </c>
      <c r="D2158" s="8" t="s">
        <v>9403</v>
      </c>
      <c r="E2158" s="8" t="s">
        <v>9404</v>
      </c>
    </row>
    <row r="2159" spans="2:5" ht="12.75" customHeight="1">
      <c r="B2159" s="8" t="s">
        <v>868</v>
      </c>
      <c r="C2159" s="8" t="s">
        <v>6265</v>
      </c>
      <c r="D2159" s="8" t="s">
        <v>9405</v>
      </c>
      <c r="E2159" s="8" t="s">
        <v>9406</v>
      </c>
    </row>
    <row r="2160" spans="2:5" ht="12.75" customHeight="1">
      <c r="B2160" s="8" t="s">
        <v>301</v>
      </c>
      <c r="C2160" s="8" t="s">
        <v>888</v>
      </c>
      <c r="D2160" s="8" t="s">
        <v>1198</v>
      </c>
      <c r="E2160" s="8" t="s">
        <v>1346</v>
      </c>
    </row>
    <row r="2161" spans="2:5" ht="12.75" customHeight="1">
      <c r="B2161" s="8" t="s">
        <v>301</v>
      </c>
      <c r="C2161" s="8" t="s">
        <v>415</v>
      </c>
      <c r="D2161" s="8" t="s">
        <v>1198</v>
      </c>
      <c r="E2161" s="8" t="s">
        <v>1200</v>
      </c>
    </row>
    <row r="2162" spans="2:5" ht="12.75" customHeight="1">
      <c r="B2162" s="8" t="s">
        <v>301</v>
      </c>
      <c r="C2162" s="8" t="s">
        <v>415</v>
      </c>
      <c r="D2162" s="8" t="s">
        <v>1198</v>
      </c>
      <c r="E2162" s="8" t="s">
        <v>9407</v>
      </c>
    </row>
    <row r="2163" spans="2:5" ht="12.75" customHeight="1">
      <c r="B2163" s="8" t="s">
        <v>301</v>
      </c>
      <c r="C2163" s="8" t="s">
        <v>881</v>
      </c>
      <c r="D2163" s="8" t="s">
        <v>1198</v>
      </c>
      <c r="E2163" s="8" t="s">
        <v>9408</v>
      </c>
    </row>
    <row r="2164" spans="2:5" ht="12.75" customHeight="1">
      <c r="B2164" s="8" t="s">
        <v>301</v>
      </c>
      <c r="C2164" s="8" t="s">
        <v>888</v>
      </c>
      <c r="D2164" s="8" t="s">
        <v>1415</v>
      </c>
      <c r="E2164" s="8" t="s">
        <v>9409</v>
      </c>
    </row>
    <row r="2165" spans="2:5" ht="12.75" customHeight="1">
      <c r="B2165" s="8" t="s">
        <v>1162</v>
      </c>
      <c r="C2165" s="8" t="s">
        <v>7982</v>
      </c>
      <c r="D2165" s="8" t="s">
        <v>9410</v>
      </c>
      <c r="E2165" s="8" t="s">
        <v>9411</v>
      </c>
    </row>
    <row r="2166" spans="2:5" ht="12.75" customHeight="1">
      <c r="B2166" s="8" t="s">
        <v>283</v>
      </c>
      <c r="C2166" s="8" t="s">
        <v>755</v>
      </c>
      <c r="D2166" s="8" t="s">
        <v>9412</v>
      </c>
      <c r="E2166" s="8" t="s">
        <v>9413</v>
      </c>
    </row>
    <row r="2167" spans="2:5" ht="12.75" customHeight="1">
      <c r="B2167" s="8" t="s">
        <v>301</v>
      </c>
      <c r="C2167" s="8" t="s">
        <v>888</v>
      </c>
      <c r="D2167" s="8" t="s">
        <v>9414</v>
      </c>
      <c r="E2167" s="8" t="s">
        <v>9415</v>
      </c>
    </row>
    <row r="2168" spans="2:5" ht="12.75" customHeight="1">
      <c r="B2168" s="8" t="s">
        <v>301</v>
      </c>
      <c r="C2168" s="8" t="s">
        <v>356</v>
      </c>
      <c r="D2168" s="8" t="s">
        <v>9414</v>
      </c>
      <c r="E2168" s="8" t="s">
        <v>9416</v>
      </c>
    </row>
    <row r="2169" spans="2:5" ht="12.75" customHeight="1">
      <c r="B2169" s="8" t="s">
        <v>301</v>
      </c>
      <c r="C2169" s="8" t="s">
        <v>415</v>
      </c>
      <c r="D2169" s="8" t="s">
        <v>7369</v>
      </c>
      <c r="E2169" s="8" t="s">
        <v>9417</v>
      </c>
    </row>
    <row r="2170" spans="2:5" ht="12.75" customHeight="1">
      <c r="B2170" s="8" t="s">
        <v>301</v>
      </c>
      <c r="C2170" s="8" t="s">
        <v>356</v>
      </c>
      <c r="D2170" s="8" t="s">
        <v>9414</v>
      </c>
      <c r="E2170" s="8" t="s">
        <v>9418</v>
      </c>
    </row>
    <row r="2171" spans="2:5" ht="12.75" customHeight="1">
      <c r="B2171" s="8" t="s">
        <v>301</v>
      </c>
      <c r="C2171" s="8" t="s">
        <v>356</v>
      </c>
      <c r="D2171" s="8" t="s">
        <v>7369</v>
      </c>
      <c r="E2171" s="8" t="s">
        <v>9419</v>
      </c>
    </row>
    <row r="2172" spans="2:5" ht="12.75" customHeight="1">
      <c r="B2172" s="8" t="s">
        <v>301</v>
      </c>
      <c r="C2172" s="8" t="s">
        <v>356</v>
      </c>
      <c r="D2172" s="8" t="s">
        <v>7369</v>
      </c>
      <c r="E2172" s="8" t="s">
        <v>9420</v>
      </c>
    </row>
    <row r="2173" spans="2:5" ht="12.75" customHeight="1">
      <c r="B2173" s="8" t="s">
        <v>283</v>
      </c>
      <c r="C2173" s="8" t="s">
        <v>755</v>
      </c>
      <c r="D2173" s="8" t="s">
        <v>9421</v>
      </c>
      <c r="E2173" s="8" t="s">
        <v>9422</v>
      </c>
    </row>
    <row r="2174" spans="2:5" ht="12.75" customHeight="1">
      <c r="B2174" s="8" t="s">
        <v>868</v>
      </c>
      <c r="C2174" s="8" t="s">
        <v>6376</v>
      </c>
      <c r="D2174" s="8" t="s">
        <v>9423</v>
      </c>
      <c r="E2174" s="8" t="s">
        <v>9424</v>
      </c>
    </row>
    <row r="2175" spans="2:5" ht="12.75" customHeight="1">
      <c r="B2175" s="8" t="s">
        <v>1945</v>
      </c>
      <c r="C2175" s="8" t="s">
        <v>1946</v>
      </c>
      <c r="D2175" s="8" t="s">
        <v>9425</v>
      </c>
      <c r="E2175" s="8" t="s">
        <v>9426</v>
      </c>
    </row>
    <row r="2176" spans="2:5" ht="12.75" customHeight="1">
      <c r="B2176" s="8" t="s">
        <v>6432</v>
      </c>
      <c r="C2176" s="8" t="s">
        <v>7049</v>
      </c>
      <c r="D2176" s="8" t="s">
        <v>9427</v>
      </c>
      <c r="E2176" s="8" t="s">
        <v>9428</v>
      </c>
    </row>
    <row r="2177" spans="2:5" ht="12.75" customHeight="1">
      <c r="B2177" s="8" t="s">
        <v>1162</v>
      </c>
      <c r="C2177" s="8" t="s">
        <v>1163</v>
      </c>
      <c r="D2177" s="8" t="s">
        <v>9429</v>
      </c>
      <c r="E2177" s="8" t="s">
        <v>9430</v>
      </c>
    </row>
    <row r="2178" spans="2:5" ht="12.75" customHeight="1">
      <c r="B2178" s="8" t="s">
        <v>1162</v>
      </c>
      <c r="C2178" s="8" t="s">
        <v>1163</v>
      </c>
      <c r="D2178" s="8" t="s">
        <v>9429</v>
      </c>
      <c r="E2178" s="8" t="s">
        <v>9431</v>
      </c>
    </row>
    <row r="2179" spans="2:5" ht="12.75" customHeight="1">
      <c r="B2179" s="8" t="s">
        <v>1028</v>
      </c>
      <c r="C2179" s="8" t="s">
        <v>6637</v>
      </c>
      <c r="D2179" s="8" t="s">
        <v>9432</v>
      </c>
      <c r="E2179" s="8" t="s">
        <v>9433</v>
      </c>
    </row>
    <row r="2180" spans="2:5" ht="12.75" customHeight="1">
      <c r="B2180" s="8" t="s">
        <v>868</v>
      </c>
      <c r="C2180" s="8" t="s">
        <v>6376</v>
      </c>
      <c r="D2180" s="8" t="s">
        <v>9384</v>
      </c>
      <c r="E2180" s="8" t="s">
        <v>9434</v>
      </c>
    </row>
    <row r="2181" spans="2:5" ht="12.75" customHeight="1">
      <c r="B2181" s="8" t="s">
        <v>367</v>
      </c>
      <c r="C2181" s="8" t="s">
        <v>794</v>
      </c>
      <c r="D2181" s="8" t="s">
        <v>3602</v>
      </c>
      <c r="E2181" s="8" t="s">
        <v>9435</v>
      </c>
    </row>
    <row r="2182" spans="2:5" ht="12.75" customHeight="1">
      <c r="B2182" s="8" t="s">
        <v>982</v>
      </c>
      <c r="C2182" s="8" t="s">
        <v>1419</v>
      </c>
      <c r="D2182" s="8" t="s">
        <v>9436</v>
      </c>
      <c r="E2182" s="8" t="s">
        <v>9437</v>
      </c>
    </row>
    <row r="2183" spans="2:5" ht="12.75" customHeight="1">
      <c r="B2183" s="8" t="s">
        <v>982</v>
      </c>
      <c r="C2183" s="8" t="s">
        <v>1419</v>
      </c>
      <c r="D2183" s="8" t="s">
        <v>9436</v>
      </c>
      <c r="E2183" s="8" t="s">
        <v>9438</v>
      </c>
    </row>
    <row r="2184" spans="2:5" ht="12.75" customHeight="1">
      <c r="B2184" s="8" t="s">
        <v>982</v>
      </c>
      <c r="C2184" s="8" t="s">
        <v>8306</v>
      </c>
      <c r="D2184" s="8" t="s">
        <v>9436</v>
      </c>
      <c r="E2184" s="8" t="s">
        <v>9439</v>
      </c>
    </row>
    <row r="2185" spans="2:5" ht="12.75" customHeight="1">
      <c r="B2185" s="8" t="s">
        <v>982</v>
      </c>
      <c r="C2185" s="8" t="s">
        <v>8306</v>
      </c>
      <c r="D2185" s="8" t="s">
        <v>9440</v>
      </c>
      <c r="E2185" s="8" t="s">
        <v>9441</v>
      </c>
    </row>
    <row r="2186" spans="2:5" ht="12.75" customHeight="1">
      <c r="B2186" s="8" t="s">
        <v>982</v>
      </c>
      <c r="C2186" s="8" t="s">
        <v>7382</v>
      </c>
      <c r="D2186" s="8" t="s">
        <v>9436</v>
      </c>
      <c r="E2186" s="8" t="s">
        <v>9442</v>
      </c>
    </row>
    <row r="2187" spans="2:5" ht="12.75" customHeight="1">
      <c r="B2187" s="8" t="s">
        <v>982</v>
      </c>
      <c r="C2187" s="8" t="s">
        <v>1419</v>
      </c>
      <c r="D2187" s="8" t="s">
        <v>9436</v>
      </c>
      <c r="E2187" s="8" t="s">
        <v>9443</v>
      </c>
    </row>
    <row r="2188" spans="2:5" ht="12.75" customHeight="1">
      <c r="B2188" s="8" t="s">
        <v>864</v>
      </c>
      <c r="C2188" s="8" t="s">
        <v>865</v>
      </c>
      <c r="D2188" s="8" t="s">
        <v>9436</v>
      </c>
      <c r="E2188" s="8" t="s">
        <v>9436</v>
      </c>
    </row>
    <row r="2189" spans="2:5" ht="12.75" customHeight="1">
      <c r="B2189" s="8" t="s">
        <v>864</v>
      </c>
      <c r="C2189" s="8" t="s">
        <v>865</v>
      </c>
      <c r="D2189" s="8" t="s">
        <v>9444</v>
      </c>
      <c r="E2189" s="8" t="s">
        <v>9445</v>
      </c>
    </row>
    <row r="2190" spans="2:5" ht="12.75" customHeight="1">
      <c r="B2190" s="8" t="s">
        <v>1024</v>
      </c>
      <c r="C2190" s="8" t="s">
        <v>1321</v>
      </c>
      <c r="D2190" s="8" t="s">
        <v>9446</v>
      </c>
      <c r="E2190" s="8" t="s">
        <v>9447</v>
      </c>
    </row>
    <row r="2191" spans="2:5" ht="12.75" customHeight="1">
      <c r="B2191" s="8" t="s">
        <v>864</v>
      </c>
      <c r="C2191" s="8" t="s">
        <v>865</v>
      </c>
      <c r="D2191" s="8" t="s">
        <v>9448</v>
      </c>
      <c r="E2191" s="8" t="s">
        <v>9449</v>
      </c>
    </row>
    <row r="2192" spans="2:5" ht="12.75" customHeight="1">
      <c r="B2192" s="8" t="s">
        <v>1028</v>
      </c>
      <c r="C2192" s="8" t="s">
        <v>7403</v>
      </c>
      <c r="D2192" s="8" t="s">
        <v>9450</v>
      </c>
      <c r="E2192" s="8" t="s">
        <v>9451</v>
      </c>
    </row>
    <row r="2193" spans="2:5" ht="12.75" customHeight="1">
      <c r="B2193" s="8" t="s">
        <v>864</v>
      </c>
      <c r="C2193" s="8" t="s">
        <v>865</v>
      </c>
      <c r="D2193" s="8" t="s">
        <v>1415</v>
      </c>
      <c r="E2193" s="8" t="s">
        <v>9452</v>
      </c>
    </row>
    <row r="2194" spans="2:5" ht="12.75" customHeight="1">
      <c r="B2194" s="8" t="s">
        <v>283</v>
      </c>
      <c r="C2194" s="8" t="s">
        <v>948</v>
      </c>
      <c r="D2194" s="8" t="s">
        <v>8547</v>
      </c>
      <c r="E2194" s="8" t="s">
        <v>9453</v>
      </c>
    </row>
    <row r="2195" spans="2:5" ht="12.75" customHeight="1">
      <c r="B2195" s="8" t="s">
        <v>841</v>
      </c>
      <c r="C2195" s="8" t="s">
        <v>1003</v>
      </c>
      <c r="D2195" s="8" t="s">
        <v>9454</v>
      </c>
      <c r="E2195" s="8" t="s">
        <v>9455</v>
      </c>
    </row>
    <row r="2196" spans="2:5" ht="12.75" customHeight="1">
      <c r="B2196" s="8" t="s">
        <v>853</v>
      </c>
      <c r="C2196" s="8" t="s">
        <v>1006</v>
      </c>
      <c r="D2196" s="8" t="s">
        <v>1147</v>
      </c>
      <c r="E2196" s="8" t="s">
        <v>9456</v>
      </c>
    </row>
    <row r="2197" spans="2:5" ht="12.75" customHeight="1">
      <c r="B2197" s="8" t="s">
        <v>7058</v>
      </c>
      <c r="C2197" s="8" t="s">
        <v>7691</v>
      </c>
      <c r="D2197" s="8" t="s">
        <v>9457</v>
      </c>
      <c r="E2197" s="8" t="s">
        <v>9458</v>
      </c>
    </row>
    <row r="2198" spans="2:5" ht="12.75" customHeight="1">
      <c r="B2198" s="8" t="s">
        <v>1024</v>
      </c>
      <c r="C2198" s="8" t="s">
        <v>1025</v>
      </c>
      <c r="D2198" s="8" t="s">
        <v>9459</v>
      </c>
      <c r="E2198" s="8" t="s">
        <v>9460</v>
      </c>
    </row>
    <row r="2199" spans="2:5" ht="12.75" customHeight="1">
      <c r="B2199" s="8" t="s">
        <v>301</v>
      </c>
      <c r="C2199" s="8" t="s">
        <v>415</v>
      </c>
      <c r="D2199" s="8" t="s">
        <v>1347</v>
      </c>
      <c r="E2199" s="8" t="s">
        <v>1349</v>
      </c>
    </row>
    <row r="2200" spans="2:5" ht="12.75" customHeight="1">
      <c r="B2200" s="8" t="s">
        <v>301</v>
      </c>
      <c r="C2200" s="8" t="s">
        <v>415</v>
      </c>
      <c r="D2200" s="8" t="s">
        <v>1347</v>
      </c>
      <c r="E2200" s="8" t="s">
        <v>9461</v>
      </c>
    </row>
    <row r="2201" spans="2:5" ht="12.75" customHeight="1">
      <c r="B2201" s="8" t="s">
        <v>301</v>
      </c>
      <c r="C2201" s="8" t="s">
        <v>415</v>
      </c>
      <c r="D2201" s="8" t="s">
        <v>1347</v>
      </c>
      <c r="E2201" s="8" t="s">
        <v>9462</v>
      </c>
    </row>
    <row r="2202" spans="2:5" ht="12.75" customHeight="1">
      <c r="B2202" s="8" t="s">
        <v>301</v>
      </c>
      <c r="C2202" s="8" t="s">
        <v>415</v>
      </c>
      <c r="D2202" s="8" t="s">
        <v>1347</v>
      </c>
      <c r="E2202" s="8" t="s">
        <v>9463</v>
      </c>
    </row>
    <row r="2203" spans="2:5" ht="12.75" customHeight="1">
      <c r="B2203" s="8" t="s">
        <v>301</v>
      </c>
      <c r="C2203" s="8" t="s">
        <v>415</v>
      </c>
      <c r="D2203" s="8" t="s">
        <v>1347</v>
      </c>
      <c r="E2203" s="8" t="s">
        <v>9464</v>
      </c>
    </row>
    <row r="2204" spans="2:5" ht="12.75" customHeight="1">
      <c r="B2204" s="8" t="s">
        <v>301</v>
      </c>
      <c r="C2204" s="8" t="s">
        <v>415</v>
      </c>
      <c r="D2204" s="8" t="s">
        <v>1347</v>
      </c>
      <c r="E2204" s="8" t="s">
        <v>9465</v>
      </c>
    </row>
    <row r="2205" spans="2:5" ht="12.75" customHeight="1">
      <c r="B2205" s="8" t="s">
        <v>301</v>
      </c>
      <c r="C2205" s="8" t="s">
        <v>415</v>
      </c>
      <c r="D2205" s="8" t="s">
        <v>1347</v>
      </c>
      <c r="E2205" s="8" t="s">
        <v>9466</v>
      </c>
    </row>
    <row r="2206" spans="2:5" ht="12.75" customHeight="1">
      <c r="B2206" s="8" t="s">
        <v>301</v>
      </c>
      <c r="C2206" s="8" t="s">
        <v>415</v>
      </c>
      <c r="D2206" s="8" t="s">
        <v>1347</v>
      </c>
      <c r="E2206" s="8" t="s">
        <v>9467</v>
      </c>
    </row>
    <row r="2207" spans="2:5" ht="12.75" customHeight="1">
      <c r="B2207" s="8" t="s">
        <v>864</v>
      </c>
      <c r="C2207" s="8" t="s">
        <v>865</v>
      </c>
      <c r="D2207" s="8" t="s">
        <v>784</v>
      </c>
      <c r="E2207" s="8" t="s">
        <v>9468</v>
      </c>
    </row>
    <row r="2208" spans="2:5" ht="12.75" customHeight="1">
      <c r="B2208" s="8" t="s">
        <v>367</v>
      </c>
      <c r="C2208" s="8" t="s">
        <v>9394</v>
      </c>
      <c r="D2208" s="8" t="s">
        <v>3602</v>
      </c>
      <c r="E2208" s="8" t="s">
        <v>9469</v>
      </c>
    </row>
    <row r="2209" spans="2:5" ht="12.75" customHeight="1">
      <c r="B2209" s="8" t="s">
        <v>868</v>
      </c>
      <c r="C2209" s="8" t="s">
        <v>6278</v>
      </c>
      <c r="D2209" s="8" t="s">
        <v>9470</v>
      </c>
      <c r="E2209" s="8" t="s">
        <v>9471</v>
      </c>
    </row>
    <row r="2210" spans="2:5" ht="12.75" customHeight="1">
      <c r="B2210" s="8" t="s">
        <v>1028</v>
      </c>
      <c r="C2210" s="8" t="s">
        <v>1029</v>
      </c>
      <c r="D2210" s="8" t="s">
        <v>1159</v>
      </c>
      <c r="E2210" s="8" t="s">
        <v>1161</v>
      </c>
    </row>
    <row r="2211" spans="2:5" ht="12.75" customHeight="1">
      <c r="B2211" s="8" t="s">
        <v>740</v>
      </c>
      <c r="C2211" s="8" t="s">
        <v>6681</v>
      </c>
      <c r="D2211" s="8" t="s">
        <v>7198</v>
      </c>
      <c r="E2211" s="8" t="s">
        <v>9472</v>
      </c>
    </row>
    <row r="2212" spans="2:5" ht="12.75" customHeight="1">
      <c r="B2212" s="8" t="s">
        <v>864</v>
      </c>
      <c r="C2212" s="8" t="s">
        <v>865</v>
      </c>
      <c r="D2212" s="8" t="s">
        <v>9473</v>
      </c>
      <c r="E2212" s="8" t="s">
        <v>9474</v>
      </c>
    </row>
    <row r="2213" spans="2:5" ht="12.75" customHeight="1">
      <c r="B2213" s="8" t="s">
        <v>1945</v>
      </c>
      <c r="C2213" s="8" t="s">
        <v>1946</v>
      </c>
      <c r="D2213" s="8" t="s">
        <v>9475</v>
      </c>
      <c r="E2213" s="8" t="s">
        <v>9476</v>
      </c>
    </row>
    <row r="2214" spans="2:5" ht="12.75" customHeight="1">
      <c r="B2214" s="8" t="s">
        <v>1945</v>
      </c>
      <c r="C2214" s="8" t="s">
        <v>1946</v>
      </c>
      <c r="D2214" s="8" t="s">
        <v>1415</v>
      </c>
      <c r="E2214" s="8" t="s">
        <v>9477</v>
      </c>
    </row>
    <row r="2215" spans="2:5" ht="12.75" customHeight="1">
      <c r="B2215" s="8" t="s">
        <v>1945</v>
      </c>
      <c r="C2215" s="8" t="s">
        <v>1946</v>
      </c>
      <c r="D2215" s="8" t="s">
        <v>9478</v>
      </c>
      <c r="E2215" s="8" t="s">
        <v>9475</v>
      </c>
    </row>
    <row r="2216" spans="2:5" ht="12.75" customHeight="1">
      <c r="B2216" s="8" t="s">
        <v>1945</v>
      </c>
      <c r="C2216" s="8" t="s">
        <v>1946</v>
      </c>
      <c r="D2216" s="8" t="s">
        <v>1415</v>
      </c>
      <c r="E2216" s="8" t="s">
        <v>9479</v>
      </c>
    </row>
    <row r="2217" spans="2:5" ht="12.75" customHeight="1">
      <c r="B2217" s="8" t="s">
        <v>864</v>
      </c>
      <c r="C2217" s="8" t="s">
        <v>865</v>
      </c>
      <c r="D2217" s="8" t="s">
        <v>9478</v>
      </c>
      <c r="E2217" s="8" t="s">
        <v>9480</v>
      </c>
    </row>
    <row r="2218" spans="2:5" ht="12.75" customHeight="1">
      <c r="B2218" s="8" t="s">
        <v>1945</v>
      </c>
      <c r="C2218" s="8" t="s">
        <v>1946</v>
      </c>
      <c r="D2218" s="8" t="s">
        <v>9478</v>
      </c>
      <c r="E2218" s="8" t="s">
        <v>9481</v>
      </c>
    </row>
    <row r="2219" spans="2:5" ht="12.75" customHeight="1">
      <c r="B2219" s="8" t="s">
        <v>1945</v>
      </c>
      <c r="C2219" s="8" t="s">
        <v>1946</v>
      </c>
      <c r="D2219" s="8" t="s">
        <v>8592</v>
      </c>
      <c r="E2219" s="8" t="s">
        <v>8592</v>
      </c>
    </row>
    <row r="2220" spans="2:5" ht="12.75" customHeight="1">
      <c r="B2220" s="8" t="s">
        <v>1945</v>
      </c>
      <c r="C2220" s="8" t="s">
        <v>1946</v>
      </c>
      <c r="D2220" s="8" t="s">
        <v>1415</v>
      </c>
      <c r="E2220" s="8" t="s">
        <v>9482</v>
      </c>
    </row>
    <row r="2221" spans="2:5" ht="12.75" customHeight="1">
      <c r="B2221" s="8" t="s">
        <v>1945</v>
      </c>
      <c r="C2221" s="8" t="s">
        <v>1946</v>
      </c>
      <c r="D2221" s="8" t="s">
        <v>1415</v>
      </c>
      <c r="E2221" s="8" t="s">
        <v>9483</v>
      </c>
    </row>
    <row r="2222" spans="2:5" ht="12.75" customHeight="1">
      <c r="B2222" s="8" t="s">
        <v>1945</v>
      </c>
      <c r="C2222" s="8" t="s">
        <v>1946</v>
      </c>
      <c r="D2222" s="8" t="s">
        <v>1415</v>
      </c>
      <c r="E2222" s="8" t="s">
        <v>9484</v>
      </c>
    </row>
    <row r="2223" spans="2:5" ht="12.75" customHeight="1">
      <c r="B2223" s="8" t="s">
        <v>1945</v>
      </c>
      <c r="C2223" s="8" t="s">
        <v>1946</v>
      </c>
      <c r="D2223" s="8" t="s">
        <v>1415</v>
      </c>
      <c r="E2223" s="8" t="s">
        <v>9485</v>
      </c>
    </row>
    <row r="2224" spans="2:5" ht="12.75" customHeight="1">
      <c r="B2224" s="8" t="s">
        <v>1945</v>
      </c>
      <c r="C2224" s="8" t="s">
        <v>1946</v>
      </c>
      <c r="D2224" s="8" t="s">
        <v>1415</v>
      </c>
      <c r="E2224" s="8" t="s">
        <v>9486</v>
      </c>
    </row>
    <row r="2225" spans="2:5" ht="12.75" customHeight="1">
      <c r="B2225" s="8" t="s">
        <v>1945</v>
      </c>
      <c r="C2225" s="8" t="s">
        <v>1946</v>
      </c>
      <c r="D2225" s="8" t="s">
        <v>9487</v>
      </c>
      <c r="E2225" s="8" t="s">
        <v>9488</v>
      </c>
    </row>
    <row r="2226" spans="2:5" ht="12.75" customHeight="1">
      <c r="B2226" s="8" t="s">
        <v>868</v>
      </c>
      <c r="C2226" s="8" t="s">
        <v>6265</v>
      </c>
      <c r="D2226" s="8" t="s">
        <v>9489</v>
      </c>
      <c r="E2226" s="8" t="s">
        <v>9490</v>
      </c>
    </row>
    <row r="2227" spans="2:5" ht="12.75" customHeight="1">
      <c r="B2227" s="8" t="s">
        <v>841</v>
      </c>
      <c r="C2227" s="8" t="s">
        <v>6282</v>
      </c>
      <c r="D2227" s="8" t="s">
        <v>8423</v>
      </c>
      <c r="E2227" s="8" t="s">
        <v>9491</v>
      </c>
    </row>
    <row r="2228" spans="2:5" ht="12.75" customHeight="1">
      <c r="B2228" s="8" t="s">
        <v>6381</v>
      </c>
      <c r="C2228" s="8" t="s">
        <v>6382</v>
      </c>
      <c r="D2228" s="8" t="s">
        <v>7550</v>
      </c>
      <c r="E2228" s="8" t="s">
        <v>9492</v>
      </c>
    </row>
    <row r="2229" spans="2:5" ht="12.75" customHeight="1">
      <c r="B2229" s="8" t="s">
        <v>864</v>
      </c>
      <c r="C2229" s="8" t="s">
        <v>865</v>
      </c>
      <c r="D2229" s="8" t="s">
        <v>9493</v>
      </c>
      <c r="E2229" s="8" t="s">
        <v>9494</v>
      </c>
    </row>
    <row r="2230" spans="2:5" ht="12.75" customHeight="1">
      <c r="B2230" s="8" t="s">
        <v>6381</v>
      </c>
      <c r="C2230" s="8" t="s">
        <v>6382</v>
      </c>
      <c r="D2230" s="8" t="s">
        <v>6387</v>
      </c>
      <c r="E2230" s="8" t="s">
        <v>9495</v>
      </c>
    </row>
    <row r="2231" spans="2:5" ht="12.75" customHeight="1">
      <c r="B2231" s="8" t="s">
        <v>6381</v>
      </c>
      <c r="C2231" s="8" t="s">
        <v>7407</v>
      </c>
      <c r="D2231" s="8" t="s">
        <v>6387</v>
      </c>
      <c r="E2231" s="8" t="s">
        <v>9496</v>
      </c>
    </row>
    <row r="2232" spans="2:5" ht="12.75" customHeight="1">
      <c r="B2232" s="8" t="s">
        <v>841</v>
      </c>
      <c r="C2232" s="8" t="s">
        <v>1003</v>
      </c>
      <c r="D2232" s="8" t="s">
        <v>7641</v>
      </c>
      <c r="E2232" s="8" t="s">
        <v>9497</v>
      </c>
    </row>
    <row r="2233" spans="2:5" ht="12.75" customHeight="1">
      <c r="B2233" s="8" t="s">
        <v>6381</v>
      </c>
      <c r="C2233" s="8" t="s">
        <v>6382</v>
      </c>
      <c r="D2233" s="8" t="s">
        <v>6387</v>
      </c>
      <c r="E2233" s="8" t="s">
        <v>9498</v>
      </c>
    </row>
    <row r="2234" spans="2:5" ht="12.75" customHeight="1">
      <c r="B2234" s="8" t="s">
        <v>301</v>
      </c>
      <c r="C2234" s="8" t="s">
        <v>9499</v>
      </c>
      <c r="D2234" s="8" t="s">
        <v>909</v>
      </c>
      <c r="E2234" s="8" t="s">
        <v>9500</v>
      </c>
    </row>
    <row r="2235" spans="2:5" ht="12.75" customHeight="1">
      <c r="B2235" s="8" t="s">
        <v>301</v>
      </c>
      <c r="C2235" s="8" t="s">
        <v>9499</v>
      </c>
      <c r="D2235" s="8" t="s">
        <v>909</v>
      </c>
      <c r="E2235" s="8" t="s">
        <v>9501</v>
      </c>
    </row>
    <row r="2236" spans="2:5" ht="12.75" customHeight="1">
      <c r="B2236" s="8" t="s">
        <v>367</v>
      </c>
      <c r="C2236" s="8" t="s">
        <v>978</v>
      </c>
      <c r="D2236" s="8" t="s">
        <v>9502</v>
      </c>
      <c r="E2236" s="8" t="s">
        <v>9503</v>
      </c>
    </row>
    <row r="2237" spans="2:5" ht="12.75" customHeight="1">
      <c r="B2237" s="8" t="s">
        <v>367</v>
      </c>
      <c r="C2237" s="8" t="s">
        <v>978</v>
      </c>
      <c r="D2237" s="8" t="s">
        <v>6514</v>
      </c>
      <c r="E2237" s="8" t="s">
        <v>9504</v>
      </c>
    </row>
    <row r="2238" spans="2:5" ht="12.75" customHeight="1">
      <c r="B2238" s="8" t="s">
        <v>931</v>
      </c>
      <c r="C2238" s="8" t="s">
        <v>932</v>
      </c>
      <c r="D2238" s="8" t="s">
        <v>9505</v>
      </c>
      <c r="E2238" s="8" t="s">
        <v>9506</v>
      </c>
    </row>
    <row r="2239" spans="2:5" ht="12.75" customHeight="1">
      <c r="B2239" s="8" t="s">
        <v>868</v>
      </c>
      <c r="C2239" s="8" t="s">
        <v>6278</v>
      </c>
      <c r="D2239" s="8" t="s">
        <v>9507</v>
      </c>
      <c r="E2239" s="8" t="s">
        <v>9508</v>
      </c>
    </row>
    <row r="2240" spans="2:5" ht="12.75" customHeight="1">
      <c r="B2240" s="8" t="s">
        <v>744</v>
      </c>
      <c r="C2240" s="8" t="s">
        <v>936</v>
      </c>
      <c r="D2240" s="8" t="s">
        <v>928</v>
      </c>
      <c r="E2240" s="8" t="s">
        <v>9509</v>
      </c>
    </row>
    <row r="2241" spans="2:5" ht="12.75" customHeight="1">
      <c r="B2241" s="8" t="s">
        <v>1945</v>
      </c>
      <c r="C2241" s="8" t="s">
        <v>1946</v>
      </c>
      <c r="D2241" s="8" t="s">
        <v>9510</v>
      </c>
      <c r="E2241" s="8" t="s">
        <v>9511</v>
      </c>
    </row>
    <row r="2242" spans="2:5" ht="12.75" customHeight="1">
      <c r="B2242" s="8" t="s">
        <v>1945</v>
      </c>
      <c r="C2242" s="8" t="s">
        <v>1946</v>
      </c>
      <c r="D2242" s="8" t="s">
        <v>1415</v>
      </c>
      <c r="E2242" s="8" t="s">
        <v>9512</v>
      </c>
    </row>
    <row r="2243" spans="2:5" ht="12.75" customHeight="1">
      <c r="B2243" s="8" t="s">
        <v>1945</v>
      </c>
      <c r="C2243" s="8" t="s">
        <v>1946</v>
      </c>
      <c r="D2243" s="8" t="s">
        <v>1415</v>
      </c>
      <c r="E2243" s="8" t="s">
        <v>9513</v>
      </c>
    </row>
    <row r="2244" spans="2:5" ht="12.75" customHeight="1">
      <c r="B2244" s="8" t="s">
        <v>1028</v>
      </c>
      <c r="C2244" s="8" t="s">
        <v>7403</v>
      </c>
      <c r="D2244" s="8" t="s">
        <v>1415</v>
      </c>
      <c r="E2244" s="8" t="s">
        <v>9514</v>
      </c>
    </row>
    <row r="2245" spans="2:5" ht="12.75" customHeight="1">
      <c r="B2245" s="8" t="s">
        <v>990</v>
      </c>
      <c r="C2245" s="8" t="s">
        <v>991</v>
      </c>
      <c r="D2245" s="8" t="s">
        <v>9515</v>
      </c>
      <c r="E2245" s="8" t="s">
        <v>9516</v>
      </c>
    </row>
    <row r="2246" spans="2:5" ht="12.75" customHeight="1">
      <c r="B2246" s="8" t="s">
        <v>1945</v>
      </c>
      <c r="C2246" s="8" t="s">
        <v>1946</v>
      </c>
      <c r="D2246" s="8" t="s">
        <v>9478</v>
      </c>
      <c r="E2246" s="8" t="s">
        <v>9517</v>
      </c>
    </row>
    <row r="2247" spans="2:5" ht="12.75" customHeight="1">
      <c r="B2247" s="8" t="s">
        <v>853</v>
      </c>
      <c r="C2247" s="8" t="s">
        <v>1006</v>
      </c>
      <c r="D2247" s="8" t="s">
        <v>9518</v>
      </c>
      <c r="E2247" s="8" t="s">
        <v>9519</v>
      </c>
    </row>
    <row r="2248" spans="2:5" ht="12.75" customHeight="1">
      <c r="B2248" s="8" t="s">
        <v>853</v>
      </c>
      <c r="C2248" s="8" t="s">
        <v>1006</v>
      </c>
      <c r="D2248" s="8" t="s">
        <v>9520</v>
      </c>
      <c r="E2248" s="8" t="s">
        <v>9521</v>
      </c>
    </row>
    <row r="2249" spans="2:5" ht="12.75" customHeight="1">
      <c r="B2249" s="8" t="s">
        <v>367</v>
      </c>
      <c r="C2249" s="8" t="s">
        <v>731</v>
      </c>
      <c r="D2249" s="8" t="s">
        <v>7412</v>
      </c>
      <c r="E2249" s="8" t="s">
        <v>9522</v>
      </c>
    </row>
    <row r="2250" spans="2:5" ht="12.75" customHeight="1">
      <c r="B2250" s="8" t="s">
        <v>841</v>
      </c>
      <c r="C2250" s="8" t="s">
        <v>7834</v>
      </c>
      <c r="D2250" s="8" t="s">
        <v>6322</v>
      </c>
      <c r="E2250" s="8" t="s">
        <v>9523</v>
      </c>
    </row>
    <row r="2251" spans="2:5" ht="12.75" customHeight="1">
      <c r="B2251" s="8" t="s">
        <v>841</v>
      </c>
      <c r="C2251" s="8" t="s">
        <v>7834</v>
      </c>
      <c r="D2251" s="8" t="s">
        <v>1415</v>
      </c>
      <c r="E2251" s="8" t="s">
        <v>9524</v>
      </c>
    </row>
    <row r="2252" spans="2:5" ht="12.75" customHeight="1">
      <c r="B2252" s="8" t="s">
        <v>841</v>
      </c>
      <c r="C2252" s="8" t="s">
        <v>7834</v>
      </c>
      <c r="D2252" s="8" t="s">
        <v>1415</v>
      </c>
      <c r="E2252" s="8" t="s">
        <v>9525</v>
      </c>
    </row>
    <row r="2253" spans="2:5" ht="12.75" customHeight="1">
      <c r="B2253" s="8" t="s">
        <v>841</v>
      </c>
      <c r="C2253" s="8" t="s">
        <v>7834</v>
      </c>
      <c r="D2253" s="8" t="s">
        <v>1415</v>
      </c>
      <c r="E2253" s="8" t="s">
        <v>9526</v>
      </c>
    </row>
    <row r="2254" spans="2:5" ht="12.75" customHeight="1">
      <c r="B2254" s="8" t="s">
        <v>841</v>
      </c>
      <c r="C2254" s="8" t="s">
        <v>7834</v>
      </c>
      <c r="D2254" s="8" t="s">
        <v>1415</v>
      </c>
      <c r="E2254" s="8" t="s">
        <v>9527</v>
      </c>
    </row>
    <row r="2255" spans="2:5" ht="12.75" customHeight="1">
      <c r="B2255" s="8" t="s">
        <v>841</v>
      </c>
      <c r="C2255" s="8" t="s">
        <v>7834</v>
      </c>
      <c r="D2255" s="8" t="s">
        <v>1415</v>
      </c>
      <c r="E2255" s="8" t="s">
        <v>9528</v>
      </c>
    </row>
    <row r="2256" spans="2:5" ht="12.75" customHeight="1">
      <c r="B2256" s="8" t="s">
        <v>367</v>
      </c>
      <c r="C2256" s="8" t="s">
        <v>731</v>
      </c>
      <c r="D2256" s="8" t="s">
        <v>9529</v>
      </c>
      <c r="E2256" s="8" t="s">
        <v>9530</v>
      </c>
    </row>
    <row r="2257" spans="2:5" ht="12.75" customHeight="1">
      <c r="B2257" s="8" t="s">
        <v>367</v>
      </c>
      <c r="C2257" s="8" t="s">
        <v>731</v>
      </c>
      <c r="D2257" s="8" t="s">
        <v>9529</v>
      </c>
      <c r="E2257" s="8" t="s">
        <v>9531</v>
      </c>
    </row>
    <row r="2258" spans="2:5" ht="12.75" customHeight="1">
      <c r="B2258" s="8" t="s">
        <v>367</v>
      </c>
      <c r="C2258" s="8" t="s">
        <v>731</v>
      </c>
      <c r="D2258" s="8" t="s">
        <v>1415</v>
      </c>
      <c r="E2258" s="8" t="s">
        <v>9532</v>
      </c>
    </row>
    <row r="2259" spans="2:5" ht="12.75" customHeight="1">
      <c r="B2259" s="8" t="s">
        <v>740</v>
      </c>
      <c r="C2259" s="8" t="s">
        <v>6681</v>
      </c>
      <c r="D2259" s="8" t="s">
        <v>1415</v>
      </c>
      <c r="E2259" s="8" t="s">
        <v>9533</v>
      </c>
    </row>
    <row r="2260" spans="2:5" ht="12.75" customHeight="1">
      <c r="B2260" s="8" t="s">
        <v>367</v>
      </c>
      <c r="C2260" s="8" t="s">
        <v>368</v>
      </c>
      <c r="D2260" s="8" t="s">
        <v>9534</v>
      </c>
      <c r="E2260" s="8" t="s">
        <v>9535</v>
      </c>
    </row>
    <row r="2261" spans="2:5" ht="12.75" customHeight="1">
      <c r="B2261" s="8" t="s">
        <v>283</v>
      </c>
      <c r="C2261" s="8" t="s">
        <v>948</v>
      </c>
      <c r="D2261" s="8" t="s">
        <v>1215</v>
      </c>
      <c r="E2261" s="8" t="s">
        <v>9536</v>
      </c>
    </row>
    <row r="2262" spans="2:5" ht="12.75" customHeight="1">
      <c r="B2262" s="8" t="s">
        <v>283</v>
      </c>
      <c r="C2262" s="8" t="s">
        <v>761</v>
      </c>
      <c r="D2262" s="8" t="s">
        <v>756</v>
      </c>
      <c r="E2262" s="8" t="s">
        <v>1579</v>
      </c>
    </row>
    <row r="2263" spans="2:5" ht="12.75" customHeight="1">
      <c r="B2263" s="8" t="s">
        <v>841</v>
      </c>
      <c r="C2263" s="8" t="s">
        <v>850</v>
      </c>
      <c r="D2263" s="8" t="s">
        <v>6322</v>
      </c>
      <c r="E2263" s="8" t="s">
        <v>9537</v>
      </c>
    </row>
    <row r="2264" spans="2:5" ht="12.75" customHeight="1">
      <c r="B2264" s="8" t="s">
        <v>283</v>
      </c>
      <c r="C2264" s="8" t="s">
        <v>1228</v>
      </c>
      <c r="D2264" s="8" t="s">
        <v>791</v>
      </c>
      <c r="E2264" s="8" t="s">
        <v>1397</v>
      </c>
    </row>
    <row r="2265" spans="2:5" ht="12.75" customHeight="1">
      <c r="B2265" s="8" t="s">
        <v>283</v>
      </c>
      <c r="C2265" s="8" t="s">
        <v>761</v>
      </c>
      <c r="D2265" s="8" t="s">
        <v>791</v>
      </c>
      <c r="E2265" s="8" t="s">
        <v>1572</v>
      </c>
    </row>
    <row r="2266" spans="2:5" ht="12.75" customHeight="1">
      <c r="B2266" s="8" t="s">
        <v>283</v>
      </c>
      <c r="C2266" s="8" t="s">
        <v>1228</v>
      </c>
      <c r="D2266" s="8" t="s">
        <v>791</v>
      </c>
      <c r="E2266" s="8" t="s">
        <v>1524</v>
      </c>
    </row>
    <row r="2267" spans="2:5" ht="12.75" customHeight="1">
      <c r="B2267" s="8" t="s">
        <v>853</v>
      </c>
      <c r="C2267" s="8" t="s">
        <v>1006</v>
      </c>
      <c r="D2267" s="8" t="s">
        <v>9538</v>
      </c>
      <c r="E2267" s="8" t="s">
        <v>9539</v>
      </c>
    </row>
    <row r="2268" spans="2:5" ht="12.75" customHeight="1">
      <c r="B2268" s="8" t="s">
        <v>283</v>
      </c>
      <c r="C2268" s="8" t="s">
        <v>761</v>
      </c>
      <c r="D2268" s="8" t="s">
        <v>9540</v>
      </c>
      <c r="E2268" s="8" t="s">
        <v>9541</v>
      </c>
    </row>
    <row r="2269" spans="2:5" ht="12.75" customHeight="1">
      <c r="B2269" s="8" t="s">
        <v>367</v>
      </c>
      <c r="C2269" s="8" t="s">
        <v>978</v>
      </c>
      <c r="D2269" s="8" t="s">
        <v>1094</v>
      </c>
      <c r="E2269" s="8" t="s">
        <v>1102</v>
      </c>
    </row>
    <row r="2270" spans="2:5" ht="12.75" customHeight="1">
      <c r="B2270" s="8" t="s">
        <v>283</v>
      </c>
      <c r="C2270" s="8" t="s">
        <v>755</v>
      </c>
      <c r="D2270" s="8" t="s">
        <v>286</v>
      </c>
      <c r="E2270" s="8" t="s">
        <v>9542</v>
      </c>
    </row>
    <row r="2271" spans="2:5" ht="12.75" customHeight="1">
      <c r="B2271" s="8" t="s">
        <v>283</v>
      </c>
      <c r="C2271" s="8" t="s">
        <v>755</v>
      </c>
      <c r="D2271" s="8" t="s">
        <v>286</v>
      </c>
      <c r="E2271" s="8" t="s">
        <v>9543</v>
      </c>
    </row>
    <row r="2272" spans="2:5" ht="12.75" customHeight="1">
      <c r="B2272" s="8" t="s">
        <v>841</v>
      </c>
      <c r="C2272" s="8" t="s">
        <v>6321</v>
      </c>
      <c r="D2272" s="8" t="s">
        <v>7600</v>
      </c>
      <c r="E2272" s="8" t="s">
        <v>9544</v>
      </c>
    </row>
    <row r="2273" spans="2:5" ht="12.75" customHeight="1">
      <c r="B2273" s="8" t="s">
        <v>841</v>
      </c>
      <c r="C2273" s="8" t="s">
        <v>6321</v>
      </c>
      <c r="D2273" s="8" t="s">
        <v>7600</v>
      </c>
      <c r="E2273" s="8" t="s">
        <v>9545</v>
      </c>
    </row>
    <row r="2274" spans="2:5" ht="12.75" customHeight="1">
      <c r="B2274" s="8" t="s">
        <v>868</v>
      </c>
      <c r="C2274" s="8" t="s">
        <v>6265</v>
      </c>
      <c r="D2274" s="8" t="s">
        <v>9546</v>
      </c>
      <c r="E2274" s="8" t="s">
        <v>9547</v>
      </c>
    </row>
    <row r="2275" spans="2:5" ht="12.75" customHeight="1">
      <c r="B2275" s="8" t="s">
        <v>301</v>
      </c>
      <c r="C2275" s="8" t="s">
        <v>302</v>
      </c>
      <c r="D2275" s="8" t="s">
        <v>8090</v>
      </c>
      <c r="E2275" s="8" t="s">
        <v>9548</v>
      </c>
    </row>
    <row r="2276" spans="2:5" ht="12.75" customHeight="1">
      <c r="B2276" s="8" t="s">
        <v>853</v>
      </c>
      <c r="C2276" s="8" t="s">
        <v>1006</v>
      </c>
      <c r="D2276" s="8" t="s">
        <v>9549</v>
      </c>
      <c r="E2276" s="8" t="s">
        <v>9550</v>
      </c>
    </row>
    <row r="2277" spans="2:5" ht="12.75" customHeight="1">
      <c r="B2277" s="8" t="s">
        <v>853</v>
      </c>
      <c r="C2277" s="8" t="s">
        <v>1006</v>
      </c>
      <c r="D2277" s="8" t="s">
        <v>2672</v>
      </c>
      <c r="E2277" s="8" t="s">
        <v>9551</v>
      </c>
    </row>
    <row r="2278" spans="2:5" ht="12.75" customHeight="1">
      <c r="B2278" s="8" t="s">
        <v>864</v>
      </c>
      <c r="C2278" s="8" t="s">
        <v>865</v>
      </c>
      <c r="D2278" s="8" t="s">
        <v>933</v>
      </c>
      <c r="E2278" s="8" t="s">
        <v>9552</v>
      </c>
    </row>
    <row r="2279" spans="2:5" ht="12.75" customHeight="1">
      <c r="B2279" s="8" t="s">
        <v>864</v>
      </c>
      <c r="C2279" s="8" t="s">
        <v>865</v>
      </c>
      <c r="D2279" s="8" t="s">
        <v>933</v>
      </c>
      <c r="E2279" s="8" t="s">
        <v>9553</v>
      </c>
    </row>
    <row r="2280" spans="2:5" ht="12.75" customHeight="1">
      <c r="B2280" s="8" t="s">
        <v>864</v>
      </c>
      <c r="C2280" s="8" t="s">
        <v>865</v>
      </c>
      <c r="D2280" s="8" t="s">
        <v>933</v>
      </c>
      <c r="E2280" s="8" t="s">
        <v>9554</v>
      </c>
    </row>
    <row r="2281" spans="2:5" ht="12.75" customHeight="1">
      <c r="B2281" s="8" t="s">
        <v>931</v>
      </c>
      <c r="C2281" s="8" t="s">
        <v>932</v>
      </c>
      <c r="D2281" s="8" t="s">
        <v>933</v>
      </c>
      <c r="E2281" s="8" t="s">
        <v>9555</v>
      </c>
    </row>
    <row r="2282" spans="2:5" ht="12.75" customHeight="1">
      <c r="B2282" s="8" t="s">
        <v>931</v>
      </c>
      <c r="C2282" s="8" t="s">
        <v>932</v>
      </c>
      <c r="D2282" s="8" t="s">
        <v>933</v>
      </c>
      <c r="E2282" s="8" t="s">
        <v>9556</v>
      </c>
    </row>
    <row r="2283" spans="2:5" ht="12.75" customHeight="1">
      <c r="B2283" s="8" t="s">
        <v>931</v>
      </c>
      <c r="C2283" s="8" t="s">
        <v>8406</v>
      </c>
      <c r="D2283" s="8" t="s">
        <v>933</v>
      </c>
      <c r="E2283" s="8" t="s">
        <v>9557</v>
      </c>
    </row>
    <row r="2284" spans="2:5" ht="12.75" customHeight="1">
      <c r="B2284" s="8" t="s">
        <v>931</v>
      </c>
      <c r="C2284" s="8" t="s">
        <v>932</v>
      </c>
      <c r="D2284" s="8" t="s">
        <v>933</v>
      </c>
      <c r="E2284" s="8" t="s">
        <v>935</v>
      </c>
    </row>
    <row r="2285" spans="2:5" ht="12.75" customHeight="1">
      <c r="B2285" s="8" t="s">
        <v>931</v>
      </c>
      <c r="C2285" s="8" t="s">
        <v>932</v>
      </c>
      <c r="D2285" s="8" t="s">
        <v>933</v>
      </c>
      <c r="E2285" s="8" t="s">
        <v>9558</v>
      </c>
    </row>
    <row r="2286" spans="2:5" ht="12.75" customHeight="1">
      <c r="B2286" s="8" t="s">
        <v>744</v>
      </c>
      <c r="C2286" s="8" t="s">
        <v>1205</v>
      </c>
      <c r="D2286" s="8" t="s">
        <v>1789</v>
      </c>
      <c r="E2286" s="8" t="s">
        <v>9559</v>
      </c>
    </row>
    <row r="2287" spans="2:5" ht="12.75" customHeight="1">
      <c r="B2287" s="8" t="s">
        <v>744</v>
      </c>
      <c r="C2287" s="8" t="s">
        <v>936</v>
      </c>
      <c r="D2287" s="8" t="s">
        <v>1789</v>
      </c>
      <c r="E2287" s="8" t="s">
        <v>9560</v>
      </c>
    </row>
    <row r="2288" spans="2:5" ht="12.75" customHeight="1">
      <c r="B2288" s="8" t="s">
        <v>744</v>
      </c>
      <c r="C2288" s="8" t="s">
        <v>936</v>
      </c>
      <c r="D2288" s="8" t="s">
        <v>1789</v>
      </c>
      <c r="E2288" s="8" t="s">
        <v>9561</v>
      </c>
    </row>
    <row r="2289" spans="2:5" ht="12.75" customHeight="1">
      <c r="B2289" s="8" t="s">
        <v>841</v>
      </c>
      <c r="C2289" s="8" t="s">
        <v>1136</v>
      </c>
      <c r="D2289" s="8" t="s">
        <v>8032</v>
      </c>
      <c r="E2289" s="8" t="s">
        <v>9562</v>
      </c>
    </row>
    <row r="2290" spans="2:5" ht="12.75" customHeight="1">
      <c r="B2290" s="8" t="s">
        <v>841</v>
      </c>
      <c r="C2290" s="8" t="s">
        <v>1136</v>
      </c>
      <c r="D2290" s="8" t="s">
        <v>8032</v>
      </c>
      <c r="E2290" s="8" t="s">
        <v>9563</v>
      </c>
    </row>
    <row r="2291" spans="2:5" ht="12.75" customHeight="1">
      <c r="B2291" s="8" t="s">
        <v>841</v>
      </c>
      <c r="C2291" s="8" t="s">
        <v>1136</v>
      </c>
      <c r="D2291" s="8" t="s">
        <v>1415</v>
      </c>
      <c r="E2291" s="8" t="s">
        <v>9564</v>
      </c>
    </row>
    <row r="2292" spans="2:5" ht="12.75" customHeight="1">
      <c r="B2292" s="8" t="s">
        <v>982</v>
      </c>
      <c r="C2292" s="8" t="s">
        <v>7382</v>
      </c>
      <c r="D2292" s="8" t="s">
        <v>9565</v>
      </c>
      <c r="E2292" s="8" t="s">
        <v>9566</v>
      </c>
    </row>
    <row r="2293" spans="2:5" ht="12.75" customHeight="1">
      <c r="B2293" s="8" t="s">
        <v>1945</v>
      </c>
      <c r="C2293" s="8" t="s">
        <v>9567</v>
      </c>
      <c r="D2293" s="8" t="s">
        <v>9568</v>
      </c>
      <c r="E2293" s="8" t="s">
        <v>9569</v>
      </c>
    </row>
    <row r="2294" spans="2:5" ht="12.75" customHeight="1">
      <c r="B2294" s="8" t="s">
        <v>283</v>
      </c>
      <c r="C2294" s="8" t="s">
        <v>776</v>
      </c>
      <c r="D2294" s="8" t="s">
        <v>1212</v>
      </c>
      <c r="E2294" s="8" t="s">
        <v>9570</v>
      </c>
    </row>
    <row r="2295" spans="2:5" ht="12.75" customHeight="1">
      <c r="B2295" s="8" t="s">
        <v>1945</v>
      </c>
      <c r="C2295" s="8" t="s">
        <v>1946</v>
      </c>
      <c r="D2295" s="8" t="s">
        <v>9571</v>
      </c>
      <c r="E2295" s="8" t="s">
        <v>9572</v>
      </c>
    </row>
    <row r="2296" spans="2:5" ht="12.75" customHeight="1">
      <c r="B2296" s="8" t="s">
        <v>1024</v>
      </c>
      <c r="C2296" s="8" t="s">
        <v>6296</v>
      </c>
      <c r="D2296" s="8" t="s">
        <v>1415</v>
      </c>
      <c r="E2296" s="8" t="s">
        <v>9573</v>
      </c>
    </row>
    <row r="2297" spans="2:5" ht="12.75" customHeight="1">
      <c r="B2297" s="8" t="s">
        <v>1024</v>
      </c>
      <c r="C2297" s="8" t="s">
        <v>1321</v>
      </c>
      <c r="D2297" s="8" t="s">
        <v>1415</v>
      </c>
      <c r="E2297" s="8" t="s">
        <v>9574</v>
      </c>
    </row>
    <row r="2298" spans="2:5" ht="12.75" customHeight="1">
      <c r="B2298" s="8" t="s">
        <v>1024</v>
      </c>
      <c r="C2298" s="8" t="s">
        <v>6296</v>
      </c>
      <c r="D2298" s="8" t="s">
        <v>9575</v>
      </c>
      <c r="E2298" s="8" t="s">
        <v>9576</v>
      </c>
    </row>
    <row r="2299" spans="2:5" ht="12.75" customHeight="1">
      <c r="B2299" s="8" t="s">
        <v>853</v>
      </c>
      <c r="C2299" s="8" t="s">
        <v>1006</v>
      </c>
      <c r="D2299" s="8" t="s">
        <v>8592</v>
      </c>
      <c r="E2299" s="8" t="s">
        <v>9577</v>
      </c>
    </row>
    <row r="2300" spans="2:5" ht="12.75" customHeight="1">
      <c r="B2300" s="8" t="s">
        <v>1024</v>
      </c>
      <c r="C2300" s="8" t="s">
        <v>1321</v>
      </c>
      <c r="D2300" s="8" t="s">
        <v>9578</v>
      </c>
      <c r="E2300" s="8" t="s">
        <v>9579</v>
      </c>
    </row>
    <row r="2301" spans="2:5" ht="12.75" customHeight="1">
      <c r="B2301" s="8" t="s">
        <v>853</v>
      </c>
      <c r="C2301" s="8" t="s">
        <v>1006</v>
      </c>
      <c r="D2301" s="8" t="s">
        <v>8592</v>
      </c>
      <c r="E2301" s="8" t="s">
        <v>9580</v>
      </c>
    </row>
    <row r="2302" spans="2:5" ht="12.75" customHeight="1">
      <c r="B2302" s="8" t="s">
        <v>868</v>
      </c>
      <c r="C2302" s="8" t="s">
        <v>6376</v>
      </c>
      <c r="D2302" s="8" t="s">
        <v>8592</v>
      </c>
      <c r="E2302" s="8" t="s">
        <v>9581</v>
      </c>
    </row>
    <row r="2303" spans="2:5" ht="12.75" customHeight="1">
      <c r="B2303" s="8" t="s">
        <v>1945</v>
      </c>
      <c r="C2303" s="8" t="s">
        <v>1946</v>
      </c>
      <c r="D2303" s="8" t="s">
        <v>8592</v>
      </c>
      <c r="E2303" s="8" t="s">
        <v>9582</v>
      </c>
    </row>
    <row r="2304" spans="2:5" ht="12.75" customHeight="1">
      <c r="B2304" s="8" t="s">
        <v>864</v>
      </c>
      <c r="C2304" s="8" t="s">
        <v>865</v>
      </c>
      <c r="D2304" s="8" t="s">
        <v>9583</v>
      </c>
      <c r="E2304" s="8" t="s">
        <v>9584</v>
      </c>
    </row>
    <row r="2305" spans="2:5" ht="12.75" customHeight="1">
      <c r="B2305" s="8" t="s">
        <v>1945</v>
      </c>
      <c r="C2305" s="8" t="s">
        <v>1946</v>
      </c>
      <c r="D2305" s="8" t="s">
        <v>1415</v>
      </c>
      <c r="E2305" s="8" t="s">
        <v>9585</v>
      </c>
    </row>
    <row r="2306" spans="2:5" ht="12.75" customHeight="1">
      <c r="B2306" s="8" t="s">
        <v>853</v>
      </c>
      <c r="C2306" s="8" t="s">
        <v>1006</v>
      </c>
      <c r="D2306" s="8" t="s">
        <v>8592</v>
      </c>
      <c r="E2306" s="8" t="s">
        <v>9586</v>
      </c>
    </row>
    <row r="2307" spans="2:5" ht="12.75" customHeight="1">
      <c r="B2307" s="8" t="s">
        <v>931</v>
      </c>
      <c r="C2307" s="8" t="s">
        <v>6392</v>
      </c>
      <c r="D2307" s="8" t="s">
        <v>9587</v>
      </c>
      <c r="E2307" s="8" t="s">
        <v>9588</v>
      </c>
    </row>
    <row r="2308" spans="2:5" ht="12.75" customHeight="1">
      <c r="B2308" s="8" t="s">
        <v>853</v>
      </c>
      <c r="C2308" s="8" t="s">
        <v>1006</v>
      </c>
      <c r="D2308" s="8" t="s">
        <v>9589</v>
      </c>
      <c r="E2308" s="8" t="s">
        <v>9590</v>
      </c>
    </row>
    <row r="2309" spans="2:5" ht="12.75" customHeight="1">
      <c r="B2309" s="8" t="s">
        <v>982</v>
      </c>
      <c r="C2309" s="8" t="s">
        <v>1419</v>
      </c>
      <c r="D2309" s="8" t="s">
        <v>9591</v>
      </c>
      <c r="E2309" s="8" t="s">
        <v>9592</v>
      </c>
    </row>
    <row r="2310" spans="2:5" ht="12.75" customHeight="1">
      <c r="B2310" s="8" t="s">
        <v>982</v>
      </c>
      <c r="C2310" s="8" t="s">
        <v>8306</v>
      </c>
      <c r="D2310" s="8" t="s">
        <v>9591</v>
      </c>
      <c r="E2310" s="8" t="s">
        <v>9593</v>
      </c>
    </row>
    <row r="2311" spans="2:5" ht="12.75" customHeight="1">
      <c r="B2311" s="8" t="s">
        <v>982</v>
      </c>
      <c r="C2311" s="8" t="s">
        <v>1419</v>
      </c>
      <c r="D2311" s="8" t="s">
        <v>9591</v>
      </c>
      <c r="E2311" s="8" t="s">
        <v>9594</v>
      </c>
    </row>
    <row r="2312" spans="2:5" ht="12.75" customHeight="1">
      <c r="B2312" s="8" t="s">
        <v>982</v>
      </c>
      <c r="C2312" s="8" t="s">
        <v>8306</v>
      </c>
      <c r="D2312" s="8" t="s">
        <v>9591</v>
      </c>
      <c r="E2312" s="8" t="s">
        <v>9595</v>
      </c>
    </row>
    <row r="2313" spans="2:5" ht="12.75" customHeight="1">
      <c r="B2313" s="8" t="s">
        <v>982</v>
      </c>
      <c r="C2313" s="8" t="s">
        <v>1419</v>
      </c>
      <c r="D2313" s="8" t="s">
        <v>9591</v>
      </c>
      <c r="E2313" s="8" t="s">
        <v>9596</v>
      </c>
    </row>
    <row r="2314" spans="2:5" ht="12.75" customHeight="1">
      <c r="B2314" s="8" t="s">
        <v>982</v>
      </c>
      <c r="C2314" s="8" t="s">
        <v>1419</v>
      </c>
      <c r="D2314" s="8" t="s">
        <v>9591</v>
      </c>
      <c r="E2314" s="8" t="s">
        <v>9597</v>
      </c>
    </row>
    <row r="2315" spans="2:5" ht="12.75" customHeight="1">
      <c r="B2315" s="8" t="s">
        <v>864</v>
      </c>
      <c r="C2315" s="8" t="s">
        <v>865</v>
      </c>
      <c r="D2315" s="8" t="s">
        <v>9591</v>
      </c>
      <c r="E2315" s="8" t="s">
        <v>9598</v>
      </c>
    </row>
    <row r="2316" spans="2:5" ht="12.75" customHeight="1">
      <c r="B2316" s="8" t="s">
        <v>864</v>
      </c>
      <c r="C2316" s="8" t="s">
        <v>865</v>
      </c>
      <c r="D2316" s="8" t="s">
        <v>9591</v>
      </c>
      <c r="E2316" s="8" t="s">
        <v>9599</v>
      </c>
    </row>
    <row r="2317" spans="2:5" ht="12.75" customHeight="1">
      <c r="B2317" s="8" t="s">
        <v>864</v>
      </c>
      <c r="C2317" s="8" t="s">
        <v>865</v>
      </c>
      <c r="D2317" s="8" t="s">
        <v>9600</v>
      </c>
      <c r="E2317" s="8" t="s">
        <v>9601</v>
      </c>
    </row>
    <row r="2318" spans="2:5" ht="12.75" customHeight="1">
      <c r="B2318" s="8" t="s">
        <v>283</v>
      </c>
      <c r="C2318" s="8" t="s">
        <v>755</v>
      </c>
      <c r="D2318" s="8" t="s">
        <v>9602</v>
      </c>
      <c r="E2318" s="8" t="s">
        <v>9603</v>
      </c>
    </row>
    <row r="2319" spans="2:5" ht="12.75" customHeight="1">
      <c r="B2319" s="8" t="s">
        <v>301</v>
      </c>
      <c r="C2319" s="8" t="s">
        <v>415</v>
      </c>
      <c r="D2319" s="8" t="s">
        <v>939</v>
      </c>
      <c r="E2319" s="8" t="s">
        <v>9604</v>
      </c>
    </row>
    <row r="2320" spans="2:5" ht="12.75" customHeight="1">
      <c r="B2320" s="8" t="s">
        <v>1945</v>
      </c>
      <c r="C2320" s="8" t="s">
        <v>1946</v>
      </c>
      <c r="D2320" s="8" t="s">
        <v>9605</v>
      </c>
      <c r="E2320" s="8" t="s">
        <v>9606</v>
      </c>
    </row>
    <row r="2321" spans="2:5" ht="12.75" customHeight="1">
      <c r="B2321" s="8" t="s">
        <v>1945</v>
      </c>
      <c r="C2321" s="8" t="s">
        <v>1946</v>
      </c>
      <c r="D2321" s="8" t="s">
        <v>1415</v>
      </c>
      <c r="E2321" s="8" t="s">
        <v>9607</v>
      </c>
    </row>
    <row r="2322" spans="2:5" ht="12.75" customHeight="1">
      <c r="B2322" s="8" t="s">
        <v>841</v>
      </c>
      <c r="C2322" s="8" t="s">
        <v>1003</v>
      </c>
      <c r="D2322" s="8" t="s">
        <v>7327</v>
      </c>
      <c r="E2322" s="8" t="s">
        <v>9608</v>
      </c>
    </row>
    <row r="2323" spans="2:5" ht="12.75" customHeight="1">
      <c r="B2323" s="8" t="s">
        <v>828</v>
      </c>
      <c r="C2323" s="8" t="s">
        <v>829</v>
      </c>
      <c r="D2323" s="8" t="s">
        <v>831</v>
      </c>
      <c r="E2323" s="8" t="s">
        <v>9609</v>
      </c>
    </row>
    <row r="2324" spans="2:5" ht="12.75" customHeight="1">
      <c r="B2324" s="8" t="s">
        <v>828</v>
      </c>
      <c r="C2324" s="8" t="s">
        <v>829</v>
      </c>
      <c r="D2324" s="8" t="s">
        <v>831</v>
      </c>
      <c r="E2324" s="8" t="s">
        <v>833</v>
      </c>
    </row>
    <row r="2325" spans="2:5" ht="12.75" customHeight="1">
      <c r="B2325" s="8" t="s">
        <v>828</v>
      </c>
      <c r="C2325" s="8" t="s">
        <v>829</v>
      </c>
      <c r="D2325" s="8" t="s">
        <v>334</v>
      </c>
      <c r="E2325" s="8" t="s">
        <v>9610</v>
      </c>
    </row>
    <row r="2326" spans="2:5" ht="12.75" customHeight="1">
      <c r="B2326" s="8" t="s">
        <v>828</v>
      </c>
      <c r="C2326" s="8" t="s">
        <v>829</v>
      </c>
      <c r="D2326" s="8" t="s">
        <v>334</v>
      </c>
      <c r="E2326" s="8" t="s">
        <v>1287</v>
      </c>
    </row>
    <row r="2327" spans="2:5" ht="12.75" customHeight="1">
      <c r="B2327" s="8" t="s">
        <v>828</v>
      </c>
      <c r="C2327" s="8" t="s">
        <v>829</v>
      </c>
      <c r="D2327" s="8" t="s">
        <v>334</v>
      </c>
      <c r="E2327" s="8" t="s">
        <v>1116</v>
      </c>
    </row>
    <row r="2328" spans="2:5" ht="12.75" customHeight="1">
      <c r="B2328" s="8" t="s">
        <v>828</v>
      </c>
      <c r="C2328" s="8" t="s">
        <v>829</v>
      </c>
      <c r="D2328" s="8" t="s">
        <v>831</v>
      </c>
      <c r="E2328" s="8" t="s">
        <v>834</v>
      </c>
    </row>
    <row r="2329" spans="2:5" ht="12.75" customHeight="1">
      <c r="B2329" s="8" t="s">
        <v>828</v>
      </c>
      <c r="C2329" s="8" t="s">
        <v>829</v>
      </c>
      <c r="D2329" s="8" t="s">
        <v>334</v>
      </c>
      <c r="E2329" s="8" t="s">
        <v>1286</v>
      </c>
    </row>
    <row r="2330" spans="2:5" ht="12.75" customHeight="1">
      <c r="B2330" s="8" t="s">
        <v>828</v>
      </c>
      <c r="C2330" s="8" t="s">
        <v>829</v>
      </c>
      <c r="D2330" s="8" t="s">
        <v>334</v>
      </c>
      <c r="E2330" s="8" t="s">
        <v>986</v>
      </c>
    </row>
    <row r="2331" spans="2:5" ht="12.75" customHeight="1">
      <c r="B2331" s="8" t="s">
        <v>828</v>
      </c>
      <c r="C2331" s="8" t="s">
        <v>829</v>
      </c>
      <c r="D2331" s="8" t="s">
        <v>334</v>
      </c>
      <c r="E2331" s="8" t="s">
        <v>9611</v>
      </c>
    </row>
    <row r="2332" spans="2:5" ht="12.75" customHeight="1">
      <c r="B2332" s="8" t="s">
        <v>828</v>
      </c>
      <c r="C2332" s="8" t="s">
        <v>829</v>
      </c>
      <c r="D2332" s="8" t="s">
        <v>831</v>
      </c>
      <c r="E2332" s="8" t="s">
        <v>9612</v>
      </c>
    </row>
    <row r="2333" spans="2:5" ht="12.75" customHeight="1">
      <c r="B2333" s="8" t="s">
        <v>367</v>
      </c>
      <c r="C2333" s="8" t="s">
        <v>735</v>
      </c>
      <c r="D2333" s="8" t="s">
        <v>9613</v>
      </c>
      <c r="E2333" s="8" t="s">
        <v>9614</v>
      </c>
    </row>
    <row r="2334" spans="2:5" ht="12.75" customHeight="1">
      <c r="B2334" s="8" t="s">
        <v>367</v>
      </c>
      <c r="C2334" s="8" t="s">
        <v>7946</v>
      </c>
      <c r="D2334" s="8" t="s">
        <v>9615</v>
      </c>
      <c r="E2334" s="8" t="s">
        <v>9616</v>
      </c>
    </row>
    <row r="2335" spans="2:5" ht="12.75" customHeight="1">
      <c r="B2335" s="8" t="s">
        <v>283</v>
      </c>
      <c r="C2335" s="8" t="s">
        <v>1234</v>
      </c>
      <c r="D2335" s="8" t="s">
        <v>9617</v>
      </c>
      <c r="E2335" s="8" t="s">
        <v>9618</v>
      </c>
    </row>
    <row r="2336" spans="2:5" ht="12.75" customHeight="1">
      <c r="B2336" s="8" t="s">
        <v>283</v>
      </c>
      <c r="C2336" s="8" t="s">
        <v>1234</v>
      </c>
      <c r="D2336" s="8" t="s">
        <v>1415</v>
      </c>
      <c r="E2336" s="8" t="s">
        <v>9619</v>
      </c>
    </row>
    <row r="2337" spans="2:5" ht="12.75" customHeight="1">
      <c r="B2337" s="8" t="s">
        <v>367</v>
      </c>
      <c r="C2337" s="8" t="s">
        <v>735</v>
      </c>
      <c r="D2337" s="8" t="s">
        <v>9620</v>
      </c>
      <c r="E2337" s="8" t="s">
        <v>9621</v>
      </c>
    </row>
    <row r="2338" spans="2:5" ht="12.75" customHeight="1">
      <c r="B2338" s="8" t="s">
        <v>301</v>
      </c>
      <c r="C2338" s="8" t="s">
        <v>913</v>
      </c>
      <c r="D2338" s="8" t="s">
        <v>9622</v>
      </c>
      <c r="E2338" s="8" t="s">
        <v>9623</v>
      </c>
    </row>
    <row r="2339" spans="2:5" ht="12.75" customHeight="1">
      <c r="B2339" s="8" t="s">
        <v>853</v>
      </c>
      <c r="C2339" s="8" t="s">
        <v>1006</v>
      </c>
      <c r="D2339" s="8" t="s">
        <v>6586</v>
      </c>
      <c r="E2339" s="8" t="s">
        <v>9624</v>
      </c>
    </row>
    <row r="2340" spans="2:5" ht="12.75" customHeight="1">
      <c r="B2340" s="8" t="s">
        <v>868</v>
      </c>
      <c r="C2340" s="8" t="s">
        <v>6278</v>
      </c>
      <c r="D2340" s="8" t="s">
        <v>9625</v>
      </c>
      <c r="E2340" s="8" t="s">
        <v>9626</v>
      </c>
    </row>
    <row r="2341" spans="2:5" ht="12.75" customHeight="1">
      <c r="B2341" s="8" t="s">
        <v>864</v>
      </c>
      <c r="C2341" s="8" t="s">
        <v>865</v>
      </c>
      <c r="D2341" s="8" t="s">
        <v>9627</v>
      </c>
      <c r="E2341" s="8" t="s">
        <v>9628</v>
      </c>
    </row>
    <row r="2342" spans="2:5" ht="12.75" customHeight="1">
      <c r="B2342" s="8" t="s">
        <v>931</v>
      </c>
      <c r="C2342" s="8" t="s">
        <v>6392</v>
      </c>
      <c r="D2342" s="8" t="s">
        <v>9629</v>
      </c>
      <c r="E2342" s="8" t="s">
        <v>9630</v>
      </c>
    </row>
    <row r="2343" spans="2:5" ht="12.75" customHeight="1">
      <c r="B2343" s="8" t="s">
        <v>283</v>
      </c>
      <c r="C2343" s="8" t="s">
        <v>787</v>
      </c>
      <c r="D2343" s="8" t="s">
        <v>950</v>
      </c>
      <c r="E2343" s="8" t="s">
        <v>956</v>
      </c>
    </row>
    <row r="2344" spans="2:5" ht="12.75" customHeight="1">
      <c r="B2344" s="8" t="s">
        <v>283</v>
      </c>
      <c r="C2344" s="8" t="s">
        <v>787</v>
      </c>
      <c r="D2344" s="8" t="s">
        <v>950</v>
      </c>
      <c r="E2344" s="8" t="s">
        <v>960</v>
      </c>
    </row>
    <row r="2345" spans="2:5" ht="12.75" customHeight="1">
      <c r="B2345" s="8" t="s">
        <v>868</v>
      </c>
      <c r="C2345" s="8" t="s">
        <v>9631</v>
      </c>
      <c r="D2345" s="8" t="s">
        <v>9631</v>
      </c>
      <c r="E2345" s="8" t="s">
        <v>9632</v>
      </c>
    </row>
    <row r="2346" spans="2:5" ht="12.75" customHeight="1">
      <c r="B2346" s="8" t="s">
        <v>868</v>
      </c>
      <c r="C2346" s="8" t="s">
        <v>9631</v>
      </c>
      <c r="D2346" s="8" t="s">
        <v>9633</v>
      </c>
      <c r="E2346" s="8" t="s">
        <v>9634</v>
      </c>
    </row>
    <row r="2347" spans="2:5" ht="12.75" customHeight="1">
      <c r="B2347" s="8" t="s">
        <v>301</v>
      </c>
      <c r="C2347" s="8" t="s">
        <v>888</v>
      </c>
      <c r="D2347" s="8" t="s">
        <v>9635</v>
      </c>
      <c r="E2347" s="8" t="s">
        <v>9636</v>
      </c>
    </row>
    <row r="2348" spans="2:5" ht="12.75" customHeight="1">
      <c r="B2348" s="8" t="s">
        <v>868</v>
      </c>
      <c r="C2348" s="8" t="s">
        <v>6376</v>
      </c>
      <c r="D2348" s="8" t="s">
        <v>9637</v>
      </c>
      <c r="E2348" s="8" t="s">
        <v>9638</v>
      </c>
    </row>
    <row r="2349" spans="2:5" ht="12.75" customHeight="1">
      <c r="B2349" s="8" t="s">
        <v>864</v>
      </c>
      <c r="C2349" s="8" t="s">
        <v>865</v>
      </c>
      <c r="D2349" s="8" t="s">
        <v>9639</v>
      </c>
      <c r="E2349" s="8" t="s">
        <v>9639</v>
      </c>
    </row>
    <row r="2350" spans="2:5" ht="12.75" customHeight="1">
      <c r="B2350" s="8" t="s">
        <v>864</v>
      </c>
      <c r="C2350" s="8" t="s">
        <v>865</v>
      </c>
      <c r="D2350" s="8" t="s">
        <v>9640</v>
      </c>
      <c r="E2350" s="8" t="s">
        <v>9641</v>
      </c>
    </row>
    <row r="2351" spans="2:5" ht="12.75" customHeight="1">
      <c r="B2351" s="8" t="s">
        <v>868</v>
      </c>
      <c r="C2351" s="8" t="s">
        <v>6265</v>
      </c>
      <c r="D2351" s="8" t="s">
        <v>9642</v>
      </c>
      <c r="E2351" s="8" t="s">
        <v>9643</v>
      </c>
    </row>
    <row r="2352" spans="2:5" ht="12.75" customHeight="1">
      <c r="B2352" s="8" t="s">
        <v>301</v>
      </c>
      <c r="C2352" s="8" t="s">
        <v>881</v>
      </c>
      <c r="D2352" s="8" t="s">
        <v>9644</v>
      </c>
      <c r="E2352" s="8" t="s">
        <v>9645</v>
      </c>
    </row>
    <row r="2353" spans="2:5" ht="12.75" customHeight="1">
      <c r="B2353" s="8" t="s">
        <v>301</v>
      </c>
      <c r="C2353" s="8" t="s">
        <v>415</v>
      </c>
      <c r="D2353" s="8" t="s">
        <v>9644</v>
      </c>
      <c r="E2353" s="8" t="s">
        <v>9646</v>
      </c>
    </row>
    <row r="2354" spans="2:5" ht="12.75" customHeight="1">
      <c r="B2354" s="8" t="s">
        <v>301</v>
      </c>
      <c r="C2354" s="8" t="s">
        <v>415</v>
      </c>
      <c r="D2354" s="8" t="s">
        <v>9644</v>
      </c>
      <c r="E2354" s="8" t="s">
        <v>9647</v>
      </c>
    </row>
    <row r="2355" spans="2:5" ht="12.75" customHeight="1">
      <c r="B2355" s="8" t="s">
        <v>841</v>
      </c>
      <c r="C2355" s="8" t="s">
        <v>6321</v>
      </c>
      <c r="D2355" s="8" t="s">
        <v>9644</v>
      </c>
      <c r="E2355" s="8" t="s">
        <v>9648</v>
      </c>
    </row>
    <row r="2356" spans="2:5" ht="12.75" customHeight="1">
      <c r="B2356" s="8" t="s">
        <v>301</v>
      </c>
      <c r="C2356" s="8" t="s">
        <v>356</v>
      </c>
      <c r="D2356" s="8" t="s">
        <v>9644</v>
      </c>
      <c r="E2356" s="8" t="s">
        <v>9649</v>
      </c>
    </row>
    <row r="2357" spans="2:5" ht="12.75" customHeight="1">
      <c r="B2357" s="8" t="s">
        <v>864</v>
      </c>
      <c r="C2357" s="8" t="s">
        <v>865</v>
      </c>
      <c r="D2357" s="8" t="s">
        <v>9644</v>
      </c>
      <c r="E2357" s="8" t="s">
        <v>9650</v>
      </c>
    </row>
    <row r="2358" spans="2:5" ht="12.75" customHeight="1">
      <c r="B2358" s="8" t="s">
        <v>864</v>
      </c>
      <c r="C2358" s="8" t="s">
        <v>865</v>
      </c>
      <c r="D2358" s="8" t="s">
        <v>1415</v>
      </c>
      <c r="E2358" s="8" t="s">
        <v>9651</v>
      </c>
    </row>
    <row r="2359" spans="2:5" ht="12.75" customHeight="1">
      <c r="B2359" s="8" t="s">
        <v>864</v>
      </c>
      <c r="C2359" s="8" t="s">
        <v>865</v>
      </c>
      <c r="D2359" s="8" t="s">
        <v>1415</v>
      </c>
      <c r="E2359" s="8" t="s">
        <v>9652</v>
      </c>
    </row>
    <row r="2360" spans="2:5" ht="12.75" customHeight="1">
      <c r="B2360" s="8" t="s">
        <v>744</v>
      </c>
      <c r="C2360" s="8" t="s">
        <v>1066</v>
      </c>
      <c r="D2360" s="8" t="s">
        <v>9653</v>
      </c>
      <c r="E2360" s="8" t="s">
        <v>9654</v>
      </c>
    </row>
    <row r="2361" spans="2:5" ht="12.75" customHeight="1">
      <c r="B2361" s="8" t="s">
        <v>301</v>
      </c>
      <c r="C2361" s="8" t="s">
        <v>888</v>
      </c>
      <c r="D2361" s="8" t="s">
        <v>9653</v>
      </c>
      <c r="E2361" s="8" t="s">
        <v>9655</v>
      </c>
    </row>
    <row r="2362" spans="2:5" ht="12.75" customHeight="1">
      <c r="B2362" s="8" t="s">
        <v>744</v>
      </c>
      <c r="C2362" s="8" t="s">
        <v>1066</v>
      </c>
      <c r="D2362" s="8" t="s">
        <v>9653</v>
      </c>
      <c r="E2362" s="8" t="s">
        <v>9656</v>
      </c>
    </row>
    <row r="2363" spans="2:5" ht="12.75" customHeight="1">
      <c r="B2363" s="8" t="s">
        <v>744</v>
      </c>
      <c r="C2363" s="8" t="s">
        <v>1205</v>
      </c>
      <c r="D2363" s="8" t="s">
        <v>9653</v>
      </c>
      <c r="E2363" s="8" t="s">
        <v>9657</v>
      </c>
    </row>
    <row r="2364" spans="2:5" ht="12.75" customHeight="1">
      <c r="B2364" s="8" t="s">
        <v>853</v>
      </c>
      <c r="C2364" s="8" t="s">
        <v>1006</v>
      </c>
      <c r="D2364" s="8" t="s">
        <v>8064</v>
      </c>
      <c r="E2364" s="8" t="s">
        <v>9658</v>
      </c>
    </row>
    <row r="2365" spans="2:5" ht="12.75" customHeight="1">
      <c r="B2365" s="8" t="s">
        <v>740</v>
      </c>
      <c r="C2365" s="8" t="s">
        <v>741</v>
      </c>
      <c r="D2365" s="8" t="s">
        <v>9659</v>
      </c>
      <c r="E2365" s="8" t="s">
        <v>9660</v>
      </c>
    </row>
    <row r="2366" spans="2:5" ht="12.75" customHeight="1">
      <c r="B2366" s="8" t="s">
        <v>853</v>
      </c>
      <c r="C2366" s="8" t="s">
        <v>1006</v>
      </c>
      <c r="D2366" s="8" t="s">
        <v>1415</v>
      </c>
      <c r="E2366" s="8" t="s">
        <v>9661</v>
      </c>
    </row>
    <row r="2367" spans="2:5" ht="12.75" customHeight="1">
      <c r="B2367" s="8" t="s">
        <v>1945</v>
      </c>
      <c r="C2367" s="8" t="s">
        <v>1946</v>
      </c>
      <c r="D2367" s="8" t="s">
        <v>9662</v>
      </c>
      <c r="E2367" s="8" t="s">
        <v>9663</v>
      </c>
    </row>
    <row r="2368" spans="2:5" ht="12.75" customHeight="1">
      <c r="B2368" s="8" t="s">
        <v>841</v>
      </c>
      <c r="C2368" s="8" t="s">
        <v>9664</v>
      </c>
      <c r="D2368" s="8" t="s">
        <v>920</v>
      </c>
      <c r="E2368" s="8" t="s">
        <v>9665</v>
      </c>
    </row>
    <row r="2369" spans="2:5" ht="12.75" customHeight="1">
      <c r="B2369" s="8" t="s">
        <v>841</v>
      </c>
      <c r="C2369" s="8" t="s">
        <v>9664</v>
      </c>
      <c r="D2369" s="8" t="s">
        <v>920</v>
      </c>
      <c r="E2369" s="8" t="s">
        <v>9666</v>
      </c>
    </row>
    <row r="2370" spans="2:5" ht="12.75" customHeight="1">
      <c r="B2370" s="8" t="s">
        <v>841</v>
      </c>
      <c r="C2370" s="8" t="s">
        <v>9664</v>
      </c>
      <c r="D2370" s="8" t="s">
        <v>747</v>
      </c>
      <c r="E2370" s="8" t="s">
        <v>9667</v>
      </c>
    </row>
    <row r="2371" spans="2:5" ht="12.75" customHeight="1">
      <c r="B2371" s="8" t="s">
        <v>841</v>
      </c>
      <c r="C2371" s="8" t="s">
        <v>9664</v>
      </c>
      <c r="D2371" s="8" t="s">
        <v>1415</v>
      </c>
      <c r="E2371" s="8" t="s">
        <v>9668</v>
      </c>
    </row>
    <row r="2372" spans="2:5" ht="12.75" customHeight="1">
      <c r="B2372" s="8" t="s">
        <v>841</v>
      </c>
      <c r="C2372" s="8" t="s">
        <v>9664</v>
      </c>
      <c r="D2372" s="8" t="s">
        <v>1415</v>
      </c>
      <c r="E2372" s="8" t="s">
        <v>9669</v>
      </c>
    </row>
    <row r="2373" spans="2:5" ht="12.75" customHeight="1">
      <c r="B2373" s="8" t="s">
        <v>853</v>
      </c>
      <c r="C2373" s="8" t="s">
        <v>1006</v>
      </c>
      <c r="D2373" s="8" t="s">
        <v>9670</v>
      </c>
      <c r="E2373" s="8" t="s">
        <v>9671</v>
      </c>
    </row>
    <row r="2374" spans="2:5" ht="12.75" customHeight="1">
      <c r="B2374" s="8" t="s">
        <v>853</v>
      </c>
      <c r="C2374" s="8" t="s">
        <v>1006</v>
      </c>
      <c r="D2374" s="8" t="s">
        <v>1147</v>
      </c>
      <c r="E2374" s="8" t="s">
        <v>9672</v>
      </c>
    </row>
    <row r="2375" spans="2:5" ht="12.75" customHeight="1">
      <c r="B2375" s="8" t="s">
        <v>367</v>
      </c>
      <c r="C2375" s="8" t="s">
        <v>735</v>
      </c>
      <c r="D2375" s="8" t="s">
        <v>9673</v>
      </c>
      <c r="E2375" s="8" t="s">
        <v>9674</v>
      </c>
    </row>
    <row r="2376" spans="2:5" ht="12.75" customHeight="1">
      <c r="B2376" s="8" t="s">
        <v>367</v>
      </c>
      <c r="C2376" s="8" t="s">
        <v>368</v>
      </c>
      <c r="D2376" s="8" t="s">
        <v>9673</v>
      </c>
      <c r="E2376" s="8" t="s">
        <v>9675</v>
      </c>
    </row>
    <row r="2377" spans="2:5" ht="12.75" customHeight="1">
      <c r="B2377" s="8" t="s">
        <v>982</v>
      </c>
      <c r="C2377" s="8" t="s">
        <v>7382</v>
      </c>
      <c r="D2377" s="8" t="s">
        <v>9676</v>
      </c>
      <c r="E2377" s="8" t="s">
        <v>9677</v>
      </c>
    </row>
    <row r="2378" spans="2:5" ht="12.75" customHeight="1">
      <c r="B2378" s="8" t="s">
        <v>864</v>
      </c>
      <c r="C2378" s="8" t="s">
        <v>865</v>
      </c>
      <c r="D2378" s="8" t="s">
        <v>9678</v>
      </c>
      <c r="E2378" s="8" t="s">
        <v>9678</v>
      </c>
    </row>
    <row r="2379" spans="2:5" ht="12.75" customHeight="1">
      <c r="B2379" s="8" t="s">
        <v>301</v>
      </c>
      <c r="C2379" s="8" t="s">
        <v>415</v>
      </c>
      <c r="D2379" s="8" t="s">
        <v>334</v>
      </c>
      <c r="E2379" s="8" t="s">
        <v>9679</v>
      </c>
    </row>
    <row r="2380" spans="2:5" ht="12.75" customHeight="1">
      <c r="B2380" s="8" t="s">
        <v>301</v>
      </c>
      <c r="C2380" s="8" t="s">
        <v>881</v>
      </c>
      <c r="D2380" s="8" t="s">
        <v>334</v>
      </c>
      <c r="E2380" s="8" t="s">
        <v>9680</v>
      </c>
    </row>
    <row r="2381" spans="2:5" ht="12.75" customHeight="1">
      <c r="B2381" s="8" t="s">
        <v>367</v>
      </c>
      <c r="C2381" s="8" t="s">
        <v>978</v>
      </c>
      <c r="D2381" s="8" t="s">
        <v>9681</v>
      </c>
      <c r="E2381" s="8" t="s">
        <v>9682</v>
      </c>
    </row>
    <row r="2382" spans="2:5" ht="12.75" customHeight="1">
      <c r="B2382" s="8" t="s">
        <v>367</v>
      </c>
      <c r="C2382" s="8" t="s">
        <v>978</v>
      </c>
      <c r="D2382" s="8" t="s">
        <v>1091</v>
      </c>
      <c r="E2382" s="8" t="s">
        <v>1093</v>
      </c>
    </row>
    <row r="2383" spans="2:5" ht="12.75" customHeight="1">
      <c r="B2383" s="8" t="s">
        <v>301</v>
      </c>
      <c r="C2383" s="8" t="s">
        <v>881</v>
      </c>
      <c r="D2383" s="8" t="s">
        <v>9683</v>
      </c>
      <c r="E2383" s="8" t="s">
        <v>9684</v>
      </c>
    </row>
    <row r="2384" spans="2:5" ht="12.75" customHeight="1">
      <c r="B2384" s="8" t="s">
        <v>1945</v>
      </c>
      <c r="C2384" s="8" t="s">
        <v>1946</v>
      </c>
      <c r="D2384" s="8" t="s">
        <v>8298</v>
      </c>
      <c r="E2384" s="8" t="s">
        <v>9685</v>
      </c>
    </row>
    <row r="2385" spans="2:5" ht="12.75" customHeight="1">
      <c r="B2385" s="8" t="s">
        <v>841</v>
      </c>
      <c r="C2385" s="8" t="s">
        <v>850</v>
      </c>
      <c r="D2385" s="8" t="s">
        <v>843</v>
      </c>
      <c r="E2385" s="8" t="s">
        <v>9686</v>
      </c>
    </row>
    <row r="2386" spans="2:5" ht="12.75" customHeight="1">
      <c r="B2386" s="8" t="s">
        <v>301</v>
      </c>
      <c r="C2386" s="8" t="s">
        <v>881</v>
      </c>
      <c r="D2386" s="8" t="s">
        <v>843</v>
      </c>
      <c r="E2386" s="8" t="s">
        <v>9687</v>
      </c>
    </row>
    <row r="2387" spans="2:5" ht="12.75" customHeight="1">
      <c r="B2387" s="8" t="s">
        <v>301</v>
      </c>
      <c r="C2387" s="8" t="s">
        <v>356</v>
      </c>
      <c r="D2387" s="8" t="s">
        <v>843</v>
      </c>
      <c r="E2387" s="8" t="s">
        <v>9688</v>
      </c>
    </row>
    <row r="2388" spans="2:5" ht="12.75" customHeight="1">
      <c r="B2388" s="8" t="s">
        <v>841</v>
      </c>
      <c r="C2388" s="8" t="s">
        <v>850</v>
      </c>
      <c r="D2388" s="8" t="s">
        <v>843</v>
      </c>
      <c r="E2388" s="8" t="s">
        <v>9689</v>
      </c>
    </row>
    <row r="2389" spans="2:5" ht="12.75" customHeight="1">
      <c r="B2389" s="8" t="s">
        <v>301</v>
      </c>
      <c r="C2389" s="8" t="s">
        <v>888</v>
      </c>
      <c r="D2389" s="8" t="s">
        <v>843</v>
      </c>
      <c r="E2389" s="8" t="s">
        <v>9690</v>
      </c>
    </row>
    <row r="2390" spans="2:5" ht="12.75" customHeight="1">
      <c r="B2390" s="8" t="s">
        <v>841</v>
      </c>
      <c r="C2390" s="8" t="s">
        <v>1003</v>
      </c>
      <c r="D2390" s="8" t="s">
        <v>7641</v>
      </c>
      <c r="E2390" s="8" t="s">
        <v>9691</v>
      </c>
    </row>
    <row r="2391" spans="2:5" ht="12.75" customHeight="1">
      <c r="B2391" s="8" t="s">
        <v>868</v>
      </c>
      <c r="C2391" s="8" t="s">
        <v>6278</v>
      </c>
      <c r="D2391" s="8" t="s">
        <v>9692</v>
      </c>
      <c r="E2391" s="8" t="s">
        <v>9693</v>
      </c>
    </row>
    <row r="2392" spans="2:5" ht="12.75" customHeight="1">
      <c r="B2392" s="8" t="s">
        <v>283</v>
      </c>
      <c r="C2392" s="8" t="s">
        <v>726</v>
      </c>
      <c r="D2392" s="8" t="s">
        <v>1222</v>
      </c>
      <c r="E2392" s="8" t="s">
        <v>1224</v>
      </c>
    </row>
    <row r="2393" spans="2:5" ht="12.75" customHeight="1">
      <c r="B2393" s="8" t="s">
        <v>283</v>
      </c>
      <c r="C2393" s="8" t="s">
        <v>726</v>
      </c>
      <c r="D2393" s="8" t="s">
        <v>1415</v>
      </c>
      <c r="E2393" s="8" t="s">
        <v>9694</v>
      </c>
    </row>
    <row r="2394" spans="2:5" ht="12.75" customHeight="1">
      <c r="B2394" s="8" t="s">
        <v>283</v>
      </c>
      <c r="C2394" s="8" t="s">
        <v>726</v>
      </c>
      <c r="D2394" s="8" t="s">
        <v>1415</v>
      </c>
      <c r="E2394" s="8" t="s">
        <v>9695</v>
      </c>
    </row>
    <row r="2395" spans="2:5" ht="12.75" customHeight="1">
      <c r="B2395" s="8" t="s">
        <v>283</v>
      </c>
      <c r="C2395" s="8" t="s">
        <v>726</v>
      </c>
      <c r="D2395" s="8" t="s">
        <v>1415</v>
      </c>
      <c r="E2395" s="8" t="s">
        <v>9696</v>
      </c>
    </row>
    <row r="2396" spans="2:5" ht="12.75" customHeight="1">
      <c r="B2396" s="8" t="s">
        <v>841</v>
      </c>
      <c r="C2396" s="8" t="s">
        <v>1136</v>
      </c>
      <c r="D2396" s="8" t="s">
        <v>7369</v>
      </c>
      <c r="E2396" s="8" t="s">
        <v>9697</v>
      </c>
    </row>
    <row r="2397" spans="2:5" ht="12.75" customHeight="1">
      <c r="B2397" s="8" t="s">
        <v>841</v>
      </c>
      <c r="C2397" s="8" t="s">
        <v>6321</v>
      </c>
      <c r="D2397" s="8" t="s">
        <v>7369</v>
      </c>
      <c r="E2397" s="8" t="s">
        <v>9698</v>
      </c>
    </row>
    <row r="2398" spans="2:5" ht="12.75" customHeight="1">
      <c r="B2398" s="8" t="s">
        <v>841</v>
      </c>
      <c r="C2398" s="8" t="s">
        <v>6321</v>
      </c>
      <c r="D2398" s="8" t="s">
        <v>7369</v>
      </c>
      <c r="E2398" s="8" t="s">
        <v>9699</v>
      </c>
    </row>
    <row r="2399" spans="2:5" ht="12.75" customHeight="1">
      <c r="B2399" s="8" t="s">
        <v>841</v>
      </c>
      <c r="C2399" s="8" t="s">
        <v>1003</v>
      </c>
      <c r="D2399" s="8" t="s">
        <v>7369</v>
      </c>
      <c r="E2399" s="8" t="s">
        <v>9700</v>
      </c>
    </row>
    <row r="2400" spans="2:5" ht="12.75" customHeight="1">
      <c r="B2400" s="8" t="s">
        <v>841</v>
      </c>
      <c r="C2400" s="8" t="s">
        <v>1133</v>
      </c>
      <c r="D2400" s="8" t="s">
        <v>9701</v>
      </c>
      <c r="E2400" s="8" t="s">
        <v>9702</v>
      </c>
    </row>
    <row r="2401" spans="2:5" ht="12.75" customHeight="1">
      <c r="B2401" s="8" t="s">
        <v>841</v>
      </c>
      <c r="C2401" s="8" t="s">
        <v>1136</v>
      </c>
      <c r="D2401" s="8" t="s">
        <v>1296</v>
      </c>
      <c r="E2401" s="8" t="s">
        <v>9703</v>
      </c>
    </row>
    <row r="2402" spans="2:5" ht="12.75" customHeight="1">
      <c r="B2402" s="8" t="s">
        <v>283</v>
      </c>
      <c r="C2402" s="8" t="s">
        <v>726</v>
      </c>
      <c r="D2402" s="8" t="s">
        <v>791</v>
      </c>
      <c r="E2402" s="8" t="s">
        <v>1478</v>
      </c>
    </row>
    <row r="2403" spans="2:5" ht="12.75" customHeight="1">
      <c r="B2403" s="8" t="s">
        <v>283</v>
      </c>
      <c r="C2403" s="8" t="s">
        <v>726</v>
      </c>
      <c r="D2403" s="8" t="s">
        <v>791</v>
      </c>
      <c r="E2403" s="8" t="s">
        <v>9704</v>
      </c>
    </row>
    <row r="2404" spans="2:5" ht="12.75" customHeight="1">
      <c r="B2404" s="8" t="s">
        <v>283</v>
      </c>
      <c r="C2404" s="8" t="s">
        <v>1228</v>
      </c>
      <c r="D2404" s="8" t="s">
        <v>791</v>
      </c>
      <c r="E2404" s="8" t="s">
        <v>9705</v>
      </c>
    </row>
    <row r="2405" spans="2:5" ht="12.75" customHeight="1">
      <c r="B2405" s="8" t="s">
        <v>283</v>
      </c>
      <c r="C2405" s="8" t="s">
        <v>1234</v>
      </c>
      <c r="D2405" s="8" t="s">
        <v>791</v>
      </c>
      <c r="E2405" s="8" t="s">
        <v>1235</v>
      </c>
    </row>
    <row r="2406" spans="2:5" ht="12.75" customHeight="1">
      <c r="B2406" s="8" t="s">
        <v>283</v>
      </c>
      <c r="C2406" s="8" t="s">
        <v>761</v>
      </c>
      <c r="D2406" s="8" t="s">
        <v>791</v>
      </c>
      <c r="E2406" s="8" t="s">
        <v>793</v>
      </c>
    </row>
    <row r="2407" spans="2:5" ht="12.75" customHeight="1">
      <c r="B2407" s="8" t="s">
        <v>367</v>
      </c>
      <c r="C2407" s="8" t="s">
        <v>1739</v>
      </c>
      <c r="D2407" s="8" t="s">
        <v>791</v>
      </c>
      <c r="E2407" s="8" t="s">
        <v>9706</v>
      </c>
    </row>
    <row r="2408" spans="2:5" ht="12.75" customHeight="1">
      <c r="B2408" s="8" t="s">
        <v>367</v>
      </c>
      <c r="C2408" s="8" t="s">
        <v>7946</v>
      </c>
      <c r="D2408" s="8" t="s">
        <v>791</v>
      </c>
      <c r="E2408" s="8" t="s">
        <v>9707</v>
      </c>
    </row>
    <row r="2409" spans="2:5" ht="12.75" customHeight="1">
      <c r="B2409" s="8" t="s">
        <v>367</v>
      </c>
      <c r="C2409" s="8" t="s">
        <v>7946</v>
      </c>
      <c r="D2409" s="8" t="s">
        <v>791</v>
      </c>
      <c r="E2409" s="8" t="s">
        <v>9708</v>
      </c>
    </row>
    <row r="2410" spans="2:5" ht="12.75" customHeight="1">
      <c r="B2410" s="8" t="s">
        <v>367</v>
      </c>
      <c r="C2410" s="8" t="s">
        <v>7946</v>
      </c>
      <c r="D2410" s="8" t="s">
        <v>791</v>
      </c>
      <c r="E2410" s="8" t="s">
        <v>9709</v>
      </c>
    </row>
    <row r="2411" spans="2:5" ht="12.75" customHeight="1">
      <c r="B2411" s="8" t="s">
        <v>367</v>
      </c>
      <c r="C2411" s="8" t="s">
        <v>7946</v>
      </c>
      <c r="D2411" s="8" t="s">
        <v>791</v>
      </c>
      <c r="E2411" s="8" t="s">
        <v>9710</v>
      </c>
    </row>
    <row r="2412" spans="2:5" ht="12.75" customHeight="1">
      <c r="B2412" s="8" t="s">
        <v>367</v>
      </c>
      <c r="C2412" s="8" t="s">
        <v>7946</v>
      </c>
      <c r="D2412" s="8" t="s">
        <v>791</v>
      </c>
      <c r="E2412" s="8" t="s">
        <v>9711</v>
      </c>
    </row>
    <row r="2413" spans="2:5" ht="12.75" customHeight="1">
      <c r="B2413" s="8" t="s">
        <v>853</v>
      </c>
      <c r="C2413" s="8" t="s">
        <v>854</v>
      </c>
      <c r="D2413" s="8" t="s">
        <v>9712</v>
      </c>
      <c r="E2413" s="8" t="s">
        <v>9713</v>
      </c>
    </row>
    <row r="2414" spans="2:5" ht="12.75" customHeight="1">
      <c r="B2414" s="8" t="s">
        <v>853</v>
      </c>
      <c r="C2414" s="8" t="s">
        <v>1006</v>
      </c>
      <c r="D2414" s="8" t="s">
        <v>9714</v>
      </c>
      <c r="E2414" s="8" t="s">
        <v>9715</v>
      </c>
    </row>
    <row r="2415" spans="2:5" ht="12.75" customHeight="1">
      <c r="B2415" s="8" t="s">
        <v>853</v>
      </c>
      <c r="C2415" s="8" t="s">
        <v>1006</v>
      </c>
      <c r="D2415" s="8" t="s">
        <v>9714</v>
      </c>
      <c r="E2415" s="8" t="s">
        <v>9716</v>
      </c>
    </row>
    <row r="2416" spans="2:5" ht="12.75" customHeight="1">
      <c r="B2416" s="8" t="s">
        <v>1945</v>
      </c>
      <c r="C2416" s="8" t="s">
        <v>1946</v>
      </c>
      <c r="D2416" s="8" t="s">
        <v>1415</v>
      </c>
      <c r="E2416" s="8" t="s">
        <v>9717</v>
      </c>
    </row>
    <row r="2417" spans="2:5" ht="12.75" customHeight="1">
      <c r="B2417" s="8" t="s">
        <v>1945</v>
      </c>
      <c r="C2417" s="8" t="s">
        <v>1946</v>
      </c>
      <c r="D2417" s="8" t="s">
        <v>1415</v>
      </c>
      <c r="E2417" s="8" t="s">
        <v>9718</v>
      </c>
    </row>
    <row r="2418" spans="2:5" ht="12.75" customHeight="1">
      <c r="B2418" s="8" t="s">
        <v>1945</v>
      </c>
      <c r="C2418" s="8" t="s">
        <v>1946</v>
      </c>
      <c r="D2418" s="8" t="s">
        <v>1415</v>
      </c>
      <c r="E2418" s="8" t="s">
        <v>9719</v>
      </c>
    </row>
    <row r="2419" spans="2:5" ht="12.75" customHeight="1">
      <c r="B2419" s="8" t="s">
        <v>841</v>
      </c>
      <c r="C2419" s="8" t="s">
        <v>850</v>
      </c>
      <c r="D2419" s="8" t="s">
        <v>1306</v>
      </c>
      <c r="E2419" s="8" t="s">
        <v>1308</v>
      </c>
    </row>
    <row r="2420" spans="2:5" ht="12.75" customHeight="1">
      <c r="B2420" s="8" t="s">
        <v>841</v>
      </c>
      <c r="C2420" s="8" t="s">
        <v>7834</v>
      </c>
      <c r="D2420" s="8" t="s">
        <v>9720</v>
      </c>
      <c r="E2420" s="8" t="s">
        <v>9721</v>
      </c>
    </row>
    <row r="2421" spans="2:5" ht="12.75" customHeight="1">
      <c r="B2421" s="8" t="s">
        <v>1945</v>
      </c>
      <c r="C2421" s="8" t="s">
        <v>1946</v>
      </c>
      <c r="D2421" s="8" t="s">
        <v>7936</v>
      </c>
      <c r="E2421" s="8" t="s">
        <v>9722</v>
      </c>
    </row>
    <row r="2422" spans="2:5" ht="12.75" customHeight="1">
      <c r="B2422" s="8" t="s">
        <v>367</v>
      </c>
      <c r="C2422" s="8" t="s">
        <v>735</v>
      </c>
      <c r="D2422" s="8" t="s">
        <v>9723</v>
      </c>
      <c r="E2422" s="8" t="s">
        <v>9724</v>
      </c>
    </row>
    <row r="2423" spans="2:5" ht="12.75" customHeight="1">
      <c r="B2423" s="8" t="s">
        <v>864</v>
      </c>
      <c r="C2423" s="8" t="s">
        <v>865</v>
      </c>
      <c r="D2423" s="8" t="s">
        <v>9725</v>
      </c>
      <c r="E2423" s="8" t="s">
        <v>9726</v>
      </c>
    </row>
    <row r="2424" spans="2:5" ht="12.75" customHeight="1">
      <c r="B2424" s="8" t="s">
        <v>1945</v>
      </c>
      <c r="C2424" s="8" t="s">
        <v>1946</v>
      </c>
      <c r="D2424" s="8" t="s">
        <v>9727</v>
      </c>
      <c r="E2424" s="8" t="s">
        <v>9727</v>
      </c>
    </row>
    <row r="2425" spans="2:5" ht="12.75" customHeight="1">
      <c r="B2425" s="8" t="s">
        <v>367</v>
      </c>
      <c r="C2425" s="8" t="s">
        <v>794</v>
      </c>
      <c r="D2425" s="8" t="s">
        <v>9728</v>
      </c>
      <c r="E2425" s="8" t="s">
        <v>9729</v>
      </c>
    </row>
    <row r="2426" spans="2:5" ht="12.75" customHeight="1">
      <c r="B2426" s="8" t="s">
        <v>864</v>
      </c>
      <c r="C2426" s="8" t="s">
        <v>865</v>
      </c>
      <c r="D2426" s="8" t="s">
        <v>9730</v>
      </c>
      <c r="E2426" s="8" t="s">
        <v>9731</v>
      </c>
    </row>
    <row r="2427" spans="2:5" ht="12.75" customHeight="1">
      <c r="B2427" s="8" t="s">
        <v>1945</v>
      </c>
      <c r="C2427" s="8" t="s">
        <v>1946</v>
      </c>
      <c r="D2427" s="8" t="s">
        <v>9730</v>
      </c>
      <c r="E2427" s="8" t="s">
        <v>9732</v>
      </c>
    </row>
    <row r="2428" spans="2:5" ht="12.75" customHeight="1">
      <c r="B2428" s="8" t="s">
        <v>868</v>
      </c>
      <c r="C2428" s="8" t="s">
        <v>8721</v>
      </c>
      <c r="D2428" s="8" t="s">
        <v>9733</v>
      </c>
      <c r="E2428" s="8" t="s">
        <v>9734</v>
      </c>
    </row>
    <row r="2429" spans="2:5" ht="12.75" customHeight="1">
      <c r="B2429" s="8" t="s">
        <v>990</v>
      </c>
      <c r="C2429" s="8" t="s">
        <v>991</v>
      </c>
      <c r="D2429" s="8" t="s">
        <v>993</v>
      </c>
      <c r="E2429" s="8" t="s">
        <v>995</v>
      </c>
    </row>
    <row r="2430" spans="2:5" ht="12.75" customHeight="1">
      <c r="B2430" s="8" t="s">
        <v>990</v>
      </c>
      <c r="C2430" s="8" t="s">
        <v>991</v>
      </c>
      <c r="D2430" s="8" t="s">
        <v>993</v>
      </c>
      <c r="E2430" s="8" t="s">
        <v>1129</v>
      </c>
    </row>
    <row r="2431" spans="2:5" ht="12.75" customHeight="1">
      <c r="B2431" s="8" t="s">
        <v>990</v>
      </c>
      <c r="C2431" s="8" t="s">
        <v>991</v>
      </c>
      <c r="D2431" s="8" t="s">
        <v>1415</v>
      </c>
      <c r="E2431" s="8" t="s">
        <v>9735</v>
      </c>
    </row>
    <row r="2432" spans="2:5" ht="12.75" customHeight="1">
      <c r="B2432" s="8" t="s">
        <v>990</v>
      </c>
      <c r="C2432" s="8" t="s">
        <v>991</v>
      </c>
      <c r="D2432" s="8" t="s">
        <v>993</v>
      </c>
      <c r="E2432" s="8" t="s">
        <v>9736</v>
      </c>
    </row>
    <row r="2433" spans="2:5" ht="12.75" customHeight="1">
      <c r="B2433" s="8" t="s">
        <v>990</v>
      </c>
      <c r="C2433" s="8" t="s">
        <v>991</v>
      </c>
      <c r="D2433" s="8" t="s">
        <v>993</v>
      </c>
      <c r="E2433" s="8" t="s">
        <v>1128</v>
      </c>
    </row>
    <row r="2434" spans="2:5" ht="12.75" customHeight="1">
      <c r="B2434" s="8" t="s">
        <v>990</v>
      </c>
      <c r="C2434" s="8" t="s">
        <v>991</v>
      </c>
      <c r="D2434" s="8" t="s">
        <v>993</v>
      </c>
      <c r="E2434" s="8" t="s">
        <v>9737</v>
      </c>
    </row>
    <row r="2435" spans="2:5" ht="12.75" customHeight="1">
      <c r="B2435" s="8" t="s">
        <v>931</v>
      </c>
      <c r="C2435" s="8" t="s">
        <v>932</v>
      </c>
      <c r="D2435" s="8" t="s">
        <v>7661</v>
      </c>
      <c r="E2435" s="8" t="s">
        <v>9738</v>
      </c>
    </row>
    <row r="2436" spans="2:5" ht="12.75" customHeight="1">
      <c r="B2436" s="8" t="s">
        <v>931</v>
      </c>
      <c r="C2436" s="8" t="s">
        <v>932</v>
      </c>
      <c r="D2436" s="8" t="s">
        <v>7661</v>
      </c>
      <c r="E2436" s="8" t="s">
        <v>9739</v>
      </c>
    </row>
    <row r="2437" spans="2:5" ht="12.75" customHeight="1">
      <c r="B2437" s="8" t="s">
        <v>931</v>
      </c>
      <c r="C2437" s="8" t="s">
        <v>932</v>
      </c>
      <c r="D2437" s="8" t="s">
        <v>7661</v>
      </c>
      <c r="E2437" s="8" t="s">
        <v>9740</v>
      </c>
    </row>
    <row r="2438" spans="2:5" ht="12.75" customHeight="1">
      <c r="B2438" s="8" t="s">
        <v>931</v>
      </c>
      <c r="C2438" s="8" t="s">
        <v>932</v>
      </c>
      <c r="D2438" s="8" t="s">
        <v>7661</v>
      </c>
      <c r="E2438" s="8" t="s">
        <v>9741</v>
      </c>
    </row>
    <row r="2439" spans="2:5" ht="12.75" customHeight="1">
      <c r="B2439" s="8" t="s">
        <v>864</v>
      </c>
      <c r="C2439" s="8" t="s">
        <v>865</v>
      </c>
      <c r="D2439" s="8" t="s">
        <v>7661</v>
      </c>
      <c r="E2439" s="8" t="s">
        <v>9742</v>
      </c>
    </row>
    <row r="2440" spans="2:5" ht="12.75" customHeight="1">
      <c r="B2440" s="8" t="s">
        <v>931</v>
      </c>
      <c r="C2440" s="8" t="s">
        <v>932</v>
      </c>
      <c r="D2440" s="8" t="s">
        <v>7661</v>
      </c>
      <c r="E2440" s="8" t="s">
        <v>9743</v>
      </c>
    </row>
    <row r="2441" spans="2:5" ht="12.75" customHeight="1">
      <c r="B2441" s="8" t="s">
        <v>931</v>
      </c>
      <c r="C2441" s="8" t="s">
        <v>932</v>
      </c>
      <c r="D2441" s="8" t="s">
        <v>7661</v>
      </c>
      <c r="E2441" s="8" t="s">
        <v>9744</v>
      </c>
    </row>
    <row r="2442" spans="2:5" ht="12.75" customHeight="1">
      <c r="B2442" s="8" t="s">
        <v>367</v>
      </c>
      <c r="C2442" s="8" t="s">
        <v>735</v>
      </c>
      <c r="D2442" s="8" t="s">
        <v>9613</v>
      </c>
      <c r="E2442" s="8" t="s">
        <v>9745</v>
      </c>
    </row>
    <row r="2443" spans="2:5" ht="12.75" customHeight="1">
      <c r="B2443" s="8" t="s">
        <v>367</v>
      </c>
      <c r="C2443" s="8" t="s">
        <v>735</v>
      </c>
      <c r="D2443" s="8" t="s">
        <v>9613</v>
      </c>
      <c r="E2443" s="8" t="s">
        <v>9746</v>
      </c>
    </row>
    <row r="2444" spans="2:5" ht="12.75" customHeight="1">
      <c r="B2444" s="8" t="s">
        <v>301</v>
      </c>
      <c r="C2444" s="8" t="s">
        <v>356</v>
      </c>
      <c r="D2444" s="8" t="s">
        <v>8345</v>
      </c>
      <c r="E2444" s="8" t="s">
        <v>9747</v>
      </c>
    </row>
    <row r="2445" spans="2:5" ht="12.75" customHeight="1">
      <c r="B2445" s="8" t="s">
        <v>301</v>
      </c>
      <c r="C2445" s="8" t="s">
        <v>356</v>
      </c>
      <c r="D2445" s="8" t="s">
        <v>8345</v>
      </c>
      <c r="E2445" s="8" t="s">
        <v>9748</v>
      </c>
    </row>
    <row r="2446" spans="2:5" ht="12.75" customHeight="1">
      <c r="B2446" s="8" t="s">
        <v>301</v>
      </c>
      <c r="C2446" s="8" t="s">
        <v>356</v>
      </c>
      <c r="D2446" s="8" t="s">
        <v>8345</v>
      </c>
      <c r="E2446" s="8" t="s">
        <v>9749</v>
      </c>
    </row>
    <row r="2447" spans="2:5" ht="12.75" customHeight="1">
      <c r="B2447" s="8" t="s">
        <v>301</v>
      </c>
      <c r="C2447" s="8" t="s">
        <v>878</v>
      </c>
      <c r="D2447" s="8" t="s">
        <v>8345</v>
      </c>
      <c r="E2447" s="8" t="s">
        <v>9750</v>
      </c>
    </row>
    <row r="2448" spans="2:5" ht="12.75" customHeight="1">
      <c r="B2448" s="8" t="s">
        <v>301</v>
      </c>
      <c r="C2448" s="8" t="s">
        <v>878</v>
      </c>
      <c r="D2448" s="8" t="s">
        <v>8345</v>
      </c>
      <c r="E2448" s="8" t="s">
        <v>9751</v>
      </c>
    </row>
    <row r="2449" spans="2:5" ht="12.75" customHeight="1">
      <c r="B2449" s="8" t="s">
        <v>301</v>
      </c>
      <c r="C2449" s="8" t="s">
        <v>878</v>
      </c>
      <c r="D2449" s="8" t="s">
        <v>8345</v>
      </c>
      <c r="E2449" s="8" t="s">
        <v>9752</v>
      </c>
    </row>
    <row r="2450" spans="2:5" ht="12.75" customHeight="1">
      <c r="B2450" s="8" t="s">
        <v>301</v>
      </c>
      <c r="C2450" s="8" t="s">
        <v>881</v>
      </c>
      <c r="D2450" s="8" t="s">
        <v>8345</v>
      </c>
      <c r="E2450" s="8" t="s">
        <v>9753</v>
      </c>
    </row>
    <row r="2451" spans="2:5" ht="12.75" customHeight="1">
      <c r="B2451" s="8" t="s">
        <v>301</v>
      </c>
      <c r="C2451" s="8" t="s">
        <v>881</v>
      </c>
      <c r="D2451" s="8" t="s">
        <v>8345</v>
      </c>
      <c r="E2451" s="8" t="s">
        <v>9754</v>
      </c>
    </row>
    <row r="2452" spans="2:5" ht="12.75" customHeight="1">
      <c r="B2452" s="8" t="s">
        <v>301</v>
      </c>
      <c r="C2452" s="8" t="s">
        <v>878</v>
      </c>
      <c r="D2452" s="8" t="s">
        <v>8345</v>
      </c>
      <c r="E2452" s="8" t="s">
        <v>9755</v>
      </c>
    </row>
    <row r="2453" spans="2:5" ht="12.75" customHeight="1">
      <c r="B2453" s="8" t="s">
        <v>301</v>
      </c>
      <c r="C2453" s="8" t="s">
        <v>878</v>
      </c>
      <c r="D2453" s="8" t="s">
        <v>8345</v>
      </c>
      <c r="E2453" s="8" t="s">
        <v>9756</v>
      </c>
    </row>
    <row r="2454" spans="2:5" ht="12.75" customHeight="1">
      <c r="B2454" s="8" t="s">
        <v>301</v>
      </c>
      <c r="C2454" s="8" t="s">
        <v>888</v>
      </c>
      <c r="D2454" s="8" t="s">
        <v>1415</v>
      </c>
      <c r="E2454" s="8" t="s">
        <v>9757</v>
      </c>
    </row>
    <row r="2455" spans="2:5" ht="12.75" customHeight="1">
      <c r="B2455" s="8" t="s">
        <v>301</v>
      </c>
      <c r="C2455" s="8" t="s">
        <v>878</v>
      </c>
      <c r="D2455" s="8" t="s">
        <v>8345</v>
      </c>
      <c r="E2455" s="8" t="s">
        <v>9758</v>
      </c>
    </row>
    <row r="2456" spans="2:5" ht="12.75" customHeight="1">
      <c r="B2456" s="8" t="s">
        <v>301</v>
      </c>
      <c r="C2456" s="8" t="s">
        <v>881</v>
      </c>
      <c r="D2456" s="8" t="s">
        <v>8345</v>
      </c>
      <c r="E2456" s="8" t="s">
        <v>9759</v>
      </c>
    </row>
    <row r="2457" spans="2:5" ht="12.75" customHeight="1">
      <c r="B2457" s="8" t="s">
        <v>301</v>
      </c>
      <c r="C2457" s="8" t="s">
        <v>356</v>
      </c>
      <c r="D2457" s="8" t="s">
        <v>8345</v>
      </c>
      <c r="E2457" s="8" t="s">
        <v>9760</v>
      </c>
    </row>
    <row r="2458" spans="2:5" ht="12.75" customHeight="1">
      <c r="B2458" s="8" t="s">
        <v>301</v>
      </c>
      <c r="C2458" s="8" t="s">
        <v>878</v>
      </c>
      <c r="D2458" s="8" t="s">
        <v>8345</v>
      </c>
      <c r="E2458" s="8" t="s">
        <v>9761</v>
      </c>
    </row>
    <row r="2459" spans="2:5" ht="12.75" customHeight="1">
      <c r="B2459" s="8" t="s">
        <v>990</v>
      </c>
      <c r="C2459" s="8" t="s">
        <v>991</v>
      </c>
      <c r="D2459" s="8" t="s">
        <v>9762</v>
      </c>
      <c r="E2459" s="8" t="s">
        <v>9763</v>
      </c>
    </row>
    <row r="2460" spans="2:5" ht="12.75" customHeight="1">
      <c r="B2460" s="8" t="s">
        <v>990</v>
      </c>
      <c r="C2460" s="8" t="s">
        <v>991</v>
      </c>
      <c r="D2460" s="8" t="s">
        <v>9762</v>
      </c>
      <c r="E2460" s="8" t="s">
        <v>9764</v>
      </c>
    </row>
    <row r="2461" spans="2:5" ht="12.75" customHeight="1">
      <c r="B2461" s="8" t="s">
        <v>990</v>
      </c>
      <c r="C2461" s="8" t="s">
        <v>991</v>
      </c>
      <c r="D2461" s="8" t="s">
        <v>1415</v>
      </c>
      <c r="E2461" s="8" t="s">
        <v>9765</v>
      </c>
    </row>
    <row r="2462" spans="2:5" ht="12.75" customHeight="1">
      <c r="B2462" s="8" t="s">
        <v>301</v>
      </c>
      <c r="C2462" s="8" t="s">
        <v>888</v>
      </c>
      <c r="D2462" s="8" t="s">
        <v>8485</v>
      </c>
      <c r="E2462" s="8" t="s">
        <v>9766</v>
      </c>
    </row>
    <row r="2463" spans="2:5" ht="12.75" customHeight="1">
      <c r="B2463" s="8" t="s">
        <v>301</v>
      </c>
      <c r="C2463" s="8" t="s">
        <v>302</v>
      </c>
      <c r="D2463" s="8" t="s">
        <v>8485</v>
      </c>
      <c r="E2463" s="8" t="s">
        <v>9767</v>
      </c>
    </row>
    <row r="2464" spans="2:5" ht="12.75" customHeight="1">
      <c r="B2464" s="8" t="s">
        <v>301</v>
      </c>
      <c r="C2464" s="8" t="s">
        <v>9499</v>
      </c>
      <c r="D2464" s="8" t="s">
        <v>8485</v>
      </c>
      <c r="E2464" s="8" t="s">
        <v>9768</v>
      </c>
    </row>
    <row r="2465" spans="2:5" ht="12.75" customHeight="1">
      <c r="B2465" s="8" t="s">
        <v>301</v>
      </c>
      <c r="C2465" s="8" t="s">
        <v>9499</v>
      </c>
      <c r="D2465" s="8" t="s">
        <v>1415</v>
      </c>
      <c r="E2465" s="8" t="s">
        <v>9769</v>
      </c>
    </row>
    <row r="2466" spans="2:5" ht="12.75" customHeight="1">
      <c r="B2466" s="8" t="s">
        <v>301</v>
      </c>
      <c r="C2466" s="8" t="s">
        <v>9499</v>
      </c>
      <c r="D2466" s="8" t="s">
        <v>8485</v>
      </c>
      <c r="E2466" s="8" t="s">
        <v>9770</v>
      </c>
    </row>
    <row r="2467" spans="2:5" ht="12.75" customHeight="1">
      <c r="B2467" s="8" t="s">
        <v>301</v>
      </c>
      <c r="C2467" s="8" t="s">
        <v>881</v>
      </c>
      <c r="D2467" s="8" t="s">
        <v>8485</v>
      </c>
      <c r="E2467" s="8" t="s">
        <v>9771</v>
      </c>
    </row>
    <row r="2468" spans="2:5" ht="12.75" customHeight="1">
      <c r="B2468" s="8" t="s">
        <v>301</v>
      </c>
      <c r="C2468" s="8" t="s">
        <v>888</v>
      </c>
      <c r="D2468" s="8" t="s">
        <v>8485</v>
      </c>
      <c r="E2468" s="8" t="s">
        <v>9772</v>
      </c>
    </row>
    <row r="2469" spans="2:5" ht="12.75" customHeight="1">
      <c r="B2469" s="8" t="s">
        <v>301</v>
      </c>
      <c r="C2469" s="8" t="s">
        <v>888</v>
      </c>
      <c r="D2469" s="8" t="s">
        <v>1415</v>
      </c>
      <c r="E2469" s="8" t="s">
        <v>9773</v>
      </c>
    </row>
    <row r="2470" spans="2:5" ht="12.75" customHeight="1">
      <c r="B2470" s="8" t="s">
        <v>841</v>
      </c>
      <c r="C2470" s="8" t="s">
        <v>850</v>
      </c>
      <c r="D2470" s="8" t="s">
        <v>6322</v>
      </c>
      <c r="E2470" s="8" t="s">
        <v>9774</v>
      </c>
    </row>
    <row r="2471" spans="2:5" ht="12.75" customHeight="1">
      <c r="B2471" s="8" t="s">
        <v>841</v>
      </c>
      <c r="C2471" s="8" t="s">
        <v>850</v>
      </c>
      <c r="D2471" s="8" t="s">
        <v>6322</v>
      </c>
      <c r="E2471" s="8" t="s">
        <v>9775</v>
      </c>
    </row>
    <row r="2472" spans="2:5" ht="12.75" customHeight="1">
      <c r="B2472" s="8" t="s">
        <v>841</v>
      </c>
      <c r="C2472" s="8" t="s">
        <v>850</v>
      </c>
      <c r="D2472" s="8" t="s">
        <v>6322</v>
      </c>
      <c r="E2472" s="8" t="s">
        <v>9776</v>
      </c>
    </row>
    <row r="2473" spans="2:5" ht="12.75" customHeight="1">
      <c r="B2473" s="8" t="s">
        <v>841</v>
      </c>
      <c r="C2473" s="8" t="s">
        <v>850</v>
      </c>
      <c r="D2473" s="8" t="s">
        <v>1415</v>
      </c>
      <c r="E2473" s="8" t="s">
        <v>9777</v>
      </c>
    </row>
    <row r="2474" spans="2:5" ht="12.75" customHeight="1">
      <c r="B2474" s="8" t="s">
        <v>841</v>
      </c>
      <c r="C2474" s="8" t="s">
        <v>850</v>
      </c>
      <c r="D2474" s="8" t="s">
        <v>6322</v>
      </c>
      <c r="E2474" s="8" t="s">
        <v>9778</v>
      </c>
    </row>
    <row r="2475" spans="2:5" ht="12.75" customHeight="1">
      <c r="B2475" s="8" t="s">
        <v>841</v>
      </c>
      <c r="C2475" s="8" t="s">
        <v>850</v>
      </c>
      <c r="D2475" s="8" t="s">
        <v>8485</v>
      </c>
      <c r="E2475" s="8" t="s">
        <v>9779</v>
      </c>
    </row>
    <row r="2476" spans="2:5" ht="12.75" customHeight="1">
      <c r="B2476" s="8" t="s">
        <v>931</v>
      </c>
      <c r="C2476" s="8" t="s">
        <v>8320</v>
      </c>
      <c r="D2476" s="8" t="s">
        <v>9780</v>
      </c>
      <c r="E2476" s="8" t="s">
        <v>9781</v>
      </c>
    </row>
    <row r="2477" spans="2:5" ht="12.75" customHeight="1">
      <c r="B2477" s="8" t="s">
        <v>283</v>
      </c>
      <c r="C2477" s="8" t="s">
        <v>787</v>
      </c>
      <c r="D2477" s="8" t="s">
        <v>9782</v>
      </c>
      <c r="E2477" s="8" t="s">
        <v>9783</v>
      </c>
    </row>
    <row r="2478" spans="2:5" ht="12.75" customHeight="1">
      <c r="B2478" s="8" t="s">
        <v>283</v>
      </c>
      <c r="C2478" s="8" t="s">
        <v>787</v>
      </c>
      <c r="D2478" s="8" t="s">
        <v>1415</v>
      </c>
      <c r="E2478" s="8" t="s">
        <v>9784</v>
      </c>
    </row>
    <row r="2479" spans="2:5" ht="12.75" customHeight="1">
      <c r="B2479" s="8" t="s">
        <v>868</v>
      </c>
      <c r="C2479" s="8" t="s">
        <v>6265</v>
      </c>
      <c r="D2479" s="8" t="s">
        <v>9785</v>
      </c>
      <c r="E2479" s="8" t="s">
        <v>9786</v>
      </c>
    </row>
    <row r="2480" spans="2:5" ht="12.75" customHeight="1">
      <c r="B2480" s="8" t="s">
        <v>367</v>
      </c>
      <c r="C2480" s="8" t="s">
        <v>7946</v>
      </c>
      <c r="D2480" s="8" t="s">
        <v>370</v>
      </c>
      <c r="E2480" s="8" t="s">
        <v>9787</v>
      </c>
    </row>
    <row r="2481" spans="2:5" ht="12.75" customHeight="1">
      <c r="B2481" s="8" t="s">
        <v>841</v>
      </c>
      <c r="C2481" s="8" t="s">
        <v>850</v>
      </c>
      <c r="D2481" s="8" t="s">
        <v>7600</v>
      </c>
      <c r="E2481" s="8" t="s">
        <v>9788</v>
      </c>
    </row>
    <row r="2482" spans="2:5" ht="12.75" customHeight="1">
      <c r="B2482" s="8" t="s">
        <v>301</v>
      </c>
      <c r="C2482" s="8" t="s">
        <v>9499</v>
      </c>
      <c r="D2482" s="8" t="s">
        <v>7600</v>
      </c>
      <c r="E2482" s="8" t="s">
        <v>9789</v>
      </c>
    </row>
    <row r="2483" spans="2:5" ht="12.75" customHeight="1">
      <c r="B2483" s="8" t="s">
        <v>841</v>
      </c>
      <c r="C2483" s="8" t="s">
        <v>850</v>
      </c>
      <c r="D2483" s="8" t="s">
        <v>7600</v>
      </c>
      <c r="E2483" s="8" t="s">
        <v>9790</v>
      </c>
    </row>
    <row r="2484" spans="2:5" ht="12.75" customHeight="1">
      <c r="B2484" s="8" t="s">
        <v>864</v>
      </c>
      <c r="C2484" s="8" t="s">
        <v>865</v>
      </c>
      <c r="D2484" s="8" t="s">
        <v>8485</v>
      </c>
      <c r="E2484" s="8" t="s">
        <v>9791</v>
      </c>
    </row>
    <row r="2485" spans="2:5" ht="12.75" customHeight="1">
      <c r="B2485" s="8" t="s">
        <v>367</v>
      </c>
      <c r="C2485" s="8" t="s">
        <v>800</v>
      </c>
      <c r="D2485" s="8" t="s">
        <v>6589</v>
      </c>
      <c r="E2485" s="8" t="s">
        <v>9792</v>
      </c>
    </row>
    <row r="2486" spans="2:5" ht="12.75" customHeight="1">
      <c r="B2486" s="8" t="s">
        <v>367</v>
      </c>
      <c r="C2486" s="8" t="s">
        <v>2340</v>
      </c>
      <c r="D2486" s="8" t="s">
        <v>6589</v>
      </c>
      <c r="E2486" s="8" t="s">
        <v>9793</v>
      </c>
    </row>
    <row r="2487" spans="2:5" ht="12.75" customHeight="1">
      <c r="B2487" s="8" t="s">
        <v>367</v>
      </c>
      <c r="C2487" s="8" t="s">
        <v>800</v>
      </c>
      <c r="D2487" s="8" t="s">
        <v>6589</v>
      </c>
      <c r="E2487" s="8" t="s">
        <v>9794</v>
      </c>
    </row>
    <row r="2488" spans="2:5" ht="12.75" customHeight="1">
      <c r="B2488" s="8" t="s">
        <v>283</v>
      </c>
      <c r="C2488" s="8" t="s">
        <v>1234</v>
      </c>
      <c r="D2488" s="8" t="s">
        <v>1401</v>
      </c>
      <c r="E2488" s="8" t="s">
        <v>9795</v>
      </c>
    </row>
    <row r="2489" spans="2:5" ht="12.75" customHeight="1">
      <c r="B2489" s="8" t="s">
        <v>283</v>
      </c>
      <c r="C2489" s="8" t="s">
        <v>755</v>
      </c>
      <c r="D2489" s="8" t="s">
        <v>961</v>
      </c>
      <c r="E2489" s="8" t="s">
        <v>965</v>
      </c>
    </row>
    <row r="2490" spans="2:5" ht="12.75" customHeight="1">
      <c r="B2490" s="8" t="s">
        <v>283</v>
      </c>
      <c r="C2490" s="8" t="s">
        <v>1228</v>
      </c>
      <c r="D2490" s="8" t="s">
        <v>966</v>
      </c>
      <c r="E2490" s="8" t="s">
        <v>9796</v>
      </c>
    </row>
    <row r="2491" spans="2:5" ht="12.75" customHeight="1">
      <c r="B2491" s="8" t="s">
        <v>283</v>
      </c>
      <c r="C2491" s="8" t="s">
        <v>1228</v>
      </c>
      <c r="D2491" s="8" t="s">
        <v>966</v>
      </c>
      <c r="E2491" s="8" t="s">
        <v>9797</v>
      </c>
    </row>
    <row r="2492" spans="2:5" ht="12.75" customHeight="1">
      <c r="B2492" s="8" t="s">
        <v>283</v>
      </c>
      <c r="C2492" s="8" t="s">
        <v>1228</v>
      </c>
      <c r="D2492" s="8" t="s">
        <v>1415</v>
      </c>
      <c r="E2492" s="8" t="s">
        <v>9798</v>
      </c>
    </row>
    <row r="2493" spans="2:5" ht="12.75" customHeight="1">
      <c r="B2493" s="8" t="s">
        <v>283</v>
      </c>
      <c r="C2493" s="8" t="s">
        <v>1228</v>
      </c>
      <c r="D2493" s="8" t="s">
        <v>1415</v>
      </c>
      <c r="E2493" s="8" t="s">
        <v>9799</v>
      </c>
    </row>
    <row r="2494" spans="2:5" ht="12.75" customHeight="1">
      <c r="B2494" s="8" t="s">
        <v>283</v>
      </c>
      <c r="C2494" s="8" t="s">
        <v>1228</v>
      </c>
      <c r="D2494" s="8" t="s">
        <v>1415</v>
      </c>
      <c r="E2494" s="8" t="s">
        <v>9800</v>
      </c>
    </row>
    <row r="2495" spans="2:5" ht="12.75" customHeight="1">
      <c r="B2495" s="8" t="s">
        <v>283</v>
      </c>
      <c r="C2495" s="8" t="s">
        <v>1228</v>
      </c>
      <c r="D2495" s="8" t="s">
        <v>1415</v>
      </c>
      <c r="E2495" s="8" t="s">
        <v>9801</v>
      </c>
    </row>
    <row r="2496" spans="2:5" ht="12.75" customHeight="1">
      <c r="B2496" s="8" t="s">
        <v>283</v>
      </c>
      <c r="C2496" s="8" t="s">
        <v>1228</v>
      </c>
      <c r="D2496" s="8" t="s">
        <v>1415</v>
      </c>
      <c r="E2496" s="8" t="s">
        <v>9802</v>
      </c>
    </row>
    <row r="2497" spans="2:5" ht="12.75" customHeight="1">
      <c r="B2497" s="8" t="s">
        <v>283</v>
      </c>
      <c r="C2497" s="8" t="s">
        <v>1228</v>
      </c>
      <c r="D2497" s="8" t="s">
        <v>1415</v>
      </c>
      <c r="E2497" s="8" t="s">
        <v>9803</v>
      </c>
    </row>
    <row r="2498" spans="2:5" ht="12.75" customHeight="1">
      <c r="B2498" s="8" t="s">
        <v>283</v>
      </c>
      <c r="C2498" s="8" t="s">
        <v>1228</v>
      </c>
      <c r="D2498" s="8" t="s">
        <v>1415</v>
      </c>
      <c r="E2498" s="8" t="s">
        <v>9804</v>
      </c>
    </row>
    <row r="2499" spans="2:5" ht="12.75" customHeight="1">
      <c r="B2499" s="8" t="s">
        <v>283</v>
      </c>
      <c r="C2499" s="8" t="s">
        <v>1228</v>
      </c>
      <c r="D2499" s="8" t="s">
        <v>1415</v>
      </c>
      <c r="E2499" s="8" t="s">
        <v>9805</v>
      </c>
    </row>
    <row r="2500" spans="2:5" ht="12.75" customHeight="1">
      <c r="B2500" s="8" t="s">
        <v>283</v>
      </c>
      <c r="C2500" s="8" t="s">
        <v>1228</v>
      </c>
      <c r="D2500" s="8" t="s">
        <v>1415</v>
      </c>
      <c r="E2500" s="8" t="s">
        <v>9806</v>
      </c>
    </row>
    <row r="2501" spans="2:5" ht="12.75" customHeight="1">
      <c r="B2501" s="8" t="s">
        <v>301</v>
      </c>
      <c r="C2501" s="8" t="s">
        <v>894</v>
      </c>
      <c r="D2501" s="8" t="s">
        <v>1351</v>
      </c>
      <c r="E2501" s="8" t="s">
        <v>9807</v>
      </c>
    </row>
    <row r="2502" spans="2:5" ht="12.75" customHeight="1">
      <c r="B2502" s="8" t="s">
        <v>301</v>
      </c>
      <c r="C2502" s="8" t="s">
        <v>888</v>
      </c>
      <c r="D2502" s="8" t="s">
        <v>1351</v>
      </c>
      <c r="E2502" s="8" t="s">
        <v>9808</v>
      </c>
    </row>
    <row r="2503" spans="2:5" ht="12.75" customHeight="1">
      <c r="B2503" s="8" t="s">
        <v>301</v>
      </c>
      <c r="C2503" s="8" t="s">
        <v>894</v>
      </c>
      <c r="D2503" s="8" t="s">
        <v>1351</v>
      </c>
      <c r="E2503" s="8" t="s">
        <v>9809</v>
      </c>
    </row>
    <row r="2504" spans="2:5" ht="12.75" customHeight="1">
      <c r="B2504" s="8" t="s">
        <v>301</v>
      </c>
      <c r="C2504" s="8" t="s">
        <v>894</v>
      </c>
      <c r="D2504" s="8" t="s">
        <v>1351</v>
      </c>
      <c r="E2504" s="8" t="s">
        <v>9810</v>
      </c>
    </row>
    <row r="2505" spans="2:5" ht="12.75" customHeight="1">
      <c r="B2505" s="8" t="s">
        <v>301</v>
      </c>
      <c r="C2505" s="8" t="s">
        <v>894</v>
      </c>
      <c r="D2505" s="8" t="s">
        <v>1351</v>
      </c>
      <c r="E2505" s="8" t="s">
        <v>9811</v>
      </c>
    </row>
    <row r="2506" spans="2:5" ht="12.75" customHeight="1">
      <c r="B2506" s="8" t="s">
        <v>301</v>
      </c>
      <c r="C2506" s="8" t="s">
        <v>894</v>
      </c>
      <c r="D2506" s="8" t="s">
        <v>1351</v>
      </c>
      <c r="E2506" s="8" t="s">
        <v>9812</v>
      </c>
    </row>
    <row r="2507" spans="2:5" ht="12.75" customHeight="1">
      <c r="B2507" s="8" t="s">
        <v>367</v>
      </c>
      <c r="C2507" s="8" t="s">
        <v>7672</v>
      </c>
      <c r="D2507" s="8" t="s">
        <v>736</v>
      </c>
      <c r="E2507" s="8" t="s">
        <v>9813</v>
      </c>
    </row>
    <row r="2508" spans="2:5" ht="12.75" customHeight="1">
      <c r="B2508" s="8" t="s">
        <v>367</v>
      </c>
      <c r="C2508" s="8" t="s">
        <v>735</v>
      </c>
      <c r="D2508" s="8" t="s">
        <v>736</v>
      </c>
      <c r="E2508" s="8" t="s">
        <v>9814</v>
      </c>
    </row>
    <row r="2509" spans="2:5" ht="12.75" customHeight="1">
      <c r="B2509" s="8" t="s">
        <v>367</v>
      </c>
      <c r="C2509" s="8" t="s">
        <v>735</v>
      </c>
      <c r="D2509" s="8" t="s">
        <v>736</v>
      </c>
      <c r="E2509" s="8" t="s">
        <v>9815</v>
      </c>
    </row>
    <row r="2510" spans="2:5" ht="12.75" customHeight="1">
      <c r="B2510" s="8" t="s">
        <v>301</v>
      </c>
      <c r="C2510" s="8" t="s">
        <v>302</v>
      </c>
      <c r="D2510" s="8" t="s">
        <v>9816</v>
      </c>
      <c r="E2510" s="8" t="s">
        <v>9817</v>
      </c>
    </row>
    <row r="2511" spans="2:5" ht="12.75" customHeight="1">
      <c r="B2511" s="8" t="s">
        <v>868</v>
      </c>
      <c r="C2511" s="8" t="s">
        <v>6278</v>
      </c>
      <c r="D2511" s="8" t="s">
        <v>9818</v>
      </c>
      <c r="E2511" s="8" t="s">
        <v>9819</v>
      </c>
    </row>
    <row r="2512" spans="2:5" ht="12.75" customHeight="1">
      <c r="B2512" s="8" t="s">
        <v>841</v>
      </c>
      <c r="C2512" s="8" t="s">
        <v>999</v>
      </c>
      <c r="D2512" s="8" t="s">
        <v>6645</v>
      </c>
      <c r="E2512" s="8" t="s">
        <v>9820</v>
      </c>
    </row>
    <row r="2513" spans="2:5" ht="12.75" customHeight="1">
      <c r="B2513" s="8" t="s">
        <v>841</v>
      </c>
      <c r="C2513" s="8" t="s">
        <v>999</v>
      </c>
      <c r="D2513" s="8" t="s">
        <v>6645</v>
      </c>
      <c r="E2513" s="8" t="s">
        <v>9821</v>
      </c>
    </row>
    <row r="2514" spans="2:5" ht="12.75" customHeight="1">
      <c r="B2514" s="8" t="s">
        <v>841</v>
      </c>
      <c r="C2514" s="8" t="s">
        <v>1133</v>
      </c>
      <c r="D2514" s="8" t="s">
        <v>9822</v>
      </c>
      <c r="E2514" s="8" t="s">
        <v>9823</v>
      </c>
    </row>
    <row r="2515" spans="2:5" ht="12.75" customHeight="1">
      <c r="B2515" s="8" t="s">
        <v>841</v>
      </c>
      <c r="C2515" s="8" t="s">
        <v>999</v>
      </c>
      <c r="D2515" s="8" t="s">
        <v>8613</v>
      </c>
      <c r="E2515" s="8" t="s">
        <v>9824</v>
      </c>
    </row>
    <row r="2516" spans="2:5" ht="12.75" customHeight="1">
      <c r="B2516" s="8" t="s">
        <v>841</v>
      </c>
      <c r="C2516" s="8" t="s">
        <v>999</v>
      </c>
      <c r="D2516" s="8" t="s">
        <v>8613</v>
      </c>
      <c r="E2516" s="8" t="s">
        <v>9825</v>
      </c>
    </row>
    <row r="2517" spans="2:5" ht="12.75" customHeight="1">
      <c r="B2517" s="8" t="s">
        <v>841</v>
      </c>
      <c r="C2517" s="8" t="s">
        <v>999</v>
      </c>
      <c r="D2517" s="8" t="s">
        <v>8613</v>
      </c>
      <c r="E2517" s="8" t="s">
        <v>9826</v>
      </c>
    </row>
    <row r="2518" spans="2:5" ht="12.75" customHeight="1">
      <c r="B2518" s="8" t="s">
        <v>841</v>
      </c>
      <c r="C2518" s="8" t="s">
        <v>1133</v>
      </c>
      <c r="D2518" s="8" t="s">
        <v>9827</v>
      </c>
      <c r="E2518" s="8" t="s">
        <v>9828</v>
      </c>
    </row>
    <row r="2519" spans="2:5" ht="12.75" customHeight="1">
      <c r="B2519" s="8" t="s">
        <v>841</v>
      </c>
      <c r="C2519" s="8" t="s">
        <v>6282</v>
      </c>
      <c r="D2519" s="8" t="s">
        <v>6682</v>
      </c>
      <c r="E2519" s="8" t="s">
        <v>9829</v>
      </c>
    </row>
    <row r="2520" spans="2:5" ht="12.75" customHeight="1">
      <c r="B2520" s="8" t="s">
        <v>841</v>
      </c>
      <c r="C2520" s="8" t="s">
        <v>850</v>
      </c>
      <c r="D2520" s="8" t="s">
        <v>8494</v>
      </c>
      <c r="E2520" s="8" t="s">
        <v>9830</v>
      </c>
    </row>
    <row r="2521" spans="2:5" ht="12.75" customHeight="1">
      <c r="B2521" s="8" t="s">
        <v>740</v>
      </c>
      <c r="C2521" s="8" t="s">
        <v>6681</v>
      </c>
      <c r="D2521" s="8" t="s">
        <v>9831</v>
      </c>
      <c r="E2521" s="8" t="s">
        <v>9832</v>
      </c>
    </row>
    <row r="2522" spans="2:5" ht="12.75" customHeight="1">
      <c r="B2522" s="8" t="s">
        <v>283</v>
      </c>
      <c r="C2522" s="8" t="s">
        <v>755</v>
      </c>
      <c r="D2522" s="8" t="s">
        <v>9833</v>
      </c>
      <c r="E2522" s="8" t="s">
        <v>9834</v>
      </c>
    </row>
    <row r="2523" spans="2:5" ht="12.75" customHeight="1">
      <c r="B2523" s="8" t="s">
        <v>841</v>
      </c>
      <c r="C2523" s="8" t="s">
        <v>7326</v>
      </c>
      <c r="D2523" s="8" t="s">
        <v>9117</v>
      </c>
      <c r="E2523" s="8" t="s">
        <v>9835</v>
      </c>
    </row>
    <row r="2524" spans="2:5" ht="12.75" customHeight="1">
      <c r="B2524" s="8" t="s">
        <v>1945</v>
      </c>
      <c r="C2524" s="8" t="s">
        <v>1946</v>
      </c>
      <c r="D2524" s="8" t="s">
        <v>8592</v>
      </c>
      <c r="E2524" s="8" t="s">
        <v>9836</v>
      </c>
    </row>
    <row r="2525" spans="2:5" ht="12.75" customHeight="1">
      <c r="B2525" s="8" t="s">
        <v>367</v>
      </c>
      <c r="C2525" s="8" t="s">
        <v>800</v>
      </c>
      <c r="D2525" s="8" t="s">
        <v>950</v>
      </c>
      <c r="E2525" s="8" t="s">
        <v>9837</v>
      </c>
    </row>
    <row r="2526" spans="2:5" ht="12.75" customHeight="1">
      <c r="B2526" s="8" t="s">
        <v>283</v>
      </c>
      <c r="C2526" s="8" t="s">
        <v>755</v>
      </c>
      <c r="D2526" s="8" t="s">
        <v>950</v>
      </c>
      <c r="E2526" s="8" t="s">
        <v>1081</v>
      </c>
    </row>
    <row r="2527" spans="2:5" ht="12.75" customHeight="1">
      <c r="B2527" s="8" t="s">
        <v>283</v>
      </c>
      <c r="C2527" s="8" t="s">
        <v>755</v>
      </c>
      <c r="D2527" s="8" t="s">
        <v>950</v>
      </c>
      <c r="E2527" s="8" t="s">
        <v>9838</v>
      </c>
    </row>
    <row r="2528" spans="2:5" ht="12.75" customHeight="1">
      <c r="B2528" s="8" t="s">
        <v>367</v>
      </c>
      <c r="C2528" s="8" t="s">
        <v>800</v>
      </c>
      <c r="D2528" s="8" t="s">
        <v>950</v>
      </c>
      <c r="E2528" s="8" t="s">
        <v>1112</v>
      </c>
    </row>
    <row r="2529" spans="2:5" ht="12.75" customHeight="1">
      <c r="B2529" s="8" t="s">
        <v>283</v>
      </c>
      <c r="C2529" s="8" t="s">
        <v>755</v>
      </c>
      <c r="D2529" s="8" t="s">
        <v>950</v>
      </c>
      <c r="E2529" s="8" t="s">
        <v>9839</v>
      </c>
    </row>
    <row r="2530" spans="2:5" ht="12.75" customHeight="1">
      <c r="B2530" s="8" t="s">
        <v>1945</v>
      </c>
      <c r="C2530" s="8" t="s">
        <v>6358</v>
      </c>
      <c r="D2530" s="8" t="s">
        <v>9840</v>
      </c>
      <c r="E2530" s="8" t="s">
        <v>9841</v>
      </c>
    </row>
    <row r="2531" spans="2:5" ht="12.75" customHeight="1">
      <c r="B2531" s="8" t="s">
        <v>283</v>
      </c>
      <c r="C2531" s="8" t="s">
        <v>761</v>
      </c>
      <c r="D2531" s="8" t="s">
        <v>9842</v>
      </c>
      <c r="E2531" s="8" t="s">
        <v>9843</v>
      </c>
    </row>
    <row r="2532" spans="2:5" ht="12.75" customHeight="1">
      <c r="B2532" s="8" t="s">
        <v>301</v>
      </c>
      <c r="C2532" s="8" t="s">
        <v>881</v>
      </c>
      <c r="D2532" s="8" t="s">
        <v>304</v>
      </c>
      <c r="E2532" s="8" t="s">
        <v>1202</v>
      </c>
    </row>
    <row r="2533" spans="2:5" ht="12.75" customHeight="1">
      <c r="B2533" s="8" t="s">
        <v>367</v>
      </c>
      <c r="C2533" s="8" t="s">
        <v>9394</v>
      </c>
      <c r="D2533" s="8" t="s">
        <v>9844</v>
      </c>
      <c r="E2533" s="8" t="s">
        <v>9845</v>
      </c>
    </row>
    <row r="2534" spans="2:5" ht="12.75" customHeight="1">
      <c r="B2534" s="8" t="s">
        <v>868</v>
      </c>
      <c r="C2534" s="8" t="s">
        <v>6278</v>
      </c>
      <c r="D2534" s="8" t="s">
        <v>6682</v>
      </c>
      <c r="E2534" s="8" t="s">
        <v>9846</v>
      </c>
    </row>
    <row r="2535" spans="2:5" ht="12.75" customHeight="1">
      <c r="B2535" s="8" t="s">
        <v>841</v>
      </c>
      <c r="C2535" s="8" t="s">
        <v>850</v>
      </c>
      <c r="D2535" s="8" t="s">
        <v>8119</v>
      </c>
      <c r="E2535" s="8" t="s">
        <v>9847</v>
      </c>
    </row>
    <row r="2536" spans="2:5" ht="12.75" customHeight="1">
      <c r="B2536" s="8" t="s">
        <v>868</v>
      </c>
      <c r="C2536" s="8" t="s">
        <v>6278</v>
      </c>
      <c r="D2536" s="8" t="s">
        <v>9848</v>
      </c>
      <c r="E2536" s="8" t="s">
        <v>9849</v>
      </c>
    </row>
    <row r="2537" spans="2:5" ht="12.75" customHeight="1">
      <c r="B2537" s="8" t="s">
        <v>841</v>
      </c>
      <c r="C2537" s="8" t="s">
        <v>850</v>
      </c>
      <c r="D2537" s="8" t="s">
        <v>6322</v>
      </c>
      <c r="E2537" s="8" t="s">
        <v>9850</v>
      </c>
    </row>
    <row r="2538" spans="2:5" ht="12.75" customHeight="1">
      <c r="B2538" s="8" t="s">
        <v>841</v>
      </c>
      <c r="C2538" s="8" t="s">
        <v>850</v>
      </c>
      <c r="D2538" s="8" t="s">
        <v>6322</v>
      </c>
      <c r="E2538" s="8" t="s">
        <v>9851</v>
      </c>
    </row>
    <row r="2539" spans="2:5" ht="12.75" customHeight="1">
      <c r="B2539" s="8" t="s">
        <v>841</v>
      </c>
      <c r="C2539" s="8" t="s">
        <v>850</v>
      </c>
      <c r="D2539" s="8" t="s">
        <v>6322</v>
      </c>
      <c r="E2539" s="8" t="s">
        <v>9852</v>
      </c>
    </row>
    <row r="2540" spans="2:5" ht="12.75" customHeight="1">
      <c r="B2540" s="8" t="s">
        <v>841</v>
      </c>
      <c r="C2540" s="8" t="s">
        <v>850</v>
      </c>
      <c r="D2540" s="8" t="s">
        <v>1415</v>
      </c>
      <c r="E2540" s="8" t="s">
        <v>9853</v>
      </c>
    </row>
    <row r="2541" spans="2:5" ht="12.75" customHeight="1">
      <c r="B2541" s="8" t="s">
        <v>841</v>
      </c>
      <c r="C2541" s="8" t="s">
        <v>850</v>
      </c>
      <c r="D2541" s="8" t="s">
        <v>1415</v>
      </c>
      <c r="E2541" s="8" t="s">
        <v>9854</v>
      </c>
    </row>
    <row r="2542" spans="2:5" ht="12.75" customHeight="1">
      <c r="B2542" s="8" t="s">
        <v>841</v>
      </c>
      <c r="C2542" s="8" t="s">
        <v>850</v>
      </c>
      <c r="D2542" s="8" t="s">
        <v>1415</v>
      </c>
      <c r="E2542" s="8" t="s">
        <v>9855</v>
      </c>
    </row>
    <row r="2543" spans="2:5" ht="12.75" customHeight="1">
      <c r="B2543" s="8" t="s">
        <v>841</v>
      </c>
      <c r="C2543" s="8" t="s">
        <v>850</v>
      </c>
      <c r="D2543" s="8" t="s">
        <v>1415</v>
      </c>
      <c r="E2543" s="8" t="s">
        <v>9856</v>
      </c>
    </row>
    <row r="2544" spans="2:5" ht="12.75" customHeight="1">
      <c r="B2544" s="8" t="s">
        <v>841</v>
      </c>
      <c r="C2544" s="8" t="s">
        <v>850</v>
      </c>
      <c r="D2544" s="8" t="s">
        <v>1415</v>
      </c>
      <c r="E2544" s="8" t="s">
        <v>9857</v>
      </c>
    </row>
    <row r="2545" spans="2:5" ht="12.75" customHeight="1">
      <c r="B2545" s="8" t="s">
        <v>841</v>
      </c>
      <c r="C2545" s="8" t="s">
        <v>850</v>
      </c>
      <c r="D2545" s="8" t="s">
        <v>1415</v>
      </c>
      <c r="E2545" s="8" t="s">
        <v>9858</v>
      </c>
    </row>
    <row r="2546" spans="2:5" ht="12.75" customHeight="1">
      <c r="B2546" s="8" t="s">
        <v>841</v>
      </c>
      <c r="C2546" s="8" t="s">
        <v>850</v>
      </c>
      <c r="D2546" s="8" t="s">
        <v>1415</v>
      </c>
      <c r="E2546" s="8" t="s">
        <v>9859</v>
      </c>
    </row>
    <row r="2547" spans="2:5" ht="12.75" customHeight="1">
      <c r="B2547" s="8" t="s">
        <v>841</v>
      </c>
      <c r="C2547" s="8" t="s">
        <v>850</v>
      </c>
      <c r="D2547" s="8" t="s">
        <v>1415</v>
      </c>
      <c r="E2547" s="8" t="s">
        <v>9860</v>
      </c>
    </row>
    <row r="2548" spans="2:5" ht="12.75" customHeight="1">
      <c r="B2548" s="8" t="s">
        <v>841</v>
      </c>
      <c r="C2548" s="8" t="s">
        <v>850</v>
      </c>
      <c r="D2548" s="8" t="s">
        <v>1415</v>
      </c>
      <c r="E2548" s="8" t="s">
        <v>9861</v>
      </c>
    </row>
    <row r="2549" spans="2:5" ht="12.75" customHeight="1">
      <c r="B2549" s="8" t="s">
        <v>841</v>
      </c>
      <c r="C2549" s="8" t="s">
        <v>850</v>
      </c>
      <c r="D2549" s="8" t="s">
        <v>1415</v>
      </c>
      <c r="E2549" s="8" t="s">
        <v>9862</v>
      </c>
    </row>
    <row r="2550" spans="2:5" ht="12.75" customHeight="1">
      <c r="B2550" s="8" t="s">
        <v>841</v>
      </c>
      <c r="C2550" s="8" t="s">
        <v>850</v>
      </c>
      <c r="D2550" s="8" t="s">
        <v>1415</v>
      </c>
      <c r="E2550" s="8" t="s">
        <v>9863</v>
      </c>
    </row>
    <row r="2551" spans="2:5" ht="12.75" customHeight="1">
      <c r="B2551" s="8" t="s">
        <v>283</v>
      </c>
      <c r="C2551" s="8" t="s">
        <v>6258</v>
      </c>
      <c r="D2551" s="8" t="s">
        <v>9864</v>
      </c>
      <c r="E2551" s="8" t="s">
        <v>9865</v>
      </c>
    </row>
    <row r="2552" spans="2:5" ht="12.75" customHeight="1">
      <c r="B2552" s="8" t="s">
        <v>283</v>
      </c>
      <c r="C2552" s="8" t="s">
        <v>948</v>
      </c>
      <c r="D2552" s="8" t="s">
        <v>9864</v>
      </c>
      <c r="E2552" s="8" t="s">
        <v>9866</v>
      </c>
    </row>
    <row r="2553" spans="2:5" ht="12.75" customHeight="1">
      <c r="B2553" s="8" t="s">
        <v>7058</v>
      </c>
      <c r="C2553" s="8" t="s">
        <v>7691</v>
      </c>
      <c r="D2553" s="8" t="s">
        <v>9867</v>
      </c>
      <c r="E2553" s="8" t="s">
        <v>9867</v>
      </c>
    </row>
    <row r="2554" spans="2:5" ht="12.75" customHeight="1">
      <c r="B2554" s="8" t="s">
        <v>990</v>
      </c>
      <c r="C2554" s="8" t="s">
        <v>991</v>
      </c>
      <c r="D2554" s="8" t="s">
        <v>9868</v>
      </c>
      <c r="E2554" s="8" t="s">
        <v>9869</v>
      </c>
    </row>
    <row r="2555" spans="2:5" ht="12.75" customHeight="1">
      <c r="B2555" s="8" t="s">
        <v>990</v>
      </c>
      <c r="C2555" s="8" t="s">
        <v>991</v>
      </c>
      <c r="D2555" s="8" t="s">
        <v>9868</v>
      </c>
      <c r="E2555" s="8" t="s">
        <v>9870</v>
      </c>
    </row>
    <row r="2556" spans="2:5" ht="12.75" customHeight="1">
      <c r="B2556" s="8" t="s">
        <v>990</v>
      </c>
      <c r="C2556" s="8" t="s">
        <v>991</v>
      </c>
      <c r="D2556" s="8" t="s">
        <v>9871</v>
      </c>
      <c r="E2556" s="8" t="s">
        <v>9872</v>
      </c>
    </row>
    <row r="2557" spans="2:5" ht="12.75" customHeight="1">
      <c r="B2557" s="8" t="s">
        <v>864</v>
      </c>
      <c r="C2557" s="8" t="s">
        <v>865</v>
      </c>
      <c r="D2557" s="8" t="s">
        <v>9873</v>
      </c>
      <c r="E2557" s="8" t="s">
        <v>9874</v>
      </c>
    </row>
    <row r="2558" spans="2:5" ht="12.75" customHeight="1">
      <c r="B2558" s="8" t="s">
        <v>6381</v>
      </c>
      <c r="C2558" s="8" t="s">
        <v>6382</v>
      </c>
      <c r="D2558" s="8" t="s">
        <v>9240</v>
      </c>
      <c r="E2558" s="8" t="s">
        <v>9875</v>
      </c>
    </row>
    <row r="2559" spans="2:5" ht="12.75" customHeight="1">
      <c r="B2559" s="8" t="s">
        <v>828</v>
      </c>
      <c r="C2559" s="8" t="s">
        <v>1427</v>
      </c>
      <c r="D2559" s="8" t="s">
        <v>1428</v>
      </c>
      <c r="E2559" s="8" t="s">
        <v>9876</v>
      </c>
    </row>
    <row r="2560" spans="2:5" ht="12.75" customHeight="1">
      <c r="B2560" s="8" t="s">
        <v>853</v>
      </c>
      <c r="C2560" s="8" t="s">
        <v>1006</v>
      </c>
      <c r="D2560" s="8" t="s">
        <v>9877</v>
      </c>
      <c r="E2560" s="8" t="s">
        <v>9878</v>
      </c>
    </row>
    <row r="2561" spans="2:5" ht="12.75" customHeight="1">
      <c r="B2561" s="8" t="s">
        <v>841</v>
      </c>
      <c r="C2561" s="8" t="s">
        <v>6282</v>
      </c>
      <c r="D2561" s="8" t="s">
        <v>7659</v>
      </c>
      <c r="E2561" s="8" t="s">
        <v>9879</v>
      </c>
    </row>
    <row r="2562" spans="2:5" ht="12.75" customHeight="1">
      <c r="B2562" s="8" t="s">
        <v>841</v>
      </c>
      <c r="C2562" s="8" t="s">
        <v>850</v>
      </c>
      <c r="D2562" s="8" t="s">
        <v>9880</v>
      </c>
      <c r="E2562" s="8" t="s">
        <v>9881</v>
      </c>
    </row>
    <row r="2563" spans="2:5" ht="12.75" customHeight="1">
      <c r="B2563" s="8" t="s">
        <v>841</v>
      </c>
      <c r="C2563" s="8" t="s">
        <v>1133</v>
      </c>
      <c r="D2563" s="8" t="s">
        <v>6322</v>
      </c>
      <c r="E2563" s="8" t="s">
        <v>9882</v>
      </c>
    </row>
    <row r="2564" spans="2:5" ht="12.75" customHeight="1">
      <c r="B2564" s="8" t="s">
        <v>853</v>
      </c>
      <c r="C2564" s="8" t="s">
        <v>1006</v>
      </c>
      <c r="D2564" s="8" t="s">
        <v>9883</v>
      </c>
      <c r="E2564" s="8" t="s">
        <v>9884</v>
      </c>
    </row>
    <row r="2565" spans="2:5" ht="12.75" customHeight="1">
      <c r="B2565" s="8" t="s">
        <v>853</v>
      </c>
      <c r="C2565" s="8" t="s">
        <v>854</v>
      </c>
      <c r="D2565" s="8" t="s">
        <v>857</v>
      </c>
      <c r="E2565" s="8" t="s">
        <v>9885</v>
      </c>
    </row>
    <row r="2566" spans="2:5" ht="12.75" customHeight="1">
      <c r="B2566" s="8" t="s">
        <v>853</v>
      </c>
      <c r="C2566" s="8" t="s">
        <v>854</v>
      </c>
      <c r="D2566" s="8" t="s">
        <v>857</v>
      </c>
      <c r="E2566" s="8" t="s">
        <v>858</v>
      </c>
    </row>
    <row r="2567" spans="2:5" ht="12.75" customHeight="1">
      <c r="B2567" s="8" t="s">
        <v>853</v>
      </c>
      <c r="C2567" s="8" t="s">
        <v>854</v>
      </c>
      <c r="D2567" s="8" t="s">
        <v>1415</v>
      </c>
      <c r="E2567" s="8" t="s">
        <v>9886</v>
      </c>
    </row>
    <row r="2568" spans="2:5" ht="12.75" customHeight="1">
      <c r="B2568" s="8" t="s">
        <v>853</v>
      </c>
      <c r="C2568" s="8" t="s">
        <v>854</v>
      </c>
      <c r="D2568" s="8" t="s">
        <v>1415</v>
      </c>
      <c r="E2568" s="8" t="s">
        <v>9887</v>
      </c>
    </row>
    <row r="2569" spans="2:5" ht="12.75" customHeight="1">
      <c r="B2569" s="8" t="s">
        <v>853</v>
      </c>
      <c r="C2569" s="8" t="s">
        <v>854</v>
      </c>
      <c r="D2569" s="8" t="s">
        <v>1415</v>
      </c>
      <c r="E2569" s="8" t="s">
        <v>9888</v>
      </c>
    </row>
    <row r="2570" spans="2:5" ht="12.75" customHeight="1">
      <c r="B2570" s="8" t="s">
        <v>853</v>
      </c>
      <c r="C2570" s="8" t="s">
        <v>854</v>
      </c>
      <c r="D2570" s="8" t="s">
        <v>1415</v>
      </c>
      <c r="E2570" s="8" t="s">
        <v>9889</v>
      </c>
    </row>
    <row r="2571" spans="2:5" ht="12.75" customHeight="1">
      <c r="B2571" s="8" t="s">
        <v>853</v>
      </c>
      <c r="C2571" s="8" t="s">
        <v>854</v>
      </c>
      <c r="D2571" s="8" t="s">
        <v>1415</v>
      </c>
      <c r="E2571" s="8" t="s">
        <v>9890</v>
      </c>
    </row>
    <row r="2572" spans="2:5" ht="12.75" customHeight="1">
      <c r="B2572" s="8" t="s">
        <v>853</v>
      </c>
      <c r="C2572" s="8" t="s">
        <v>854</v>
      </c>
      <c r="D2572" s="8" t="s">
        <v>1415</v>
      </c>
      <c r="E2572" s="8" t="s">
        <v>9891</v>
      </c>
    </row>
    <row r="2573" spans="2:5" ht="12.75" customHeight="1">
      <c r="B2573" s="8" t="s">
        <v>853</v>
      </c>
      <c r="C2573" s="8" t="s">
        <v>854</v>
      </c>
      <c r="D2573" s="8" t="s">
        <v>1415</v>
      </c>
      <c r="E2573" s="8" t="s">
        <v>9892</v>
      </c>
    </row>
    <row r="2574" spans="2:5" ht="12.75" customHeight="1">
      <c r="B2574" s="8" t="s">
        <v>853</v>
      </c>
      <c r="C2574" s="8" t="s">
        <v>854</v>
      </c>
      <c r="D2574" s="8" t="s">
        <v>1415</v>
      </c>
      <c r="E2574" s="8" t="s">
        <v>9893</v>
      </c>
    </row>
    <row r="2575" spans="2:5" ht="12.75" customHeight="1">
      <c r="B2575" s="8" t="s">
        <v>853</v>
      </c>
      <c r="C2575" s="8" t="s">
        <v>854</v>
      </c>
      <c r="D2575" s="8" t="s">
        <v>1415</v>
      </c>
      <c r="E2575" s="8" t="s">
        <v>9894</v>
      </c>
    </row>
    <row r="2576" spans="2:5" ht="12.75" customHeight="1">
      <c r="B2576" s="8" t="s">
        <v>740</v>
      </c>
      <c r="C2576" s="8" t="s">
        <v>9895</v>
      </c>
      <c r="D2576" s="8" t="s">
        <v>9896</v>
      </c>
      <c r="E2576" s="8" t="s">
        <v>9897</v>
      </c>
    </row>
    <row r="2577" spans="2:5" ht="12.75" customHeight="1">
      <c r="B2577" s="8" t="s">
        <v>301</v>
      </c>
      <c r="C2577" s="8" t="s">
        <v>650</v>
      </c>
      <c r="D2577" s="8" t="s">
        <v>9898</v>
      </c>
      <c r="E2577" s="8" t="s">
        <v>9899</v>
      </c>
    </row>
    <row r="2578" spans="2:5" ht="12.75" customHeight="1">
      <c r="B2578" s="8" t="s">
        <v>283</v>
      </c>
      <c r="C2578" s="8" t="s">
        <v>284</v>
      </c>
      <c r="D2578" s="8" t="s">
        <v>9842</v>
      </c>
      <c r="E2578" s="8" t="s">
        <v>9900</v>
      </c>
    </row>
    <row r="2579" spans="2:5" ht="12.75" customHeight="1">
      <c r="B2579" s="8" t="s">
        <v>367</v>
      </c>
      <c r="C2579" s="8" t="s">
        <v>7672</v>
      </c>
      <c r="D2579" s="8" t="s">
        <v>7335</v>
      </c>
      <c r="E2579" s="8" t="s">
        <v>9901</v>
      </c>
    </row>
    <row r="2580" spans="2:5" ht="12.75" customHeight="1">
      <c r="B2580" s="8" t="s">
        <v>367</v>
      </c>
      <c r="C2580" s="8" t="s">
        <v>735</v>
      </c>
      <c r="D2580" s="8" t="s">
        <v>9902</v>
      </c>
      <c r="E2580" s="8" t="s">
        <v>9903</v>
      </c>
    </row>
    <row r="2581" spans="2:5" ht="12.75" customHeight="1">
      <c r="B2581" s="8" t="s">
        <v>367</v>
      </c>
      <c r="C2581" s="8" t="s">
        <v>735</v>
      </c>
      <c r="D2581" s="8" t="s">
        <v>7335</v>
      </c>
      <c r="E2581" s="8" t="s">
        <v>9904</v>
      </c>
    </row>
    <row r="2582" spans="2:5" ht="12.75" customHeight="1">
      <c r="B2582" s="8" t="s">
        <v>367</v>
      </c>
      <c r="C2582" s="8" t="s">
        <v>735</v>
      </c>
      <c r="D2582" s="8" t="s">
        <v>7335</v>
      </c>
      <c r="E2582" s="8" t="s">
        <v>9905</v>
      </c>
    </row>
    <row r="2583" spans="2:5" ht="12.75" customHeight="1">
      <c r="B2583" s="8" t="s">
        <v>283</v>
      </c>
      <c r="C2583" s="8" t="s">
        <v>776</v>
      </c>
      <c r="D2583" s="8" t="s">
        <v>9906</v>
      </c>
      <c r="E2583" s="8" t="s">
        <v>9907</v>
      </c>
    </row>
    <row r="2584" spans="2:5" ht="12.75" customHeight="1">
      <c r="B2584" s="8" t="s">
        <v>283</v>
      </c>
      <c r="C2584" s="8" t="s">
        <v>776</v>
      </c>
      <c r="D2584" s="8" t="s">
        <v>6557</v>
      </c>
      <c r="E2584" s="8" t="s">
        <v>9908</v>
      </c>
    </row>
    <row r="2585" spans="2:5" ht="12.75" customHeight="1">
      <c r="B2585" s="8" t="s">
        <v>6381</v>
      </c>
      <c r="C2585" s="8" t="s">
        <v>6382</v>
      </c>
      <c r="D2585" s="8" t="s">
        <v>6387</v>
      </c>
      <c r="E2585" s="8" t="s">
        <v>9909</v>
      </c>
    </row>
    <row r="2586" spans="2:5" ht="12.75" customHeight="1">
      <c r="B2586" s="8" t="s">
        <v>841</v>
      </c>
      <c r="C2586" s="8" t="s">
        <v>1136</v>
      </c>
      <c r="D2586" s="8" t="s">
        <v>7594</v>
      </c>
      <c r="E2586" s="8" t="s">
        <v>9910</v>
      </c>
    </row>
    <row r="2587" spans="2:5" ht="12.75" customHeight="1">
      <c r="B2587" s="8" t="s">
        <v>841</v>
      </c>
      <c r="C2587" s="8" t="s">
        <v>1136</v>
      </c>
      <c r="D2587" s="8" t="s">
        <v>7594</v>
      </c>
      <c r="E2587" s="8" t="s">
        <v>9911</v>
      </c>
    </row>
    <row r="2588" spans="2:5" ht="12.75" customHeight="1">
      <c r="B2588" s="8" t="s">
        <v>841</v>
      </c>
      <c r="C2588" s="8" t="s">
        <v>1136</v>
      </c>
      <c r="D2588" s="8" t="s">
        <v>7594</v>
      </c>
      <c r="E2588" s="8" t="s">
        <v>9912</v>
      </c>
    </row>
    <row r="2589" spans="2:5" ht="12.75" customHeight="1">
      <c r="B2589" s="8" t="s">
        <v>841</v>
      </c>
      <c r="C2589" s="8" t="s">
        <v>850</v>
      </c>
      <c r="D2589" s="8" t="s">
        <v>8020</v>
      </c>
      <c r="E2589" s="8" t="s">
        <v>9913</v>
      </c>
    </row>
    <row r="2590" spans="2:5" ht="12.75" customHeight="1">
      <c r="B2590" s="8" t="s">
        <v>301</v>
      </c>
      <c r="C2590" s="8" t="s">
        <v>927</v>
      </c>
      <c r="D2590" s="8" t="s">
        <v>9914</v>
      </c>
      <c r="E2590" s="8" t="s">
        <v>9915</v>
      </c>
    </row>
    <row r="2591" spans="2:5" ht="12.75" customHeight="1">
      <c r="B2591" s="8" t="s">
        <v>1024</v>
      </c>
      <c r="C2591" s="8" t="s">
        <v>1321</v>
      </c>
      <c r="D2591" s="8" t="s">
        <v>9916</v>
      </c>
      <c r="E2591" s="8" t="s">
        <v>9917</v>
      </c>
    </row>
    <row r="2592" spans="2:5" ht="12.75" customHeight="1">
      <c r="B2592" s="8" t="s">
        <v>864</v>
      </c>
      <c r="C2592" s="8" t="s">
        <v>6757</v>
      </c>
      <c r="D2592" s="8" t="s">
        <v>1415</v>
      </c>
      <c r="E2592" s="8" t="s">
        <v>9918</v>
      </c>
    </row>
    <row r="2593" spans="2:5" ht="12.75" customHeight="1">
      <c r="B2593" s="8" t="s">
        <v>301</v>
      </c>
      <c r="C2593" s="8" t="s">
        <v>881</v>
      </c>
      <c r="D2593" s="8" t="s">
        <v>777</v>
      </c>
      <c r="E2593" s="8" t="s">
        <v>9919</v>
      </c>
    </row>
    <row r="2594" spans="2:5" ht="12.75" customHeight="1">
      <c r="B2594" s="8" t="s">
        <v>301</v>
      </c>
      <c r="C2594" s="8" t="s">
        <v>881</v>
      </c>
      <c r="D2594" s="8" t="s">
        <v>777</v>
      </c>
      <c r="E2594" s="8" t="s">
        <v>9920</v>
      </c>
    </row>
    <row r="2595" spans="2:5" ht="12.75" customHeight="1">
      <c r="B2595" s="8" t="s">
        <v>853</v>
      </c>
      <c r="C2595" s="8" t="s">
        <v>1006</v>
      </c>
      <c r="D2595" s="8" t="s">
        <v>1317</v>
      </c>
      <c r="E2595" s="8" t="s">
        <v>1318</v>
      </c>
    </row>
    <row r="2596" spans="2:5" ht="12.75" customHeight="1">
      <c r="B2596" s="8" t="s">
        <v>853</v>
      </c>
      <c r="C2596" s="8" t="s">
        <v>1006</v>
      </c>
      <c r="D2596" s="8" t="s">
        <v>1415</v>
      </c>
      <c r="E2596" s="8" t="s">
        <v>9921</v>
      </c>
    </row>
    <row r="2597" spans="2:5" ht="12.75" customHeight="1">
      <c r="B2597" s="8" t="s">
        <v>982</v>
      </c>
      <c r="C2597" s="8" t="s">
        <v>9922</v>
      </c>
      <c r="D2597" s="8" t="s">
        <v>9923</v>
      </c>
      <c r="E2597" s="8" t="s">
        <v>9924</v>
      </c>
    </row>
    <row r="2598" spans="2:5" ht="12.75" customHeight="1">
      <c r="B2598" s="8" t="s">
        <v>853</v>
      </c>
      <c r="C2598" s="8" t="s">
        <v>1006</v>
      </c>
      <c r="D2598" s="8" t="s">
        <v>9925</v>
      </c>
      <c r="E2598" s="8" t="s">
        <v>9926</v>
      </c>
    </row>
    <row r="2599" spans="2:5" ht="12.75" customHeight="1">
      <c r="B2599" s="8" t="s">
        <v>301</v>
      </c>
      <c r="C2599" s="8" t="s">
        <v>415</v>
      </c>
      <c r="D2599" s="8" t="s">
        <v>9927</v>
      </c>
      <c r="E2599" s="8" t="s">
        <v>9928</v>
      </c>
    </row>
    <row r="2600" spans="2:5" ht="12.75" customHeight="1">
      <c r="B2600" s="8" t="s">
        <v>931</v>
      </c>
      <c r="C2600" s="8" t="s">
        <v>1059</v>
      </c>
      <c r="D2600" s="8" t="s">
        <v>9929</v>
      </c>
      <c r="E2600" s="8" t="s">
        <v>9930</v>
      </c>
    </row>
    <row r="2601" spans="2:5" ht="12.75" customHeight="1">
      <c r="B2601" s="8" t="s">
        <v>6381</v>
      </c>
      <c r="C2601" s="8" t="s">
        <v>6382</v>
      </c>
      <c r="D2601" s="8" t="s">
        <v>6471</v>
      </c>
      <c r="E2601" s="8" t="s">
        <v>9931</v>
      </c>
    </row>
    <row r="2602" spans="2:5" ht="12.75" customHeight="1">
      <c r="B2602" s="8" t="s">
        <v>864</v>
      </c>
      <c r="C2602" s="8" t="s">
        <v>865</v>
      </c>
      <c r="D2602" s="8" t="s">
        <v>9932</v>
      </c>
      <c r="E2602" s="8" t="s">
        <v>9933</v>
      </c>
    </row>
    <row r="2603" spans="2:5" ht="12.75" customHeight="1">
      <c r="B2603" s="8" t="s">
        <v>864</v>
      </c>
      <c r="C2603" s="8" t="s">
        <v>865</v>
      </c>
      <c r="D2603" s="8" t="s">
        <v>9934</v>
      </c>
      <c r="E2603" s="8" t="s">
        <v>9935</v>
      </c>
    </row>
    <row r="2604" spans="2:5" ht="12.75" customHeight="1">
      <c r="B2604" s="8" t="s">
        <v>864</v>
      </c>
      <c r="C2604" s="8" t="s">
        <v>6757</v>
      </c>
      <c r="D2604" s="8" t="s">
        <v>9936</v>
      </c>
      <c r="E2604" s="8" t="s">
        <v>9936</v>
      </c>
    </row>
    <row r="2605" spans="2:5" ht="12.75" customHeight="1">
      <c r="B2605" s="8" t="s">
        <v>7058</v>
      </c>
      <c r="C2605" s="8" t="s">
        <v>7480</v>
      </c>
      <c r="D2605" s="8" t="s">
        <v>9937</v>
      </c>
      <c r="E2605" s="8" t="s">
        <v>9938</v>
      </c>
    </row>
    <row r="2606" spans="2:5" ht="12.75" customHeight="1">
      <c r="B2606" s="8" t="s">
        <v>367</v>
      </c>
      <c r="C2606" s="8" t="s">
        <v>819</v>
      </c>
      <c r="D2606" s="8" t="s">
        <v>732</v>
      </c>
      <c r="E2606" s="8" t="s">
        <v>821</v>
      </c>
    </row>
    <row r="2607" spans="2:5" ht="12.75" customHeight="1">
      <c r="B2607" s="8" t="s">
        <v>301</v>
      </c>
      <c r="C2607" s="8" t="s">
        <v>894</v>
      </c>
      <c r="D2607" s="8" t="s">
        <v>9939</v>
      </c>
      <c r="E2607" s="8" t="s">
        <v>9940</v>
      </c>
    </row>
    <row r="2608" spans="2:5" ht="12.75" customHeight="1">
      <c r="B2608" s="8" t="s">
        <v>841</v>
      </c>
      <c r="C2608" s="8" t="s">
        <v>1136</v>
      </c>
      <c r="D2608" s="8" t="s">
        <v>1187</v>
      </c>
      <c r="E2608" s="8" t="s">
        <v>9941</v>
      </c>
    </row>
    <row r="2609" spans="2:5" ht="12.75" customHeight="1">
      <c r="B2609" s="8" t="s">
        <v>841</v>
      </c>
      <c r="C2609" s="8" t="s">
        <v>1136</v>
      </c>
      <c r="D2609" s="8" t="s">
        <v>1187</v>
      </c>
      <c r="E2609" s="8" t="s">
        <v>1290</v>
      </c>
    </row>
    <row r="2610" spans="2:5" ht="12.75" customHeight="1">
      <c r="B2610" s="8" t="s">
        <v>841</v>
      </c>
      <c r="C2610" s="8" t="s">
        <v>1136</v>
      </c>
      <c r="D2610" s="8" t="s">
        <v>1187</v>
      </c>
      <c r="E2610" s="8" t="s">
        <v>9942</v>
      </c>
    </row>
    <row r="2611" spans="2:5" ht="12.75" customHeight="1">
      <c r="B2611" s="8" t="s">
        <v>982</v>
      </c>
      <c r="C2611" s="8" t="s">
        <v>8306</v>
      </c>
      <c r="D2611" s="8" t="s">
        <v>9943</v>
      </c>
      <c r="E2611" s="8" t="s">
        <v>9944</v>
      </c>
    </row>
    <row r="2612" spans="2:5" ht="12.75" customHeight="1">
      <c r="B2612" s="8" t="s">
        <v>982</v>
      </c>
      <c r="C2612" s="8" t="s">
        <v>1419</v>
      </c>
      <c r="D2612" s="8" t="s">
        <v>9943</v>
      </c>
      <c r="E2612" s="8" t="s">
        <v>9945</v>
      </c>
    </row>
    <row r="2613" spans="2:5" ht="12.75" customHeight="1">
      <c r="B2613" s="8" t="s">
        <v>982</v>
      </c>
      <c r="C2613" s="8" t="s">
        <v>1419</v>
      </c>
      <c r="D2613" s="8" t="s">
        <v>9943</v>
      </c>
      <c r="E2613" s="8" t="s">
        <v>9946</v>
      </c>
    </row>
    <row r="2614" spans="2:5" ht="12.75" customHeight="1">
      <c r="B2614" s="8" t="s">
        <v>740</v>
      </c>
      <c r="C2614" s="8" t="s">
        <v>9947</v>
      </c>
      <c r="D2614" s="8" t="s">
        <v>9943</v>
      </c>
      <c r="E2614" s="8" t="s">
        <v>9948</v>
      </c>
    </row>
    <row r="2615" spans="2:5" ht="12.75" customHeight="1">
      <c r="B2615" s="8" t="s">
        <v>982</v>
      </c>
      <c r="C2615" s="8" t="s">
        <v>1419</v>
      </c>
      <c r="D2615" s="8" t="s">
        <v>9949</v>
      </c>
      <c r="E2615" s="8" t="s">
        <v>9950</v>
      </c>
    </row>
    <row r="2616" spans="2:5" ht="12.75" customHeight="1">
      <c r="B2616" s="8" t="s">
        <v>982</v>
      </c>
      <c r="C2616" s="8" t="s">
        <v>1419</v>
      </c>
      <c r="D2616" s="8" t="s">
        <v>9943</v>
      </c>
      <c r="E2616" s="8" t="s">
        <v>9951</v>
      </c>
    </row>
    <row r="2617" spans="2:5" ht="12.75" customHeight="1">
      <c r="B2617" s="8" t="s">
        <v>982</v>
      </c>
      <c r="C2617" s="8" t="s">
        <v>6297</v>
      </c>
      <c r="D2617" s="8" t="s">
        <v>9949</v>
      </c>
      <c r="E2617" s="8" t="s">
        <v>9952</v>
      </c>
    </row>
    <row r="2618" spans="2:5" ht="12.75" customHeight="1">
      <c r="B2618" s="8" t="s">
        <v>864</v>
      </c>
      <c r="C2618" s="8" t="s">
        <v>865</v>
      </c>
      <c r="D2618" s="8" t="s">
        <v>9943</v>
      </c>
      <c r="E2618" s="8" t="s">
        <v>9953</v>
      </c>
    </row>
    <row r="2619" spans="2:5" ht="12.75" customHeight="1">
      <c r="B2619" s="8" t="s">
        <v>864</v>
      </c>
      <c r="C2619" s="8" t="s">
        <v>865</v>
      </c>
      <c r="D2619" s="8" t="s">
        <v>9954</v>
      </c>
      <c r="E2619" s="8" t="s">
        <v>9955</v>
      </c>
    </row>
    <row r="2620" spans="2:5" ht="12.75" customHeight="1">
      <c r="B2620" s="8" t="s">
        <v>864</v>
      </c>
      <c r="C2620" s="8" t="s">
        <v>865</v>
      </c>
      <c r="D2620" s="8" t="s">
        <v>9956</v>
      </c>
      <c r="E2620" s="8" t="s">
        <v>9957</v>
      </c>
    </row>
    <row r="2621" spans="2:5" ht="12.75" customHeight="1">
      <c r="B2621" s="8" t="s">
        <v>1024</v>
      </c>
      <c r="C2621" s="8" t="s">
        <v>7068</v>
      </c>
      <c r="D2621" s="8" t="s">
        <v>9958</v>
      </c>
      <c r="E2621" s="8" t="s">
        <v>9959</v>
      </c>
    </row>
    <row r="2622" spans="2:5" ht="12.75" customHeight="1">
      <c r="B2622" s="8" t="s">
        <v>1024</v>
      </c>
      <c r="C2622" s="8" t="s">
        <v>6296</v>
      </c>
      <c r="D2622" s="8" t="s">
        <v>9960</v>
      </c>
      <c r="E2622" s="8" t="s">
        <v>9961</v>
      </c>
    </row>
    <row r="2623" spans="2:5" ht="12.75" customHeight="1">
      <c r="B2623" s="8" t="s">
        <v>864</v>
      </c>
      <c r="C2623" s="8" t="s">
        <v>865</v>
      </c>
      <c r="D2623" s="8" t="s">
        <v>9962</v>
      </c>
      <c r="E2623" s="8" t="s">
        <v>9963</v>
      </c>
    </row>
    <row r="2624" spans="2:5" ht="12.75" customHeight="1">
      <c r="B2624" s="8" t="s">
        <v>6381</v>
      </c>
      <c r="C2624" s="8" t="s">
        <v>6382</v>
      </c>
      <c r="D2624" s="8" t="s">
        <v>6387</v>
      </c>
      <c r="E2624" s="8" t="s">
        <v>9964</v>
      </c>
    </row>
    <row r="2625" spans="2:5" ht="12.75" customHeight="1">
      <c r="B2625" s="8" t="s">
        <v>6381</v>
      </c>
      <c r="C2625" s="8" t="s">
        <v>6382</v>
      </c>
      <c r="D2625" s="8" t="s">
        <v>6387</v>
      </c>
      <c r="E2625" s="8" t="s">
        <v>9965</v>
      </c>
    </row>
    <row r="2626" spans="2:5" ht="12.75" customHeight="1">
      <c r="B2626" s="8" t="s">
        <v>6381</v>
      </c>
      <c r="C2626" s="8" t="s">
        <v>7407</v>
      </c>
      <c r="D2626" s="8" t="s">
        <v>6387</v>
      </c>
      <c r="E2626" s="8" t="s">
        <v>9966</v>
      </c>
    </row>
    <row r="2627" spans="2:5" ht="12.75" customHeight="1">
      <c r="B2627" s="8" t="s">
        <v>301</v>
      </c>
      <c r="C2627" s="8" t="s">
        <v>302</v>
      </c>
      <c r="D2627" s="8" t="s">
        <v>304</v>
      </c>
      <c r="E2627" s="8" t="s">
        <v>306</v>
      </c>
    </row>
    <row r="2628" spans="2:5" ht="12.75" customHeight="1">
      <c r="B2628" s="8" t="s">
        <v>301</v>
      </c>
      <c r="C2628" s="8" t="s">
        <v>302</v>
      </c>
      <c r="D2628" s="8" t="s">
        <v>304</v>
      </c>
      <c r="E2628" s="8" t="s">
        <v>9967</v>
      </c>
    </row>
    <row r="2629" spans="2:5" ht="12.75" customHeight="1">
      <c r="B2629" s="8" t="s">
        <v>301</v>
      </c>
      <c r="C2629" s="8" t="s">
        <v>302</v>
      </c>
      <c r="D2629" s="8" t="s">
        <v>304</v>
      </c>
      <c r="E2629" s="8" t="s">
        <v>9968</v>
      </c>
    </row>
    <row r="2630" spans="2:5" ht="12.75" customHeight="1">
      <c r="B2630" s="8" t="s">
        <v>301</v>
      </c>
      <c r="C2630" s="8" t="s">
        <v>302</v>
      </c>
      <c r="D2630" s="8" t="s">
        <v>304</v>
      </c>
      <c r="E2630" s="8" t="s">
        <v>9969</v>
      </c>
    </row>
    <row r="2631" spans="2:5" ht="12.75" customHeight="1">
      <c r="B2631" s="8" t="s">
        <v>301</v>
      </c>
      <c r="C2631" s="8" t="s">
        <v>302</v>
      </c>
      <c r="D2631" s="8" t="s">
        <v>304</v>
      </c>
      <c r="E2631" s="8" t="s">
        <v>9970</v>
      </c>
    </row>
    <row r="2632" spans="2:5" ht="12.75" customHeight="1">
      <c r="B2632" s="8" t="s">
        <v>301</v>
      </c>
      <c r="C2632" s="8" t="s">
        <v>302</v>
      </c>
      <c r="D2632" s="8" t="s">
        <v>304</v>
      </c>
      <c r="E2632" s="8" t="s">
        <v>9971</v>
      </c>
    </row>
    <row r="2633" spans="2:5" ht="12.75" customHeight="1">
      <c r="B2633" s="8" t="s">
        <v>301</v>
      </c>
      <c r="C2633" s="8" t="s">
        <v>302</v>
      </c>
      <c r="D2633" s="8" t="s">
        <v>304</v>
      </c>
      <c r="E2633" s="8" t="s">
        <v>9972</v>
      </c>
    </row>
    <row r="2634" spans="2:5" ht="12.75" customHeight="1">
      <c r="B2634" s="8" t="s">
        <v>283</v>
      </c>
      <c r="C2634" s="8" t="s">
        <v>776</v>
      </c>
      <c r="D2634" s="8" t="s">
        <v>9973</v>
      </c>
      <c r="E2634" s="8" t="s">
        <v>9974</v>
      </c>
    </row>
    <row r="2635" spans="2:5" ht="12.75" customHeight="1">
      <c r="B2635" s="8" t="s">
        <v>283</v>
      </c>
      <c r="C2635" s="8" t="s">
        <v>776</v>
      </c>
      <c r="D2635" s="8" t="s">
        <v>8986</v>
      </c>
      <c r="E2635" s="8" t="s">
        <v>9975</v>
      </c>
    </row>
    <row r="2636" spans="2:5" ht="12.75" customHeight="1">
      <c r="B2636" s="8" t="s">
        <v>868</v>
      </c>
      <c r="C2636" s="8" t="s">
        <v>6278</v>
      </c>
      <c r="D2636" s="8" t="s">
        <v>9976</v>
      </c>
      <c r="E2636" s="8" t="s">
        <v>9977</v>
      </c>
    </row>
    <row r="2637" spans="2:5" ht="12.75" customHeight="1">
      <c r="B2637" s="8" t="s">
        <v>864</v>
      </c>
      <c r="C2637" s="8" t="s">
        <v>865</v>
      </c>
      <c r="D2637" s="8" t="s">
        <v>9978</v>
      </c>
      <c r="E2637" s="8" t="s">
        <v>9979</v>
      </c>
    </row>
    <row r="2638" spans="2:5" ht="12.75" customHeight="1">
      <c r="B2638" s="8" t="s">
        <v>990</v>
      </c>
      <c r="C2638" s="8" t="s">
        <v>991</v>
      </c>
      <c r="D2638" s="8" t="s">
        <v>9980</v>
      </c>
      <c r="E2638" s="8" t="s">
        <v>9981</v>
      </c>
    </row>
    <row r="2639" spans="2:5" ht="12.75" customHeight="1">
      <c r="B2639" s="8" t="s">
        <v>841</v>
      </c>
      <c r="C2639" s="8" t="s">
        <v>1136</v>
      </c>
      <c r="D2639" s="8" t="s">
        <v>1091</v>
      </c>
      <c r="E2639" s="8" t="s">
        <v>1405</v>
      </c>
    </row>
    <row r="2640" spans="2:5" ht="12.75" customHeight="1">
      <c r="B2640" s="8" t="s">
        <v>841</v>
      </c>
      <c r="C2640" s="8" t="s">
        <v>1136</v>
      </c>
      <c r="D2640" s="8" t="s">
        <v>1091</v>
      </c>
      <c r="E2640" s="8" t="s">
        <v>9982</v>
      </c>
    </row>
    <row r="2641" spans="2:5" ht="12.75" customHeight="1">
      <c r="B2641" s="8" t="s">
        <v>841</v>
      </c>
      <c r="C2641" s="8" t="s">
        <v>1136</v>
      </c>
      <c r="D2641" s="8" t="s">
        <v>1091</v>
      </c>
      <c r="E2641" s="8" t="s">
        <v>9983</v>
      </c>
    </row>
    <row r="2642" spans="2:5" ht="12.75" customHeight="1">
      <c r="B2642" s="8" t="s">
        <v>6381</v>
      </c>
      <c r="C2642" s="8" t="s">
        <v>6382</v>
      </c>
      <c r="D2642" s="8" t="s">
        <v>9984</v>
      </c>
      <c r="E2642" s="8" t="s">
        <v>9985</v>
      </c>
    </row>
    <row r="2643" spans="2:5" ht="12.75" customHeight="1">
      <c r="B2643" s="8" t="s">
        <v>853</v>
      </c>
      <c r="C2643" s="8" t="s">
        <v>1006</v>
      </c>
      <c r="D2643" s="8" t="s">
        <v>9986</v>
      </c>
      <c r="E2643" s="8" t="s">
        <v>9987</v>
      </c>
    </row>
    <row r="2644" spans="2:5" ht="12.75" customHeight="1">
      <c r="B2644" s="8" t="s">
        <v>864</v>
      </c>
      <c r="C2644" s="8" t="s">
        <v>6757</v>
      </c>
      <c r="D2644" s="8" t="s">
        <v>9988</v>
      </c>
      <c r="E2644" s="8" t="s">
        <v>9989</v>
      </c>
    </row>
    <row r="2645" spans="2:5" ht="12.75" customHeight="1">
      <c r="B2645" s="8" t="s">
        <v>864</v>
      </c>
      <c r="C2645" s="8" t="s">
        <v>6757</v>
      </c>
      <c r="D2645" s="8" t="s">
        <v>9990</v>
      </c>
      <c r="E2645" s="8" t="s">
        <v>9991</v>
      </c>
    </row>
    <row r="2646" spans="2:5" ht="12.75" customHeight="1">
      <c r="B2646" s="8" t="s">
        <v>864</v>
      </c>
      <c r="C2646" s="8" t="s">
        <v>6757</v>
      </c>
      <c r="D2646" s="8" t="s">
        <v>9992</v>
      </c>
      <c r="E2646" s="8" t="s">
        <v>9993</v>
      </c>
    </row>
    <row r="2647" spans="2:5" ht="12.75" customHeight="1">
      <c r="B2647" s="8" t="s">
        <v>864</v>
      </c>
      <c r="C2647" s="8" t="s">
        <v>6757</v>
      </c>
      <c r="D2647" s="8" t="s">
        <v>9994</v>
      </c>
      <c r="E2647" s="8" t="s">
        <v>9994</v>
      </c>
    </row>
    <row r="2648" spans="2:5" ht="12.75" customHeight="1">
      <c r="B2648" s="8" t="s">
        <v>864</v>
      </c>
      <c r="C2648" s="8" t="s">
        <v>6757</v>
      </c>
      <c r="D2648" s="8" t="s">
        <v>9995</v>
      </c>
      <c r="E2648" s="8" t="s">
        <v>9996</v>
      </c>
    </row>
    <row r="2649" spans="2:5" ht="12.75" customHeight="1">
      <c r="B2649" s="8" t="s">
        <v>864</v>
      </c>
      <c r="C2649" s="8" t="s">
        <v>6757</v>
      </c>
      <c r="D2649" s="8" t="s">
        <v>9997</v>
      </c>
      <c r="E2649" s="8" t="s">
        <v>9998</v>
      </c>
    </row>
    <row r="2650" spans="2:5" ht="12.75" customHeight="1">
      <c r="B2650" s="8" t="s">
        <v>864</v>
      </c>
      <c r="C2650" s="8" t="s">
        <v>6757</v>
      </c>
      <c r="D2650" s="8" t="s">
        <v>9999</v>
      </c>
      <c r="E2650" s="8" t="s">
        <v>9999</v>
      </c>
    </row>
    <row r="2651" spans="2:5" ht="12.75" customHeight="1">
      <c r="B2651" s="8" t="s">
        <v>864</v>
      </c>
      <c r="C2651" s="8" t="s">
        <v>6757</v>
      </c>
      <c r="D2651" s="8" t="s">
        <v>10000</v>
      </c>
      <c r="E2651" s="8" t="s">
        <v>10001</v>
      </c>
    </row>
    <row r="2652" spans="2:5" ht="12.75" customHeight="1">
      <c r="B2652" s="8" t="s">
        <v>864</v>
      </c>
      <c r="C2652" s="8" t="s">
        <v>6757</v>
      </c>
      <c r="D2652" s="8" t="s">
        <v>10002</v>
      </c>
      <c r="E2652" s="8" t="s">
        <v>10003</v>
      </c>
    </row>
    <row r="2653" spans="2:5" ht="12.75" customHeight="1">
      <c r="B2653" s="8" t="s">
        <v>864</v>
      </c>
      <c r="C2653" s="8" t="s">
        <v>6757</v>
      </c>
      <c r="D2653" s="8" t="s">
        <v>10004</v>
      </c>
      <c r="E2653" s="8" t="s">
        <v>10004</v>
      </c>
    </row>
    <row r="2654" spans="2:5" ht="12.75" customHeight="1">
      <c r="B2654" s="8" t="s">
        <v>864</v>
      </c>
      <c r="C2654" s="8" t="s">
        <v>6757</v>
      </c>
      <c r="D2654" s="8" t="s">
        <v>10005</v>
      </c>
      <c r="E2654" s="8" t="s">
        <v>10006</v>
      </c>
    </row>
    <row r="2655" spans="2:5" ht="12.75" customHeight="1">
      <c r="B2655" s="8" t="s">
        <v>864</v>
      </c>
      <c r="C2655" s="8" t="s">
        <v>6757</v>
      </c>
      <c r="D2655" s="8" t="s">
        <v>10007</v>
      </c>
      <c r="E2655" s="8" t="s">
        <v>10008</v>
      </c>
    </row>
    <row r="2656" spans="2:5" ht="12.75" customHeight="1">
      <c r="B2656" s="8" t="s">
        <v>864</v>
      </c>
      <c r="C2656" s="8" t="s">
        <v>6757</v>
      </c>
      <c r="D2656" s="8" t="s">
        <v>10009</v>
      </c>
      <c r="E2656" s="8" t="s">
        <v>10009</v>
      </c>
    </row>
    <row r="2657" spans="2:5" ht="12.75" customHeight="1">
      <c r="B2657" s="8" t="s">
        <v>864</v>
      </c>
      <c r="C2657" s="8" t="s">
        <v>6757</v>
      </c>
      <c r="D2657" s="8" t="s">
        <v>10010</v>
      </c>
      <c r="E2657" s="8" t="s">
        <v>10011</v>
      </c>
    </row>
    <row r="2658" spans="2:5" ht="12.75" customHeight="1">
      <c r="B2658" s="8" t="s">
        <v>864</v>
      </c>
      <c r="C2658" s="8" t="s">
        <v>6757</v>
      </c>
      <c r="D2658" s="8" t="s">
        <v>10012</v>
      </c>
      <c r="E2658" s="8" t="s">
        <v>10013</v>
      </c>
    </row>
    <row r="2659" spans="2:5" ht="12.75" customHeight="1">
      <c r="B2659" s="8" t="s">
        <v>864</v>
      </c>
      <c r="C2659" s="8" t="s">
        <v>6757</v>
      </c>
      <c r="D2659" s="8" t="s">
        <v>10014</v>
      </c>
      <c r="E2659" s="8" t="s">
        <v>10015</v>
      </c>
    </row>
    <row r="2660" spans="2:5" ht="12.75" customHeight="1">
      <c r="B2660" s="8" t="s">
        <v>864</v>
      </c>
      <c r="C2660" s="8" t="s">
        <v>6757</v>
      </c>
      <c r="D2660" s="8" t="s">
        <v>10016</v>
      </c>
      <c r="E2660" s="8" t="s">
        <v>10017</v>
      </c>
    </row>
    <row r="2661" spans="2:5" ht="12.75" customHeight="1">
      <c r="B2661" s="8" t="s">
        <v>864</v>
      </c>
      <c r="C2661" s="8" t="s">
        <v>6757</v>
      </c>
      <c r="D2661" s="8" t="s">
        <v>10018</v>
      </c>
      <c r="E2661" s="8" t="s">
        <v>10019</v>
      </c>
    </row>
    <row r="2662" spans="2:5" ht="12.75" customHeight="1">
      <c r="B2662" s="8" t="s">
        <v>864</v>
      </c>
      <c r="C2662" s="8" t="s">
        <v>6757</v>
      </c>
      <c r="D2662" s="8" t="s">
        <v>10020</v>
      </c>
      <c r="E2662" s="8" t="s">
        <v>10021</v>
      </c>
    </row>
    <row r="2663" spans="2:5" ht="12.75" customHeight="1">
      <c r="B2663" s="8" t="s">
        <v>864</v>
      </c>
      <c r="C2663" s="8" t="s">
        <v>6757</v>
      </c>
      <c r="D2663" s="8" t="s">
        <v>10022</v>
      </c>
      <c r="E2663" s="8" t="s">
        <v>10023</v>
      </c>
    </row>
    <row r="2664" spans="2:5" ht="12.75" customHeight="1">
      <c r="B2664" s="8" t="s">
        <v>853</v>
      </c>
      <c r="C2664" s="8" t="s">
        <v>1006</v>
      </c>
      <c r="D2664" s="8" t="s">
        <v>9071</v>
      </c>
      <c r="E2664" s="8" t="s">
        <v>10024</v>
      </c>
    </row>
    <row r="2665" spans="2:5" ht="12.75" customHeight="1">
      <c r="B2665" s="8" t="s">
        <v>868</v>
      </c>
      <c r="C2665" s="8" t="s">
        <v>6376</v>
      </c>
      <c r="D2665" s="8" t="s">
        <v>10025</v>
      </c>
      <c r="E2665" s="8" t="s">
        <v>10026</v>
      </c>
    </row>
    <row r="2666" spans="2:5" ht="12.75" customHeight="1">
      <c r="B2666" s="8" t="s">
        <v>7058</v>
      </c>
      <c r="C2666" s="8" t="s">
        <v>7480</v>
      </c>
      <c r="D2666" s="8" t="s">
        <v>10027</v>
      </c>
      <c r="E2666" s="8" t="s">
        <v>10028</v>
      </c>
    </row>
    <row r="2667" spans="2:5" ht="12.75" customHeight="1">
      <c r="B2667" s="8" t="s">
        <v>283</v>
      </c>
      <c r="C2667" s="8" t="s">
        <v>1234</v>
      </c>
      <c r="D2667" s="8" t="s">
        <v>1229</v>
      </c>
      <c r="E2667" s="8" t="s">
        <v>10029</v>
      </c>
    </row>
    <row r="2668" spans="2:5" ht="12.75" customHeight="1">
      <c r="B2668" s="8" t="s">
        <v>283</v>
      </c>
      <c r="C2668" s="8" t="s">
        <v>1234</v>
      </c>
      <c r="D2668" s="8" t="s">
        <v>1229</v>
      </c>
      <c r="E2668" s="8" t="s">
        <v>10030</v>
      </c>
    </row>
    <row r="2669" spans="2:5" ht="12.75" customHeight="1">
      <c r="B2669" s="8" t="s">
        <v>1024</v>
      </c>
      <c r="C2669" s="8" t="s">
        <v>1321</v>
      </c>
      <c r="D2669" s="8" t="s">
        <v>10031</v>
      </c>
      <c r="E2669" s="8" t="s">
        <v>10032</v>
      </c>
    </row>
    <row r="2670" spans="2:5" ht="12.75" customHeight="1">
      <c r="B2670" s="8" t="s">
        <v>1024</v>
      </c>
      <c r="C2670" s="8" t="s">
        <v>1321</v>
      </c>
      <c r="D2670" s="8" t="s">
        <v>10033</v>
      </c>
      <c r="E2670" s="8" t="s">
        <v>10034</v>
      </c>
    </row>
    <row r="2671" spans="2:5" ht="12.75" customHeight="1">
      <c r="B2671" s="8" t="s">
        <v>853</v>
      </c>
      <c r="C2671" s="8" t="s">
        <v>1006</v>
      </c>
      <c r="D2671" s="8" t="s">
        <v>10035</v>
      </c>
      <c r="E2671" s="8" t="s">
        <v>10036</v>
      </c>
    </row>
    <row r="2672" spans="2:5" ht="12.75" customHeight="1">
      <c r="B2672" s="8" t="s">
        <v>853</v>
      </c>
      <c r="C2672" s="8" t="s">
        <v>1006</v>
      </c>
      <c r="D2672" s="8" t="s">
        <v>1415</v>
      </c>
      <c r="E2672" s="8" t="s">
        <v>10037</v>
      </c>
    </row>
    <row r="2673" spans="2:5" ht="12.75" customHeight="1">
      <c r="B2673" s="8" t="s">
        <v>853</v>
      </c>
      <c r="C2673" s="8" t="s">
        <v>1006</v>
      </c>
      <c r="D2673" s="8" t="s">
        <v>1415</v>
      </c>
      <c r="E2673" s="8" t="s">
        <v>10038</v>
      </c>
    </row>
    <row r="2674" spans="2:5" ht="12.75" customHeight="1">
      <c r="B2674" s="8" t="s">
        <v>367</v>
      </c>
      <c r="C2674" s="8" t="s">
        <v>735</v>
      </c>
      <c r="D2674" s="8" t="s">
        <v>1678</v>
      </c>
      <c r="E2674" s="8" t="s">
        <v>10039</v>
      </c>
    </row>
    <row r="2675" spans="2:5" ht="12.75" customHeight="1">
      <c r="B2675" s="8" t="s">
        <v>7058</v>
      </c>
      <c r="C2675" s="8" t="s">
        <v>7480</v>
      </c>
      <c r="D2675" s="8" t="s">
        <v>10040</v>
      </c>
      <c r="E2675" s="8" t="s">
        <v>10040</v>
      </c>
    </row>
    <row r="2676" spans="2:5" ht="12.75" customHeight="1">
      <c r="B2676" s="8" t="s">
        <v>864</v>
      </c>
      <c r="C2676" s="8" t="s">
        <v>865</v>
      </c>
      <c r="D2676" s="8" t="s">
        <v>10041</v>
      </c>
      <c r="E2676" s="8" t="s">
        <v>10042</v>
      </c>
    </row>
    <row r="2677" spans="2:5" ht="12.75" customHeight="1">
      <c r="B2677" s="8" t="s">
        <v>864</v>
      </c>
      <c r="C2677" s="8" t="s">
        <v>6757</v>
      </c>
      <c r="D2677" s="8" t="s">
        <v>10043</v>
      </c>
      <c r="E2677" s="8" t="s">
        <v>10043</v>
      </c>
    </row>
    <row r="2678" spans="2:5" ht="12.75" customHeight="1">
      <c r="B2678" s="8" t="s">
        <v>864</v>
      </c>
      <c r="C2678" s="8" t="s">
        <v>865</v>
      </c>
      <c r="D2678" s="8" t="s">
        <v>10044</v>
      </c>
      <c r="E2678" s="8" t="s">
        <v>10045</v>
      </c>
    </row>
    <row r="2679" spans="2:5" ht="12.75" customHeight="1">
      <c r="B2679" s="8" t="s">
        <v>864</v>
      </c>
      <c r="C2679" s="8" t="s">
        <v>6757</v>
      </c>
      <c r="D2679" s="8" t="s">
        <v>10046</v>
      </c>
      <c r="E2679" s="8" t="s">
        <v>10046</v>
      </c>
    </row>
    <row r="2680" spans="2:5" ht="12.75" customHeight="1">
      <c r="B2680" s="8" t="s">
        <v>864</v>
      </c>
      <c r="C2680" s="8" t="s">
        <v>6757</v>
      </c>
      <c r="D2680" s="8" t="s">
        <v>10047</v>
      </c>
      <c r="E2680" s="8" t="s">
        <v>10047</v>
      </c>
    </row>
    <row r="2681" spans="2:5" ht="12.75" customHeight="1">
      <c r="B2681" s="8" t="s">
        <v>864</v>
      </c>
      <c r="C2681" s="8" t="s">
        <v>6757</v>
      </c>
      <c r="D2681" s="8" t="s">
        <v>1415</v>
      </c>
      <c r="E2681" s="8" t="s">
        <v>10048</v>
      </c>
    </row>
    <row r="2682" spans="2:5" ht="12.75" customHeight="1">
      <c r="B2682" s="8" t="s">
        <v>864</v>
      </c>
      <c r="C2682" s="8" t="s">
        <v>6757</v>
      </c>
      <c r="D2682" s="8" t="s">
        <v>1415</v>
      </c>
      <c r="E2682" s="8" t="s">
        <v>10049</v>
      </c>
    </row>
    <row r="2683" spans="2:5" ht="12.75" customHeight="1">
      <c r="B2683" s="8" t="s">
        <v>864</v>
      </c>
      <c r="C2683" s="8" t="s">
        <v>6757</v>
      </c>
      <c r="D2683" s="8" t="s">
        <v>10050</v>
      </c>
      <c r="E2683" s="8" t="s">
        <v>10050</v>
      </c>
    </row>
    <row r="2684" spans="2:5" ht="12.75" customHeight="1">
      <c r="B2684" s="8" t="s">
        <v>864</v>
      </c>
      <c r="C2684" s="8" t="s">
        <v>6757</v>
      </c>
      <c r="D2684" s="8" t="s">
        <v>10051</v>
      </c>
      <c r="E2684" s="8" t="s">
        <v>10051</v>
      </c>
    </row>
    <row r="2685" spans="2:5" ht="12.75" customHeight="1">
      <c r="B2685" s="8" t="s">
        <v>864</v>
      </c>
      <c r="C2685" s="8" t="s">
        <v>6757</v>
      </c>
      <c r="D2685" s="8" t="s">
        <v>10052</v>
      </c>
      <c r="E2685" s="8" t="s">
        <v>10052</v>
      </c>
    </row>
    <row r="2686" spans="2:5" ht="12.75" customHeight="1">
      <c r="B2686" s="8" t="s">
        <v>864</v>
      </c>
      <c r="C2686" s="8" t="s">
        <v>6757</v>
      </c>
      <c r="D2686" s="8" t="s">
        <v>1415</v>
      </c>
      <c r="E2686" s="8" t="s">
        <v>10053</v>
      </c>
    </row>
    <row r="2687" spans="2:5" ht="12.75" customHeight="1">
      <c r="B2687" s="8" t="s">
        <v>864</v>
      </c>
      <c r="C2687" s="8" t="s">
        <v>6757</v>
      </c>
      <c r="D2687" s="8" t="s">
        <v>1415</v>
      </c>
      <c r="E2687" s="8" t="s">
        <v>10054</v>
      </c>
    </row>
    <row r="2688" spans="2:5" ht="12.75" customHeight="1">
      <c r="B2688" s="8" t="s">
        <v>864</v>
      </c>
      <c r="C2688" s="8" t="s">
        <v>6757</v>
      </c>
      <c r="D2688" s="8" t="s">
        <v>1415</v>
      </c>
      <c r="E2688" s="8" t="s">
        <v>10055</v>
      </c>
    </row>
    <row r="2689" spans="2:5" ht="12.75" customHeight="1">
      <c r="B2689" s="8" t="s">
        <v>864</v>
      </c>
      <c r="C2689" s="8" t="s">
        <v>6757</v>
      </c>
      <c r="D2689" s="8" t="s">
        <v>1415</v>
      </c>
      <c r="E2689" s="8" t="s">
        <v>10056</v>
      </c>
    </row>
    <row r="2690" spans="2:5" ht="12.75" customHeight="1">
      <c r="B2690" s="8" t="s">
        <v>864</v>
      </c>
      <c r="C2690" s="8" t="s">
        <v>6757</v>
      </c>
      <c r="D2690" s="8" t="s">
        <v>1415</v>
      </c>
      <c r="E2690" s="8" t="s">
        <v>10057</v>
      </c>
    </row>
    <row r="2691" spans="2:5" ht="12.75" customHeight="1">
      <c r="B2691" s="8" t="s">
        <v>864</v>
      </c>
      <c r="C2691" s="8" t="s">
        <v>6757</v>
      </c>
      <c r="D2691" s="8" t="s">
        <v>1415</v>
      </c>
      <c r="E2691" s="8" t="s">
        <v>10058</v>
      </c>
    </row>
    <row r="2692" spans="2:5" ht="12.75" customHeight="1">
      <c r="B2692" s="8" t="s">
        <v>864</v>
      </c>
      <c r="C2692" s="8" t="s">
        <v>6757</v>
      </c>
      <c r="D2692" s="8" t="s">
        <v>1415</v>
      </c>
      <c r="E2692" s="8" t="s">
        <v>10059</v>
      </c>
    </row>
    <row r="2693" spans="2:5" ht="12.75" customHeight="1">
      <c r="B2693" s="8" t="s">
        <v>864</v>
      </c>
      <c r="C2693" s="8" t="s">
        <v>6757</v>
      </c>
      <c r="D2693" s="8" t="s">
        <v>10060</v>
      </c>
      <c r="E2693" s="8" t="s">
        <v>10060</v>
      </c>
    </row>
    <row r="2694" spans="2:5" ht="12.75" customHeight="1">
      <c r="B2694" s="8" t="s">
        <v>864</v>
      </c>
      <c r="C2694" s="8" t="s">
        <v>6757</v>
      </c>
      <c r="D2694" s="8" t="s">
        <v>10061</v>
      </c>
      <c r="E2694" s="8" t="s">
        <v>10061</v>
      </c>
    </row>
    <row r="2695" spans="2:5" ht="12.75" customHeight="1">
      <c r="B2695" s="8" t="s">
        <v>864</v>
      </c>
      <c r="C2695" s="8" t="s">
        <v>6757</v>
      </c>
      <c r="D2695" s="8" t="s">
        <v>10062</v>
      </c>
      <c r="E2695" s="8" t="s">
        <v>10062</v>
      </c>
    </row>
    <row r="2696" spans="2:5" ht="12.75" customHeight="1">
      <c r="B2696" s="8" t="s">
        <v>864</v>
      </c>
      <c r="C2696" s="8" t="s">
        <v>6757</v>
      </c>
      <c r="D2696" s="8" t="s">
        <v>1415</v>
      </c>
      <c r="E2696" s="8" t="s">
        <v>10063</v>
      </c>
    </row>
    <row r="2697" spans="2:5" ht="12.75" customHeight="1">
      <c r="B2697" s="8" t="s">
        <v>864</v>
      </c>
      <c r="C2697" s="8" t="s">
        <v>6757</v>
      </c>
      <c r="D2697" s="8" t="s">
        <v>10064</v>
      </c>
      <c r="E2697" s="8" t="s">
        <v>10064</v>
      </c>
    </row>
    <row r="2698" spans="2:5" ht="12.75" customHeight="1">
      <c r="B2698" s="8" t="s">
        <v>864</v>
      </c>
      <c r="C2698" s="8" t="s">
        <v>6757</v>
      </c>
      <c r="D2698" s="8" t="s">
        <v>1415</v>
      </c>
      <c r="E2698" s="8" t="s">
        <v>10065</v>
      </c>
    </row>
    <row r="2699" spans="2:5" ht="12.75" customHeight="1">
      <c r="B2699" s="8" t="s">
        <v>1024</v>
      </c>
      <c r="C2699" s="8" t="s">
        <v>1025</v>
      </c>
      <c r="D2699" s="8" t="s">
        <v>1415</v>
      </c>
      <c r="E2699" s="8" t="s">
        <v>10066</v>
      </c>
    </row>
    <row r="2700" spans="2:5" ht="12.75" customHeight="1">
      <c r="B2700" s="8" t="s">
        <v>864</v>
      </c>
      <c r="C2700" s="8" t="s">
        <v>6757</v>
      </c>
      <c r="D2700" s="8" t="s">
        <v>1415</v>
      </c>
      <c r="E2700" s="8" t="s">
        <v>10067</v>
      </c>
    </row>
    <row r="2701" spans="2:5" ht="12.75" customHeight="1">
      <c r="B2701" s="8" t="s">
        <v>864</v>
      </c>
      <c r="C2701" s="8" t="s">
        <v>6757</v>
      </c>
      <c r="D2701" s="8" t="s">
        <v>10068</v>
      </c>
      <c r="E2701" s="8" t="s">
        <v>10068</v>
      </c>
    </row>
    <row r="2702" spans="2:5" ht="12.75" customHeight="1">
      <c r="B2702" s="8" t="s">
        <v>864</v>
      </c>
      <c r="C2702" s="8" t="s">
        <v>6757</v>
      </c>
      <c r="D2702" s="8" t="s">
        <v>1415</v>
      </c>
      <c r="E2702" s="8" t="s">
        <v>10069</v>
      </c>
    </row>
    <row r="2703" spans="2:5" ht="12.75" customHeight="1">
      <c r="B2703" s="8" t="s">
        <v>864</v>
      </c>
      <c r="C2703" s="8" t="s">
        <v>6757</v>
      </c>
      <c r="D2703" s="8" t="s">
        <v>1415</v>
      </c>
      <c r="E2703" s="8" t="s">
        <v>10070</v>
      </c>
    </row>
    <row r="2704" spans="2:5" ht="12.75" customHeight="1">
      <c r="B2704" s="8" t="s">
        <v>864</v>
      </c>
      <c r="C2704" s="8" t="s">
        <v>6757</v>
      </c>
      <c r="D2704" s="8" t="s">
        <v>10071</v>
      </c>
      <c r="E2704" s="8" t="s">
        <v>10071</v>
      </c>
    </row>
    <row r="2705" spans="2:5" ht="12.75" customHeight="1">
      <c r="B2705" s="8" t="s">
        <v>864</v>
      </c>
      <c r="C2705" s="8" t="s">
        <v>6757</v>
      </c>
      <c r="D2705" s="8" t="s">
        <v>10072</v>
      </c>
      <c r="E2705" s="8" t="s">
        <v>10072</v>
      </c>
    </row>
    <row r="2706" spans="2:5" ht="12.75" customHeight="1">
      <c r="B2706" s="8" t="s">
        <v>864</v>
      </c>
      <c r="C2706" s="8" t="s">
        <v>6757</v>
      </c>
      <c r="D2706" s="8" t="s">
        <v>10073</v>
      </c>
      <c r="E2706" s="8" t="s">
        <v>10073</v>
      </c>
    </row>
    <row r="2707" spans="2:5" ht="12.75" customHeight="1">
      <c r="B2707" s="8" t="s">
        <v>864</v>
      </c>
      <c r="C2707" s="8" t="s">
        <v>6757</v>
      </c>
      <c r="D2707" s="8" t="s">
        <v>10074</v>
      </c>
      <c r="E2707" s="8" t="s">
        <v>10074</v>
      </c>
    </row>
    <row r="2708" spans="2:5" ht="12.75" customHeight="1">
      <c r="B2708" s="8" t="s">
        <v>864</v>
      </c>
      <c r="C2708" s="8" t="s">
        <v>6757</v>
      </c>
      <c r="D2708" s="8" t="s">
        <v>10075</v>
      </c>
      <c r="E2708" s="8" t="s">
        <v>10076</v>
      </c>
    </row>
    <row r="2709" spans="2:5" ht="12.75" customHeight="1">
      <c r="B2709" s="8" t="s">
        <v>864</v>
      </c>
      <c r="C2709" s="8" t="s">
        <v>6757</v>
      </c>
      <c r="D2709" s="8" t="s">
        <v>10077</v>
      </c>
      <c r="E2709" s="8" t="s">
        <v>10077</v>
      </c>
    </row>
    <row r="2710" spans="2:5" ht="12.75" customHeight="1">
      <c r="B2710" s="8" t="s">
        <v>864</v>
      </c>
      <c r="C2710" s="8" t="s">
        <v>6757</v>
      </c>
      <c r="D2710" s="8" t="s">
        <v>10078</v>
      </c>
      <c r="E2710" s="8" t="s">
        <v>10078</v>
      </c>
    </row>
    <row r="2711" spans="2:5" ht="12.75" customHeight="1">
      <c r="B2711" s="8" t="s">
        <v>864</v>
      </c>
      <c r="C2711" s="8" t="s">
        <v>6757</v>
      </c>
      <c r="D2711" s="8" t="s">
        <v>10079</v>
      </c>
      <c r="E2711" s="8" t="s">
        <v>10079</v>
      </c>
    </row>
    <row r="2712" spans="2:5" ht="12.75" customHeight="1">
      <c r="B2712" s="8" t="s">
        <v>864</v>
      </c>
      <c r="C2712" s="8" t="s">
        <v>6757</v>
      </c>
      <c r="D2712" s="8" t="s">
        <v>10080</v>
      </c>
      <c r="E2712" s="8" t="s">
        <v>10080</v>
      </c>
    </row>
    <row r="2713" spans="2:5" ht="12.75" customHeight="1">
      <c r="B2713" s="8" t="s">
        <v>864</v>
      </c>
      <c r="C2713" s="8" t="s">
        <v>6757</v>
      </c>
      <c r="D2713" s="8" t="s">
        <v>10081</v>
      </c>
      <c r="E2713" s="8" t="s">
        <v>10081</v>
      </c>
    </row>
    <row r="2714" spans="2:5" ht="12.75" customHeight="1">
      <c r="B2714" s="8" t="s">
        <v>864</v>
      </c>
      <c r="C2714" s="8" t="s">
        <v>6757</v>
      </c>
      <c r="D2714" s="8" t="s">
        <v>1415</v>
      </c>
      <c r="E2714" s="8" t="s">
        <v>10082</v>
      </c>
    </row>
    <row r="2715" spans="2:5" ht="12.75" customHeight="1">
      <c r="B2715" s="8" t="s">
        <v>864</v>
      </c>
      <c r="C2715" s="8" t="s">
        <v>6757</v>
      </c>
      <c r="D2715" s="8" t="s">
        <v>10083</v>
      </c>
      <c r="E2715" s="8" t="s">
        <v>10083</v>
      </c>
    </row>
    <row r="2716" spans="2:5" ht="12.75" customHeight="1">
      <c r="B2716" s="8" t="s">
        <v>864</v>
      </c>
      <c r="C2716" s="8" t="s">
        <v>6757</v>
      </c>
      <c r="D2716" s="8" t="s">
        <v>10084</v>
      </c>
      <c r="E2716" s="8" t="s">
        <v>10084</v>
      </c>
    </row>
    <row r="2717" spans="2:5" ht="12.75" customHeight="1">
      <c r="B2717" s="8" t="s">
        <v>864</v>
      </c>
      <c r="C2717" s="8" t="s">
        <v>6757</v>
      </c>
      <c r="D2717" s="8" t="s">
        <v>10085</v>
      </c>
      <c r="E2717" s="8" t="s">
        <v>10085</v>
      </c>
    </row>
    <row r="2718" spans="2:5" ht="12.75" customHeight="1">
      <c r="B2718" s="8" t="s">
        <v>864</v>
      </c>
      <c r="C2718" s="8" t="s">
        <v>6757</v>
      </c>
      <c r="D2718" s="8" t="s">
        <v>1415</v>
      </c>
      <c r="E2718" s="8" t="s">
        <v>10086</v>
      </c>
    </row>
    <row r="2719" spans="2:5" ht="12.75" customHeight="1">
      <c r="B2719" s="8" t="s">
        <v>864</v>
      </c>
      <c r="C2719" s="8" t="s">
        <v>6757</v>
      </c>
      <c r="D2719" s="8" t="s">
        <v>10087</v>
      </c>
      <c r="E2719" s="8" t="s">
        <v>10087</v>
      </c>
    </row>
    <row r="2720" spans="2:5" ht="12.75" customHeight="1">
      <c r="B2720" s="8" t="s">
        <v>864</v>
      </c>
      <c r="C2720" s="8" t="s">
        <v>6757</v>
      </c>
      <c r="D2720" s="8" t="s">
        <v>10088</v>
      </c>
      <c r="E2720" s="8" t="s">
        <v>10089</v>
      </c>
    </row>
    <row r="2721" spans="2:5" ht="12.75" customHeight="1">
      <c r="B2721" s="8" t="s">
        <v>864</v>
      </c>
      <c r="C2721" s="8" t="s">
        <v>6757</v>
      </c>
      <c r="D2721" s="8" t="s">
        <v>10090</v>
      </c>
      <c r="E2721" s="8" t="s">
        <v>10090</v>
      </c>
    </row>
    <row r="2722" spans="2:5" ht="12.75" customHeight="1">
      <c r="B2722" s="8" t="s">
        <v>864</v>
      </c>
      <c r="C2722" s="8" t="s">
        <v>6757</v>
      </c>
      <c r="D2722" s="8" t="s">
        <v>10091</v>
      </c>
      <c r="E2722" s="8" t="s">
        <v>10091</v>
      </c>
    </row>
    <row r="2723" spans="2:5" ht="12.75" customHeight="1">
      <c r="B2723" s="8" t="s">
        <v>864</v>
      </c>
      <c r="C2723" s="8" t="s">
        <v>6757</v>
      </c>
      <c r="D2723" s="8" t="s">
        <v>10092</v>
      </c>
      <c r="E2723" s="8" t="s">
        <v>10092</v>
      </c>
    </row>
    <row r="2724" spans="2:5" ht="12.75" customHeight="1">
      <c r="B2724" s="8" t="s">
        <v>864</v>
      </c>
      <c r="C2724" s="8" t="s">
        <v>6757</v>
      </c>
      <c r="D2724" s="8" t="s">
        <v>10093</v>
      </c>
      <c r="E2724" s="8" t="s">
        <v>10093</v>
      </c>
    </row>
    <row r="2725" spans="2:5" ht="12.75" customHeight="1">
      <c r="B2725" s="8" t="s">
        <v>864</v>
      </c>
      <c r="C2725" s="8" t="s">
        <v>6757</v>
      </c>
      <c r="D2725" s="8" t="s">
        <v>10094</v>
      </c>
      <c r="E2725" s="8" t="s">
        <v>10094</v>
      </c>
    </row>
    <row r="2726" spans="2:5" ht="12.75" customHeight="1">
      <c r="B2726" s="8" t="s">
        <v>864</v>
      </c>
      <c r="C2726" s="8" t="s">
        <v>6757</v>
      </c>
      <c r="D2726" s="8" t="s">
        <v>10095</v>
      </c>
      <c r="E2726" s="8" t="s">
        <v>10095</v>
      </c>
    </row>
    <row r="2727" spans="2:5" ht="12.75" customHeight="1">
      <c r="B2727" s="8" t="s">
        <v>864</v>
      </c>
      <c r="C2727" s="8" t="s">
        <v>6757</v>
      </c>
      <c r="D2727" s="8" t="s">
        <v>1415</v>
      </c>
      <c r="E2727" s="8" t="s">
        <v>10096</v>
      </c>
    </row>
    <row r="2728" spans="2:5" ht="12.75" customHeight="1">
      <c r="B2728" s="8" t="s">
        <v>864</v>
      </c>
      <c r="C2728" s="8" t="s">
        <v>6757</v>
      </c>
      <c r="D2728" s="8" t="s">
        <v>10097</v>
      </c>
      <c r="E2728" s="8" t="s">
        <v>10097</v>
      </c>
    </row>
    <row r="2729" spans="2:5" ht="12.75" customHeight="1">
      <c r="B2729" s="8" t="s">
        <v>864</v>
      </c>
      <c r="C2729" s="8" t="s">
        <v>865</v>
      </c>
      <c r="D2729" s="8" t="s">
        <v>10098</v>
      </c>
      <c r="E2729" s="8" t="s">
        <v>10099</v>
      </c>
    </row>
    <row r="2730" spans="2:5" ht="12.75" customHeight="1">
      <c r="B2730" s="8" t="s">
        <v>864</v>
      </c>
      <c r="C2730" s="8" t="s">
        <v>865</v>
      </c>
      <c r="D2730" s="8" t="s">
        <v>10100</v>
      </c>
      <c r="E2730" s="8" t="s">
        <v>10101</v>
      </c>
    </row>
    <row r="2731" spans="2:5" ht="12.75" customHeight="1">
      <c r="B2731" s="8" t="s">
        <v>283</v>
      </c>
      <c r="C2731" s="8" t="s">
        <v>284</v>
      </c>
      <c r="D2731" s="8" t="s">
        <v>5415</v>
      </c>
      <c r="E2731" s="8" t="s">
        <v>10102</v>
      </c>
    </row>
    <row r="2732" spans="2:5" ht="12.75" customHeight="1">
      <c r="B2732" s="8" t="s">
        <v>301</v>
      </c>
      <c r="C2732" s="8" t="s">
        <v>650</v>
      </c>
      <c r="D2732" s="8" t="s">
        <v>334</v>
      </c>
      <c r="E2732" s="8" t="s">
        <v>903</v>
      </c>
    </row>
    <row r="2733" spans="2:5" ht="12.75" customHeight="1">
      <c r="B2733" s="8" t="s">
        <v>301</v>
      </c>
      <c r="C2733" s="8" t="s">
        <v>650</v>
      </c>
      <c r="D2733" s="8" t="s">
        <v>334</v>
      </c>
      <c r="E2733" s="8" t="s">
        <v>897</v>
      </c>
    </row>
    <row r="2734" spans="2:5" ht="12.75" customHeight="1">
      <c r="B2734" s="8" t="s">
        <v>301</v>
      </c>
      <c r="C2734" s="8" t="s">
        <v>650</v>
      </c>
      <c r="D2734" s="8" t="s">
        <v>334</v>
      </c>
      <c r="E2734" s="8" t="s">
        <v>1169</v>
      </c>
    </row>
    <row r="2735" spans="2:5" ht="12.75" customHeight="1">
      <c r="B2735" s="8" t="s">
        <v>301</v>
      </c>
      <c r="C2735" s="8" t="s">
        <v>650</v>
      </c>
      <c r="D2735" s="8" t="s">
        <v>334</v>
      </c>
      <c r="E2735" s="8" t="s">
        <v>1341</v>
      </c>
    </row>
    <row r="2736" spans="2:5" ht="12.75" customHeight="1">
      <c r="B2736" s="8" t="s">
        <v>301</v>
      </c>
      <c r="C2736" s="8" t="s">
        <v>650</v>
      </c>
      <c r="D2736" s="8" t="s">
        <v>334</v>
      </c>
      <c r="E2736" s="8" t="s">
        <v>1360</v>
      </c>
    </row>
    <row r="2737" spans="2:5" ht="12.75" customHeight="1">
      <c r="B2737" s="8" t="s">
        <v>301</v>
      </c>
      <c r="C2737" s="8" t="s">
        <v>650</v>
      </c>
      <c r="D2737" s="8" t="s">
        <v>334</v>
      </c>
      <c r="E2737" s="8" t="s">
        <v>10103</v>
      </c>
    </row>
    <row r="2738" spans="2:5" ht="12.75" customHeight="1">
      <c r="B2738" s="8" t="s">
        <v>301</v>
      </c>
      <c r="C2738" s="8" t="s">
        <v>650</v>
      </c>
      <c r="D2738" s="8" t="s">
        <v>334</v>
      </c>
      <c r="E2738" s="8" t="s">
        <v>892</v>
      </c>
    </row>
    <row r="2739" spans="2:5" ht="12.75" customHeight="1">
      <c r="B2739" s="8" t="s">
        <v>301</v>
      </c>
      <c r="C2739" s="8" t="s">
        <v>650</v>
      </c>
      <c r="D2739" s="8" t="s">
        <v>334</v>
      </c>
      <c r="E2739" s="8" t="s">
        <v>1180</v>
      </c>
    </row>
    <row r="2740" spans="2:5" ht="12.75" customHeight="1">
      <c r="B2740" s="8" t="s">
        <v>301</v>
      </c>
      <c r="C2740" s="8" t="s">
        <v>650</v>
      </c>
      <c r="D2740" s="8" t="s">
        <v>334</v>
      </c>
      <c r="E2740" s="8" t="s">
        <v>1037</v>
      </c>
    </row>
    <row r="2741" spans="2:5" ht="12.75" customHeight="1">
      <c r="B2741" s="8" t="s">
        <v>864</v>
      </c>
      <c r="C2741" s="8" t="s">
        <v>865</v>
      </c>
      <c r="D2741" s="8" t="s">
        <v>10104</v>
      </c>
      <c r="E2741" s="8" t="s">
        <v>10105</v>
      </c>
    </row>
    <row r="2742" spans="2:5" ht="12.75" customHeight="1">
      <c r="B2742" s="8" t="s">
        <v>864</v>
      </c>
      <c r="C2742" s="8" t="s">
        <v>865</v>
      </c>
      <c r="D2742" s="8" t="s">
        <v>1415</v>
      </c>
      <c r="E2742" s="8" t="s">
        <v>10106</v>
      </c>
    </row>
    <row r="2743" spans="2:5" ht="12.75" customHeight="1">
      <c r="B2743" s="8" t="s">
        <v>864</v>
      </c>
      <c r="C2743" s="8" t="s">
        <v>865</v>
      </c>
      <c r="D2743" s="8" t="s">
        <v>10107</v>
      </c>
      <c r="E2743" s="8" t="s">
        <v>10108</v>
      </c>
    </row>
    <row r="2744" spans="2:5" ht="12.75" customHeight="1">
      <c r="B2744" s="8" t="s">
        <v>864</v>
      </c>
      <c r="C2744" s="8" t="s">
        <v>865</v>
      </c>
      <c r="D2744" s="8" t="s">
        <v>10109</v>
      </c>
      <c r="E2744" s="8" t="s">
        <v>10110</v>
      </c>
    </row>
    <row r="2745" spans="2:5" ht="12.75" customHeight="1">
      <c r="B2745" s="8" t="s">
        <v>367</v>
      </c>
      <c r="C2745" s="8" t="s">
        <v>794</v>
      </c>
      <c r="D2745" s="8" t="s">
        <v>6589</v>
      </c>
      <c r="E2745" s="8" t="s">
        <v>10111</v>
      </c>
    </row>
    <row r="2746" spans="2:5" ht="12.75" customHeight="1">
      <c r="B2746" s="8" t="s">
        <v>990</v>
      </c>
      <c r="C2746" s="8" t="s">
        <v>991</v>
      </c>
      <c r="D2746" s="8" t="s">
        <v>7667</v>
      </c>
      <c r="E2746" s="8" t="s">
        <v>10112</v>
      </c>
    </row>
    <row r="2747" spans="2:5" ht="12.75" customHeight="1">
      <c r="B2747" s="8" t="s">
        <v>1024</v>
      </c>
      <c r="C2747" s="8" t="s">
        <v>1321</v>
      </c>
      <c r="D2747" s="8" t="s">
        <v>10113</v>
      </c>
      <c r="E2747" s="8" t="s">
        <v>10114</v>
      </c>
    </row>
    <row r="2748" spans="2:5" ht="12.75" customHeight="1">
      <c r="B2748" s="8" t="s">
        <v>864</v>
      </c>
      <c r="C2748" s="8" t="s">
        <v>6757</v>
      </c>
      <c r="D2748" s="8" t="s">
        <v>10115</v>
      </c>
      <c r="E2748" s="8" t="s">
        <v>10115</v>
      </c>
    </row>
    <row r="2749" spans="2:5" ht="12.75" customHeight="1">
      <c r="B2749" s="8" t="s">
        <v>864</v>
      </c>
      <c r="C2749" s="8" t="s">
        <v>865</v>
      </c>
      <c r="D2749" s="8" t="s">
        <v>1415</v>
      </c>
      <c r="E2749" s="8" t="s">
        <v>10116</v>
      </c>
    </row>
    <row r="2750" spans="2:5" ht="12.75" customHeight="1">
      <c r="B2750" s="8" t="s">
        <v>864</v>
      </c>
      <c r="C2750" s="8" t="s">
        <v>865</v>
      </c>
      <c r="D2750" s="8" t="s">
        <v>10117</v>
      </c>
      <c r="E2750" s="8" t="s">
        <v>10117</v>
      </c>
    </row>
    <row r="2751" spans="2:5" ht="12.75" customHeight="1">
      <c r="B2751" s="8" t="s">
        <v>7058</v>
      </c>
      <c r="C2751" s="8" t="s">
        <v>7480</v>
      </c>
      <c r="D2751" s="8" t="s">
        <v>10118</v>
      </c>
      <c r="E2751" s="8" t="s">
        <v>10119</v>
      </c>
    </row>
    <row r="2752" spans="2:5" ht="12.75" customHeight="1">
      <c r="B2752" s="8" t="s">
        <v>864</v>
      </c>
      <c r="C2752" s="8" t="s">
        <v>865</v>
      </c>
      <c r="D2752" s="8" t="s">
        <v>10120</v>
      </c>
      <c r="E2752" s="8" t="s">
        <v>10120</v>
      </c>
    </row>
    <row r="2753" spans="2:5" ht="12.75" customHeight="1">
      <c r="B2753" s="8" t="s">
        <v>864</v>
      </c>
      <c r="C2753" s="8" t="s">
        <v>6757</v>
      </c>
      <c r="D2753" s="8" t="s">
        <v>7943</v>
      </c>
      <c r="E2753" s="8" t="s">
        <v>10121</v>
      </c>
    </row>
    <row r="2754" spans="2:5" ht="12.75" customHeight="1">
      <c r="B2754" s="8" t="s">
        <v>931</v>
      </c>
      <c r="C2754" s="8" t="s">
        <v>6392</v>
      </c>
      <c r="D2754" s="8" t="s">
        <v>7943</v>
      </c>
      <c r="E2754" s="8" t="s">
        <v>10122</v>
      </c>
    </row>
    <row r="2755" spans="2:5" ht="12.75" customHeight="1">
      <c r="B2755" s="8" t="s">
        <v>931</v>
      </c>
      <c r="C2755" s="8" t="s">
        <v>6392</v>
      </c>
      <c r="D2755" s="8" t="s">
        <v>7943</v>
      </c>
      <c r="E2755" s="8" t="s">
        <v>10123</v>
      </c>
    </row>
    <row r="2756" spans="2:5" ht="12.75" customHeight="1">
      <c r="B2756" s="8" t="s">
        <v>931</v>
      </c>
      <c r="C2756" s="8" t="s">
        <v>6392</v>
      </c>
      <c r="D2756" s="8" t="s">
        <v>7943</v>
      </c>
      <c r="E2756" s="8" t="s">
        <v>10124</v>
      </c>
    </row>
    <row r="2757" spans="2:5" ht="12.75" customHeight="1">
      <c r="B2757" s="8" t="s">
        <v>931</v>
      </c>
      <c r="C2757" s="8" t="s">
        <v>6392</v>
      </c>
      <c r="D2757" s="8" t="s">
        <v>7943</v>
      </c>
      <c r="E2757" s="8" t="s">
        <v>10125</v>
      </c>
    </row>
    <row r="2758" spans="2:5" ht="12.75" customHeight="1">
      <c r="B2758" s="8" t="s">
        <v>931</v>
      </c>
      <c r="C2758" s="8" t="s">
        <v>6392</v>
      </c>
      <c r="D2758" s="8" t="s">
        <v>1415</v>
      </c>
      <c r="E2758" s="8" t="s">
        <v>10126</v>
      </c>
    </row>
    <row r="2759" spans="2:5" ht="12.75" customHeight="1">
      <c r="B2759" s="8" t="s">
        <v>931</v>
      </c>
      <c r="C2759" s="8" t="s">
        <v>6392</v>
      </c>
      <c r="D2759" s="8" t="s">
        <v>1415</v>
      </c>
      <c r="E2759" s="8" t="s">
        <v>10127</v>
      </c>
    </row>
    <row r="2760" spans="2:5" ht="12.75" customHeight="1">
      <c r="B2760" s="8" t="s">
        <v>864</v>
      </c>
      <c r="C2760" s="8" t="s">
        <v>865</v>
      </c>
      <c r="D2760" s="8" t="s">
        <v>1415</v>
      </c>
      <c r="E2760" s="8" t="s">
        <v>10128</v>
      </c>
    </row>
    <row r="2761" spans="2:5" ht="12.75" customHeight="1">
      <c r="B2761" s="8" t="s">
        <v>931</v>
      </c>
      <c r="C2761" s="8" t="s">
        <v>6392</v>
      </c>
      <c r="D2761" s="8" t="s">
        <v>1415</v>
      </c>
      <c r="E2761" s="8" t="s">
        <v>10129</v>
      </c>
    </row>
    <row r="2762" spans="2:5" ht="12.75" customHeight="1">
      <c r="B2762" s="8" t="s">
        <v>864</v>
      </c>
      <c r="C2762" s="8" t="s">
        <v>6757</v>
      </c>
      <c r="D2762" s="8" t="s">
        <v>10130</v>
      </c>
      <c r="E2762" s="8" t="s">
        <v>10130</v>
      </c>
    </row>
    <row r="2763" spans="2:5" ht="12.75" customHeight="1">
      <c r="B2763" s="8" t="s">
        <v>864</v>
      </c>
      <c r="C2763" s="8" t="s">
        <v>6757</v>
      </c>
      <c r="D2763" s="8" t="s">
        <v>10131</v>
      </c>
      <c r="E2763" s="8" t="s">
        <v>10132</v>
      </c>
    </row>
    <row r="2764" spans="2:5" ht="12.75" customHeight="1">
      <c r="B2764" s="8" t="s">
        <v>864</v>
      </c>
      <c r="C2764" s="8" t="s">
        <v>6757</v>
      </c>
      <c r="D2764" s="8" t="s">
        <v>10133</v>
      </c>
      <c r="E2764" s="8" t="s">
        <v>10133</v>
      </c>
    </row>
    <row r="2765" spans="2:5" ht="12.75" customHeight="1">
      <c r="B2765" s="8" t="s">
        <v>864</v>
      </c>
      <c r="C2765" s="8" t="s">
        <v>6757</v>
      </c>
      <c r="D2765" s="8" t="s">
        <v>1415</v>
      </c>
      <c r="E2765" s="8" t="s">
        <v>10134</v>
      </c>
    </row>
    <row r="2766" spans="2:5" ht="12.75" customHeight="1">
      <c r="B2766" s="8" t="s">
        <v>864</v>
      </c>
      <c r="C2766" s="8" t="s">
        <v>6757</v>
      </c>
      <c r="D2766" s="8" t="s">
        <v>1415</v>
      </c>
      <c r="E2766" s="8" t="s">
        <v>10135</v>
      </c>
    </row>
    <row r="2767" spans="2:5" ht="12.75" customHeight="1">
      <c r="B2767" s="8" t="s">
        <v>864</v>
      </c>
      <c r="C2767" s="8" t="s">
        <v>6757</v>
      </c>
      <c r="D2767" s="8" t="s">
        <v>10136</v>
      </c>
      <c r="E2767" s="8" t="s">
        <v>10137</v>
      </c>
    </row>
    <row r="2768" spans="2:5" ht="12.75" customHeight="1">
      <c r="B2768" s="8" t="s">
        <v>864</v>
      </c>
      <c r="C2768" s="8" t="s">
        <v>6757</v>
      </c>
      <c r="D2768" s="8" t="s">
        <v>1415</v>
      </c>
      <c r="E2768" s="8" t="s">
        <v>10138</v>
      </c>
    </row>
    <row r="2769" spans="2:5" ht="12.75" customHeight="1">
      <c r="B2769" s="8" t="s">
        <v>864</v>
      </c>
      <c r="C2769" s="8" t="s">
        <v>6757</v>
      </c>
      <c r="D2769" s="8" t="s">
        <v>10139</v>
      </c>
      <c r="E2769" s="8" t="s">
        <v>10139</v>
      </c>
    </row>
    <row r="2770" spans="2:5" ht="12.75" customHeight="1">
      <c r="B2770" s="8" t="s">
        <v>864</v>
      </c>
      <c r="C2770" s="8" t="s">
        <v>865</v>
      </c>
      <c r="D2770" s="8" t="s">
        <v>10140</v>
      </c>
      <c r="E2770" s="8" t="s">
        <v>10140</v>
      </c>
    </row>
    <row r="2771" spans="2:5" ht="12.75" customHeight="1">
      <c r="B2771" s="8" t="s">
        <v>864</v>
      </c>
      <c r="C2771" s="8" t="s">
        <v>865</v>
      </c>
      <c r="D2771" s="8" t="s">
        <v>1415</v>
      </c>
      <c r="E2771" s="8" t="s">
        <v>10141</v>
      </c>
    </row>
    <row r="2772" spans="2:5" ht="12.75" customHeight="1">
      <c r="B2772" s="8" t="s">
        <v>1028</v>
      </c>
      <c r="C2772" s="8" t="s">
        <v>7403</v>
      </c>
      <c r="D2772" s="8" t="s">
        <v>10142</v>
      </c>
      <c r="E2772" s="8" t="s">
        <v>10143</v>
      </c>
    </row>
    <row r="2773" spans="2:5" ht="12.75" customHeight="1">
      <c r="B2773" s="8" t="s">
        <v>864</v>
      </c>
      <c r="C2773" s="8" t="s">
        <v>865</v>
      </c>
      <c r="D2773" s="8" t="s">
        <v>10130</v>
      </c>
      <c r="E2773" s="8" t="s">
        <v>10144</v>
      </c>
    </row>
    <row r="2774" spans="2:5" ht="12.75" customHeight="1">
      <c r="B2774" s="8" t="s">
        <v>841</v>
      </c>
      <c r="C2774" s="8" t="s">
        <v>850</v>
      </c>
      <c r="D2774" s="8" t="s">
        <v>1403</v>
      </c>
      <c r="E2774" s="8" t="s">
        <v>10145</v>
      </c>
    </row>
    <row r="2775" spans="2:5" ht="12.75" customHeight="1">
      <c r="B2775" s="8" t="s">
        <v>864</v>
      </c>
      <c r="C2775" s="8" t="s">
        <v>865</v>
      </c>
      <c r="D2775" s="8" t="s">
        <v>6322</v>
      </c>
      <c r="E2775" s="8" t="s">
        <v>10146</v>
      </c>
    </row>
    <row r="2776" spans="2:5" ht="12.75" customHeight="1">
      <c r="B2776" s="8" t="s">
        <v>1162</v>
      </c>
      <c r="C2776" s="8" t="s">
        <v>1163</v>
      </c>
      <c r="D2776" s="8" t="s">
        <v>7775</v>
      </c>
      <c r="E2776" s="8" t="s">
        <v>10147</v>
      </c>
    </row>
    <row r="2777" spans="2:5" ht="12.75" customHeight="1">
      <c r="B2777" s="8" t="s">
        <v>982</v>
      </c>
      <c r="C2777" s="8" t="s">
        <v>1419</v>
      </c>
      <c r="D2777" s="8" t="s">
        <v>984</v>
      </c>
      <c r="E2777" s="8" t="s">
        <v>10148</v>
      </c>
    </row>
    <row r="2778" spans="2:5" ht="12.75" customHeight="1">
      <c r="B2778" s="8" t="s">
        <v>982</v>
      </c>
      <c r="C2778" s="8" t="s">
        <v>1419</v>
      </c>
      <c r="D2778" s="8" t="s">
        <v>984</v>
      </c>
      <c r="E2778" s="8" t="s">
        <v>10149</v>
      </c>
    </row>
    <row r="2779" spans="2:5" ht="12.75" customHeight="1">
      <c r="B2779" s="8" t="s">
        <v>864</v>
      </c>
      <c r="C2779" s="8" t="s">
        <v>865</v>
      </c>
      <c r="D2779" s="8" t="s">
        <v>984</v>
      </c>
      <c r="E2779" s="8" t="s">
        <v>10150</v>
      </c>
    </row>
    <row r="2780" spans="2:5" ht="12.75" customHeight="1">
      <c r="B2780" s="8" t="s">
        <v>982</v>
      </c>
      <c r="C2780" s="8" t="s">
        <v>1419</v>
      </c>
      <c r="D2780" s="8" t="s">
        <v>984</v>
      </c>
      <c r="E2780" s="8" t="s">
        <v>1420</v>
      </c>
    </row>
    <row r="2781" spans="2:5" ht="12.75" customHeight="1">
      <c r="B2781" s="8" t="s">
        <v>982</v>
      </c>
      <c r="C2781" s="8" t="s">
        <v>983</v>
      </c>
      <c r="D2781" s="8" t="s">
        <v>984</v>
      </c>
      <c r="E2781" s="8" t="s">
        <v>985</v>
      </c>
    </row>
    <row r="2782" spans="2:5" ht="12.75" customHeight="1">
      <c r="B2782" s="8" t="s">
        <v>982</v>
      </c>
      <c r="C2782" s="8" t="s">
        <v>1419</v>
      </c>
      <c r="D2782" s="8" t="s">
        <v>984</v>
      </c>
      <c r="E2782" s="8" t="s">
        <v>1425</v>
      </c>
    </row>
    <row r="2783" spans="2:5" ht="12.75" customHeight="1">
      <c r="B2783" s="8" t="s">
        <v>982</v>
      </c>
      <c r="C2783" s="8" t="s">
        <v>983</v>
      </c>
      <c r="D2783" s="8" t="s">
        <v>984</v>
      </c>
      <c r="E2783" s="8" t="s">
        <v>10151</v>
      </c>
    </row>
    <row r="2784" spans="2:5" ht="12.75" customHeight="1">
      <c r="B2784" s="8" t="s">
        <v>864</v>
      </c>
      <c r="C2784" s="8" t="s">
        <v>865</v>
      </c>
      <c r="D2784" s="8" t="s">
        <v>1415</v>
      </c>
      <c r="E2784" s="8" t="s">
        <v>10152</v>
      </c>
    </row>
    <row r="2785" spans="2:5" ht="12.75" customHeight="1">
      <c r="B2785" s="8" t="s">
        <v>744</v>
      </c>
      <c r="C2785" s="8" t="s">
        <v>1066</v>
      </c>
      <c r="D2785" s="8" t="s">
        <v>10153</v>
      </c>
      <c r="E2785" s="8" t="s">
        <v>10154</v>
      </c>
    </row>
    <row r="2786" spans="2:5" ht="12.75" customHeight="1">
      <c r="B2786" s="8" t="s">
        <v>283</v>
      </c>
      <c r="C2786" s="8" t="s">
        <v>726</v>
      </c>
      <c r="D2786" s="8" t="s">
        <v>728</v>
      </c>
      <c r="E2786" s="8" t="s">
        <v>10155</v>
      </c>
    </row>
    <row r="2787" spans="2:5" ht="12.75" customHeight="1">
      <c r="B2787" s="8" t="s">
        <v>367</v>
      </c>
      <c r="C2787" s="8" t="s">
        <v>800</v>
      </c>
      <c r="D2787" s="8" t="s">
        <v>1110</v>
      </c>
      <c r="E2787" s="8" t="s">
        <v>1111</v>
      </c>
    </row>
    <row r="2788" spans="2:5" ht="12.75" customHeight="1">
      <c r="B2788" s="8" t="s">
        <v>301</v>
      </c>
      <c r="C2788" s="8" t="s">
        <v>415</v>
      </c>
      <c r="D2788" s="8" t="s">
        <v>10156</v>
      </c>
      <c r="E2788" s="8" t="s">
        <v>10157</v>
      </c>
    </row>
    <row r="2789" spans="2:5" ht="12.75" customHeight="1">
      <c r="B2789" s="8" t="s">
        <v>301</v>
      </c>
      <c r="C2789" s="8" t="s">
        <v>415</v>
      </c>
      <c r="D2789" s="8" t="s">
        <v>8201</v>
      </c>
      <c r="E2789" s="8" t="s">
        <v>10158</v>
      </c>
    </row>
    <row r="2790" spans="2:5" ht="12.75" customHeight="1">
      <c r="B2790" s="8" t="s">
        <v>301</v>
      </c>
      <c r="C2790" s="8" t="s">
        <v>415</v>
      </c>
      <c r="D2790" s="8" t="s">
        <v>8201</v>
      </c>
      <c r="E2790" s="8" t="s">
        <v>10159</v>
      </c>
    </row>
    <row r="2791" spans="2:5" ht="12.75" customHeight="1">
      <c r="B2791" s="8" t="s">
        <v>301</v>
      </c>
      <c r="C2791" s="8" t="s">
        <v>415</v>
      </c>
      <c r="D2791" s="8" t="s">
        <v>8201</v>
      </c>
      <c r="E2791" s="8" t="s">
        <v>10160</v>
      </c>
    </row>
    <row r="2792" spans="2:5" ht="12.75" customHeight="1">
      <c r="B2792" s="8" t="s">
        <v>301</v>
      </c>
      <c r="C2792" s="8" t="s">
        <v>415</v>
      </c>
      <c r="D2792" s="8" t="s">
        <v>8201</v>
      </c>
      <c r="E2792" s="8" t="s">
        <v>10161</v>
      </c>
    </row>
    <row r="2793" spans="2:5" ht="12.75" customHeight="1">
      <c r="B2793" s="8" t="s">
        <v>1028</v>
      </c>
      <c r="C2793" s="8" t="s">
        <v>1029</v>
      </c>
      <c r="D2793" s="8" t="s">
        <v>10162</v>
      </c>
      <c r="E2793" s="8" t="s">
        <v>10163</v>
      </c>
    </row>
    <row r="2794" spans="2:5" ht="12.75" customHeight="1">
      <c r="B2794" s="8" t="s">
        <v>301</v>
      </c>
      <c r="C2794" s="8" t="s">
        <v>888</v>
      </c>
      <c r="D2794" s="8" t="s">
        <v>10164</v>
      </c>
      <c r="E2794" s="8" t="s">
        <v>10165</v>
      </c>
    </row>
    <row r="2795" spans="2:5" ht="12.75" customHeight="1">
      <c r="B2795" s="8" t="s">
        <v>301</v>
      </c>
      <c r="C2795" s="8" t="s">
        <v>356</v>
      </c>
      <c r="D2795" s="8" t="s">
        <v>10164</v>
      </c>
      <c r="E2795" s="8" t="s">
        <v>10166</v>
      </c>
    </row>
    <row r="2796" spans="2:5" ht="12.75" customHeight="1">
      <c r="B2796" s="8" t="s">
        <v>931</v>
      </c>
      <c r="C2796" s="8" t="s">
        <v>8153</v>
      </c>
      <c r="D2796" s="8" t="s">
        <v>10167</v>
      </c>
      <c r="E2796" s="8" t="s">
        <v>10168</v>
      </c>
    </row>
    <row r="2797" spans="2:5" ht="12.75" customHeight="1">
      <c r="B2797" s="8" t="s">
        <v>853</v>
      </c>
      <c r="C2797" s="8" t="s">
        <v>3295</v>
      </c>
      <c r="D2797" s="8" t="s">
        <v>8592</v>
      </c>
      <c r="E2797" s="8" t="s">
        <v>10169</v>
      </c>
    </row>
    <row r="2798" spans="2:5" ht="12.75" customHeight="1">
      <c r="B2798" s="8" t="s">
        <v>740</v>
      </c>
      <c r="C2798" s="8" t="s">
        <v>6681</v>
      </c>
      <c r="D2798" s="8" t="s">
        <v>8141</v>
      </c>
      <c r="E2798" s="8" t="s">
        <v>10170</v>
      </c>
    </row>
    <row r="2799" spans="2:5" ht="12.75" customHeight="1">
      <c r="B2799" s="8" t="s">
        <v>841</v>
      </c>
      <c r="C2799" s="8" t="s">
        <v>9089</v>
      </c>
      <c r="D2799" s="8" t="s">
        <v>6346</v>
      </c>
      <c r="E2799" s="8" t="s">
        <v>10171</v>
      </c>
    </row>
    <row r="2800" spans="2:5" ht="12.75" customHeight="1">
      <c r="B2800" s="8" t="s">
        <v>841</v>
      </c>
      <c r="C2800" s="8" t="s">
        <v>9089</v>
      </c>
      <c r="D2800" s="8" t="s">
        <v>1415</v>
      </c>
      <c r="E2800" s="8" t="s">
        <v>10172</v>
      </c>
    </row>
    <row r="2801" spans="2:5" ht="12.75" customHeight="1">
      <c r="B2801" s="8" t="s">
        <v>841</v>
      </c>
      <c r="C2801" s="8" t="s">
        <v>1133</v>
      </c>
      <c r="D2801" s="8" t="s">
        <v>1415</v>
      </c>
      <c r="E2801" s="8" t="s">
        <v>10173</v>
      </c>
    </row>
    <row r="2802" spans="2:5" ht="12.75" customHeight="1">
      <c r="B2802" s="8" t="s">
        <v>283</v>
      </c>
      <c r="C2802" s="8" t="s">
        <v>776</v>
      </c>
      <c r="D2802" s="8" t="s">
        <v>10174</v>
      </c>
      <c r="E2802" s="8" t="s">
        <v>10175</v>
      </c>
    </row>
    <row r="2803" spans="2:5" ht="12.75" customHeight="1">
      <c r="B2803" s="8" t="s">
        <v>283</v>
      </c>
      <c r="C2803" s="8" t="s">
        <v>776</v>
      </c>
      <c r="D2803" s="8" t="s">
        <v>6557</v>
      </c>
      <c r="E2803" s="8" t="s">
        <v>10176</v>
      </c>
    </row>
    <row r="2804" spans="2:5" ht="12.75" customHeight="1">
      <c r="B2804" s="8" t="s">
        <v>740</v>
      </c>
      <c r="C2804" s="8" t="s">
        <v>6681</v>
      </c>
      <c r="D2804" s="8" t="s">
        <v>7613</v>
      </c>
      <c r="E2804" s="8" t="s">
        <v>10177</v>
      </c>
    </row>
    <row r="2805" spans="2:5" ht="12.75" customHeight="1">
      <c r="B2805" s="8" t="s">
        <v>367</v>
      </c>
      <c r="C2805" s="8" t="s">
        <v>735</v>
      </c>
      <c r="D2805" s="8" t="s">
        <v>1678</v>
      </c>
      <c r="E2805" s="8" t="s">
        <v>1680</v>
      </c>
    </row>
    <row r="2806" spans="2:5" ht="12.75" customHeight="1">
      <c r="B2806" s="8" t="s">
        <v>367</v>
      </c>
      <c r="C2806" s="8" t="s">
        <v>735</v>
      </c>
      <c r="D2806" s="8" t="s">
        <v>1415</v>
      </c>
      <c r="E2806" s="8" t="s">
        <v>10178</v>
      </c>
    </row>
    <row r="2807" spans="2:5" ht="12.75" customHeight="1">
      <c r="B2807" s="8" t="s">
        <v>367</v>
      </c>
      <c r="C2807" s="8" t="s">
        <v>735</v>
      </c>
      <c r="D2807" s="8" t="s">
        <v>1415</v>
      </c>
      <c r="E2807" s="8" t="s">
        <v>10179</v>
      </c>
    </row>
    <row r="2808" spans="2:5" ht="12.75" customHeight="1">
      <c r="B2808" s="8" t="s">
        <v>367</v>
      </c>
      <c r="C2808" s="8" t="s">
        <v>735</v>
      </c>
      <c r="D2808" s="8" t="s">
        <v>1415</v>
      </c>
      <c r="E2808" s="8" t="s">
        <v>10180</v>
      </c>
    </row>
    <row r="2809" spans="2:5" ht="12.75" customHeight="1">
      <c r="B2809" s="8" t="s">
        <v>367</v>
      </c>
      <c r="C2809" s="8" t="s">
        <v>735</v>
      </c>
      <c r="D2809" s="8" t="s">
        <v>1415</v>
      </c>
      <c r="E2809" s="8" t="s">
        <v>10181</v>
      </c>
    </row>
    <row r="2810" spans="2:5" ht="12.75" customHeight="1">
      <c r="B2810" s="8" t="s">
        <v>1945</v>
      </c>
      <c r="C2810" s="8" t="s">
        <v>1946</v>
      </c>
      <c r="D2810" s="8" t="s">
        <v>9475</v>
      </c>
      <c r="E2810" s="8" t="s">
        <v>10182</v>
      </c>
    </row>
    <row r="2811" spans="2:5" ht="12.75" customHeight="1">
      <c r="B2811" s="8" t="s">
        <v>301</v>
      </c>
      <c r="C2811" s="8" t="s">
        <v>881</v>
      </c>
      <c r="D2811" s="8" t="s">
        <v>1354</v>
      </c>
      <c r="E2811" s="8" t="s">
        <v>10183</v>
      </c>
    </row>
    <row r="2812" spans="2:5" ht="12.75" customHeight="1">
      <c r="B2812" s="8" t="s">
        <v>301</v>
      </c>
      <c r="C2812" s="8" t="s">
        <v>881</v>
      </c>
      <c r="D2812" s="8" t="s">
        <v>1354</v>
      </c>
      <c r="E2812" s="8" t="s">
        <v>1356</v>
      </c>
    </row>
    <row r="2813" spans="2:5" ht="12.75" customHeight="1">
      <c r="B2813" s="8" t="s">
        <v>301</v>
      </c>
      <c r="C2813" s="8" t="s">
        <v>881</v>
      </c>
      <c r="D2813" s="8" t="s">
        <v>1354</v>
      </c>
      <c r="E2813" s="8" t="s">
        <v>10184</v>
      </c>
    </row>
    <row r="2814" spans="2:5" ht="12.75" customHeight="1">
      <c r="B2814" s="8" t="s">
        <v>740</v>
      </c>
      <c r="C2814" s="8" t="s">
        <v>6681</v>
      </c>
      <c r="D2814" s="8" t="s">
        <v>10185</v>
      </c>
      <c r="E2814" s="8" t="s">
        <v>10186</v>
      </c>
    </row>
    <row r="2815" spans="2:5" ht="12.75" customHeight="1">
      <c r="B2815" s="8" t="s">
        <v>990</v>
      </c>
      <c r="C2815" s="8" t="s">
        <v>991</v>
      </c>
      <c r="D2815" s="8" t="s">
        <v>9980</v>
      </c>
      <c r="E2815" s="8" t="s">
        <v>10187</v>
      </c>
    </row>
    <row r="2816" spans="2:5" ht="12.75" customHeight="1">
      <c r="B2816" s="8" t="s">
        <v>301</v>
      </c>
      <c r="C2816" s="8" t="s">
        <v>650</v>
      </c>
      <c r="D2816" s="8" t="s">
        <v>1187</v>
      </c>
      <c r="E2816" s="8" t="s">
        <v>10188</v>
      </c>
    </row>
    <row r="2817" spans="2:5" ht="12.75" customHeight="1">
      <c r="B2817" s="8" t="s">
        <v>931</v>
      </c>
      <c r="C2817" s="8" t="s">
        <v>1059</v>
      </c>
      <c r="D2817" s="8" t="s">
        <v>10189</v>
      </c>
      <c r="E2817" s="8" t="s">
        <v>10190</v>
      </c>
    </row>
    <row r="2818" spans="2:5" ht="12.75" customHeight="1">
      <c r="B2818" s="8" t="s">
        <v>841</v>
      </c>
      <c r="C2818" s="8" t="s">
        <v>9664</v>
      </c>
      <c r="D2818" s="8" t="s">
        <v>6322</v>
      </c>
      <c r="E2818" s="8" t="s">
        <v>10191</v>
      </c>
    </row>
    <row r="2819" spans="2:5" ht="12.75" customHeight="1">
      <c r="B2819" s="8" t="s">
        <v>841</v>
      </c>
      <c r="C2819" s="8" t="s">
        <v>9664</v>
      </c>
      <c r="D2819" s="8" t="s">
        <v>6322</v>
      </c>
      <c r="E2819" s="8" t="s">
        <v>10192</v>
      </c>
    </row>
    <row r="2820" spans="2:5" ht="12.75" customHeight="1">
      <c r="B2820" s="8" t="s">
        <v>841</v>
      </c>
      <c r="C2820" s="8" t="s">
        <v>9664</v>
      </c>
      <c r="D2820" s="8" t="s">
        <v>6322</v>
      </c>
      <c r="E2820" s="8" t="s">
        <v>10193</v>
      </c>
    </row>
    <row r="2821" spans="2:5" ht="12.75" customHeight="1">
      <c r="B2821" s="8" t="s">
        <v>841</v>
      </c>
      <c r="C2821" s="8" t="s">
        <v>9664</v>
      </c>
      <c r="D2821" s="8" t="s">
        <v>6322</v>
      </c>
      <c r="E2821" s="8" t="s">
        <v>10194</v>
      </c>
    </row>
    <row r="2822" spans="2:5" ht="12.75" customHeight="1">
      <c r="B2822" s="8" t="s">
        <v>841</v>
      </c>
      <c r="C2822" s="8" t="s">
        <v>9664</v>
      </c>
      <c r="D2822" s="8" t="s">
        <v>1415</v>
      </c>
      <c r="E2822" s="8" t="s">
        <v>10195</v>
      </c>
    </row>
    <row r="2823" spans="2:5" ht="12.75" customHeight="1">
      <c r="B2823" s="8" t="s">
        <v>841</v>
      </c>
      <c r="C2823" s="8" t="s">
        <v>7834</v>
      </c>
      <c r="D2823" s="8" t="s">
        <v>1415</v>
      </c>
      <c r="E2823" s="8" t="s">
        <v>10196</v>
      </c>
    </row>
    <row r="2824" spans="2:5" ht="12.75" customHeight="1">
      <c r="B2824" s="8" t="s">
        <v>841</v>
      </c>
      <c r="C2824" s="8" t="s">
        <v>9664</v>
      </c>
      <c r="D2824" s="8" t="s">
        <v>1415</v>
      </c>
      <c r="E2824" s="8" t="s">
        <v>10197</v>
      </c>
    </row>
    <row r="2825" spans="2:5" ht="12.75" customHeight="1">
      <c r="B2825" s="8" t="s">
        <v>841</v>
      </c>
      <c r="C2825" s="8" t="s">
        <v>9664</v>
      </c>
      <c r="D2825" s="8" t="s">
        <v>1415</v>
      </c>
      <c r="E2825" s="8" t="s">
        <v>10198</v>
      </c>
    </row>
    <row r="2826" spans="2:5" ht="12.75" customHeight="1">
      <c r="B2826" s="8" t="s">
        <v>982</v>
      </c>
      <c r="C2826" s="8" t="s">
        <v>8306</v>
      </c>
      <c r="D2826" s="8" t="s">
        <v>10199</v>
      </c>
      <c r="E2826" s="8" t="s">
        <v>10200</v>
      </c>
    </row>
    <row r="2827" spans="2:5" ht="12.75" customHeight="1">
      <c r="B2827" s="8" t="s">
        <v>864</v>
      </c>
      <c r="C2827" s="8" t="s">
        <v>865</v>
      </c>
      <c r="D2827" s="8" t="s">
        <v>10199</v>
      </c>
      <c r="E2827" s="8" t="s">
        <v>10201</v>
      </c>
    </row>
    <row r="2828" spans="2:5" ht="12.75" customHeight="1">
      <c r="B2828" s="8" t="s">
        <v>853</v>
      </c>
      <c r="C2828" s="8" t="s">
        <v>854</v>
      </c>
      <c r="D2828" s="8" t="s">
        <v>10199</v>
      </c>
      <c r="E2828" s="8" t="s">
        <v>10202</v>
      </c>
    </row>
    <row r="2829" spans="2:5" ht="12.75" customHeight="1">
      <c r="B2829" s="8" t="s">
        <v>982</v>
      </c>
      <c r="C2829" s="8" t="s">
        <v>8306</v>
      </c>
      <c r="D2829" s="8" t="s">
        <v>10199</v>
      </c>
      <c r="E2829" s="8" t="s">
        <v>10203</v>
      </c>
    </row>
    <row r="2830" spans="2:5" ht="12.75" customHeight="1">
      <c r="B2830" s="8" t="s">
        <v>982</v>
      </c>
      <c r="C2830" s="8" t="s">
        <v>1419</v>
      </c>
      <c r="D2830" s="8" t="s">
        <v>10199</v>
      </c>
      <c r="E2830" s="8" t="s">
        <v>10204</v>
      </c>
    </row>
    <row r="2831" spans="2:5" ht="12.75" customHeight="1">
      <c r="B2831" s="8" t="s">
        <v>982</v>
      </c>
      <c r="C2831" s="8" t="s">
        <v>7596</v>
      </c>
      <c r="D2831" s="8" t="s">
        <v>10199</v>
      </c>
      <c r="E2831" s="8" t="s">
        <v>10205</v>
      </c>
    </row>
    <row r="2832" spans="2:5" ht="12.75" customHeight="1">
      <c r="B2832" s="8" t="s">
        <v>982</v>
      </c>
      <c r="C2832" s="8" t="s">
        <v>8306</v>
      </c>
      <c r="D2832" s="8" t="s">
        <v>10199</v>
      </c>
      <c r="E2832" s="8" t="s">
        <v>10206</v>
      </c>
    </row>
    <row r="2833" spans="2:5" ht="12.75" customHeight="1">
      <c r="B2833" s="8" t="s">
        <v>982</v>
      </c>
      <c r="C2833" s="8" t="s">
        <v>7596</v>
      </c>
      <c r="D2833" s="8" t="s">
        <v>10199</v>
      </c>
      <c r="E2833" s="8" t="s">
        <v>10207</v>
      </c>
    </row>
    <row r="2834" spans="2:5" ht="12.75" customHeight="1">
      <c r="B2834" s="8" t="s">
        <v>982</v>
      </c>
      <c r="C2834" s="8" t="s">
        <v>8476</v>
      </c>
      <c r="D2834" s="8" t="s">
        <v>10208</v>
      </c>
      <c r="E2834" s="8" t="s">
        <v>10209</v>
      </c>
    </row>
    <row r="2835" spans="2:5" ht="12.75" customHeight="1">
      <c r="B2835" s="8" t="s">
        <v>864</v>
      </c>
      <c r="C2835" s="8" t="s">
        <v>865</v>
      </c>
      <c r="D2835" s="8" t="s">
        <v>1415</v>
      </c>
      <c r="E2835" s="8" t="s">
        <v>10210</v>
      </c>
    </row>
    <row r="2836" spans="2:5" ht="12.75" customHeight="1">
      <c r="B2836" s="8" t="s">
        <v>864</v>
      </c>
      <c r="C2836" s="8" t="s">
        <v>865</v>
      </c>
      <c r="D2836" s="8" t="s">
        <v>1415</v>
      </c>
      <c r="E2836" s="8" t="s">
        <v>10211</v>
      </c>
    </row>
    <row r="2837" spans="2:5" ht="12.75" customHeight="1">
      <c r="B2837" s="8" t="s">
        <v>864</v>
      </c>
      <c r="C2837" s="8" t="s">
        <v>865</v>
      </c>
      <c r="D2837" s="8" t="s">
        <v>1415</v>
      </c>
      <c r="E2837" s="8" t="s">
        <v>10212</v>
      </c>
    </row>
    <row r="2838" spans="2:5" ht="12.75" customHeight="1">
      <c r="B2838" s="8" t="s">
        <v>864</v>
      </c>
      <c r="C2838" s="8" t="s">
        <v>865</v>
      </c>
      <c r="D2838" s="8" t="s">
        <v>1415</v>
      </c>
      <c r="E2838" s="8" t="s">
        <v>10213</v>
      </c>
    </row>
    <row r="2839" spans="2:5" ht="12.75" customHeight="1">
      <c r="B2839" s="8" t="s">
        <v>864</v>
      </c>
      <c r="C2839" s="8" t="s">
        <v>865</v>
      </c>
      <c r="D2839" s="8" t="s">
        <v>1415</v>
      </c>
      <c r="E2839" s="8" t="s">
        <v>10214</v>
      </c>
    </row>
    <row r="2840" spans="2:5" ht="12.75" customHeight="1">
      <c r="B2840" s="8" t="s">
        <v>864</v>
      </c>
      <c r="C2840" s="8" t="s">
        <v>865</v>
      </c>
      <c r="D2840" s="8" t="s">
        <v>1415</v>
      </c>
      <c r="E2840" s="8" t="s">
        <v>10215</v>
      </c>
    </row>
    <row r="2841" spans="2:5" ht="12.75" customHeight="1">
      <c r="B2841" s="8" t="s">
        <v>864</v>
      </c>
      <c r="C2841" s="8" t="s">
        <v>865</v>
      </c>
      <c r="D2841" s="8" t="s">
        <v>1415</v>
      </c>
      <c r="E2841" s="8" t="s">
        <v>10216</v>
      </c>
    </row>
    <row r="2842" spans="2:5" ht="12.75" customHeight="1">
      <c r="B2842" s="8" t="s">
        <v>864</v>
      </c>
      <c r="C2842" s="8" t="s">
        <v>865</v>
      </c>
      <c r="D2842" s="8" t="s">
        <v>1415</v>
      </c>
      <c r="E2842" s="8" t="s">
        <v>10217</v>
      </c>
    </row>
    <row r="2843" spans="2:5" ht="12.75" customHeight="1">
      <c r="B2843" s="8" t="s">
        <v>864</v>
      </c>
      <c r="C2843" s="8" t="s">
        <v>865</v>
      </c>
      <c r="D2843" s="8" t="s">
        <v>1415</v>
      </c>
      <c r="E2843" s="8" t="s">
        <v>10218</v>
      </c>
    </row>
    <row r="2844" spans="2:5" ht="12.75" customHeight="1">
      <c r="B2844" s="8" t="s">
        <v>864</v>
      </c>
      <c r="C2844" s="8" t="s">
        <v>865</v>
      </c>
      <c r="D2844" s="8" t="s">
        <v>1415</v>
      </c>
      <c r="E2844" s="8" t="s">
        <v>10219</v>
      </c>
    </row>
    <row r="2845" spans="2:5" ht="12.75" customHeight="1">
      <c r="B2845" s="8" t="s">
        <v>864</v>
      </c>
      <c r="C2845" s="8" t="s">
        <v>865</v>
      </c>
      <c r="D2845" s="8" t="s">
        <v>1415</v>
      </c>
      <c r="E2845" s="8" t="s">
        <v>10220</v>
      </c>
    </row>
    <row r="2846" spans="2:5" ht="12.75" customHeight="1">
      <c r="B2846" s="8" t="s">
        <v>864</v>
      </c>
      <c r="C2846" s="8" t="s">
        <v>865</v>
      </c>
      <c r="D2846" s="8" t="s">
        <v>1415</v>
      </c>
      <c r="E2846" s="8" t="s">
        <v>10221</v>
      </c>
    </row>
    <row r="2847" spans="2:5" ht="12.75" customHeight="1">
      <c r="B2847" s="8" t="s">
        <v>864</v>
      </c>
      <c r="C2847" s="8" t="s">
        <v>865</v>
      </c>
      <c r="D2847" s="8" t="s">
        <v>10222</v>
      </c>
      <c r="E2847" s="8" t="s">
        <v>10223</v>
      </c>
    </row>
    <row r="2848" spans="2:5" ht="12.75" customHeight="1">
      <c r="B2848" s="8" t="s">
        <v>6432</v>
      </c>
      <c r="C2848" s="8" t="s">
        <v>6433</v>
      </c>
      <c r="D2848" s="8" t="s">
        <v>10224</v>
      </c>
      <c r="E2848" s="8" t="s">
        <v>10224</v>
      </c>
    </row>
    <row r="2849" spans="2:5" ht="12.75" customHeight="1">
      <c r="B2849" s="8" t="s">
        <v>301</v>
      </c>
      <c r="C2849" s="8" t="s">
        <v>881</v>
      </c>
      <c r="D2849" s="8" t="s">
        <v>334</v>
      </c>
      <c r="E2849" s="8" t="s">
        <v>3802</v>
      </c>
    </row>
    <row r="2850" spans="2:5" ht="12.75" customHeight="1">
      <c r="B2850" s="8" t="s">
        <v>301</v>
      </c>
      <c r="C2850" s="8" t="s">
        <v>881</v>
      </c>
      <c r="D2850" s="8" t="s">
        <v>334</v>
      </c>
      <c r="E2850" s="8" t="s">
        <v>10225</v>
      </c>
    </row>
    <row r="2851" spans="2:5" ht="12.75" customHeight="1">
      <c r="B2851" s="8" t="s">
        <v>301</v>
      </c>
      <c r="C2851" s="8" t="s">
        <v>881</v>
      </c>
      <c r="D2851" s="8" t="s">
        <v>334</v>
      </c>
      <c r="E2851" s="8" t="s">
        <v>10226</v>
      </c>
    </row>
    <row r="2852" spans="2:5" ht="12.75" customHeight="1">
      <c r="B2852" s="8" t="s">
        <v>301</v>
      </c>
      <c r="C2852" s="8" t="s">
        <v>888</v>
      </c>
      <c r="D2852" s="8" t="s">
        <v>334</v>
      </c>
      <c r="E2852" s="8" t="s">
        <v>1338</v>
      </c>
    </row>
    <row r="2853" spans="2:5" ht="12.75" customHeight="1">
      <c r="B2853" s="8" t="s">
        <v>301</v>
      </c>
      <c r="C2853" s="8" t="s">
        <v>881</v>
      </c>
      <c r="D2853" s="8" t="s">
        <v>334</v>
      </c>
      <c r="E2853" s="8" t="s">
        <v>10227</v>
      </c>
    </row>
    <row r="2854" spans="2:5" ht="12.75" customHeight="1">
      <c r="B2854" s="8" t="s">
        <v>301</v>
      </c>
      <c r="C2854" s="8" t="s">
        <v>881</v>
      </c>
      <c r="D2854" s="8" t="s">
        <v>334</v>
      </c>
      <c r="E2854" s="8" t="s">
        <v>10228</v>
      </c>
    </row>
    <row r="2855" spans="2:5" ht="12.75" customHeight="1">
      <c r="B2855" s="8" t="s">
        <v>301</v>
      </c>
      <c r="C2855" s="8" t="s">
        <v>881</v>
      </c>
      <c r="D2855" s="8" t="s">
        <v>334</v>
      </c>
      <c r="E2855" s="8" t="s">
        <v>1372</v>
      </c>
    </row>
    <row r="2856" spans="2:5" ht="12.75" customHeight="1">
      <c r="B2856" s="8" t="s">
        <v>301</v>
      </c>
      <c r="C2856" s="8" t="s">
        <v>881</v>
      </c>
      <c r="D2856" s="8" t="s">
        <v>334</v>
      </c>
      <c r="E2856" s="8" t="s">
        <v>1334</v>
      </c>
    </row>
    <row r="2857" spans="2:5" ht="12.75" customHeight="1">
      <c r="B2857" s="8" t="s">
        <v>301</v>
      </c>
      <c r="C2857" s="8" t="s">
        <v>881</v>
      </c>
      <c r="D2857" s="8" t="s">
        <v>334</v>
      </c>
      <c r="E2857" s="8" t="s">
        <v>1340</v>
      </c>
    </row>
    <row r="2858" spans="2:5" ht="12.75" customHeight="1">
      <c r="B2858" s="8" t="s">
        <v>301</v>
      </c>
      <c r="C2858" s="8" t="s">
        <v>881</v>
      </c>
      <c r="D2858" s="8" t="s">
        <v>334</v>
      </c>
      <c r="E2858" s="8" t="s">
        <v>10229</v>
      </c>
    </row>
    <row r="2859" spans="2:5" ht="12.75" customHeight="1">
      <c r="B2859" s="8" t="s">
        <v>301</v>
      </c>
      <c r="C2859" s="8" t="s">
        <v>881</v>
      </c>
      <c r="D2859" s="8" t="s">
        <v>334</v>
      </c>
      <c r="E2859" s="8" t="s">
        <v>10230</v>
      </c>
    </row>
    <row r="2860" spans="2:5" ht="12.75" customHeight="1">
      <c r="B2860" s="8" t="s">
        <v>301</v>
      </c>
      <c r="C2860" s="8" t="s">
        <v>881</v>
      </c>
      <c r="D2860" s="8" t="s">
        <v>334</v>
      </c>
      <c r="E2860" s="8" t="s">
        <v>884</v>
      </c>
    </row>
    <row r="2861" spans="2:5" ht="12.75" customHeight="1">
      <c r="B2861" s="8" t="s">
        <v>301</v>
      </c>
      <c r="C2861" s="8" t="s">
        <v>881</v>
      </c>
      <c r="D2861" s="8" t="s">
        <v>334</v>
      </c>
      <c r="E2861" s="8" t="s">
        <v>10231</v>
      </c>
    </row>
    <row r="2862" spans="2:5" ht="12.75" customHeight="1">
      <c r="B2862" s="8" t="s">
        <v>301</v>
      </c>
      <c r="C2862" s="8" t="s">
        <v>881</v>
      </c>
      <c r="D2862" s="8" t="s">
        <v>334</v>
      </c>
      <c r="E2862" s="8" t="s">
        <v>1361</v>
      </c>
    </row>
    <row r="2863" spans="2:5" ht="12.75" customHeight="1">
      <c r="B2863" s="8" t="s">
        <v>301</v>
      </c>
      <c r="C2863" s="8" t="s">
        <v>881</v>
      </c>
      <c r="D2863" s="8" t="s">
        <v>334</v>
      </c>
      <c r="E2863" s="8" t="s">
        <v>1050</v>
      </c>
    </row>
    <row r="2864" spans="2:5" ht="12.75" customHeight="1">
      <c r="B2864" s="8" t="s">
        <v>301</v>
      </c>
      <c r="C2864" s="8" t="s">
        <v>881</v>
      </c>
      <c r="D2864" s="8" t="s">
        <v>334</v>
      </c>
      <c r="E2864" s="8" t="s">
        <v>10232</v>
      </c>
    </row>
    <row r="2865" spans="2:5" ht="12.75" customHeight="1">
      <c r="B2865" s="8" t="s">
        <v>301</v>
      </c>
      <c r="C2865" s="8" t="s">
        <v>881</v>
      </c>
      <c r="D2865" s="8" t="s">
        <v>334</v>
      </c>
      <c r="E2865" s="8" t="s">
        <v>1179</v>
      </c>
    </row>
    <row r="2866" spans="2:5" ht="12.75" customHeight="1">
      <c r="B2866" s="8" t="s">
        <v>301</v>
      </c>
      <c r="C2866" s="8" t="s">
        <v>881</v>
      </c>
      <c r="D2866" s="8" t="s">
        <v>334</v>
      </c>
      <c r="E2866" s="8" t="s">
        <v>10233</v>
      </c>
    </row>
    <row r="2867" spans="2:5" ht="12.75" customHeight="1">
      <c r="B2867" s="8" t="s">
        <v>367</v>
      </c>
      <c r="C2867" s="8" t="s">
        <v>800</v>
      </c>
      <c r="D2867" s="8" t="s">
        <v>6589</v>
      </c>
      <c r="E2867" s="8" t="s">
        <v>10234</v>
      </c>
    </row>
    <row r="2868" spans="2:5" ht="12.75" customHeight="1">
      <c r="B2868" s="8" t="s">
        <v>367</v>
      </c>
      <c r="C2868" s="8" t="s">
        <v>731</v>
      </c>
      <c r="D2868" s="8" t="s">
        <v>732</v>
      </c>
      <c r="E2868" s="8" t="s">
        <v>805</v>
      </c>
    </row>
    <row r="2869" spans="2:5" ht="12.75" customHeight="1">
      <c r="B2869" s="8" t="s">
        <v>367</v>
      </c>
      <c r="C2869" s="8" t="s">
        <v>731</v>
      </c>
      <c r="D2869" s="8" t="s">
        <v>732</v>
      </c>
      <c r="E2869" s="8" t="s">
        <v>10235</v>
      </c>
    </row>
    <row r="2870" spans="2:5" ht="12.75" customHeight="1">
      <c r="B2870" s="8" t="s">
        <v>283</v>
      </c>
      <c r="C2870" s="8" t="s">
        <v>948</v>
      </c>
      <c r="D2870" s="8" t="s">
        <v>6589</v>
      </c>
      <c r="E2870" s="8" t="s">
        <v>10236</v>
      </c>
    </row>
    <row r="2871" spans="2:5" ht="12.75" customHeight="1">
      <c r="B2871" s="8" t="s">
        <v>740</v>
      </c>
      <c r="C2871" s="8" t="s">
        <v>6681</v>
      </c>
      <c r="D2871" s="8" t="s">
        <v>7613</v>
      </c>
      <c r="E2871" s="8" t="s">
        <v>10237</v>
      </c>
    </row>
    <row r="2872" spans="2:5" ht="12.75" customHeight="1">
      <c r="B2872" s="8" t="s">
        <v>740</v>
      </c>
      <c r="C2872" s="8" t="s">
        <v>6681</v>
      </c>
      <c r="D2872" s="8" t="s">
        <v>1415</v>
      </c>
      <c r="E2872" s="8" t="s">
        <v>10238</v>
      </c>
    </row>
    <row r="2873" spans="2:5" ht="12.75" customHeight="1">
      <c r="B2873" s="8" t="s">
        <v>841</v>
      </c>
      <c r="C2873" s="8" t="s">
        <v>6282</v>
      </c>
      <c r="D2873" s="8" t="s">
        <v>10239</v>
      </c>
      <c r="E2873" s="8" t="s">
        <v>10240</v>
      </c>
    </row>
    <row r="2874" spans="2:5" ht="12.75" customHeight="1">
      <c r="B2874" s="8" t="s">
        <v>301</v>
      </c>
      <c r="C2874" s="8" t="s">
        <v>913</v>
      </c>
      <c r="D2874" s="8" t="s">
        <v>10241</v>
      </c>
      <c r="E2874" s="8" t="s">
        <v>1408</v>
      </c>
    </row>
    <row r="2875" spans="2:5" ht="12.75" customHeight="1">
      <c r="B2875" s="8" t="s">
        <v>301</v>
      </c>
      <c r="C2875" s="8" t="s">
        <v>878</v>
      </c>
      <c r="D2875" s="8" t="s">
        <v>1407</v>
      </c>
      <c r="E2875" s="8" t="s">
        <v>10242</v>
      </c>
    </row>
    <row r="2876" spans="2:5" ht="12.75" customHeight="1">
      <c r="B2876" s="8" t="s">
        <v>301</v>
      </c>
      <c r="C2876" s="8" t="s">
        <v>913</v>
      </c>
      <c r="D2876" s="8" t="s">
        <v>1407</v>
      </c>
      <c r="E2876" s="8" t="s">
        <v>10243</v>
      </c>
    </row>
    <row r="2877" spans="2:5" ht="12.75" customHeight="1">
      <c r="B2877" s="8" t="s">
        <v>301</v>
      </c>
      <c r="C2877" s="8" t="s">
        <v>913</v>
      </c>
      <c r="D2877" s="8" t="s">
        <v>1407</v>
      </c>
      <c r="E2877" s="8" t="s">
        <v>10244</v>
      </c>
    </row>
    <row r="2878" spans="2:5" ht="12.75" customHeight="1">
      <c r="B2878" s="8" t="s">
        <v>367</v>
      </c>
      <c r="C2878" s="8" t="s">
        <v>735</v>
      </c>
      <c r="D2878" s="8" t="s">
        <v>1263</v>
      </c>
      <c r="E2878" s="8" t="s">
        <v>10245</v>
      </c>
    </row>
    <row r="2879" spans="2:5" ht="12.75" customHeight="1">
      <c r="B2879" s="8" t="s">
        <v>990</v>
      </c>
      <c r="C2879" s="8" t="s">
        <v>991</v>
      </c>
      <c r="D2879" s="8" t="s">
        <v>9224</v>
      </c>
      <c r="E2879" s="8" t="s">
        <v>10246</v>
      </c>
    </row>
    <row r="2880" spans="2:5" ht="12.75" customHeight="1">
      <c r="B2880" s="8" t="s">
        <v>990</v>
      </c>
      <c r="C2880" s="8" t="s">
        <v>991</v>
      </c>
      <c r="D2880" s="8" t="s">
        <v>9224</v>
      </c>
      <c r="E2880" s="8" t="s">
        <v>10247</v>
      </c>
    </row>
    <row r="2881" spans="2:5" ht="12.75" customHeight="1">
      <c r="B2881" s="8" t="s">
        <v>990</v>
      </c>
      <c r="C2881" s="8" t="s">
        <v>991</v>
      </c>
      <c r="D2881" s="8" t="s">
        <v>1415</v>
      </c>
      <c r="E2881" s="8" t="s">
        <v>10248</v>
      </c>
    </row>
    <row r="2882" spans="2:5" ht="12.75" customHeight="1">
      <c r="B2882" s="8" t="s">
        <v>864</v>
      </c>
      <c r="C2882" s="8" t="s">
        <v>865</v>
      </c>
      <c r="D2882" s="8" t="s">
        <v>10249</v>
      </c>
      <c r="E2882" s="8" t="s">
        <v>10250</v>
      </c>
    </row>
    <row r="2883" spans="2:5" ht="12.75" customHeight="1">
      <c r="B2883" s="8" t="s">
        <v>990</v>
      </c>
      <c r="C2883" s="8" t="s">
        <v>991</v>
      </c>
      <c r="D2883" s="8" t="s">
        <v>10251</v>
      </c>
      <c r="E2883" s="8" t="s">
        <v>10252</v>
      </c>
    </row>
    <row r="2884" spans="2:5" ht="12.75" customHeight="1">
      <c r="B2884" s="8" t="s">
        <v>868</v>
      </c>
      <c r="C2884" s="8" t="s">
        <v>6278</v>
      </c>
      <c r="D2884" s="8" t="s">
        <v>10253</v>
      </c>
      <c r="E2884" s="8" t="s">
        <v>10254</v>
      </c>
    </row>
    <row r="2885" spans="2:5" ht="12.75" customHeight="1">
      <c r="B2885" s="8" t="s">
        <v>841</v>
      </c>
      <c r="C2885" s="8" t="s">
        <v>1136</v>
      </c>
      <c r="D2885" s="8" t="s">
        <v>6322</v>
      </c>
      <c r="E2885" s="8" t="s">
        <v>10255</v>
      </c>
    </row>
    <row r="2886" spans="2:5" ht="12.75" customHeight="1">
      <c r="B2886" s="8" t="s">
        <v>283</v>
      </c>
      <c r="C2886" s="8" t="s">
        <v>10256</v>
      </c>
      <c r="D2886" s="8" t="s">
        <v>1000</v>
      </c>
      <c r="E2886" s="8" t="s">
        <v>10257</v>
      </c>
    </row>
    <row r="2887" spans="2:5" ht="12.75" customHeight="1">
      <c r="B2887" s="8" t="s">
        <v>283</v>
      </c>
      <c r="C2887" s="8" t="s">
        <v>10256</v>
      </c>
      <c r="D2887" s="8" t="s">
        <v>1000</v>
      </c>
      <c r="E2887" s="8" t="s">
        <v>10258</v>
      </c>
    </row>
    <row r="2888" spans="2:5" ht="12.75" customHeight="1">
      <c r="B2888" s="8" t="s">
        <v>283</v>
      </c>
      <c r="C2888" s="8" t="s">
        <v>10256</v>
      </c>
      <c r="D2888" s="8" t="s">
        <v>1000</v>
      </c>
      <c r="E2888" s="8" t="s">
        <v>10259</v>
      </c>
    </row>
    <row r="2889" spans="2:5" ht="12.75" customHeight="1">
      <c r="B2889" s="8" t="s">
        <v>283</v>
      </c>
      <c r="C2889" s="8" t="s">
        <v>10256</v>
      </c>
      <c r="D2889" s="8" t="s">
        <v>1000</v>
      </c>
      <c r="E2889" s="8" t="s">
        <v>10260</v>
      </c>
    </row>
    <row r="2890" spans="2:5" ht="12.75" customHeight="1">
      <c r="B2890" s="8" t="s">
        <v>283</v>
      </c>
      <c r="C2890" s="8" t="s">
        <v>10256</v>
      </c>
      <c r="D2890" s="8" t="s">
        <v>1415</v>
      </c>
      <c r="E2890" s="8" t="s">
        <v>10261</v>
      </c>
    </row>
    <row r="2891" spans="2:5" ht="12.75" customHeight="1">
      <c r="B2891" s="8" t="s">
        <v>283</v>
      </c>
      <c r="C2891" s="8" t="s">
        <v>10256</v>
      </c>
      <c r="D2891" s="8" t="s">
        <v>1415</v>
      </c>
      <c r="E2891" s="8" t="s">
        <v>10262</v>
      </c>
    </row>
    <row r="2892" spans="2:5" ht="12.75" customHeight="1">
      <c r="B2892" s="8" t="s">
        <v>864</v>
      </c>
      <c r="C2892" s="8" t="s">
        <v>6757</v>
      </c>
      <c r="D2892" s="8" t="s">
        <v>10263</v>
      </c>
      <c r="E2892" s="8" t="s">
        <v>10264</v>
      </c>
    </row>
    <row r="2893" spans="2:5" ht="12.75" customHeight="1">
      <c r="B2893" s="8" t="s">
        <v>864</v>
      </c>
      <c r="C2893" s="8" t="s">
        <v>865</v>
      </c>
      <c r="D2893" s="8" t="s">
        <v>10265</v>
      </c>
      <c r="E2893" s="8" t="s">
        <v>10265</v>
      </c>
    </row>
    <row r="2894" spans="2:5" ht="12.75" customHeight="1">
      <c r="B2894" s="8" t="s">
        <v>283</v>
      </c>
      <c r="C2894" s="8" t="s">
        <v>783</v>
      </c>
      <c r="D2894" s="8" t="s">
        <v>10266</v>
      </c>
      <c r="E2894" s="8" t="s">
        <v>10267</v>
      </c>
    </row>
    <row r="2895" spans="2:5" ht="12.75" customHeight="1">
      <c r="B2895" s="8" t="s">
        <v>6432</v>
      </c>
      <c r="C2895" s="8" t="s">
        <v>6433</v>
      </c>
      <c r="D2895" s="8" t="s">
        <v>10268</v>
      </c>
      <c r="E2895" s="8" t="s">
        <v>10268</v>
      </c>
    </row>
    <row r="2896" spans="2:5" ht="12.75" customHeight="1">
      <c r="B2896" s="8" t="s">
        <v>841</v>
      </c>
      <c r="C2896" s="8" t="s">
        <v>850</v>
      </c>
      <c r="D2896" s="8" t="s">
        <v>8613</v>
      </c>
      <c r="E2896" s="8" t="s">
        <v>10269</v>
      </c>
    </row>
    <row r="2897" spans="2:5" ht="12.75" customHeight="1">
      <c r="B2897" s="8" t="s">
        <v>1162</v>
      </c>
      <c r="C2897" s="8" t="s">
        <v>1163</v>
      </c>
      <c r="D2897" s="8" t="s">
        <v>1164</v>
      </c>
      <c r="E2897" s="8" t="s">
        <v>10270</v>
      </c>
    </row>
    <row r="2898" spans="2:5" ht="12.75" customHeight="1">
      <c r="B2898" s="8" t="s">
        <v>367</v>
      </c>
      <c r="C2898" s="8" t="s">
        <v>819</v>
      </c>
      <c r="D2898" s="8" t="s">
        <v>10271</v>
      </c>
      <c r="E2898" s="8" t="s">
        <v>10272</v>
      </c>
    </row>
    <row r="2899" spans="2:5" ht="12.75" customHeight="1">
      <c r="B2899" s="8" t="s">
        <v>828</v>
      </c>
      <c r="C2899" s="8" t="s">
        <v>829</v>
      </c>
      <c r="D2899" s="8" t="s">
        <v>10273</v>
      </c>
      <c r="E2899" s="8" t="s">
        <v>10274</v>
      </c>
    </row>
    <row r="2900" spans="2:5" ht="12.75" customHeight="1">
      <c r="B2900" s="8" t="s">
        <v>841</v>
      </c>
      <c r="C2900" s="8" t="s">
        <v>1136</v>
      </c>
      <c r="D2900" s="8" t="s">
        <v>1000</v>
      </c>
      <c r="E2900" s="8" t="s">
        <v>10275</v>
      </c>
    </row>
    <row r="2901" spans="2:5" ht="12.75" customHeight="1">
      <c r="B2901" s="8" t="s">
        <v>841</v>
      </c>
      <c r="C2901" s="8" t="s">
        <v>1136</v>
      </c>
      <c r="D2901" s="8" t="s">
        <v>1000</v>
      </c>
      <c r="E2901" s="8" t="s">
        <v>3117</v>
      </c>
    </row>
    <row r="2902" spans="2:5" ht="12.75" customHeight="1">
      <c r="B2902" s="8" t="s">
        <v>864</v>
      </c>
      <c r="C2902" s="8" t="s">
        <v>865</v>
      </c>
      <c r="D2902" s="8" t="s">
        <v>304</v>
      </c>
      <c r="E2902" s="8" t="s">
        <v>10276</v>
      </c>
    </row>
    <row r="2903" spans="2:5" ht="12.75" customHeight="1">
      <c r="B2903" s="8" t="s">
        <v>841</v>
      </c>
      <c r="C2903" s="8" t="s">
        <v>9664</v>
      </c>
      <c r="D2903" s="8" t="s">
        <v>1000</v>
      </c>
      <c r="E2903" s="8" t="s">
        <v>10277</v>
      </c>
    </row>
    <row r="2904" spans="2:5" ht="12.75" customHeight="1">
      <c r="B2904" s="8" t="s">
        <v>841</v>
      </c>
      <c r="C2904" s="8" t="s">
        <v>9664</v>
      </c>
      <c r="D2904" s="8" t="s">
        <v>1000</v>
      </c>
      <c r="E2904" s="8" t="s">
        <v>10278</v>
      </c>
    </row>
    <row r="2905" spans="2:5" ht="12.75" customHeight="1">
      <c r="B2905" s="8" t="s">
        <v>841</v>
      </c>
      <c r="C2905" s="8" t="s">
        <v>9664</v>
      </c>
      <c r="D2905" s="8" t="s">
        <v>1415</v>
      </c>
      <c r="E2905" s="8" t="s">
        <v>10279</v>
      </c>
    </row>
    <row r="2906" spans="2:5" ht="12.75" customHeight="1">
      <c r="B2906" s="8" t="s">
        <v>841</v>
      </c>
      <c r="C2906" s="8" t="s">
        <v>9664</v>
      </c>
      <c r="D2906" s="8" t="s">
        <v>1415</v>
      </c>
      <c r="E2906" s="8" t="s">
        <v>10280</v>
      </c>
    </row>
    <row r="2907" spans="2:5" ht="12.75" customHeight="1">
      <c r="B2907" s="8" t="s">
        <v>841</v>
      </c>
      <c r="C2907" s="8" t="s">
        <v>9664</v>
      </c>
      <c r="D2907" s="8" t="s">
        <v>1415</v>
      </c>
      <c r="E2907" s="8" t="s">
        <v>10281</v>
      </c>
    </row>
    <row r="2908" spans="2:5" ht="12.75" customHeight="1">
      <c r="B2908" s="8" t="s">
        <v>841</v>
      </c>
      <c r="C2908" s="8" t="s">
        <v>9664</v>
      </c>
      <c r="D2908" s="8" t="s">
        <v>1415</v>
      </c>
      <c r="E2908" s="8" t="s">
        <v>10282</v>
      </c>
    </row>
    <row r="2909" spans="2:5" ht="12.75" customHeight="1">
      <c r="B2909" s="8" t="s">
        <v>283</v>
      </c>
      <c r="C2909" s="8" t="s">
        <v>776</v>
      </c>
      <c r="D2909" s="8" t="s">
        <v>10283</v>
      </c>
      <c r="E2909" s="8" t="s">
        <v>10284</v>
      </c>
    </row>
    <row r="2910" spans="2:5" ht="12.75" customHeight="1">
      <c r="B2910" s="8" t="s">
        <v>367</v>
      </c>
      <c r="C2910" s="8" t="s">
        <v>1739</v>
      </c>
      <c r="D2910" s="8" t="s">
        <v>2287</v>
      </c>
      <c r="E2910" s="8" t="s">
        <v>10285</v>
      </c>
    </row>
    <row r="2911" spans="2:5" ht="12.75" customHeight="1">
      <c r="B2911" s="8" t="s">
        <v>367</v>
      </c>
      <c r="C2911" s="8" t="s">
        <v>1739</v>
      </c>
      <c r="D2911" s="8" t="s">
        <v>2287</v>
      </c>
      <c r="E2911" s="8" t="s">
        <v>10286</v>
      </c>
    </row>
    <row r="2912" spans="2:5" ht="12.75" customHeight="1">
      <c r="B2912" s="8" t="s">
        <v>367</v>
      </c>
      <c r="C2912" s="8" t="s">
        <v>1739</v>
      </c>
      <c r="D2912" s="8" t="s">
        <v>8291</v>
      </c>
      <c r="E2912" s="8" t="s">
        <v>10287</v>
      </c>
    </row>
    <row r="2913" spans="2:5" ht="12.75" customHeight="1">
      <c r="B2913" s="8" t="s">
        <v>367</v>
      </c>
      <c r="C2913" s="8" t="s">
        <v>1739</v>
      </c>
      <c r="D2913" s="8" t="s">
        <v>8291</v>
      </c>
      <c r="E2913" s="8" t="s">
        <v>10288</v>
      </c>
    </row>
    <row r="2914" spans="2:5" ht="12.75" customHeight="1">
      <c r="B2914" s="8" t="s">
        <v>367</v>
      </c>
      <c r="C2914" s="8" t="s">
        <v>6308</v>
      </c>
      <c r="D2914" s="8" t="s">
        <v>10289</v>
      </c>
      <c r="E2914" s="8" t="s">
        <v>10290</v>
      </c>
    </row>
    <row r="2915" spans="2:5" ht="12.75" customHeight="1">
      <c r="B2915" s="8" t="s">
        <v>990</v>
      </c>
      <c r="C2915" s="8" t="s">
        <v>991</v>
      </c>
      <c r="D2915" s="8" t="s">
        <v>10291</v>
      </c>
      <c r="E2915" s="8" t="s">
        <v>10292</v>
      </c>
    </row>
    <row r="2916" spans="2:5" ht="12.75" customHeight="1">
      <c r="B2916" s="8" t="s">
        <v>990</v>
      </c>
      <c r="C2916" s="8" t="s">
        <v>991</v>
      </c>
      <c r="D2916" s="8" t="s">
        <v>10291</v>
      </c>
      <c r="E2916" s="8" t="s">
        <v>10293</v>
      </c>
    </row>
    <row r="2917" spans="2:5" ht="12.75" customHeight="1">
      <c r="B2917" s="8" t="s">
        <v>990</v>
      </c>
      <c r="C2917" s="8" t="s">
        <v>991</v>
      </c>
      <c r="D2917" s="8" t="s">
        <v>10291</v>
      </c>
      <c r="E2917" s="8" t="s">
        <v>10294</v>
      </c>
    </row>
    <row r="2918" spans="2:5" ht="12.75" customHeight="1">
      <c r="B2918" s="8" t="s">
        <v>990</v>
      </c>
      <c r="C2918" s="8" t="s">
        <v>991</v>
      </c>
      <c r="D2918" s="8" t="s">
        <v>10291</v>
      </c>
      <c r="E2918" s="8" t="s">
        <v>10295</v>
      </c>
    </row>
    <row r="2919" spans="2:5" ht="12.75" customHeight="1">
      <c r="B2919" s="8" t="s">
        <v>864</v>
      </c>
      <c r="C2919" s="8" t="s">
        <v>865</v>
      </c>
      <c r="D2919" s="8" t="s">
        <v>10291</v>
      </c>
      <c r="E2919" s="8" t="s">
        <v>10296</v>
      </c>
    </row>
    <row r="2920" spans="2:5" ht="12.75" customHeight="1">
      <c r="B2920" s="8" t="s">
        <v>990</v>
      </c>
      <c r="C2920" s="8" t="s">
        <v>991</v>
      </c>
      <c r="D2920" s="8" t="s">
        <v>10291</v>
      </c>
      <c r="E2920" s="8" t="s">
        <v>10297</v>
      </c>
    </row>
    <row r="2921" spans="2:5" ht="12.75" customHeight="1">
      <c r="B2921" s="8" t="s">
        <v>990</v>
      </c>
      <c r="C2921" s="8" t="s">
        <v>991</v>
      </c>
      <c r="D2921" s="8" t="s">
        <v>10298</v>
      </c>
      <c r="E2921" s="8" t="s">
        <v>10299</v>
      </c>
    </row>
    <row r="2922" spans="2:5" ht="12.75" customHeight="1">
      <c r="B2922" s="8" t="s">
        <v>1945</v>
      </c>
      <c r="C2922" s="8" t="s">
        <v>1946</v>
      </c>
      <c r="D2922" s="8" t="s">
        <v>1415</v>
      </c>
      <c r="E2922" s="8" t="s">
        <v>10300</v>
      </c>
    </row>
    <row r="2923" spans="2:5" ht="12.75" customHeight="1">
      <c r="B2923" s="8" t="s">
        <v>853</v>
      </c>
      <c r="C2923" s="8" t="s">
        <v>1006</v>
      </c>
      <c r="D2923" s="8" t="s">
        <v>10301</v>
      </c>
      <c r="E2923" s="8" t="s">
        <v>10302</v>
      </c>
    </row>
    <row r="2924" spans="2:5" ht="12.75" customHeight="1">
      <c r="B2924" s="8" t="s">
        <v>841</v>
      </c>
      <c r="C2924" s="8" t="s">
        <v>850</v>
      </c>
      <c r="D2924" s="8" t="s">
        <v>10303</v>
      </c>
      <c r="E2924" s="8" t="s">
        <v>10304</v>
      </c>
    </row>
    <row r="2925" spans="2:5" ht="12.75" customHeight="1">
      <c r="B2925" s="8" t="s">
        <v>841</v>
      </c>
      <c r="C2925" s="8" t="s">
        <v>1136</v>
      </c>
      <c r="D2925" s="8" t="s">
        <v>6322</v>
      </c>
      <c r="E2925" s="8" t="s">
        <v>10305</v>
      </c>
    </row>
    <row r="2926" spans="2:5" ht="12.75" customHeight="1">
      <c r="B2926" s="8" t="s">
        <v>841</v>
      </c>
      <c r="C2926" s="8" t="s">
        <v>1136</v>
      </c>
      <c r="D2926" s="8" t="s">
        <v>6322</v>
      </c>
      <c r="E2926" s="8" t="s">
        <v>10306</v>
      </c>
    </row>
    <row r="2927" spans="2:5" ht="12.75" customHeight="1">
      <c r="B2927" s="8" t="s">
        <v>841</v>
      </c>
      <c r="C2927" s="8" t="s">
        <v>1136</v>
      </c>
      <c r="D2927" s="8" t="s">
        <v>1415</v>
      </c>
      <c r="E2927" s="8" t="s">
        <v>10307</v>
      </c>
    </row>
    <row r="2928" spans="2:5" ht="12.75" customHeight="1">
      <c r="B2928" s="8" t="s">
        <v>841</v>
      </c>
      <c r="C2928" s="8" t="s">
        <v>1133</v>
      </c>
      <c r="D2928" s="8" t="s">
        <v>6544</v>
      </c>
      <c r="E2928" s="8" t="s">
        <v>10308</v>
      </c>
    </row>
    <row r="2929" spans="2:5" ht="12.75" customHeight="1">
      <c r="B2929" s="8" t="s">
        <v>841</v>
      </c>
      <c r="C2929" s="8" t="s">
        <v>850</v>
      </c>
      <c r="D2929" s="8" t="s">
        <v>1091</v>
      </c>
      <c r="E2929" s="8" t="s">
        <v>1140</v>
      </c>
    </row>
    <row r="2930" spans="2:5" ht="12.75" customHeight="1">
      <c r="B2930" s="8" t="s">
        <v>864</v>
      </c>
      <c r="C2930" s="8" t="s">
        <v>865</v>
      </c>
      <c r="D2930" s="8" t="s">
        <v>10309</v>
      </c>
      <c r="E2930" s="8" t="s">
        <v>10310</v>
      </c>
    </row>
    <row r="2931" spans="2:5" ht="12.75" customHeight="1">
      <c r="B2931" s="8" t="s">
        <v>1024</v>
      </c>
      <c r="C2931" s="8" t="s">
        <v>6296</v>
      </c>
      <c r="D2931" s="8" t="s">
        <v>10309</v>
      </c>
      <c r="E2931" s="8" t="s">
        <v>10311</v>
      </c>
    </row>
    <row r="2932" spans="2:5" ht="12.75" customHeight="1">
      <c r="B2932" s="8" t="s">
        <v>864</v>
      </c>
      <c r="C2932" s="8" t="s">
        <v>10312</v>
      </c>
      <c r="D2932" s="8" t="s">
        <v>10313</v>
      </c>
      <c r="E2932" s="8" t="s">
        <v>10313</v>
      </c>
    </row>
    <row r="2933" spans="2:5" ht="12.75" customHeight="1">
      <c r="B2933" s="8" t="s">
        <v>301</v>
      </c>
      <c r="C2933" s="8" t="s">
        <v>913</v>
      </c>
      <c r="D2933" s="8" t="s">
        <v>8201</v>
      </c>
      <c r="E2933" s="8" t="s">
        <v>10314</v>
      </c>
    </row>
    <row r="2934" spans="2:5" ht="12.75" customHeight="1">
      <c r="B2934" s="8" t="s">
        <v>868</v>
      </c>
      <c r="C2934" s="8" t="s">
        <v>6278</v>
      </c>
      <c r="D2934" s="8" t="s">
        <v>10315</v>
      </c>
      <c r="E2934" s="8" t="s">
        <v>10316</v>
      </c>
    </row>
    <row r="2935" spans="2:5" ht="12.75" customHeight="1">
      <c r="B2935" s="8" t="s">
        <v>864</v>
      </c>
      <c r="C2935" s="8" t="s">
        <v>865</v>
      </c>
      <c r="D2935" s="8" t="s">
        <v>10317</v>
      </c>
      <c r="E2935" s="8" t="s">
        <v>10318</v>
      </c>
    </row>
    <row r="2936" spans="2:5" ht="12.75" customHeight="1">
      <c r="B2936" s="8" t="s">
        <v>301</v>
      </c>
      <c r="C2936" s="8" t="s">
        <v>888</v>
      </c>
      <c r="D2936" s="8" t="s">
        <v>8765</v>
      </c>
      <c r="E2936" s="8" t="s">
        <v>10319</v>
      </c>
    </row>
    <row r="2937" spans="2:5" ht="12.75" customHeight="1">
      <c r="B2937" s="8" t="s">
        <v>301</v>
      </c>
      <c r="C2937" s="8" t="s">
        <v>415</v>
      </c>
      <c r="D2937" s="8" t="s">
        <v>8765</v>
      </c>
      <c r="E2937" s="8" t="s">
        <v>10320</v>
      </c>
    </row>
    <row r="2938" spans="2:5" ht="12.75" customHeight="1">
      <c r="B2938" s="8" t="s">
        <v>301</v>
      </c>
      <c r="C2938" s="8" t="s">
        <v>415</v>
      </c>
      <c r="D2938" s="8" t="s">
        <v>8765</v>
      </c>
      <c r="E2938" s="8" t="s">
        <v>10321</v>
      </c>
    </row>
    <row r="2939" spans="2:5" ht="12.75" customHeight="1">
      <c r="B2939" s="8" t="s">
        <v>301</v>
      </c>
      <c r="C2939" s="8" t="s">
        <v>415</v>
      </c>
      <c r="D2939" s="8" t="s">
        <v>8765</v>
      </c>
      <c r="E2939" s="8" t="s">
        <v>10322</v>
      </c>
    </row>
    <row r="2940" spans="2:5" ht="12.75" customHeight="1">
      <c r="B2940" s="8" t="s">
        <v>301</v>
      </c>
      <c r="C2940" s="8" t="s">
        <v>415</v>
      </c>
      <c r="D2940" s="8" t="s">
        <v>8765</v>
      </c>
      <c r="E2940" s="8" t="s">
        <v>10323</v>
      </c>
    </row>
    <row r="2941" spans="2:5" ht="12.75" customHeight="1">
      <c r="B2941" s="8" t="s">
        <v>301</v>
      </c>
      <c r="C2941" s="8" t="s">
        <v>888</v>
      </c>
      <c r="D2941" s="8" t="s">
        <v>8765</v>
      </c>
      <c r="E2941" s="8" t="s">
        <v>10324</v>
      </c>
    </row>
    <row r="2942" spans="2:5" ht="12.75" customHeight="1">
      <c r="B2942" s="8" t="s">
        <v>301</v>
      </c>
      <c r="C2942" s="8" t="s">
        <v>356</v>
      </c>
      <c r="D2942" s="8" t="s">
        <v>8765</v>
      </c>
      <c r="E2942" s="8" t="s">
        <v>10325</v>
      </c>
    </row>
    <row r="2943" spans="2:5" ht="12.75" customHeight="1">
      <c r="B2943" s="8" t="s">
        <v>841</v>
      </c>
      <c r="C2943" s="8" t="s">
        <v>1133</v>
      </c>
      <c r="D2943" s="8" t="s">
        <v>7600</v>
      </c>
      <c r="E2943" s="8" t="s">
        <v>10326</v>
      </c>
    </row>
    <row r="2944" spans="2:5" ht="12.75" customHeight="1">
      <c r="B2944" s="8" t="s">
        <v>841</v>
      </c>
      <c r="C2944" s="8" t="s">
        <v>6321</v>
      </c>
      <c r="D2944" s="8" t="s">
        <v>7600</v>
      </c>
      <c r="E2944" s="8" t="s">
        <v>10327</v>
      </c>
    </row>
    <row r="2945" spans="2:5" ht="12.75" customHeight="1">
      <c r="B2945" s="8" t="s">
        <v>744</v>
      </c>
      <c r="C2945" s="8" t="s">
        <v>1066</v>
      </c>
      <c r="D2945" s="8" t="s">
        <v>7600</v>
      </c>
      <c r="E2945" s="8" t="s">
        <v>10328</v>
      </c>
    </row>
    <row r="2946" spans="2:5" ht="12.75" customHeight="1">
      <c r="B2946" s="8" t="s">
        <v>744</v>
      </c>
      <c r="C2946" s="8" t="s">
        <v>6966</v>
      </c>
      <c r="D2946" s="8" t="s">
        <v>7600</v>
      </c>
      <c r="E2946" s="8" t="s">
        <v>10329</v>
      </c>
    </row>
    <row r="2947" spans="2:5" ht="12.75" customHeight="1">
      <c r="B2947" s="8" t="s">
        <v>283</v>
      </c>
      <c r="C2947" s="8" t="s">
        <v>1234</v>
      </c>
      <c r="D2947" s="8" t="s">
        <v>4174</v>
      </c>
      <c r="E2947" s="8" t="s">
        <v>10330</v>
      </c>
    </row>
    <row r="2948" spans="2:5" ht="12.75" customHeight="1">
      <c r="B2948" s="8" t="s">
        <v>301</v>
      </c>
      <c r="C2948" s="8" t="s">
        <v>356</v>
      </c>
      <c r="D2948" s="8" t="s">
        <v>334</v>
      </c>
      <c r="E2948" s="8" t="s">
        <v>1048</v>
      </c>
    </row>
    <row r="2949" spans="2:5" ht="12.75" customHeight="1">
      <c r="B2949" s="8" t="s">
        <v>841</v>
      </c>
      <c r="C2949" s="8" t="s">
        <v>1133</v>
      </c>
      <c r="D2949" s="8" t="s">
        <v>7600</v>
      </c>
      <c r="E2949" s="8" t="s">
        <v>10331</v>
      </c>
    </row>
    <row r="2950" spans="2:5" ht="12.75" customHeight="1">
      <c r="B2950" s="8" t="s">
        <v>6381</v>
      </c>
      <c r="C2950" s="8" t="s">
        <v>6382</v>
      </c>
      <c r="D2950" s="8" t="s">
        <v>6387</v>
      </c>
      <c r="E2950" s="8" t="s">
        <v>10332</v>
      </c>
    </row>
    <row r="2951" spans="2:5" ht="12.75" customHeight="1">
      <c r="B2951" s="8" t="s">
        <v>301</v>
      </c>
      <c r="C2951" s="8" t="s">
        <v>415</v>
      </c>
      <c r="D2951" s="8" t="s">
        <v>9644</v>
      </c>
      <c r="E2951" s="8" t="s">
        <v>10333</v>
      </c>
    </row>
    <row r="2952" spans="2:5" ht="12.75" customHeight="1">
      <c r="B2952" s="8" t="s">
        <v>301</v>
      </c>
      <c r="C2952" s="8" t="s">
        <v>415</v>
      </c>
      <c r="D2952" s="8" t="s">
        <v>9644</v>
      </c>
      <c r="E2952" s="8" t="s">
        <v>10334</v>
      </c>
    </row>
    <row r="2953" spans="2:5" ht="12.75" customHeight="1">
      <c r="B2953" s="8" t="s">
        <v>868</v>
      </c>
      <c r="C2953" s="8" t="s">
        <v>6278</v>
      </c>
      <c r="D2953" s="8" t="s">
        <v>10335</v>
      </c>
      <c r="E2953" s="8" t="s">
        <v>10336</v>
      </c>
    </row>
    <row r="2954" spans="2:5" ht="12.75" customHeight="1">
      <c r="B2954" s="8" t="s">
        <v>301</v>
      </c>
      <c r="C2954" s="8" t="s">
        <v>888</v>
      </c>
      <c r="D2954" s="8" t="s">
        <v>10337</v>
      </c>
      <c r="E2954" s="8" t="s">
        <v>10338</v>
      </c>
    </row>
    <row r="2955" spans="2:5" ht="12.75" customHeight="1">
      <c r="B2955" s="8" t="s">
        <v>301</v>
      </c>
      <c r="C2955" s="8" t="s">
        <v>415</v>
      </c>
      <c r="D2955" s="8" t="s">
        <v>10337</v>
      </c>
      <c r="E2955" s="8" t="s">
        <v>10339</v>
      </c>
    </row>
    <row r="2956" spans="2:5" ht="12.75" customHeight="1">
      <c r="B2956" s="8" t="s">
        <v>301</v>
      </c>
      <c r="C2956" s="8" t="s">
        <v>415</v>
      </c>
      <c r="D2956" s="8" t="s">
        <v>10337</v>
      </c>
      <c r="E2956" s="8" t="s">
        <v>10340</v>
      </c>
    </row>
    <row r="2957" spans="2:5" ht="12.75" customHeight="1">
      <c r="B2957" s="8" t="s">
        <v>301</v>
      </c>
      <c r="C2957" s="8" t="s">
        <v>415</v>
      </c>
      <c r="D2957" s="8" t="s">
        <v>10337</v>
      </c>
      <c r="E2957" s="8" t="s">
        <v>10341</v>
      </c>
    </row>
    <row r="2958" spans="2:5" ht="12.75" customHeight="1">
      <c r="B2958" s="8" t="s">
        <v>367</v>
      </c>
      <c r="C2958" s="8" t="s">
        <v>735</v>
      </c>
      <c r="D2958" s="8" t="s">
        <v>810</v>
      </c>
      <c r="E2958" s="8" t="s">
        <v>812</v>
      </c>
    </row>
    <row r="2959" spans="2:5" ht="12.75" customHeight="1">
      <c r="B2959" s="8" t="s">
        <v>990</v>
      </c>
      <c r="C2959" s="8" t="s">
        <v>991</v>
      </c>
      <c r="D2959" s="8" t="s">
        <v>10342</v>
      </c>
      <c r="E2959" s="8" t="s">
        <v>10343</v>
      </c>
    </row>
    <row r="2960" spans="2:5" ht="12.75" customHeight="1">
      <c r="B2960" s="8" t="s">
        <v>367</v>
      </c>
      <c r="C2960" s="8" t="s">
        <v>7946</v>
      </c>
      <c r="D2960" s="8" t="s">
        <v>10344</v>
      </c>
      <c r="E2960" s="8" t="s">
        <v>10345</v>
      </c>
    </row>
    <row r="2961" spans="2:5" ht="12.75" customHeight="1">
      <c r="B2961" s="8" t="s">
        <v>990</v>
      </c>
      <c r="C2961" s="8" t="s">
        <v>10346</v>
      </c>
      <c r="D2961" s="8" t="s">
        <v>6682</v>
      </c>
      <c r="E2961" s="8" t="s">
        <v>10347</v>
      </c>
    </row>
    <row r="2962" spans="2:5" ht="12.75" customHeight="1">
      <c r="B2962" s="8" t="s">
        <v>931</v>
      </c>
      <c r="C2962" s="8" t="s">
        <v>8406</v>
      </c>
      <c r="D2962" s="8" t="s">
        <v>10348</v>
      </c>
      <c r="E2962" s="8" t="s">
        <v>10349</v>
      </c>
    </row>
    <row r="2963" spans="2:5" ht="12.75" customHeight="1">
      <c r="B2963" s="8" t="s">
        <v>7058</v>
      </c>
      <c r="C2963" s="8" t="s">
        <v>7480</v>
      </c>
      <c r="D2963" s="8" t="s">
        <v>10350</v>
      </c>
      <c r="E2963" s="8" t="s">
        <v>10351</v>
      </c>
    </row>
    <row r="2964" spans="2:5" ht="12.75" customHeight="1">
      <c r="B2964" s="8" t="s">
        <v>1945</v>
      </c>
      <c r="C2964" s="8" t="s">
        <v>1946</v>
      </c>
      <c r="D2964" s="8" t="s">
        <v>10352</v>
      </c>
      <c r="E2964" s="8" t="s">
        <v>10353</v>
      </c>
    </row>
    <row r="2965" spans="2:5" ht="12.75" customHeight="1">
      <c r="B2965" s="8" t="s">
        <v>1945</v>
      </c>
      <c r="C2965" s="8" t="s">
        <v>1946</v>
      </c>
      <c r="D2965" s="8" t="s">
        <v>10354</v>
      </c>
      <c r="E2965" s="8" t="s">
        <v>10355</v>
      </c>
    </row>
    <row r="2966" spans="2:5" ht="12.75" customHeight="1">
      <c r="B2966" s="8" t="s">
        <v>1945</v>
      </c>
      <c r="C2966" s="8" t="s">
        <v>1946</v>
      </c>
      <c r="D2966" s="8" t="s">
        <v>10356</v>
      </c>
      <c r="E2966" s="8" t="s">
        <v>10356</v>
      </c>
    </row>
    <row r="2967" spans="2:5" ht="12.75" customHeight="1">
      <c r="B2967" s="8" t="s">
        <v>1945</v>
      </c>
      <c r="C2967" s="8" t="s">
        <v>1946</v>
      </c>
      <c r="D2967" s="8" t="s">
        <v>10357</v>
      </c>
      <c r="E2967" s="8" t="s">
        <v>10358</v>
      </c>
    </row>
    <row r="2968" spans="2:5" ht="12.75" customHeight="1">
      <c r="B2968" s="8" t="s">
        <v>1945</v>
      </c>
      <c r="C2968" s="8" t="s">
        <v>1946</v>
      </c>
      <c r="D2968" s="8" t="s">
        <v>10359</v>
      </c>
      <c r="E2968" s="8" t="s">
        <v>10359</v>
      </c>
    </row>
    <row r="2969" spans="2:5" ht="12.75" customHeight="1">
      <c r="B2969" s="8" t="s">
        <v>1945</v>
      </c>
      <c r="C2969" s="8" t="s">
        <v>1946</v>
      </c>
      <c r="D2969" s="8" t="s">
        <v>10360</v>
      </c>
      <c r="E2969" s="8" t="s">
        <v>10361</v>
      </c>
    </row>
    <row r="2970" spans="2:5" ht="12.75" customHeight="1">
      <c r="B2970" s="8" t="s">
        <v>1945</v>
      </c>
      <c r="C2970" s="8" t="s">
        <v>1946</v>
      </c>
      <c r="D2970" s="8" t="s">
        <v>10362</v>
      </c>
      <c r="E2970" s="8" t="s">
        <v>10363</v>
      </c>
    </row>
    <row r="2971" spans="2:5" ht="12.75" customHeight="1">
      <c r="B2971" s="8" t="s">
        <v>868</v>
      </c>
      <c r="C2971" s="8" t="s">
        <v>10364</v>
      </c>
      <c r="D2971" s="8" t="s">
        <v>10365</v>
      </c>
      <c r="E2971" s="8" t="s">
        <v>10366</v>
      </c>
    </row>
    <row r="2972" spans="2:5" ht="12.75" customHeight="1">
      <c r="B2972" s="8" t="s">
        <v>868</v>
      </c>
      <c r="C2972" s="8" t="s">
        <v>6265</v>
      </c>
      <c r="D2972" s="8" t="s">
        <v>10367</v>
      </c>
      <c r="E2972" s="8" t="s">
        <v>10368</v>
      </c>
    </row>
    <row r="2973" spans="2:5" ht="12.75" customHeight="1">
      <c r="B2973" s="8" t="s">
        <v>868</v>
      </c>
      <c r="C2973" s="8" t="s">
        <v>6265</v>
      </c>
      <c r="D2973" s="8" t="s">
        <v>1415</v>
      </c>
      <c r="E2973" s="8" t="s">
        <v>10369</v>
      </c>
    </row>
    <row r="2974" spans="2:5" ht="12.75" customHeight="1">
      <c r="B2974" s="8" t="s">
        <v>1945</v>
      </c>
      <c r="C2974" s="8" t="s">
        <v>1946</v>
      </c>
      <c r="D2974" s="8" t="s">
        <v>1415</v>
      </c>
      <c r="E2974" s="8" t="s">
        <v>10370</v>
      </c>
    </row>
    <row r="2975" spans="2:5" ht="12.75" customHeight="1">
      <c r="B2975" s="8" t="s">
        <v>1028</v>
      </c>
      <c r="C2975" s="8" t="s">
        <v>7403</v>
      </c>
      <c r="D2975" s="8" t="s">
        <v>10371</v>
      </c>
      <c r="E2975" s="8" t="s">
        <v>10372</v>
      </c>
    </row>
    <row r="2976" spans="2:5" ht="12.75" customHeight="1">
      <c r="B2976" s="8" t="s">
        <v>367</v>
      </c>
      <c r="C2976" s="8" t="s">
        <v>735</v>
      </c>
      <c r="D2976" s="8" t="s">
        <v>10373</v>
      </c>
      <c r="E2976" s="8" t="s">
        <v>10374</v>
      </c>
    </row>
    <row r="2977" spans="2:5" ht="12.75" customHeight="1">
      <c r="B2977" s="8" t="s">
        <v>841</v>
      </c>
      <c r="C2977" s="8" t="s">
        <v>1136</v>
      </c>
      <c r="D2977" s="8" t="s">
        <v>10375</v>
      </c>
      <c r="E2977" s="8" t="s">
        <v>10376</v>
      </c>
    </row>
    <row r="2978" spans="2:5" ht="12.75" customHeight="1">
      <c r="B2978" s="8" t="s">
        <v>283</v>
      </c>
      <c r="C2978" s="8" t="s">
        <v>7522</v>
      </c>
      <c r="D2978" s="8" t="s">
        <v>10377</v>
      </c>
      <c r="E2978" s="8" t="s">
        <v>10378</v>
      </c>
    </row>
    <row r="2979" spans="2:5" ht="12.75" customHeight="1">
      <c r="B2979" s="8" t="s">
        <v>1945</v>
      </c>
      <c r="C2979" s="8" t="s">
        <v>1946</v>
      </c>
      <c r="D2979" s="8" t="s">
        <v>1415</v>
      </c>
      <c r="E2979" s="8" t="s">
        <v>10379</v>
      </c>
    </row>
    <row r="2980" spans="2:5" ht="12.75" customHeight="1">
      <c r="B2980" s="8" t="s">
        <v>1945</v>
      </c>
      <c r="C2980" s="8" t="s">
        <v>1946</v>
      </c>
      <c r="D2980" s="8" t="s">
        <v>8592</v>
      </c>
      <c r="E2980" s="8" t="s">
        <v>10380</v>
      </c>
    </row>
    <row r="2981" spans="2:5" ht="12.75" customHeight="1">
      <c r="B2981" s="8" t="s">
        <v>283</v>
      </c>
      <c r="C2981" s="8" t="s">
        <v>761</v>
      </c>
      <c r="D2981" s="8" t="s">
        <v>8310</v>
      </c>
      <c r="E2981" s="8" t="s">
        <v>10381</v>
      </c>
    </row>
    <row r="2982" spans="2:5" ht="12.75" customHeight="1">
      <c r="B2982" s="8" t="s">
        <v>283</v>
      </c>
      <c r="C2982" s="8" t="s">
        <v>761</v>
      </c>
      <c r="D2982" s="8" t="s">
        <v>10382</v>
      </c>
      <c r="E2982" s="8" t="s">
        <v>10383</v>
      </c>
    </row>
    <row r="2983" spans="2:5" ht="12.75" customHeight="1">
      <c r="B2983" s="8" t="s">
        <v>853</v>
      </c>
      <c r="C2983" s="8" t="s">
        <v>854</v>
      </c>
      <c r="D2983" s="8" t="s">
        <v>10384</v>
      </c>
      <c r="E2983" s="8" t="s">
        <v>10385</v>
      </c>
    </row>
    <row r="2984" spans="2:5" ht="12.75" customHeight="1">
      <c r="B2984" s="8" t="s">
        <v>740</v>
      </c>
      <c r="C2984" s="8" t="s">
        <v>6480</v>
      </c>
      <c r="D2984" s="8" t="s">
        <v>10384</v>
      </c>
      <c r="E2984" s="8" t="s">
        <v>10386</v>
      </c>
    </row>
    <row r="2985" spans="2:5" ht="12.75" customHeight="1">
      <c r="B2985" s="8" t="s">
        <v>367</v>
      </c>
      <c r="C2985" s="8" t="s">
        <v>735</v>
      </c>
      <c r="D2985" s="8" t="s">
        <v>10387</v>
      </c>
      <c r="E2985" s="8" t="s">
        <v>10388</v>
      </c>
    </row>
    <row r="2986" spans="2:5" ht="12.75" customHeight="1">
      <c r="B2986" s="8" t="s">
        <v>283</v>
      </c>
      <c r="C2986" s="8" t="s">
        <v>776</v>
      </c>
      <c r="D2986" s="8" t="s">
        <v>5927</v>
      </c>
      <c r="E2986" s="8" t="s">
        <v>10389</v>
      </c>
    </row>
    <row r="2987" spans="2:5" ht="12.75" customHeight="1">
      <c r="B2987" s="8" t="s">
        <v>301</v>
      </c>
      <c r="C2987" s="8" t="s">
        <v>415</v>
      </c>
      <c r="D2987" s="8" t="s">
        <v>10390</v>
      </c>
      <c r="E2987" s="8" t="s">
        <v>10391</v>
      </c>
    </row>
    <row r="2988" spans="2:5" ht="12.75" customHeight="1">
      <c r="B2988" s="8" t="s">
        <v>853</v>
      </c>
      <c r="C2988" s="8" t="s">
        <v>1006</v>
      </c>
      <c r="D2988" s="8" t="s">
        <v>10392</v>
      </c>
      <c r="E2988" s="8" t="s">
        <v>10393</v>
      </c>
    </row>
    <row r="2989" spans="2:5" ht="12.75" customHeight="1">
      <c r="B2989" s="8" t="s">
        <v>841</v>
      </c>
      <c r="C2989" s="8" t="s">
        <v>850</v>
      </c>
      <c r="D2989" s="8" t="s">
        <v>7421</v>
      </c>
      <c r="E2989" s="8" t="s">
        <v>10394</v>
      </c>
    </row>
    <row r="2990" spans="2:5" ht="12.75" customHeight="1">
      <c r="B2990" s="8" t="s">
        <v>868</v>
      </c>
      <c r="C2990" s="8" t="s">
        <v>6265</v>
      </c>
      <c r="D2990" s="8" t="s">
        <v>10395</v>
      </c>
      <c r="E2990" s="8" t="s">
        <v>10396</v>
      </c>
    </row>
    <row r="2991" spans="2:5" ht="12.75" customHeight="1">
      <c r="B2991" s="8" t="s">
        <v>301</v>
      </c>
      <c r="C2991" s="8" t="s">
        <v>888</v>
      </c>
      <c r="D2991" s="8" t="s">
        <v>10397</v>
      </c>
      <c r="E2991" s="8" t="s">
        <v>10398</v>
      </c>
    </row>
    <row r="2992" spans="2:5" ht="12.75" customHeight="1">
      <c r="B2992" s="8" t="s">
        <v>301</v>
      </c>
      <c r="C2992" s="8" t="s">
        <v>415</v>
      </c>
      <c r="D2992" s="8" t="s">
        <v>10397</v>
      </c>
      <c r="E2992" s="8" t="s">
        <v>10399</v>
      </c>
    </row>
    <row r="2993" spans="2:5" ht="12.75" customHeight="1">
      <c r="B2993" s="8" t="s">
        <v>868</v>
      </c>
      <c r="C2993" s="8" t="s">
        <v>6265</v>
      </c>
      <c r="D2993" s="8" t="s">
        <v>10400</v>
      </c>
      <c r="E2993" s="8" t="s">
        <v>10401</v>
      </c>
    </row>
    <row r="2994" spans="2:5" ht="12.75" customHeight="1">
      <c r="B2994" s="8" t="s">
        <v>301</v>
      </c>
      <c r="C2994" s="8" t="s">
        <v>302</v>
      </c>
      <c r="D2994" s="8" t="s">
        <v>304</v>
      </c>
      <c r="E2994" s="8" t="s">
        <v>10402</v>
      </c>
    </row>
    <row r="2995" spans="2:5" ht="12.75" customHeight="1">
      <c r="B2995" s="8" t="s">
        <v>301</v>
      </c>
      <c r="C2995" s="8" t="s">
        <v>302</v>
      </c>
      <c r="D2995" s="8" t="s">
        <v>304</v>
      </c>
      <c r="E2995" s="8" t="s">
        <v>325</v>
      </c>
    </row>
    <row r="2996" spans="2:5" ht="12.75" customHeight="1">
      <c r="B2996" s="8" t="s">
        <v>301</v>
      </c>
      <c r="C2996" s="8" t="s">
        <v>302</v>
      </c>
      <c r="D2996" s="8" t="s">
        <v>304</v>
      </c>
      <c r="E2996" s="8" t="s">
        <v>10403</v>
      </c>
    </row>
    <row r="2997" spans="2:5" ht="12.75" customHeight="1">
      <c r="B2997" s="8" t="s">
        <v>301</v>
      </c>
      <c r="C2997" s="8" t="s">
        <v>302</v>
      </c>
      <c r="D2997" s="8" t="s">
        <v>304</v>
      </c>
      <c r="E2997" s="8" t="s">
        <v>10404</v>
      </c>
    </row>
    <row r="2998" spans="2:5" ht="12.75" customHeight="1">
      <c r="B2998" s="8" t="s">
        <v>864</v>
      </c>
      <c r="C2998" s="8" t="s">
        <v>865</v>
      </c>
      <c r="D2998" s="8" t="s">
        <v>10405</v>
      </c>
      <c r="E2998" s="8" t="s">
        <v>10406</v>
      </c>
    </row>
    <row r="2999" spans="2:5" ht="12.75" customHeight="1">
      <c r="B2999" s="8" t="s">
        <v>367</v>
      </c>
      <c r="C2999" s="8" t="s">
        <v>978</v>
      </c>
      <c r="D2999" s="8" t="s">
        <v>979</v>
      </c>
      <c r="E2999" s="8" t="s">
        <v>981</v>
      </c>
    </row>
    <row r="3000" spans="2:5" ht="12.75" customHeight="1">
      <c r="B3000" s="8" t="s">
        <v>841</v>
      </c>
      <c r="C3000" s="8" t="s">
        <v>850</v>
      </c>
      <c r="D3000" s="8" t="s">
        <v>1091</v>
      </c>
      <c r="E3000" s="8" t="s">
        <v>10407</v>
      </c>
    </row>
    <row r="3001" spans="2:5" ht="12.75" customHeight="1">
      <c r="B3001" s="8" t="s">
        <v>841</v>
      </c>
      <c r="C3001" s="8" t="s">
        <v>850</v>
      </c>
      <c r="D3001" s="8" t="s">
        <v>1091</v>
      </c>
      <c r="E3001" s="8" t="s">
        <v>10408</v>
      </c>
    </row>
    <row r="3002" spans="2:5" ht="12.75" customHeight="1">
      <c r="B3002" s="8" t="s">
        <v>841</v>
      </c>
      <c r="C3002" s="8" t="s">
        <v>850</v>
      </c>
      <c r="D3002" s="8" t="s">
        <v>1415</v>
      </c>
      <c r="E3002" s="8" t="s">
        <v>10409</v>
      </c>
    </row>
    <row r="3003" spans="2:5" ht="12.75" customHeight="1">
      <c r="B3003" s="8" t="s">
        <v>868</v>
      </c>
      <c r="C3003" s="8" t="s">
        <v>6376</v>
      </c>
      <c r="D3003" s="8" t="s">
        <v>10410</v>
      </c>
      <c r="E3003" s="8" t="s">
        <v>10411</v>
      </c>
    </row>
    <row r="3004" spans="2:5" ht="12.75" customHeight="1">
      <c r="B3004" s="8" t="s">
        <v>1945</v>
      </c>
      <c r="C3004" s="8" t="s">
        <v>1946</v>
      </c>
      <c r="D3004" s="8" t="s">
        <v>10412</v>
      </c>
      <c r="E3004" s="8" t="s">
        <v>10412</v>
      </c>
    </row>
    <row r="3005" spans="2:5" ht="12.75" customHeight="1">
      <c r="B3005" s="8" t="s">
        <v>301</v>
      </c>
      <c r="C3005" s="8" t="s">
        <v>415</v>
      </c>
      <c r="D3005" s="8" t="s">
        <v>9653</v>
      </c>
      <c r="E3005" s="8" t="s">
        <v>10413</v>
      </c>
    </row>
    <row r="3006" spans="2:5" ht="12.75" customHeight="1">
      <c r="B3006" s="8" t="s">
        <v>301</v>
      </c>
      <c r="C3006" s="8" t="s">
        <v>415</v>
      </c>
      <c r="D3006" s="8" t="s">
        <v>9653</v>
      </c>
      <c r="E3006" s="8" t="s">
        <v>10414</v>
      </c>
    </row>
    <row r="3007" spans="2:5" ht="12.75" customHeight="1">
      <c r="B3007" s="8" t="s">
        <v>841</v>
      </c>
      <c r="C3007" s="8" t="s">
        <v>999</v>
      </c>
      <c r="D3007" s="8" t="s">
        <v>6322</v>
      </c>
      <c r="E3007" s="8" t="s">
        <v>10415</v>
      </c>
    </row>
    <row r="3008" spans="2:5" ht="12.75" customHeight="1">
      <c r="B3008" s="8" t="s">
        <v>301</v>
      </c>
      <c r="C3008" s="8" t="s">
        <v>878</v>
      </c>
      <c r="D3008" s="8" t="s">
        <v>334</v>
      </c>
      <c r="E3008" s="8" t="s">
        <v>880</v>
      </c>
    </row>
    <row r="3009" spans="2:5" ht="12.75" customHeight="1">
      <c r="B3009" s="8" t="s">
        <v>301</v>
      </c>
      <c r="C3009" s="8" t="s">
        <v>878</v>
      </c>
      <c r="D3009" s="8" t="s">
        <v>334</v>
      </c>
      <c r="E3009" s="8" t="s">
        <v>10416</v>
      </c>
    </row>
    <row r="3010" spans="2:5" ht="12.75" customHeight="1">
      <c r="B3010" s="8" t="s">
        <v>301</v>
      </c>
      <c r="C3010" s="8" t="s">
        <v>878</v>
      </c>
      <c r="D3010" s="8" t="s">
        <v>334</v>
      </c>
      <c r="E3010" s="8" t="s">
        <v>3196</v>
      </c>
    </row>
    <row r="3011" spans="2:5" ht="12.75" customHeight="1">
      <c r="B3011" s="8" t="s">
        <v>301</v>
      </c>
      <c r="C3011" s="8" t="s">
        <v>878</v>
      </c>
      <c r="D3011" s="8" t="s">
        <v>334</v>
      </c>
      <c r="E3011" s="8" t="s">
        <v>1364</v>
      </c>
    </row>
    <row r="3012" spans="2:5" ht="12.75" customHeight="1">
      <c r="B3012" s="8" t="s">
        <v>301</v>
      </c>
      <c r="C3012" s="8" t="s">
        <v>878</v>
      </c>
      <c r="D3012" s="8" t="s">
        <v>334</v>
      </c>
      <c r="E3012" s="8" t="s">
        <v>10417</v>
      </c>
    </row>
    <row r="3013" spans="2:5" ht="12.75" customHeight="1">
      <c r="B3013" s="8" t="s">
        <v>301</v>
      </c>
      <c r="C3013" s="8" t="s">
        <v>878</v>
      </c>
      <c r="D3013" s="8" t="s">
        <v>334</v>
      </c>
      <c r="E3013" s="8" t="s">
        <v>1333</v>
      </c>
    </row>
    <row r="3014" spans="2:5" ht="12.75" customHeight="1">
      <c r="B3014" s="8" t="s">
        <v>301</v>
      </c>
      <c r="C3014" s="8" t="s">
        <v>878</v>
      </c>
      <c r="D3014" s="8" t="s">
        <v>334</v>
      </c>
      <c r="E3014" s="8" t="s">
        <v>10418</v>
      </c>
    </row>
    <row r="3015" spans="2:5" ht="12.75" customHeight="1">
      <c r="B3015" s="8" t="s">
        <v>301</v>
      </c>
      <c r="C3015" s="8" t="s">
        <v>878</v>
      </c>
      <c r="D3015" s="8" t="s">
        <v>334</v>
      </c>
      <c r="E3015" s="8" t="s">
        <v>1192</v>
      </c>
    </row>
    <row r="3016" spans="2:5" ht="12.75" customHeight="1">
      <c r="B3016" s="8" t="s">
        <v>301</v>
      </c>
      <c r="C3016" s="8" t="s">
        <v>878</v>
      </c>
      <c r="D3016" s="8" t="s">
        <v>334</v>
      </c>
      <c r="E3016" s="8" t="s">
        <v>1327</v>
      </c>
    </row>
    <row r="3017" spans="2:5" ht="12.75" customHeight="1">
      <c r="B3017" s="8" t="s">
        <v>301</v>
      </c>
      <c r="C3017" s="8" t="s">
        <v>878</v>
      </c>
      <c r="D3017" s="8" t="s">
        <v>334</v>
      </c>
      <c r="E3017" s="8" t="s">
        <v>1044</v>
      </c>
    </row>
    <row r="3018" spans="2:5" ht="12.75" customHeight="1">
      <c r="B3018" s="8" t="s">
        <v>301</v>
      </c>
      <c r="C3018" s="8" t="s">
        <v>878</v>
      </c>
      <c r="D3018" s="8" t="s">
        <v>1415</v>
      </c>
      <c r="E3018" s="8" t="s">
        <v>10419</v>
      </c>
    </row>
    <row r="3019" spans="2:5" ht="12.75" customHeight="1">
      <c r="B3019" s="8" t="s">
        <v>740</v>
      </c>
      <c r="C3019" s="8" t="s">
        <v>6480</v>
      </c>
      <c r="D3019" s="8" t="s">
        <v>10420</v>
      </c>
      <c r="E3019" s="8" t="s">
        <v>10421</v>
      </c>
    </row>
    <row r="3020" spans="2:5" ht="12.75" customHeight="1">
      <c r="B3020" s="8" t="s">
        <v>1028</v>
      </c>
      <c r="C3020" s="8" t="s">
        <v>1029</v>
      </c>
      <c r="D3020" s="8" t="s">
        <v>10422</v>
      </c>
      <c r="E3020" s="8" t="s">
        <v>10423</v>
      </c>
    </row>
    <row r="3021" spans="2:5" ht="12.75" customHeight="1">
      <c r="B3021" s="8" t="s">
        <v>367</v>
      </c>
      <c r="C3021" s="8" t="s">
        <v>368</v>
      </c>
      <c r="D3021" s="8" t="s">
        <v>7342</v>
      </c>
      <c r="E3021" s="8" t="s">
        <v>10424</v>
      </c>
    </row>
    <row r="3022" spans="2:5" ht="12.75" customHeight="1">
      <c r="B3022" s="8" t="s">
        <v>367</v>
      </c>
      <c r="C3022" s="8" t="s">
        <v>1259</v>
      </c>
      <c r="D3022" s="8" t="s">
        <v>10425</v>
      </c>
      <c r="E3022" s="8" t="s">
        <v>10426</v>
      </c>
    </row>
    <row r="3023" spans="2:5" ht="12.75" customHeight="1">
      <c r="B3023" s="8" t="s">
        <v>982</v>
      </c>
      <c r="C3023" s="8" t="s">
        <v>8306</v>
      </c>
      <c r="D3023" s="8" t="s">
        <v>10427</v>
      </c>
      <c r="E3023" s="8" t="s">
        <v>10428</v>
      </c>
    </row>
    <row r="3024" spans="2:5" ht="12.75" customHeight="1">
      <c r="B3024" s="8" t="s">
        <v>828</v>
      </c>
      <c r="C3024" s="8" t="s">
        <v>829</v>
      </c>
      <c r="D3024" s="8" t="s">
        <v>334</v>
      </c>
      <c r="E3024" s="8" t="s">
        <v>10429</v>
      </c>
    </row>
    <row r="3025" spans="2:5" ht="12.75" customHeight="1">
      <c r="B3025" s="8" t="s">
        <v>828</v>
      </c>
      <c r="C3025" s="8" t="s">
        <v>829</v>
      </c>
      <c r="D3025" s="8" t="s">
        <v>334</v>
      </c>
      <c r="E3025" s="8" t="s">
        <v>1283</v>
      </c>
    </row>
    <row r="3026" spans="2:5" ht="12.75" customHeight="1">
      <c r="B3026" s="8" t="s">
        <v>828</v>
      </c>
      <c r="C3026" s="8" t="s">
        <v>829</v>
      </c>
      <c r="D3026" s="8" t="s">
        <v>334</v>
      </c>
      <c r="E3026" s="8" t="s">
        <v>1288</v>
      </c>
    </row>
    <row r="3027" spans="2:5" ht="12.75" customHeight="1">
      <c r="B3027" s="8" t="s">
        <v>828</v>
      </c>
      <c r="C3027" s="8" t="s">
        <v>829</v>
      </c>
      <c r="D3027" s="8" t="s">
        <v>334</v>
      </c>
      <c r="E3027" s="8" t="s">
        <v>10430</v>
      </c>
    </row>
    <row r="3028" spans="2:5" ht="12.75" customHeight="1">
      <c r="B3028" s="8" t="s">
        <v>828</v>
      </c>
      <c r="C3028" s="8" t="s">
        <v>829</v>
      </c>
      <c r="D3028" s="8" t="s">
        <v>334</v>
      </c>
      <c r="E3028" s="8" t="s">
        <v>10431</v>
      </c>
    </row>
    <row r="3029" spans="2:5" ht="12.75" customHeight="1">
      <c r="B3029" s="8" t="s">
        <v>828</v>
      </c>
      <c r="C3029" s="8" t="s">
        <v>829</v>
      </c>
      <c r="D3029" s="8" t="s">
        <v>334</v>
      </c>
      <c r="E3029" s="8" t="s">
        <v>1115</v>
      </c>
    </row>
    <row r="3030" spans="2:5" ht="12.75" customHeight="1">
      <c r="B3030" s="8" t="s">
        <v>853</v>
      </c>
      <c r="C3030" s="8" t="s">
        <v>1006</v>
      </c>
      <c r="D3030" s="8" t="s">
        <v>10432</v>
      </c>
      <c r="E3030" s="8" t="s">
        <v>10433</v>
      </c>
    </row>
    <row r="3031" spans="2:5" ht="12.75" customHeight="1">
      <c r="B3031" s="8" t="s">
        <v>990</v>
      </c>
      <c r="C3031" s="8" t="s">
        <v>991</v>
      </c>
      <c r="D3031" s="8" t="s">
        <v>10434</v>
      </c>
      <c r="E3031" s="8" t="s">
        <v>10435</v>
      </c>
    </row>
    <row r="3032" spans="2:5" ht="12.75" customHeight="1">
      <c r="B3032" s="8" t="s">
        <v>841</v>
      </c>
      <c r="C3032" s="8" t="s">
        <v>842</v>
      </c>
      <c r="D3032" s="8" t="s">
        <v>843</v>
      </c>
      <c r="E3032" s="8" t="s">
        <v>845</v>
      </c>
    </row>
    <row r="3033" spans="2:5" ht="12.75" customHeight="1">
      <c r="B3033" s="8" t="s">
        <v>841</v>
      </c>
      <c r="C3033" s="8" t="s">
        <v>842</v>
      </c>
      <c r="D3033" s="8" t="s">
        <v>843</v>
      </c>
      <c r="E3033" s="8" t="s">
        <v>10436</v>
      </c>
    </row>
    <row r="3034" spans="2:5" ht="12.75" customHeight="1">
      <c r="B3034" s="8" t="s">
        <v>841</v>
      </c>
      <c r="C3034" s="8" t="s">
        <v>842</v>
      </c>
      <c r="D3034" s="8" t="s">
        <v>10437</v>
      </c>
      <c r="E3034" s="8" t="s">
        <v>10438</v>
      </c>
    </row>
    <row r="3035" spans="2:5" ht="12.75" customHeight="1">
      <c r="B3035" s="8" t="s">
        <v>367</v>
      </c>
      <c r="C3035" s="8" t="s">
        <v>735</v>
      </c>
      <c r="D3035" s="8" t="s">
        <v>784</v>
      </c>
      <c r="E3035" s="8" t="s">
        <v>10439</v>
      </c>
    </row>
    <row r="3036" spans="2:5" ht="12.75" customHeight="1">
      <c r="B3036" s="8" t="s">
        <v>367</v>
      </c>
      <c r="C3036" s="8" t="s">
        <v>368</v>
      </c>
      <c r="D3036" s="8" t="s">
        <v>784</v>
      </c>
      <c r="E3036" s="8" t="s">
        <v>10440</v>
      </c>
    </row>
    <row r="3037" spans="2:5" ht="12.75" customHeight="1">
      <c r="B3037" s="8" t="s">
        <v>367</v>
      </c>
      <c r="C3037" s="8" t="s">
        <v>735</v>
      </c>
      <c r="D3037" s="8" t="s">
        <v>784</v>
      </c>
      <c r="E3037" s="8" t="s">
        <v>10441</v>
      </c>
    </row>
    <row r="3038" spans="2:5" ht="12.75" customHeight="1">
      <c r="B3038" s="8" t="s">
        <v>367</v>
      </c>
      <c r="C3038" s="8" t="s">
        <v>735</v>
      </c>
      <c r="D3038" s="8" t="s">
        <v>784</v>
      </c>
      <c r="E3038" s="8" t="s">
        <v>10442</v>
      </c>
    </row>
    <row r="3039" spans="2:5" ht="12.75" customHeight="1">
      <c r="B3039" s="8" t="s">
        <v>367</v>
      </c>
      <c r="C3039" s="8" t="s">
        <v>735</v>
      </c>
      <c r="D3039" s="8" t="s">
        <v>784</v>
      </c>
      <c r="E3039" s="8" t="s">
        <v>10443</v>
      </c>
    </row>
    <row r="3040" spans="2:5" ht="12.75" customHeight="1">
      <c r="B3040" s="8" t="s">
        <v>367</v>
      </c>
      <c r="C3040" s="8" t="s">
        <v>368</v>
      </c>
      <c r="D3040" s="8" t="s">
        <v>784</v>
      </c>
      <c r="E3040" s="8" t="s">
        <v>10444</v>
      </c>
    </row>
    <row r="3041" spans="2:5" ht="12.75" customHeight="1">
      <c r="B3041" s="8" t="s">
        <v>367</v>
      </c>
      <c r="C3041" s="8" t="s">
        <v>735</v>
      </c>
      <c r="D3041" s="8" t="s">
        <v>784</v>
      </c>
      <c r="E3041" s="8" t="s">
        <v>10445</v>
      </c>
    </row>
    <row r="3042" spans="2:5" ht="12.75" customHeight="1">
      <c r="B3042" s="8" t="s">
        <v>367</v>
      </c>
      <c r="C3042" s="8" t="s">
        <v>735</v>
      </c>
      <c r="D3042" s="8" t="s">
        <v>784</v>
      </c>
      <c r="E3042" s="8" t="s">
        <v>10446</v>
      </c>
    </row>
    <row r="3043" spans="2:5" ht="12.75" customHeight="1">
      <c r="B3043" s="8" t="s">
        <v>367</v>
      </c>
      <c r="C3043" s="8" t="s">
        <v>735</v>
      </c>
      <c r="D3043" s="8" t="s">
        <v>784</v>
      </c>
      <c r="E3043" s="8" t="s">
        <v>10447</v>
      </c>
    </row>
    <row r="3044" spans="2:5" ht="12.75" customHeight="1">
      <c r="B3044" s="8" t="s">
        <v>367</v>
      </c>
      <c r="C3044" s="8" t="s">
        <v>735</v>
      </c>
      <c r="D3044" s="8" t="s">
        <v>784</v>
      </c>
      <c r="E3044" s="8" t="s">
        <v>10448</v>
      </c>
    </row>
    <row r="3045" spans="2:5" ht="12.75" customHeight="1">
      <c r="B3045" s="8" t="s">
        <v>367</v>
      </c>
      <c r="C3045" s="8" t="s">
        <v>735</v>
      </c>
      <c r="D3045" s="8" t="s">
        <v>784</v>
      </c>
      <c r="E3045" s="8" t="s">
        <v>10449</v>
      </c>
    </row>
    <row r="3046" spans="2:5" ht="12.75" customHeight="1">
      <c r="B3046" s="8" t="s">
        <v>367</v>
      </c>
      <c r="C3046" s="8" t="s">
        <v>735</v>
      </c>
      <c r="D3046" s="8" t="s">
        <v>784</v>
      </c>
      <c r="E3046" s="8" t="s">
        <v>10450</v>
      </c>
    </row>
    <row r="3047" spans="2:5" ht="12.75" customHeight="1">
      <c r="B3047" s="8" t="s">
        <v>990</v>
      </c>
      <c r="C3047" s="8" t="s">
        <v>991</v>
      </c>
      <c r="D3047" s="8" t="s">
        <v>10451</v>
      </c>
      <c r="E3047" s="8" t="s">
        <v>10452</v>
      </c>
    </row>
    <row r="3048" spans="2:5" ht="12.75" customHeight="1">
      <c r="B3048" s="8" t="s">
        <v>301</v>
      </c>
      <c r="C3048" s="8" t="s">
        <v>302</v>
      </c>
      <c r="D3048" s="8" t="s">
        <v>10453</v>
      </c>
      <c r="E3048" s="8" t="s">
        <v>10454</v>
      </c>
    </row>
    <row r="3049" spans="2:5" ht="12.75" customHeight="1">
      <c r="B3049" s="8" t="s">
        <v>864</v>
      </c>
      <c r="C3049" s="8" t="s">
        <v>865</v>
      </c>
      <c r="D3049" s="8" t="s">
        <v>10455</v>
      </c>
      <c r="E3049" s="8" t="s">
        <v>10456</v>
      </c>
    </row>
    <row r="3050" spans="2:5" ht="12.75" customHeight="1">
      <c r="B3050" s="8" t="s">
        <v>853</v>
      </c>
      <c r="C3050" s="8" t="s">
        <v>1006</v>
      </c>
      <c r="D3050" s="8" t="s">
        <v>10457</v>
      </c>
      <c r="E3050" s="8" t="s">
        <v>10458</v>
      </c>
    </row>
    <row r="3051" spans="2:5" ht="12.75" customHeight="1">
      <c r="B3051" s="8" t="s">
        <v>367</v>
      </c>
      <c r="C3051" s="8" t="s">
        <v>1271</v>
      </c>
      <c r="D3051" s="8" t="s">
        <v>10459</v>
      </c>
      <c r="E3051" s="8" t="s">
        <v>10460</v>
      </c>
    </row>
    <row r="3052" spans="2:5" ht="12.75" customHeight="1">
      <c r="B3052" s="8" t="s">
        <v>367</v>
      </c>
      <c r="C3052" s="8" t="s">
        <v>2340</v>
      </c>
      <c r="D3052" s="8" t="s">
        <v>10459</v>
      </c>
      <c r="E3052" s="8" t="s">
        <v>10461</v>
      </c>
    </row>
    <row r="3053" spans="2:5" ht="12.75" customHeight="1">
      <c r="B3053" s="8" t="s">
        <v>367</v>
      </c>
      <c r="C3053" s="8" t="s">
        <v>2340</v>
      </c>
      <c r="D3053" s="8" t="s">
        <v>10459</v>
      </c>
      <c r="E3053" s="8" t="s">
        <v>10462</v>
      </c>
    </row>
    <row r="3054" spans="2:5" ht="12.75" customHeight="1">
      <c r="B3054" s="8" t="s">
        <v>367</v>
      </c>
      <c r="C3054" s="8" t="s">
        <v>7672</v>
      </c>
      <c r="D3054" s="8" t="s">
        <v>10459</v>
      </c>
      <c r="E3054" s="8" t="s">
        <v>10463</v>
      </c>
    </row>
    <row r="3055" spans="2:5" ht="12.75" customHeight="1">
      <c r="B3055" s="8" t="s">
        <v>367</v>
      </c>
      <c r="C3055" s="8" t="s">
        <v>794</v>
      </c>
      <c r="D3055" s="8" t="s">
        <v>10459</v>
      </c>
      <c r="E3055" s="8" t="s">
        <v>10464</v>
      </c>
    </row>
    <row r="3056" spans="2:5" ht="12.75" customHeight="1">
      <c r="B3056" s="8" t="s">
        <v>367</v>
      </c>
      <c r="C3056" s="8" t="s">
        <v>731</v>
      </c>
      <c r="D3056" s="8" t="s">
        <v>10459</v>
      </c>
      <c r="E3056" s="8" t="s">
        <v>10465</v>
      </c>
    </row>
    <row r="3057" spans="2:5" ht="12.75" customHeight="1">
      <c r="B3057" s="8" t="s">
        <v>367</v>
      </c>
      <c r="C3057" s="8" t="s">
        <v>819</v>
      </c>
      <c r="D3057" s="8" t="s">
        <v>10459</v>
      </c>
      <c r="E3057" s="8" t="s">
        <v>10466</v>
      </c>
    </row>
    <row r="3058" spans="2:5" ht="12.75" customHeight="1">
      <c r="B3058" s="8" t="s">
        <v>367</v>
      </c>
      <c r="C3058" s="8" t="s">
        <v>2340</v>
      </c>
      <c r="D3058" s="8" t="s">
        <v>10459</v>
      </c>
      <c r="E3058" s="8" t="s">
        <v>10467</v>
      </c>
    </row>
    <row r="3059" spans="2:5" ht="12.75" customHeight="1">
      <c r="B3059" s="8" t="s">
        <v>367</v>
      </c>
      <c r="C3059" s="8" t="s">
        <v>6328</v>
      </c>
      <c r="D3059" s="8" t="s">
        <v>10459</v>
      </c>
      <c r="E3059" s="8" t="s">
        <v>10468</v>
      </c>
    </row>
    <row r="3060" spans="2:5" ht="12.75" customHeight="1">
      <c r="B3060" s="8" t="s">
        <v>367</v>
      </c>
      <c r="C3060" s="8" t="s">
        <v>7672</v>
      </c>
      <c r="D3060" s="8" t="s">
        <v>1415</v>
      </c>
      <c r="E3060" s="8" t="s">
        <v>10469</v>
      </c>
    </row>
    <row r="3061" spans="2:5" ht="12.75" customHeight="1">
      <c r="B3061" s="8" t="s">
        <v>367</v>
      </c>
      <c r="C3061" s="8" t="s">
        <v>735</v>
      </c>
      <c r="D3061" s="8" t="s">
        <v>10470</v>
      </c>
      <c r="E3061" s="8" t="s">
        <v>10471</v>
      </c>
    </row>
    <row r="3062" spans="2:5" ht="12.75" customHeight="1">
      <c r="B3062" s="8" t="s">
        <v>367</v>
      </c>
      <c r="C3062" s="8" t="s">
        <v>819</v>
      </c>
      <c r="D3062" s="8" t="s">
        <v>825</v>
      </c>
      <c r="E3062" s="8" t="s">
        <v>827</v>
      </c>
    </row>
    <row r="3063" spans="2:5" ht="12.75" customHeight="1">
      <c r="B3063" s="8" t="s">
        <v>990</v>
      </c>
      <c r="C3063" s="8" t="s">
        <v>991</v>
      </c>
      <c r="D3063" s="8" t="s">
        <v>5319</v>
      </c>
      <c r="E3063" s="8" t="s">
        <v>10472</v>
      </c>
    </row>
    <row r="3064" spans="2:5" ht="12.75" customHeight="1">
      <c r="B3064" s="8" t="s">
        <v>367</v>
      </c>
      <c r="C3064" s="8" t="s">
        <v>794</v>
      </c>
      <c r="D3064" s="8" t="s">
        <v>334</v>
      </c>
      <c r="E3064" s="8" t="s">
        <v>798</v>
      </c>
    </row>
    <row r="3065" spans="2:5" ht="12.75" customHeight="1">
      <c r="B3065" s="8" t="s">
        <v>367</v>
      </c>
      <c r="C3065" s="8" t="s">
        <v>794</v>
      </c>
      <c r="D3065" s="8" t="s">
        <v>334</v>
      </c>
      <c r="E3065" s="8" t="s">
        <v>10473</v>
      </c>
    </row>
    <row r="3066" spans="2:5" ht="12.75" customHeight="1">
      <c r="B3066" s="8" t="s">
        <v>7058</v>
      </c>
      <c r="C3066" s="8" t="s">
        <v>7691</v>
      </c>
      <c r="D3066" s="8" t="s">
        <v>1415</v>
      </c>
      <c r="E3066" s="8" t="s">
        <v>10474</v>
      </c>
    </row>
    <row r="3067" spans="2:5" ht="12.75" customHeight="1">
      <c r="B3067" s="8" t="s">
        <v>7058</v>
      </c>
      <c r="C3067" s="8" t="s">
        <v>7691</v>
      </c>
      <c r="D3067" s="8" t="s">
        <v>10475</v>
      </c>
      <c r="E3067" s="8" t="s">
        <v>10476</v>
      </c>
    </row>
    <row r="3068" spans="2:5" ht="12.75" customHeight="1">
      <c r="B3068" s="8" t="s">
        <v>7058</v>
      </c>
      <c r="C3068" s="8" t="s">
        <v>7691</v>
      </c>
      <c r="D3068" s="8" t="s">
        <v>10477</v>
      </c>
      <c r="E3068" s="8" t="s">
        <v>10478</v>
      </c>
    </row>
    <row r="3069" spans="2:5" ht="12.75" customHeight="1">
      <c r="B3069" s="8" t="s">
        <v>7058</v>
      </c>
      <c r="C3069" s="8" t="s">
        <v>7691</v>
      </c>
      <c r="D3069" s="8" t="s">
        <v>10479</v>
      </c>
      <c r="E3069" s="8" t="s">
        <v>10480</v>
      </c>
    </row>
    <row r="3070" spans="2:5" ht="12.75" customHeight="1">
      <c r="B3070" s="8" t="s">
        <v>853</v>
      </c>
      <c r="C3070" s="8" t="s">
        <v>1006</v>
      </c>
      <c r="D3070" s="8" t="s">
        <v>7399</v>
      </c>
      <c r="E3070" s="8" t="s">
        <v>10481</v>
      </c>
    </row>
    <row r="3071" spans="2:5" ht="12.75" customHeight="1">
      <c r="B3071" s="8" t="s">
        <v>853</v>
      </c>
      <c r="C3071" s="8" t="s">
        <v>1006</v>
      </c>
      <c r="D3071" s="8" t="s">
        <v>1415</v>
      </c>
      <c r="E3071" s="8" t="s">
        <v>10482</v>
      </c>
    </row>
    <row r="3072" spans="2:5" ht="12.75" customHeight="1">
      <c r="B3072" s="8" t="s">
        <v>853</v>
      </c>
      <c r="C3072" s="8" t="s">
        <v>1006</v>
      </c>
      <c r="D3072" s="8" t="s">
        <v>1415</v>
      </c>
      <c r="E3072" s="8" t="s">
        <v>10483</v>
      </c>
    </row>
    <row r="3073" spans="2:5" ht="12.75" customHeight="1">
      <c r="B3073" s="8" t="s">
        <v>853</v>
      </c>
      <c r="C3073" s="8" t="s">
        <v>1006</v>
      </c>
      <c r="D3073" s="8" t="s">
        <v>7399</v>
      </c>
      <c r="E3073" s="8" t="s">
        <v>10484</v>
      </c>
    </row>
    <row r="3074" spans="2:5" ht="12.75" customHeight="1">
      <c r="B3074" s="8" t="s">
        <v>864</v>
      </c>
      <c r="C3074" s="8" t="s">
        <v>865</v>
      </c>
      <c r="D3074" s="8" t="s">
        <v>10485</v>
      </c>
      <c r="E3074" s="8" t="s">
        <v>10486</v>
      </c>
    </row>
    <row r="3075" spans="2:5" ht="12.75" customHeight="1">
      <c r="B3075" s="8" t="s">
        <v>864</v>
      </c>
      <c r="C3075" s="8" t="s">
        <v>865</v>
      </c>
      <c r="D3075" s="8" t="s">
        <v>1415</v>
      </c>
      <c r="E3075" s="8" t="s">
        <v>10487</v>
      </c>
    </row>
    <row r="3076" spans="2:5" ht="12.75" customHeight="1">
      <c r="B3076" s="8" t="s">
        <v>990</v>
      </c>
      <c r="C3076" s="8" t="s">
        <v>991</v>
      </c>
      <c r="D3076" s="8" t="s">
        <v>10488</v>
      </c>
      <c r="E3076" s="8" t="s">
        <v>10489</v>
      </c>
    </row>
    <row r="3077" spans="2:5" ht="12.75" customHeight="1">
      <c r="B3077" s="8" t="s">
        <v>990</v>
      </c>
      <c r="C3077" s="8" t="s">
        <v>991</v>
      </c>
      <c r="D3077" s="8" t="s">
        <v>10488</v>
      </c>
      <c r="E3077" s="8" t="s">
        <v>10490</v>
      </c>
    </row>
    <row r="3078" spans="2:5" ht="12.75" customHeight="1">
      <c r="B3078" s="8" t="s">
        <v>990</v>
      </c>
      <c r="C3078" s="8" t="s">
        <v>991</v>
      </c>
      <c r="D3078" s="8" t="s">
        <v>10488</v>
      </c>
      <c r="E3078" s="8" t="s">
        <v>10491</v>
      </c>
    </row>
    <row r="3079" spans="2:5" ht="12.75" customHeight="1">
      <c r="B3079" s="8" t="s">
        <v>990</v>
      </c>
      <c r="C3079" s="8" t="s">
        <v>991</v>
      </c>
      <c r="D3079" s="8" t="s">
        <v>1415</v>
      </c>
      <c r="E3079" s="8" t="s">
        <v>10492</v>
      </c>
    </row>
    <row r="3080" spans="2:5" ht="12.75" customHeight="1">
      <c r="B3080" s="8" t="s">
        <v>990</v>
      </c>
      <c r="C3080" s="8" t="s">
        <v>991</v>
      </c>
      <c r="D3080" s="8" t="s">
        <v>1415</v>
      </c>
      <c r="E3080" s="8" t="s">
        <v>10493</v>
      </c>
    </row>
    <row r="3081" spans="2:5" ht="12.75" customHeight="1">
      <c r="B3081" s="8" t="s">
        <v>990</v>
      </c>
      <c r="C3081" s="8" t="s">
        <v>991</v>
      </c>
      <c r="D3081" s="8" t="s">
        <v>1415</v>
      </c>
      <c r="E3081" s="8" t="s">
        <v>10494</v>
      </c>
    </row>
    <row r="3082" spans="2:5" ht="12.75" customHeight="1">
      <c r="B3082" s="8" t="s">
        <v>990</v>
      </c>
      <c r="C3082" s="8" t="s">
        <v>991</v>
      </c>
      <c r="D3082" s="8" t="s">
        <v>1415</v>
      </c>
      <c r="E3082" s="8" t="s">
        <v>10495</v>
      </c>
    </row>
    <row r="3083" spans="2:5" ht="12.75" customHeight="1">
      <c r="B3083" s="8" t="s">
        <v>990</v>
      </c>
      <c r="C3083" s="8" t="s">
        <v>991</v>
      </c>
      <c r="D3083" s="8" t="s">
        <v>1415</v>
      </c>
      <c r="E3083" s="8" t="s">
        <v>10496</v>
      </c>
    </row>
    <row r="3084" spans="2:5" ht="12.75" customHeight="1">
      <c r="B3084" s="8" t="s">
        <v>990</v>
      </c>
      <c r="C3084" s="8" t="s">
        <v>991</v>
      </c>
      <c r="D3084" s="8" t="s">
        <v>1415</v>
      </c>
      <c r="E3084" s="8" t="s">
        <v>10497</v>
      </c>
    </row>
    <row r="3085" spans="2:5" ht="12.75" customHeight="1">
      <c r="B3085" s="8" t="s">
        <v>990</v>
      </c>
      <c r="C3085" s="8" t="s">
        <v>991</v>
      </c>
      <c r="D3085" s="8" t="s">
        <v>1415</v>
      </c>
      <c r="E3085" s="8" t="s">
        <v>10498</v>
      </c>
    </row>
    <row r="3086" spans="2:5" ht="12.75" customHeight="1">
      <c r="B3086" s="8" t="s">
        <v>7058</v>
      </c>
      <c r="C3086" s="8" t="s">
        <v>7691</v>
      </c>
      <c r="D3086" s="8" t="s">
        <v>10499</v>
      </c>
      <c r="E3086" s="8" t="s">
        <v>10500</v>
      </c>
    </row>
    <row r="3087" spans="2:5" ht="12.75" customHeight="1">
      <c r="B3087" s="8" t="s">
        <v>7058</v>
      </c>
      <c r="C3087" s="8" t="s">
        <v>7691</v>
      </c>
      <c r="D3087" s="8" t="s">
        <v>10501</v>
      </c>
      <c r="E3087" s="8" t="s">
        <v>10501</v>
      </c>
    </row>
    <row r="3088" spans="2:5" ht="12.75" customHeight="1">
      <c r="B3088" s="8" t="s">
        <v>864</v>
      </c>
      <c r="C3088" s="8" t="s">
        <v>865</v>
      </c>
      <c r="D3088" s="8" t="s">
        <v>10502</v>
      </c>
      <c r="E3088" s="8" t="s">
        <v>10502</v>
      </c>
    </row>
    <row r="3089" spans="2:5" ht="12.75" customHeight="1">
      <c r="B3089" s="8" t="s">
        <v>853</v>
      </c>
      <c r="C3089" s="8" t="s">
        <v>1006</v>
      </c>
      <c r="D3089" s="8" t="s">
        <v>10503</v>
      </c>
      <c r="E3089" s="8" t="s">
        <v>10504</v>
      </c>
    </row>
    <row r="3090" spans="2:5" ht="12.75" customHeight="1">
      <c r="B3090" s="8" t="s">
        <v>864</v>
      </c>
      <c r="C3090" s="8" t="s">
        <v>865</v>
      </c>
      <c r="D3090" s="8" t="s">
        <v>10505</v>
      </c>
      <c r="E3090" s="8" t="s">
        <v>10506</v>
      </c>
    </row>
    <row r="3091" spans="2:5" ht="12.75" customHeight="1">
      <c r="B3091" s="8" t="s">
        <v>828</v>
      </c>
      <c r="C3091" s="8" t="s">
        <v>987</v>
      </c>
      <c r="D3091" s="8" t="s">
        <v>10507</v>
      </c>
      <c r="E3091" s="8" t="s">
        <v>10508</v>
      </c>
    </row>
    <row r="3092" spans="2:5" ht="12.75" customHeight="1">
      <c r="B3092" s="8" t="s">
        <v>740</v>
      </c>
      <c r="C3092" s="8" t="s">
        <v>6681</v>
      </c>
      <c r="D3092" s="8" t="s">
        <v>10509</v>
      </c>
      <c r="E3092" s="8" t="s">
        <v>10510</v>
      </c>
    </row>
    <row r="3093" spans="2:5" ht="12.75" customHeight="1">
      <c r="B3093" s="8" t="s">
        <v>367</v>
      </c>
      <c r="C3093" s="8" t="s">
        <v>1739</v>
      </c>
      <c r="D3093" s="8" t="s">
        <v>2287</v>
      </c>
      <c r="E3093" s="8" t="s">
        <v>2289</v>
      </c>
    </row>
    <row r="3094" spans="2:5" ht="12.75" customHeight="1">
      <c r="B3094" s="8" t="s">
        <v>367</v>
      </c>
      <c r="C3094" s="8" t="s">
        <v>1739</v>
      </c>
      <c r="D3094" s="8" t="s">
        <v>732</v>
      </c>
      <c r="E3094" s="8" t="s">
        <v>10511</v>
      </c>
    </row>
    <row r="3095" spans="2:5" ht="12.75" customHeight="1">
      <c r="B3095" s="8" t="s">
        <v>283</v>
      </c>
      <c r="C3095" s="8" t="s">
        <v>1234</v>
      </c>
      <c r="D3095" s="8" t="s">
        <v>10512</v>
      </c>
      <c r="E3095" s="8" t="s">
        <v>10513</v>
      </c>
    </row>
    <row r="3096" spans="2:5" ht="12.75" customHeight="1">
      <c r="B3096" s="8" t="s">
        <v>283</v>
      </c>
      <c r="C3096" s="8" t="s">
        <v>1234</v>
      </c>
      <c r="D3096" s="8" t="s">
        <v>10512</v>
      </c>
      <c r="E3096" s="8" t="s">
        <v>10514</v>
      </c>
    </row>
    <row r="3097" spans="2:5" ht="12.75" customHeight="1">
      <c r="B3097" s="8" t="s">
        <v>283</v>
      </c>
      <c r="C3097" s="8" t="s">
        <v>1234</v>
      </c>
      <c r="D3097" s="8" t="s">
        <v>10512</v>
      </c>
      <c r="E3097" s="8" t="s">
        <v>10515</v>
      </c>
    </row>
    <row r="3098" spans="2:5" ht="12.75" customHeight="1">
      <c r="B3098" s="8" t="s">
        <v>301</v>
      </c>
      <c r="C3098" s="8" t="s">
        <v>888</v>
      </c>
      <c r="D3098" s="8" t="s">
        <v>10516</v>
      </c>
      <c r="E3098" s="8" t="s">
        <v>10517</v>
      </c>
    </row>
    <row r="3099" spans="2:5" ht="12.75" customHeight="1">
      <c r="B3099" s="8" t="s">
        <v>301</v>
      </c>
      <c r="C3099" s="8" t="s">
        <v>881</v>
      </c>
      <c r="D3099" s="8" t="s">
        <v>10516</v>
      </c>
      <c r="E3099" s="8" t="s">
        <v>10518</v>
      </c>
    </row>
    <row r="3100" spans="2:5" ht="12.75" customHeight="1">
      <c r="B3100" s="8" t="s">
        <v>301</v>
      </c>
      <c r="C3100" s="8" t="s">
        <v>881</v>
      </c>
      <c r="D3100" s="8" t="s">
        <v>10516</v>
      </c>
      <c r="E3100" s="8" t="s">
        <v>10519</v>
      </c>
    </row>
    <row r="3101" spans="2:5" ht="12.75" customHeight="1">
      <c r="B3101" s="8" t="s">
        <v>367</v>
      </c>
      <c r="C3101" s="8" t="s">
        <v>2340</v>
      </c>
      <c r="D3101" s="8" t="s">
        <v>10520</v>
      </c>
      <c r="E3101" s="8" t="s">
        <v>10521</v>
      </c>
    </row>
    <row r="3102" spans="2:5" ht="12.75" customHeight="1">
      <c r="B3102" s="8" t="s">
        <v>828</v>
      </c>
      <c r="C3102" s="8" t="s">
        <v>7331</v>
      </c>
      <c r="D3102" s="8" t="s">
        <v>334</v>
      </c>
      <c r="E3102" s="8" t="s">
        <v>10522</v>
      </c>
    </row>
    <row r="3103" spans="2:5" ht="12.75" customHeight="1">
      <c r="B3103" s="8" t="s">
        <v>828</v>
      </c>
      <c r="C3103" s="8" t="s">
        <v>835</v>
      </c>
      <c r="D3103" s="8" t="s">
        <v>334</v>
      </c>
      <c r="E3103" s="8" t="s">
        <v>10523</v>
      </c>
    </row>
    <row r="3104" spans="2:5" ht="12.75" customHeight="1">
      <c r="B3104" s="8" t="s">
        <v>868</v>
      </c>
      <c r="C3104" s="8" t="s">
        <v>6278</v>
      </c>
      <c r="D3104" s="8" t="s">
        <v>8300</v>
      </c>
      <c r="E3104" s="8" t="s">
        <v>10524</v>
      </c>
    </row>
    <row r="3105" spans="2:5" ht="12.75" customHeight="1">
      <c r="B3105" s="8" t="s">
        <v>841</v>
      </c>
      <c r="C3105" s="8" t="s">
        <v>850</v>
      </c>
      <c r="D3105" s="8" t="s">
        <v>10525</v>
      </c>
      <c r="E3105" s="8" t="s">
        <v>10526</v>
      </c>
    </row>
    <row r="3106" spans="2:5" ht="12.75" customHeight="1">
      <c r="B3106" s="8" t="s">
        <v>841</v>
      </c>
      <c r="C3106" s="8" t="s">
        <v>850</v>
      </c>
      <c r="D3106" s="8" t="s">
        <v>10527</v>
      </c>
      <c r="E3106" s="8" t="s">
        <v>10528</v>
      </c>
    </row>
    <row r="3107" spans="2:5" ht="12.75" customHeight="1">
      <c r="B3107" s="8" t="s">
        <v>990</v>
      </c>
      <c r="C3107" s="8" t="s">
        <v>991</v>
      </c>
      <c r="D3107" s="8" t="s">
        <v>10529</v>
      </c>
      <c r="E3107" s="8" t="s">
        <v>10530</v>
      </c>
    </row>
    <row r="3108" spans="2:5" ht="12.75" customHeight="1">
      <c r="B3108" s="8" t="s">
        <v>990</v>
      </c>
      <c r="C3108" s="8" t="s">
        <v>991</v>
      </c>
      <c r="D3108" s="8" t="s">
        <v>10529</v>
      </c>
      <c r="E3108" s="8" t="s">
        <v>10531</v>
      </c>
    </row>
    <row r="3109" spans="2:5" ht="12.75" customHeight="1">
      <c r="B3109" s="8" t="s">
        <v>868</v>
      </c>
      <c r="C3109" s="8" t="s">
        <v>6278</v>
      </c>
      <c r="D3109" s="8" t="s">
        <v>10532</v>
      </c>
      <c r="E3109" s="8" t="s">
        <v>10533</v>
      </c>
    </row>
    <row r="3110" spans="2:5" ht="12.75" customHeight="1">
      <c r="B3110" s="8" t="s">
        <v>853</v>
      </c>
      <c r="C3110" s="8" t="s">
        <v>1006</v>
      </c>
      <c r="D3110" s="8" t="s">
        <v>1013</v>
      </c>
      <c r="E3110" s="8" t="s">
        <v>1015</v>
      </c>
    </row>
    <row r="3111" spans="2:5" ht="12.75" customHeight="1">
      <c r="B3111" s="8" t="s">
        <v>868</v>
      </c>
      <c r="C3111" s="8" t="s">
        <v>6376</v>
      </c>
      <c r="D3111" s="8" t="s">
        <v>10534</v>
      </c>
      <c r="E3111" s="8" t="s">
        <v>10535</v>
      </c>
    </row>
    <row r="3112" spans="2:5" ht="12.75" customHeight="1">
      <c r="B3112" s="8" t="s">
        <v>841</v>
      </c>
      <c r="C3112" s="8" t="s">
        <v>6321</v>
      </c>
      <c r="D3112" s="8" t="s">
        <v>7415</v>
      </c>
      <c r="E3112" s="8" t="s">
        <v>10536</v>
      </c>
    </row>
    <row r="3113" spans="2:5" ht="12.75" customHeight="1">
      <c r="B3113" s="8" t="s">
        <v>841</v>
      </c>
      <c r="C3113" s="8" t="s">
        <v>6321</v>
      </c>
      <c r="D3113" s="8" t="s">
        <v>10537</v>
      </c>
      <c r="E3113" s="8" t="s">
        <v>10538</v>
      </c>
    </row>
    <row r="3114" spans="2:5" ht="12.75" customHeight="1">
      <c r="B3114" s="8" t="s">
        <v>301</v>
      </c>
      <c r="C3114" s="8" t="s">
        <v>302</v>
      </c>
      <c r="D3114" s="8" t="s">
        <v>777</v>
      </c>
      <c r="E3114" s="8" t="s">
        <v>10539</v>
      </c>
    </row>
    <row r="3115" spans="2:5" ht="12.75" customHeight="1">
      <c r="B3115" s="8" t="s">
        <v>367</v>
      </c>
      <c r="C3115" s="8" t="s">
        <v>794</v>
      </c>
      <c r="D3115" s="8" t="s">
        <v>10540</v>
      </c>
      <c r="E3115" s="8" t="s">
        <v>10541</v>
      </c>
    </row>
    <row r="3116" spans="2:5" ht="12.75" customHeight="1">
      <c r="B3116" s="8" t="s">
        <v>853</v>
      </c>
      <c r="C3116" s="8" t="s">
        <v>1006</v>
      </c>
      <c r="D3116" s="8" t="s">
        <v>10542</v>
      </c>
      <c r="E3116" s="8" t="s">
        <v>10543</v>
      </c>
    </row>
    <row r="3117" spans="2:5" ht="12.75" customHeight="1">
      <c r="B3117" s="8" t="s">
        <v>301</v>
      </c>
      <c r="C3117" s="8" t="s">
        <v>415</v>
      </c>
      <c r="D3117" s="8" t="s">
        <v>10544</v>
      </c>
      <c r="E3117" s="8" t="s">
        <v>10545</v>
      </c>
    </row>
    <row r="3118" spans="2:5" ht="12.75" customHeight="1">
      <c r="B3118" s="8" t="s">
        <v>301</v>
      </c>
      <c r="C3118" s="8" t="s">
        <v>888</v>
      </c>
      <c r="D3118" s="8" t="s">
        <v>1415</v>
      </c>
      <c r="E3118" s="8" t="s">
        <v>10546</v>
      </c>
    </row>
    <row r="3119" spans="2:5" ht="12.75" customHeight="1">
      <c r="B3119" s="8" t="s">
        <v>1162</v>
      </c>
      <c r="C3119" s="8" t="s">
        <v>1163</v>
      </c>
      <c r="D3119" s="8" t="s">
        <v>7775</v>
      </c>
      <c r="E3119" s="8" t="s">
        <v>10547</v>
      </c>
    </row>
    <row r="3120" spans="2:5" ht="12.75" customHeight="1">
      <c r="B3120" s="8" t="s">
        <v>1162</v>
      </c>
      <c r="C3120" s="8" t="s">
        <v>1163</v>
      </c>
      <c r="D3120" s="8" t="s">
        <v>7775</v>
      </c>
      <c r="E3120" s="8" t="s">
        <v>10548</v>
      </c>
    </row>
    <row r="3121" spans="2:5" ht="12.75" customHeight="1">
      <c r="B3121" s="8" t="s">
        <v>1162</v>
      </c>
      <c r="C3121" s="8" t="s">
        <v>1163</v>
      </c>
      <c r="D3121" s="8" t="s">
        <v>7775</v>
      </c>
      <c r="E3121" s="8" t="s">
        <v>10549</v>
      </c>
    </row>
    <row r="3122" spans="2:5" ht="12.75" customHeight="1">
      <c r="B3122" s="8" t="s">
        <v>1162</v>
      </c>
      <c r="C3122" s="8" t="s">
        <v>1163</v>
      </c>
      <c r="D3122" s="8" t="s">
        <v>7775</v>
      </c>
      <c r="E3122" s="8" t="s">
        <v>10550</v>
      </c>
    </row>
    <row r="3123" spans="2:5" ht="12.75" customHeight="1">
      <c r="B3123" s="8" t="s">
        <v>864</v>
      </c>
      <c r="C3123" s="8" t="s">
        <v>865</v>
      </c>
      <c r="D3123" s="8" t="s">
        <v>855</v>
      </c>
      <c r="E3123" s="8" t="s">
        <v>10551</v>
      </c>
    </row>
    <row r="3124" spans="2:5" ht="12.75" customHeight="1">
      <c r="B3124" s="8" t="s">
        <v>853</v>
      </c>
      <c r="C3124" s="8" t="s">
        <v>854</v>
      </c>
      <c r="D3124" s="8" t="s">
        <v>855</v>
      </c>
      <c r="E3124" s="8" t="s">
        <v>10552</v>
      </c>
    </row>
    <row r="3125" spans="2:5" ht="12.75" customHeight="1">
      <c r="B3125" s="8" t="s">
        <v>853</v>
      </c>
      <c r="C3125" s="8" t="s">
        <v>854</v>
      </c>
      <c r="D3125" s="8" t="s">
        <v>855</v>
      </c>
      <c r="E3125" s="8" t="s">
        <v>856</v>
      </c>
    </row>
    <row r="3126" spans="2:5" ht="12.75" customHeight="1">
      <c r="B3126" s="8" t="s">
        <v>982</v>
      </c>
      <c r="C3126" s="8" t="s">
        <v>1419</v>
      </c>
      <c r="D3126" s="8" t="s">
        <v>855</v>
      </c>
      <c r="E3126" s="8" t="s">
        <v>10553</v>
      </c>
    </row>
    <row r="3127" spans="2:5" ht="12.75" customHeight="1">
      <c r="B3127" s="8" t="s">
        <v>982</v>
      </c>
      <c r="C3127" s="8" t="s">
        <v>7596</v>
      </c>
      <c r="D3127" s="8" t="s">
        <v>855</v>
      </c>
      <c r="E3127" s="8" t="s">
        <v>10554</v>
      </c>
    </row>
    <row r="3128" spans="2:5" ht="12.75" customHeight="1">
      <c r="B3128" s="8" t="s">
        <v>841</v>
      </c>
      <c r="C3128" s="8" t="s">
        <v>850</v>
      </c>
      <c r="D3128" s="8" t="s">
        <v>1306</v>
      </c>
      <c r="E3128" s="8" t="s">
        <v>10555</v>
      </c>
    </row>
    <row r="3129" spans="2:5" ht="12.75" customHeight="1">
      <c r="B3129" s="8" t="s">
        <v>841</v>
      </c>
      <c r="C3129" s="8" t="s">
        <v>850</v>
      </c>
      <c r="D3129" s="8" t="s">
        <v>1306</v>
      </c>
      <c r="E3129" s="8" t="s">
        <v>10556</v>
      </c>
    </row>
    <row r="3130" spans="2:5" ht="12.75" customHeight="1">
      <c r="B3130" s="8" t="s">
        <v>982</v>
      </c>
      <c r="C3130" s="8" t="s">
        <v>8306</v>
      </c>
      <c r="D3130" s="8" t="s">
        <v>10557</v>
      </c>
      <c r="E3130" s="8" t="s">
        <v>10558</v>
      </c>
    </row>
    <row r="3131" spans="2:5" ht="12.75" customHeight="1">
      <c r="B3131" s="8" t="s">
        <v>982</v>
      </c>
      <c r="C3131" s="8" t="s">
        <v>8306</v>
      </c>
      <c r="D3131" s="8" t="s">
        <v>10557</v>
      </c>
      <c r="E3131" s="8" t="s">
        <v>10559</v>
      </c>
    </row>
    <row r="3132" spans="2:5" ht="12.75" customHeight="1">
      <c r="B3132" s="8" t="s">
        <v>982</v>
      </c>
      <c r="C3132" s="8" t="s">
        <v>1419</v>
      </c>
      <c r="D3132" s="8" t="s">
        <v>10557</v>
      </c>
      <c r="E3132" s="8" t="s">
        <v>10560</v>
      </c>
    </row>
    <row r="3133" spans="2:5" ht="12.75" customHeight="1">
      <c r="B3133" s="8" t="s">
        <v>982</v>
      </c>
      <c r="C3133" s="8" t="s">
        <v>8306</v>
      </c>
      <c r="D3133" s="8" t="s">
        <v>10557</v>
      </c>
      <c r="E3133" s="8" t="s">
        <v>10561</v>
      </c>
    </row>
    <row r="3134" spans="2:5" ht="12.75" customHeight="1">
      <c r="B3134" s="8" t="s">
        <v>982</v>
      </c>
      <c r="C3134" s="8" t="s">
        <v>1419</v>
      </c>
      <c r="D3134" s="8" t="s">
        <v>10557</v>
      </c>
      <c r="E3134" s="8" t="s">
        <v>10562</v>
      </c>
    </row>
    <row r="3135" spans="2:5" ht="12.75" customHeight="1">
      <c r="B3135" s="8" t="s">
        <v>864</v>
      </c>
      <c r="C3135" s="8" t="s">
        <v>865</v>
      </c>
      <c r="D3135" s="8" t="s">
        <v>10557</v>
      </c>
      <c r="E3135" s="8" t="s">
        <v>10563</v>
      </c>
    </row>
    <row r="3136" spans="2:5" ht="12.75" customHeight="1">
      <c r="B3136" s="8" t="s">
        <v>864</v>
      </c>
      <c r="C3136" s="8" t="s">
        <v>865</v>
      </c>
      <c r="D3136" s="8" t="s">
        <v>1415</v>
      </c>
      <c r="E3136" s="8" t="s">
        <v>10564</v>
      </c>
    </row>
    <row r="3137" spans="2:5" ht="12.75" customHeight="1">
      <c r="B3137" s="8" t="s">
        <v>982</v>
      </c>
      <c r="C3137" s="8" t="s">
        <v>9922</v>
      </c>
      <c r="D3137" s="8" t="s">
        <v>1415</v>
      </c>
      <c r="E3137" s="8" t="s">
        <v>10565</v>
      </c>
    </row>
    <row r="3138" spans="2:5" ht="12.75" customHeight="1">
      <c r="B3138" s="8" t="s">
        <v>864</v>
      </c>
      <c r="C3138" s="8" t="s">
        <v>865</v>
      </c>
      <c r="D3138" s="8" t="s">
        <v>1415</v>
      </c>
      <c r="E3138" s="8" t="s">
        <v>10566</v>
      </c>
    </row>
    <row r="3139" spans="2:5" ht="12.75" customHeight="1">
      <c r="B3139" s="8" t="s">
        <v>868</v>
      </c>
      <c r="C3139" s="8" t="s">
        <v>6278</v>
      </c>
      <c r="D3139" s="8" t="s">
        <v>10567</v>
      </c>
      <c r="E3139" s="8" t="s">
        <v>10568</v>
      </c>
    </row>
    <row r="3140" spans="2:5" ht="12.75" customHeight="1">
      <c r="B3140" s="8" t="s">
        <v>868</v>
      </c>
      <c r="C3140" s="8" t="s">
        <v>6278</v>
      </c>
      <c r="D3140" s="8" t="s">
        <v>10569</v>
      </c>
      <c r="E3140" s="8" t="s">
        <v>10570</v>
      </c>
    </row>
    <row r="3141" spans="2:5" ht="12.75" customHeight="1">
      <c r="B3141" s="8" t="s">
        <v>864</v>
      </c>
      <c r="C3141" s="8" t="s">
        <v>865</v>
      </c>
      <c r="D3141" s="8" t="s">
        <v>10571</v>
      </c>
      <c r="E3141" s="8" t="s">
        <v>10572</v>
      </c>
    </row>
    <row r="3142" spans="2:5" ht="12.75" customHeight="1">
      <c r="B3142" s="8" t="s">
        <v>740</v>
      </c>
      <c r="C3142" s="8" t="s">
        <v>741</v>
      </c>
      <c r="D3142" s="8" t="s">
        <v>10573</v>
      </c>
      <c r="E3142" s="8" t="s">
        <v>10574</v>
      </c>
    </row>
    <row r="3143" spans="2:5" ht="12.75" customHeight="1">
      <c r="B3143" s="8" t="s">
        <v>864</v>
      </c>
      <c r="C3143" s="8" t="s">
        <v>865</v>
      </c>
      <c r="D3143" s="8" t="s">
        <v>10575</v>
      </c>
      <c r="E3143" s="8" t="s">
        <v>10576</v>
      </c>
    </row>
    <row r="3144" spans="2:5" ht="12.75" customHeight="1">
      <c r="B3144" s="8" t="s">
        <v>864</v>
      </c>
      <c r="C3144" s="8" t="s">
        <v>865</v>
      </c>
      <c r="D3144" s="8" t="s">
        <v>10577</v>
      </c>
      <c r="E3144" s="8" t="s">
        <v>10578</v>
      </c>
    </row>
    <row r="3145" spans="2:5" ht="12.75" customHeight="1">
      <c r="B3145" s="8" t="s">
        <v>841</v>
      </c>
      <c r="C3145" s="8" t="s">
        <v>850</v>
      </c>
      <c r="D3145" s="8" t="s">
        <v>9360</v>
      </c>
      <c r="E3145" s="8" t="s">
        <v>10579</v>
      </c>
    </row>
    <row r="3146" spans="2:5" ht="12.75" customHeight="1">
      <c r="B3146" s="8" t="s">
        <v>367</v>
      </c>
      <c r="C3146" s="8" t="s">
        <v>7946</v>
      </c>
      <c r="D3146" s="8" t="s">
        <v>10580</v>
      </c>
      <c r="E3146" s="8" t="s">
        <v>10581</v>
      </c>
    </row>
    <row r="3147" spans="2:5" ht="12.75" customHeight="1">
      <c r="B3147" s="8" t="s">
        <v>301</v>
      </c>
      <c r="C3147" s="8" t="s">
        <v>415</v>
      </c>
      <c r="D3147" s="8" t="s">
        <v>9927</v>
      </c>
      <c r="E3147" s="8" t="s">
        <v>10582</v>
      </c>
    </row>
    <row r="3148" spans="2:5" ht="12.75" customHeight="1">
      <c r="B3148" s="8" t="s">
        <v>367</v>
      </c>
      <c r="C3148" s="8" t="s">
        <v>731</v>
      </c>
      <c r="D3148" s="8" t="s">
        <v>732</v>
      </c>
      <c r="E3148" s="8" t="s">
        <v>1634</v>
      </c>
    </row>
    <row r="3149" spans="2:5" ht="12.75" customHeight="1">
      <c r="B3149" s="8" t="s">
        <v>367</v>
      </c>
      <c r="C3149" s="8" t="s">
        <v>731</v>
      </c>
      <c r="D3149" s="8" t="s">
        <v>732</v>
      </c>
      <c r="E3149" s="8" t="s">
        <v>809</v>
      </c>
    </row>
    <row r="3150" spans="2:5" ht="12.75" customHeight="1">
      <c r="B3150" s="8" t="s">
        <v>367</v>
      </c>
      <c r="C3150" s="8" t="s">
        <v>731</v>
      </c>
      <c r="D3150" s="8" t="s">
        <v>732</v>
      </c>
      <c r="E3150" s="8" t="s">
        <v>10583</v>
      </c>
    </row>
    <row r="3151" spans="2:5" ht="12.75" customHeight="1">
      <c r="B3151" s="8" t="s">
        <v>367</v>
      </c>
      <c r="C3151" s="8" t="s">
        <v>731</v>
      </c>
      <c r="D3151" s="8" t="s">
        <v>1415</v>
      </c>
      <c r="E3151" s="8" t="s">
        <v>10584</v>
      </c>
    </row>
    <row r="3152" spans="2:5" ht="12.75" customHeight="1">
      <c r="B3152" s="8" t="s">
        <v>367</v>
      </c>
      <c r="C3152" s="8" t="s">
        <v>731</v>
      </c>
      <c r="D3152" s="8" t="s">
        <v>1415</v>
      </c>
      <c r="E3152" s="8" t="s">
        <v>10585</v>
      </c>
    </row>
    <row r="3153" spans="2:5" ht="12.75" customHeight="1">
      <c r="B3153" s="8" t="s">
        <v>367</v>
      </c>
      <c r="C3153" s="8" t="s">
        <v>731</v>
      </c>
      <c r="D3153" s="8" t="s">
        <v>1415</v>
      </c>
      <c r="E3153" s="8" t="s">
        <v>10586</v>
      </c>
    </row>
    <row r="3154" spans="2:5" ht="12.75" customHeight="1">
      <c r="B3154" s="8" t="s">
        <v>367</v>
      </c>
      <c r="C3154" s="8" t="s">
        <v>794</v>
      </c>
      <c r="D3154" s="8" t="s">
        <v>2866</v>
      </c>
      <c r="E3154" s="8" t="s">
        <v>10587</v>
      </c>
    </row>
    <row r="3155" spans="2:5" ht="12.75" customHeight="1">
      <c r="B3155" s="8" t="s">
        <v>367</v>
      </c>
      <c r="C3155" s="8" t="s">
        <v>794</v>
      </c>
      <c r="D3155" s="8" t="s">
        <v>2866</v>
      </c>
      <c r="E3155" s="8" t="s">
        <v>10588</v>
      </c>
    </row>
    <row r="3156" spans="2:5" ht="12.75" customHeight="1">
      <c r="B3156" s="8" t="s">
        <v>367</v>
      </c>
      <c r="C3156" s="8" t="s">
        <v>794</v>
      </c>
      <c r="D3156" s="8" t="s">
        <v>2866</v>
      </c>
      <c r="E3156" s="8" t="s">
        <v>10589</v>
      </c>
    </row>
    <row r="3157" spans="2:5" ht="12.75" customHeight="1">
      <c r="B3157" s="8" t="s">
        <v>367</v>
      </c>
      <c r="C3157" s="8" t="s">
        <v>794</v>
      </c>
      <c r="D3157" s="8" t="s">
        <v>10590</v>
      </c>
      <c r="E3157" s="8" t="s">
        <v>10591</v>
      </c>
    </row>
    <row r="3158" spans="2:5" ht="12.75" customHeight="1">
      <c r="B3158" s="8" t="s">
        <v>367</v>
      </c>
      <c r="C3158" s="8" t="s">
        <v>794</v>
      </c>
      <c r="D3158" s="8" t="s">
        <v>2866</v>
      </c>
      <c r="E3158" s="8" t="s">
        <v>2868</v>
      </c>
    </row>
    <row r="3159" spans="2:5" ht="12.75" customHeight="1">
      <c r="B3159" s="8" t="s">
        <v>367</v>
      </c>
      <c r="C3159" s="8" t="s">
        <v>794</v>
      </c>
      <c r="D3159" s="8" t="s">
        <v>2866</v>
      </c>
      <c r="E3159" s="8" t="s">
        <v>10592</v>
      </c>
    </row>
    <row r="3160" spans="2:5" ht="12.75" customHeight="1">
      <c r="B3160" s="8" t="s">
        <v>367</v>
      </c>
      <c r="C3160" s="8" t="s">
        <v>794</v>
      </c>
      <c r="D3160" s="8" t="s">
        <v>10590</v>
      </c>
      <c r="E3160" s="8" t="s">
        <v>10593</v>
      </c>
    </row>
    <row r="3161" spans="2:5" ht="12.75" customHeight="1">
      <c r="B3161" s="8" t="s">
        <v>367</v>
      </c>
      <c r="C3161" s="8" t="s">
        <v>794</v>
      </c>
      <c r="D3161" s="8" t="s">
        <v>10590</v>
      </c>
      <c r="E3161" s="8" t="s">
        <v>10594</v>
      </c>
    </row>
    <row r="3162" spans="2:5" ht="12.75" customHeight="1">
      <c r="B3162" s="8" t="s">
        <v>367</v>
      </c>
      <c r="C3162" s="8" t="s">
        <v>794</v>
      </c>
      <c r="D3162" s="8" t="s">
        <v>1415</v>
      </c>
      <c r="E3162" s="8" t="s">
        <v>10595</v>
      </c>
    </row>
    <row r="3163" spans="2:5" ht="12.75" customHeight="1">
      <c r="B3163" s="8" t="s">
        <v>367</v>
      </c>
      <c r="C3163" s="8" t="s">
        <v>794</v>
      </c>
      <c r="D3163" s="8" t="s">
        <v>10590</v>
      </c>
      <c r="E3163" s="8" t="s">
        <v>10596</v>
      </c>
    </row>
    <row r="3164" spans="2:5" ht="12.75" customHeight="1">
      <c r="B3164" s="8" t="s">
        <v>367</v>
      </c>
      <c r="C3164" s="8" t="s">
        <v>794</v>
      </c>
      <c r="D3164" s="8" t="s">
        <v>2467</v>
      </c>
      <c r="E3164" s="8" t="s">
        <v>10597</v>
      </c>
    </row>
    <row r="3165" spans="2:5" ht="12.75" customHeight="1">
      <c r="B3165" s="8" t="s">
        <v>367</v>
      </c>
      <c r="C3165" s="8" t="s">
        <v>794</v>
      </c>
      <c r="D3165" s="8" t="s">
        <v>10590</v>
      </c>
      <c r="E3165" s="8" t="s">
        <v>10598</v>
      </c>
    </row>
    <row r="3166" spans="2:5" ht="12.75" customHeight="1">
      <c r="B3166" s="8" t="s">
        <v>367</v>
      </c>
      <c r="C3166" s="8" t="s">
        <v>794</v>
      </c>
      <c r="D3166" s="8" t="s">
        <v>2866</v>
      </c>
      <c r="E3166" s="8" t="s">
        <v>10599</v>
      </c>
    </row>
    <row r="3167" spans="2:5" ht="12.75" customHeight="1">
      <c r="B3167" s="8" t="s">
        <v>864</v>
      </c>
      <c r="C3167" s="8" t="s">
        <v>865</v>
      </c>
      <c r="D3167" s="8" t="s">
        <v>10590</v>
      </c>
      <c r="E3167" s="8" t="s">
        <v>10600</v>
      </c>
    </row>
    <row r="3168" spans="2:5" ht="12.75" customHeight="1">
      <c r="B3168" s="8" t="s">
        <v>367</v>
      </c>
      <c r="C3168" s="8" t="s">
        <v>794</v>
      </c>
      <c r="D3168" s="8" t="s">
        <v>10590</v>
      </c>
      <c r="E3168" s="8" t="s">
        <v>10601</v>
      </c>
    </row>
    <row r="3169" spans="2:5" ht="12.75" customHeight="1">
      <c r="B3169" s="8" t="s">
        <v>367</v>
      </c>
      <c r="C3169" s="8" t="s">
        <v>794</v>
      </c>
      <c r="D3169" s="8" t="s">
        <v>2467</v>
      </c>
      <c r="E3169" s="8" t="s">
        <v>2469</v>
      </c>
    </row>
    <row r="3170" spans="2:5" ht="12.75" customHeight="1">
      <c r="B3170" s="8" t="s">
        <v>367</v>
      </c>
      <c r="C3170" s="8" t="s">
        <v>794</v>
      </c>
      <c r="D3170" s="8" t="s">
        <v>1415</v>
      </c>
      <c r="E3170" s="8" t="s">
        <v>10602</v>
      </c>
    </row>
    <row r="3171" spans="2:5" ht="12.75" customHeight="1">
      <c r="B3171" s="8" t="s">
        <v>367</v>
      </c>
      <c r="C3171" s="8" t="s">
        <v>794</v>
      </c>
      <c r="D3171" s="8" t="s">
        <v>1415</v>
      </c>
      <c r="E3171" s="8" t="s">
        <v>10603</v>
      </c>
    </row>
    <row r="3172" spans="2:5" ht="12.75" customHeight="1">
      <c r="B3172" s="8" t="s">
        <v>367</v>
      </c>
      <c r="C3172" s="8" t="s">
        <v>794</v>
      </c>
      <c r="D3172" s="8" t="s">
        <v>1415</v>
      </c>
      <c r="E3172" s="8" t="s">
        <v>10604</v>
      </c>
    </row>
    <row r="3173" spans="2:5" ht="12.75" customHeight="1">
      <c r="B3173" s="8" t="s">
        <v>367</v>
      </c>
      <c r="C3173" s="8" t="s">
        <v>794</v>
      </c>
      <c r="D3173" s="8" t="s">
        <v>1415</v>
      </c>
      <c r="E3173" s="8" t="s">
        <v>10605</v>
      </c>
    </row>
    <row r="3174" spans="2:5" ht="12.75" customHeight="1">
      <c r="B3174" s="8" t="s">
        <v>367</v>
      </c>
      <c r="C3174" s="8" t="s">
        <v>794</v>
      </c>
      <c r="D3174" s="8" t="s">
        <v>2866</v>
      </c>
      <c r="E3174" s="8" t="s">
        <v>10606</v>
      </c>
    </row>
    <row r="3175" spans="2:5" ht="12.75" customHeight="1">
      <c r="B3175" s="8" t="s">
        <v>367</v>
      </c>
      <c r="C3175" s="8" t="s">
        <v>794</v>
      </c>
      <c r="D3175" s="8" t="s">
        <v>1415</v>
      </c>
      <c r="E3175" s="8" t="s">
        <v>10607</v>
      </c>
    </row>
    <row r="3176" spans="2:5" ht="12.75" customHeight="1">
      <c r="B3176" s="8" t="s">
        <v>367</v>
      </c>
      <c r="C3176" s="8" t="s">
        <v>794</v>
      </c>
      <c r="D3176" s="8" t="s">
        <v>1415</v>
      </c>
      <c r="E3176" s="8" t="s">
        <v>10608</v>
      </c>
    </row>
    <row r="3177" spans="2:5" ht="12.75" customHeight="1">
      <c r="B3177" s="8" t="s">
        <v>367</v>
      </c>
      <c r="C3177" s="8" t="s">
        <v>794</v>
      </c>
      <c r="D3177" s="8" t="s">
        <v>1415</v>
      </c>
      <c r="E3177" s="8" t="s">
        <v>10609</v>
      </c>
    </row>
    <row r="3178" spans="2:5" ht="12.75" customHeight="1">
      <c r="B3178" s="8" t="s">
        <v>367</v>
      </c>
      <c r="C3178" s="8" t="s">
        <v>794</v>
      </c>
      <c r="D3178" s="8" t="s">
        <v>1415</v>
      </c>
      <c r="E3178" s="8" t="s">
        <v>10610</v>
      </c>
    </row>
    <row r="3179" spans="2:5" ht="12.75" customHeight="1">
      <c r="B3179" s="8" t="s">
        <v>367</v>
      </c>
      <c r="C3179" s="8" t="s">
        <v>794</v>
      </c>
      <c r="D3179" s="8" t="s">
        <v>1415</v>
      </c>
      <c r="E3179" s="8" t="s">
        <v>10611</v>
      </c>
    </row>
    <row r="3180" spans="2:5" ht="12.75" customHeight="1">
      <c r="B3180" s="8" t="s">
        <v>367</v>
      </c>
      <c r="C3180" s="8" t="s">
        <v>794</v>
      </c>
      <c r="D3180" s="8" t="s">
        <v>1415</v>
      </c>
      <c r="E3180" s="8" t="s">
        <v>10612</v>
      </c>
    </row>
    <row r="3181" spans="2:5" ht="12.75" customHeight="1">
      <c r="B3181" s="8" t="s">
        <v>301</v>
      </c>
      <c r="C3181" s="8" t="s">
        <v>650</v>
      </c>
      <c r="D3181" s="8" t="s">
        <v>10613</v>
      </c>
      <c r="E3181" s="8" t="s">
        <v>10614</v>
      </c>
    </row>
    <row r="3182" spans="2:5" ht="12.75" customHeight="1">
      <c r="B3182" s="8" t="s">
        <v>301</v>
      </c>
      <c r="C3182" s="8" t="s">
        <v>650</v>
      </c>
      <c r="D3182" s="8" t="s">
        <v>777</v>
      </c>
      <c r="E3182" s="8" t="s">
        <v>10615</v>
      </c>
    </row>
    <row r="3183" spans="2:5" ht="12.75" customHeight="1">
      <c r="B3183" s="8" t="s">
        <v>868</v>
      </c>
      <c r="C3183" s="8" t="s">
        <v>6265</v>
      </c>
      <c r="D3183" s="8" t="s">
        <v>10616</v>
      </c>
      <c r="E3183" s="8" t="s">
        <v>10617</v>
      </c>
    </row>
    <row r="3184" spans="2:5" ht="12.75" customHeight="1">
      <c r="B3184" s="8" t="s">
        <v>868</v>
      </c>
      <c r="C3184" s="8" t="s">
        <v>6265</v>
      </c>
      <c r="D3184" s="8" t="s">
        <v>10618</v>
      </c>
      <c r="E3184" s="8" t="s">
        <v>10619</v>
      </c>
    </row>
    <row r="3185" spans="2:5" ht="12.75" customHeight="1">
      <c r="B3185" s="8" t="s">
        <v>868</v>
      </c>
      <c r="C3185" s="8" t="s">
        <v>6265</v>
      </c>
      <c r="D3185" s="8" t="s">
        <v>1415</v>
      </c>
      <c r="E3185" s="8" t="s">
        <v>10620</v>
      </c>
    </row>
    <row r="3186" spans="2:5" ht="12.75" customHeight="1">
      <c r="B3186" s="8" t="s">
        <v>864</v>
      </c>
      <c r="C3186" s="8" t="s">
        <v>865</v>
      </c>
      <c r="D3186" s="8" t="s">
        <v>10621</v>
      </c>
      <c r="E3186" s="8" t="s">
        <v>10622</v>
      </c>
    </row>
    <row r="3187" spans="2:5" ht="12.75" customHeight="1">
      <c r="B3187" s="8" t="s">
        <v>864</v>
      </c>
      <c r="C3187" s="8" t="s">
        <v>865</v>
      </c>
      <c r="D3187" s="8" t="s">
        <v>10623</v>
      </c>
      <c r="E3187" s="8" t="s">
        <v>10624</v>
      </c>
    </row>
    <row r="3188" spans="2:5" ht="12.75" customHeight="1">
      <c r="B3188" s="8" t="s">
        <v>864</v>
      </c>
      <c r="C3188" s="8" t="s">
        <v>865</v>
      </c>
      <c r="D3188" s="8" t="s">
        <v>1415</v>
      </c>
      <c r="E3188" s="8" t="s">
        <v>10625</v>
      </c>
    </row>
    <row r="3189" spans="2:5" ht="12.75" customHeight="1">
      <c r="B3189" s="8" t="s">
        <v>864</v>
      </c>
      <c r="C3189" s="8" t="s">
        <v>865</v>
      </c>
      <c r="D3189" s="8" t="s">
        <v>1415</v>
      </c>
      <c r="E3189" s="8" t="s">
        <v>10626</v>
      </c>
    </row>
    <row r="3190" spans="2:5" ht="12.75" customHeight="1">
      <c r="B3190" s="8" t="s">
        <v>931</v>
      </c>
      <c r="C3190" s="8" t="s">
        <v>6811</v>
      </c>
      <c r="D3190" s="8" t="s">
        <v>607</v>
      </c>
      <c r="E3190" s="8" t="s">
        <v>10627</v>
      </c>
    </row>
    <row r="3191" spans="2:5" ht="12.75" customHeight="1">
      <c r="B3191" s="8" t="s">
        <v>868</v>
      </c>
      <c r="C3191" s="8" t="s">
        <v>6265</v>
      </c>
      <c r="D3191" s="8" t="s">
        <v>1415</v>
      </c>
      <c r="E3191" s="8" t="s">
        <v>10628</v>
      </c>
    </row>
    <row r="3192" spans="2:5" ht="12.75" customHeight="1">
      <c r="B3192" s="8" t="s">
        <v>864</v>
      </c>
      <c r="C3192" s="8" t="s">
        <v>865</v>
      </c>
      <c r="D3192" s="8" t="s">
        <v>10629</v>
      </c>
      <c r="E3192" s="8" t="s">
        <v>10630</v>
      </c>
    </row>
    <row r="3193" spans="2:5" ht="12.75" customHeight="1">
      <c r="B3193" s="8" t="s">
        <v>1945</v>
      </c>
      <c r="C3193" s="8" t="s">
        <v>1946</v>
      </c>
      <c r="D3193" s="8" t="s">
        <v>1415</v>
      </c>
      <c r="E3193" s="8" t="s">
        <v>10631</v>
      </c>
    </row>
    <row r="3194" spans="2:5" ht="12.75" customHeight="1">
      <c r="B3194" s="8" t="s">
        <v>868</v>
      </c>
      <c r="C3194" s="8" t="s">
        <v>6376</v>
      </c>
      <c r="D3194" s="8" t="s">
        <v>10632</v>
      </c>
      <c r="E3194" s="8" t="s">
        <v>10633</v>
      </c>
    </row>
    <row r="3195" spans="2:5" ht="12.75" customHeight="1">
      <c r="B3195" s="8" t="s">
        <v>868</v>
      </c>
      <c r="C3195" s="8" t="s">
        <v>6376</v>
      </c>
      <c r="D3195" s="8" t="s">
        <v>1415</v>
      </c>
      <c r="E3195" s="8" t="s">
        <v>10634</v>
      </c>
    </row>
    <row r="3196" spans="2:5" ht="12.75" customHeight="1">
      <c r="B3196" s="8" t="s">
        <v>367</v>
      </c>
      <c r="C3196" s="8" t="s">
        <v>731</v>
      </c>
      <c r="D3196" s="8" t="s">
        <v>1215</v>
      </c>
      <c r="E3196" s="8" t="s">
        <v>1257</v>
      </c>
    </row>
    <row r="3197" spans="2:5" ht="12.75" customHeight="1">
      <c r="B3197" s="8" t="s">
        <v>367</v>
      </c>
      <c r="C3197" s="8" t="s">
        <v>794</v>
      </c>
      <c r="D3197" s="8" t="s">
        <v>1215</v>
      </c>
      <c r="E3197" s="8" t="s">
        <v>10635</v>
      </c>
    </row>
    <row r="3198" spans="2:5" ht="12.75" customHeight="1">
      <c r="B3198" s="8" t="s">
        <v>367</v>
      </c>
      <c r="C3198" s="8" t="s">
        <v>731</v>
      </c>
      <c r="D3198" s="8" t="s">
        <v>1215</v>
      </c>
      <c r="E3198" s="8" t="s">
        <v>1254</v>
      </c>
    </row>
    <row r="3199" spans="2:5" ht="12.75" customHeight="1">
      <c r="B3199" s="8" t="s">
        <v>367</v>
      </c>
      <c r="C3199" s="8" t="s">
        <v>731</v>
      </c>
      <c r="D3199" s="8" t="s">
        <v>1215</v>
      </c>
      <c r="E3199" s="8" t="s">
        <v>1275</v>
      </c>
    </row>
    <row r="3200" spans="2:5" ht="12.75" customHeight="1">
      <c r="B3200" s="8" t="s">
        <v>367</v>
      </c>
      <c r="C3200" s="8" t="s">
        <v>731</v>
      </c>
      <c r="D3200" s="8" t="s">
        <v>1215</v>
      </c>
      <c r="E3200" s="8" t="s">
        <v>1278</v>
      </c>
    </row>
    <row r="3201" spans="2:5" ht="12.75" customHeight="1">
      <c r="B3201" s="8" t="s">
        <v>367</v>
      </c>
      <c r="C3201" s="8" t="s">
        <v>731</v>
      </c>
      <c r="D3201" s="8" t="s">
        <v>1215</v>
      </c>
      <c r="E3201" s="8" t="s">
        <v>1258</v>
      </c>
    </row>
    <row r="3202" spans="2:5" ht="12.75" customHeight="1">
      <c r="B3202" s="8" t="s">
        <v>367</v>
      </c>
      <c r="C3202" s="8" t="s">
        <v>731</v>
      </c>
      <c r="D3202" s="8" t="s">
        <v>1415</v>
      </c>
      <c r="E3202" s="8" t="s">
        <v>10636</v>
      </c>
    </row>
    <row r="3203" spans="2:5" ht="12.75" customHeight="1">
      <c r="B3203" s="8" t="s">
        <v>367</v>
      </c>
      <c r="C3203" s="8" t="s">
        <v>731</v>
      </c>
      <c r="D3203" s="8" t="s">
        <v>1415</v>
      </c>
      <c r="E3203" s="8" t="s">
        <v>10637</v>
      </c>
    </row>
    <row r="3204" spans="2:5" ht="12.75" customHeight="1">
      <c r="B3204" s="8" t="s">
        <v>367</v>
      </c>
      <c r="C3204" s="8" t="s">
        <v>731</v>
      </c>
      <c r="D3204" s="8" t="s">
        <v>1415</v>
      </c>
      <c r="E3204" s="8" t="s">
        <v>10638</v>
      </c>
    </row>
    <row r="3205" spans="2:5" ht="12.75" customHeight="1">
      <c r="B3205" s="8" t="s">
        <v>367</v>
      </c>
      <c r="C3205" s="8" t="s">
        <v>731</v>
      </c>
      <c r="D3205" s="8" t="s">
        <v>1415</v>
      </c>
      <c r="E3205" s="8" t="s">
        <v>10639</v>
      </c>
    </row>
    <row r="3206" spans="2:5" ht="12.75" customHeight="1">
      <c r="B3206" s="8" t="s">
        <v>367</v>
      </c>
      <c r="C3206" s="8" t="s">
        <v>731</v>
      </c>
      <c r="D3206" s="8" t="s">
        <v>1415</v>
      </c>
      <c r="E3206" s="8" t="s">
        <v>10640</v>
      </c>
    </row>
    <row r="3207" spans="2:5" ht="12.75" customHeight="1">
      <c r="B3207" s="8" t="s">
        <v>367</v>
      </c>
      <c r="C3207" s="8" t="s">
        <v>731</v>
      </c>
      <c r="D3207" s="8" t="s">
        <v>1415</v>
      </c>
      <c r="E3207" s="8" t="s">
        <v>10641</v>
      </c>
    </row>
    <row r="3208" spans="2:5" ht="12.75" customHeight="1">
      <c r="B3208" s="8" t="s">
        <v>367</v>
      </c>
      <c r="C3208" s="8" t="s">
        <v>731</v>
      </c>
      <c r="D3208" s="8" t="s">
        <v>1415</v>
      </c>
      <c r="E3208" s="8" t="s">
        <v>10642</v>
      </c>
    </row>
    <row r="3209" spans="2:5" ht="12.75" customHeight="1">
      <c r="B3209" s="8" t="s">
        <v>367</v>
      </c>
      <c r="C3209" s="8" t="s">
        <v>731</v>
      </c>
      <c r="D3209" s="8" t="s">
        <v>1415</v>
      </c>
      <c r="E3209" s="8" t="s">
        <v>10643</v>
      </c>
    </row>
    <row r="3210" spans="2:5" ht="12.75" customHeight="1">
      <c r="B3210" s="8" t="s">
        <v>6381</v>
      </c>
      <c r="C3210" s="8" t="s">
        <v>7407</v>
      </c>
      <c r="D3210" s="8" t="s">
        <v>6387</v>
      </c>
      <c r="E3210" s="8" t="s">
        <v>10644</v>
      </c>
    </row>
    <row r="3211" spans="2:5" ht="12.75" customHeight="1">
      <c r="B3211" s="8" t="s">
        <v>283</v>
      </c>
      <c r="C3211" s="8" t="s">
        <v>776</v>
      </c>
      <c r="D3211" s="8" t="s">
        <v>1215</v>
      </c>
      <c r="E3211" s="8" t="s">
        <v>10645</v>
      </c>
    </row>
    <row r="3212" spans="2:5" ht="12.75" customHeight="1">
      <c r="B3212" s="8" t="s">
        <v>283</v>
      </c>
      <c r="C3212" s="8" t="s">
        <v>755</v>
      </c>
      <c r="D3212" s="8" t="s">
        <v>8984</v>
      </c>
      <c r="E3212" s="8" t="s">
        <v>10646</v>
      </c>
    </row>
    <row r="3213" spans="2:5" ht="12.75" customHeight="1">
      <c r="B3213" s="8" t="s">
        <v>283</v>
      </c>
      <c r="C3213" s="8" t="s">
        <v>755</v>
      </c>
      <c r="D3213" s="8" t="s">
        <v>8984</v>
      </c>
      <c r="E3213" s="8" t="s">
        <v>10647</v>
      </c>
    </row>
    <row r="3214" spans="2:5" ht="12.75" customHeight="1">
      <c r="B3214" s="8" t="s">
        <v>367</v>
      </c>
      <c r="C3214" s="8" t="s">
        <v>2340</v>
      </c>
      <c r="D3214" s="8" t="s">
        <v>2342</v>
      </c>
      <c r="E3214" s="8" t="s">
        <v>10648</v>
      </c>
    </row>
    <row r="3215" spans="2:5" ht="12.75" customHeight="1">
      <c r="B3215" s="8" t="s">
        <v>6432</v>
      </c>
      <c r="C3215" s="8" t="s">
        <v>6433</v>
      </c>
      <c r="D3215" s="8" t="s">
        <v>10649</v>
      </c>
      <c r="E3215" s="8" t="s">
        <v>10650</v>
      </c>
    </row>
    <row r="3216" spans="2:5" ht="12.75" customHeight="1">
      <c r="B3216" s="8" t="s">
        <v>6432</v>
      </c>
      <c r="C3216" s="8" t="s">
        <v>6433</v>
      </c>
      <c r="D3216" s="8" t="s">
        <v>10651</v>
      </c>
      <c r="E3216" s="8" t="s">
        <v>10652</v>
      </c>
    </row>
    <row r="3217" spans="2:5" ht="12.75" customHeight="1">
      <c r="B3217" s="8" t="s">
        <v>982</v>
      </c>
      <c r="C3217" s="8" t="s">
        <v>8306</v>
      </c>
      <c r="D3217" s="8" t="s">
        <v>10653</v>
      </c>
      <c r="E3217" s="8" t="s">
        <v>10654</v>
      </c>
    </row>
    <row r="3218" spans="2:5" ht="12.75" customHeight="1">
      <c r="B3218" s="8" t="s">
        <v>931</v>
      </c>
      <c r="C3218" s="8" t="s">
        <v>1059</v>
      </c>
      <c r="D3218" s="8" t="s">
        <v>10655</v>
      </c>
      <c r="E3218" s="8" t="s">
        <v>10656</v>
      </c>
    </row>
    <row r="3219" spans="2:5" ht="12.75" customHeight="1">
      <c r="B3219" s="8" t="s">
        <v>931</v>
      </c>
      <c r="C3219" s="8" t="s">
        <v>1059</v>
      </c>
      <c r="D3219" s="8" t="s">
        <v>10655</v>
      </c>
      <c r="E3219" s="8" t="s">
        <v>10657</v>
      </c>
    </row>
    <row r="3220" spans="2:5" ht="12.75" customHeight="1">
      <c r="B3220" s="8" t="s">
        <v>931</v>
      </c>
      <c r="C3220" s="8" t="s">
        <v>1059</v>
      </c>
      <c r="D3220" s="8" t="s">
        <v>10655</v>
      </c>
      <c r="E3220" s="8" t="s">
        <v>10658</v>
      </c>
    </row>
    <row r="3221" spans="2:5" ht="12.75" customHeight="1">
      <c r="B3221" s="8" t="s">
        <v>864</v>
      </c>
      <c r="C3221" s="8" t="s">
        <v>865</v>
      </c>
      <c r="D3221" s="8" t="s">
        <v>10659</v>
      </c>
      <c r="E3221" s="8" t="s">
        <v>10660</v>
      </c>
    </row>
    <row r="3222" spans="2:5" ht="12.75" customHeight="1">
      <c r="B3222" s="8" t="s">
        <v>864</v>
      </c>
      <c r="C3222" s="8" t="s">
        <v>865</v>
      </c>
      <c r="D3222" s="8" t="s">
        <v>10661</v>
      </c>
      <c r="E3222" s="8" t="s">
        <v>10662</v>
      </c>
    </row>
    <row r="3223" spans="2:5" ht="12.75" customHeight="1">
      <c r="B3223" s="8" t="s">
        <v>990</v>
      </c>
      <c r="C3223" s="8" t="s">
        <v>991</v>
      </c>
      <c r="D3223" s="8" t="s">
        <v>10663</v>
      </c>
      <c r="E3223" s="8" t="s">
        <v>10664</v>
      </c>
    </row>
    <row r="3224" spans="2:5" ht="12.75" customHeight="1">
      <c r="B3224" s="8" t="s">
        <v>6381</v>
      </c>
      <c r="C3224" s="8" t="s">
        <v>7407</v>
      </c>
      <c r="D3224" s="8" t="s">
        <v>10665</v>
      </c>
      <c r="E3224" s="8" t="s">
        <v>10666</v>
      </c>
    </row>
    <row r="3225" spans="2:5" ht="12.75" customHeight="1">
      <c r="B3225" s="8" t="s">
        <v>301</v>
      </c>
      <c r="C3225" s="8" t="s">
        <v>650</v>
      </c>
      <c r="D3225" s="8" t="s">
        <v>1187</v>
      </c>
      <c r="E3225" s="8" t="s">
        <v>1189</v>
      </c>
    </row>
    <row r="3226" spans="2:5" ht="12.75" customHeight="1">
      <c r="B3226" s="8" t="s">
        <v>301</v>
      </c>
      <c r="C3226" s="8" t="s">
        <v>650</v>
      </c>
      <c r="D3226" s="8" t="s">
        <v>1187</v>
      </c>
      <c r="E3226" s="8" t="s">
        <v>10667</v>
      </c>
    </row>
    <row r="3227" spans="2:5" ht="12.75" customHeight="1">
      <c r="B3227" s="8" t="s">
        <v>301</v>
      </c>
      <c r="C3227" s="8" t="s">
        <v>650</v>
      </c>
      <c r="D3227" s="8" t="s">
        <v>1187</v>
      </c>
      <c r="E3227" s="8" t="s">
        <v>10668</v>
      </c>
    </row>
    <row r="3228" spans="2:5" ht="12.75" customHeight="1">
      <c r="B3228" s="8" t="s">
        <v>6381</v>
      </c>
      <c r="C3228" s="8" t="s">
        <v>6382</v>
      </c>
      <c r="D3228" s="8" t="s">
        <v>1415</v>
      </c>
      <c r="E3228" s="8" t="s">
        <v>10669</v>
      </c>
    </row>
    <row r="3229" spans="2:5" ht="12.75" customHeight="1">
      <c r="B3229" s="8" t="s">
        <v>301</v>
      </c>
      <c r="C3229" s="8" t="s">
        <v>302</v>
      </c>
      <c r="D3229" s="8" t="s">
        <v>1354</v>
      </c>
      <c r="E3229" s="8" t="s">
        <v>10670</v>
      </c>
    </row>
    <row r="3230" spans="2:5" ht="12.75" customHeight="1">
      <c r="B3230" s="8" t="s">
        <v>301</v>
      </c>
      <c r="C3230" s="8" t="s">
        <v>302</v>
      </c>
      <c r="D3230" s="8" t="s">
        <v>1354</v>
      </c>
      <c r="E3230" s="8" t="s">
        <v>10671</v>
      </c>
    </row>
    <row r="3231" spans="2:5" ht="12.75" customHeight="1">
      <c r="B3231" s="8" t="s">
        <v>6381</v>
      </c>
      <c r="C3231" s="8" t="s">
        <v>7407</v>
      </c>
      <c r="D3231" s="8" t="s">
        <v>10672</v>
      </c>
      <c r="E3231" s="8" t="s">
        <v>10673</v>
      </c>
    </row>
    <row r="3232" spans="2:5" ht="12.75" customHeight="1">
      <c r="B3232" s="8" t="s">
        <v>853</v>
      </c>
      <c r="C3232" s="8" t="s">
        <v>1006</v>
      </c>
      <c r="D3232" s="8" t="s">
        <v>10674</v>
      </c>
      <c r="E3232" s="8" t="s">
        <v>10675</v>
      </c>
    </row>
    <row r="3233" spans="2:5" ht="12.75" customHeight="1">
      <c r="B3233" s="8" t="s">
        <v>283</v>
      </c>
      <c r="C3233" s="8" t="s">
        <v>1234</v>
      </c>
      <c r="D3233" s="8" t="s">
        <v>1545</v>
      </c>
      <c r="E3233" s="8" t="s">
        <v>10676</v>
      </c>
    </row>
    <row r="3234" spans="2:5" ht="12.75" customHeight="1">
      <c r="B3234" s="8" t="s">
        <v>283</v>
      </c>
      <c r="C3234" s="8" t="s">
        <v>1234</v>
      </c>
      <c r="D3234" s="8" t="s">
        <v>1545</v>
      </c>
      <c r="E3234" s="8" t="s">
        <v>2813</v>
      </c>
    </row>
    <row r="3235" spans="2:5" ht="12.75" customHeight="1">
      <c r="B3235" s="8" t="s">
        <v>283</v>
      </c>
      <c r="C3235" s="8" t="s">
        <v>1234</v>
      </c>
      <c r="D3235" s="8" t="s">
        <v>1545</v>
      </c>
      <c r="E3235" s="8" t="s">
        <v>1547</v>
      </c>
    </row>
    <row r="3236" spans="2:5" ht="12.75" customHeight="1">
      <c r="B3236" s="8" t="s">
        <v>283</v>
      </c>
      <c r="C3236" s="8" t="s">
        <v>1234</v>
      </c>
      <c r="D3236" s="8" t="s">
        <v>1545</v>
      </c>
      <c r="E3236" s="8" t="s">
        <v>1564</v>
      </c>
    </row>
    <row r="3237" spans="2:5" ht="12.75" customHeight="1">
      <c r="B3237" s="8" t="s">
        <v>283</v>
      </c>
      <c r="C3237" s="8" t="s">
        <v>1234</v>
      </c>
      <c r="D3237" s="8" t="s">
        <v>1545</v>
      </c>
      <c r="E3237" s="8" t="s">
        <v>10677</v>
      </c>
    </row>
    <row r="3238" spans="2:5" ht="12.75" customHeight="1">
      <c r="B3238" s="8" t="s">
        <v>283</v>
      </c>
      <c r="C3238" s="8" t="s">
        <v>1234</v>
      </c>
      <c r="D3238" s="8" t="s">
        <v>1545</v>
      </c>
      <c r="E3238" s="8" t="s">
        <v>10678</v>
      </c>
    </row>
    <row r="3239" spans="2:5" ht="12.75" customHeight="1">
      <c r="B3239" s="8" t="s">
        <v>864</v>
      </c>
      <c r="C3239" s="8" t="s">
        <v>865</v>
      </c>
      <c r="D3239" s="8" t="s">
        <v>10679</v>
      </c>
      <c r="E3239" s="8" t="s">
        <v>10680</v>
      </c>
    </row>
    <row r="3240" spans="2:5" ht="12.75" customHeight="1">
      <c r="B3240" s="8" t="s">
        <v>982</v>
      </c>
      <c r="C3240" s="8" t="s">
        <v>8306</v>
      </c>
      <c r="D3240" s="8" t="s">
        <v>10681</v>
      </c>
      <c r="E3240" s="8" t="s">
        <v>10682</v>
      </c>
    </row>
    <row r="3241" spans="2:5" ht="12.75" customHeight="1">
      <c r="B3241" s="8" t="s">
        <v>982</v>
      </c>
      <c r="C3241" s="8" t="s">
        <v>1419</v>
      </c>
      <c r="D3241" s="8" t="s">
        <v>10681</v>
      </c>
      <c r="E3241" s="8" t="s">
        <v>10683</v>
      </c>
    </row>
    <row r="3242" spans="2:5" ht="12.75" customHeight="1">
      <c r="B3242" s="8" t="s">
        <v>864</v>
      </c>
      <c r="C3242" s="8" t="s">
        <v>865</v>
      </c>
      <c r="D3242" s="8" t="s">
        <v>10681</v>
      </c>
      <c r="E3242" s="8" t="s">
        <v>10684</v>
      </c>
    </row>
    <row r="3243" spans="2:5" ht="12.75" customHeight="1">
      <c r="B3243" s="8" t="s">
        <v>982</v>
      </c>
      <c r="C3243" s="8" t="s">
        <v>8306</v>
      </c>
      <c r="D3243" s="8" t="s">
        <v>10681</v>
      </c>
      <c r="E3243" s="8" t="s">
        <v>10685</v>
      </c>
    </row>
    <row r="3244" spans="2:5" ht="12.75" customHeight="1">
      <c r="B3244" s="8" t="s">
        <v>982</v>
      </c>
      <c r="C3244" s="8" t="s">
        <v>7596</v>
      </c>
      <c r="D3244" s="8" t="s">
        <v>10681</v>
      </c>
      <c r="E3244" s="8" t="s">
        <v>10686</v>
      </c>
    </row>
    <row r="3245" spans="2:5" ht="12.75" customHeight="1">
      <c r="B3245" s="8" t="s">
        <v>931</v>
      </c>
      <c r="C3245" s="8" t="s">
        <v>6392</v>
      </c>
      <c r="D3245" s="8" t="s">
        <v>10687</v>
      </c>
      <c r="E3245" s="8" t="s">
        <v>10688</v>
      </c>
    </row>
    <row r="3246" spans="2:5" ht="12.75" customHeight="1">
      <c r="B3246" s="8" t="s">
        <v>982</v>
      </c>
      <c r="C3246" s="8" t="s">
        <v>1419</v>
      </c>
      <c r="D3246" s="8" t="s">
        <v>10689</v>
      </c>
      <c r="E3246" s="8" t="s">
        <v>10690</v>
      </c>
    </row>
    <row r="3247" spans="2:5" ht="12.75" customHeight="1">
      <c r="B3247" s="8" t="s">
        <v>864</v>
      </c>
      <c r="C3247" s="8" t="s">
        <v>865</v>
      </c>
      <c r="D3247" s="8" t="s">
        <v>10689</v>
      </c>
      <c r="E3247" s="8" t="s">
        <v>10691</v>
      </c>
    </row>
    <row r="3248" spans="2:5" ht="12.75" customHeight="1">
      <c r="B3248" s="8" t="s">
        <v>841</v>
      </c>
      <c r="C3248" s="8" t="s">
        <v>6282</v>
      </c>
      <c r="D3248" s="8" t="s">
        <v>10692</v>
      </c>
      <c r="E3248" s="8" t="s">
        <v>10693</v>
      </c>
    </row>
    <row r="3249" spans="2:5" ht="12.75" customHeight="1">
      <c r="B3249" s="8" t="s">
        <v>931</v>
      </c>
      <c r="C3249" s="8" t="s">
        <v>8204</v>
      </c>
      <c r="D3249" s="8" t="s">
        <v>10694</v>
      </c>
      <c r="E3249" s="8" t="s">
        <v>10694</v>
      </c>
    </row>
    <row r="3250" spans="2:5" ht="12.75" customHeight="1">
      <c r="B3250" s="8" t="s">
        <v>853</v>
      </c>
      <c r="C3250" s="8" t="s">
        <v>1006</v>
      </c>
      <c r="D3250" s="8" t="s">
        <v>8173</v>
      </c>
      <c r="E3250" s="8" t="s">
        <v>10695</v>
      </c>
    </row>
    <row r="3251" spans="2:5" ht="12.75" customHeight="1">
      <c r="B3251" s="8" t="s">
        <v>990</v>
      </c>
      <c r="C3251" s="8" t="s">
        <v>991</v>
      </c>
      <c r="D3251" s="8" t="s">
        <v>10696</v>
      </c>
      <c r="E3251" s="8" t="s">
        <v>10697</v>
      </c>
    </row>
    <row r="3252" spans="2:5" ht="12.75" customHeight="1">
      <c r="B3252" s="8" t="s">
        <v>864</v>
      </c>
      <c r="C3252" s="8" t="s">
        <v>865</v>
      </c>
      <c r="D3252" s="8" t="s">
        <v>10696</v>
      </c>
      <c r="E3252" s="8" t="s">
        <v>10698</v>
      </c>
    </row>
    <row r="3253" spans="2:5" ht="12.75" customHeight="1">
      <c r="B3253" s="8" t="s">
        <v>841</v>
      </c>
      <c r="C3253" s="8" t="s">
        <v>9664</v>
      </c>
      <c r="D3253" s="8" t="s">
        <v>1303</v>
      </c>
      <c r="E3253" s="8" t="s">
        <v>10699</v>
      </c>
    </row>
    <row r="3254" spans="2:5" ht="12.75" customHeight="1">
      <c r="B3254" s="8" t="s">
        <v>841</v>
      </c>
      <c r="C3254" s="8" t="s">
        <v>9664</v>
      </c>
      <c r="D3254" s="8" t="s">
        <v>1303</v>
      </c>
      <c r="E3254" s="8" t="s">
        <v>10700</v>
      </c>
    </row>
    <row r="3255" spans="2:5" ht="12.75" customHeight="1">
      <c r="B3255" s="8" t="s">
        <v>864</v>
      </c>
      <c r="C3255" s="8" t="s">
        <v>865</v>
      </c>
      <c r="D3255" s="8" t="s">
        <v>1303</v>
      </c>
      <c r="E3255" s="8" t="s">
        <v>10701</v>
      </c>
    </row>
    <row r="3256" spans="2:5" ht="12.75" customHeight="1">
      <c r="B3256" s="8" t="s">
        <v>841</v>
      </c>
      <c r="C3256" s="8" t="s">
        <v>999</v>
      </c>
      <c r="D3256" s="8" t="s">
        <v>1091</v>
      </c>
      <c r="E3256" s="8" t="s">
        <v>1132</v>
      </c>
    </row>
    <row r="3257" spans="2:5" ht="12.75" customHeight="1">
      <c r="B3257" s="8" t="s">
        <v>301</v>
      </c>
      <c r="C3257" s="8" t="s">
        <v>10702</v>
      </c>
      <c r="D3257" s="8" t="s">
        <v>7494</v>
      </c>
      <c r="E3257" s="8" t="s">
        <v>10703</v>
      </c>
    </row>
    <row r="3258" spans="2:5" ht="12.75" customHeight="1">
      <c r="B3258" s="8" t="s">
        <v>301</v>
      </c>
      <c r="C3258" s="8" t="s">
        <v>415</v>
      </c>
      <c r="D3258" s="8" t="s">
        <v>1194</v>
      </c>
      <c r="E3258" s="8" t="s">
        <v>1196</v>
      </c>
    </row>
    <row r="3259" spans="2:5" ht="12.75" customHeight="1">
      <c r="B3259" s="8" t="s">
        <v>367</v>
      </c>
      <c r="C3259" s="8" t="s">
        <v>800</v>
      </c>
      <c r="D3259" s="8" t="s">
        <v>6589</v>
      </c>
      <c r="E3259" s="8" t="s">
        <v>10704</v>
      </c>
    </row>
    <row r="3260" spans="2:5" ht="12.75" customHeight="1">
      <c r="B3260" s="8" t="s">
        <v>367</v>
      </c>
      <c r="C3260" s="8" t="s">
        <v>368</v>
      </c>
      <c r="D3260" s="8" t="s">
        <v>10705</v>
      </c>
      <c r="E3260" s="8" t="s">
        <v>10706</v>
      </c>
    </row>
    <row r="3261" spans="2:5" ht="12.75" customHeight="1">
      <c r="B3261" s="8" t="s">
        <v>301</v>
      </c>
      <c r="C3261" s="8" t="s">
        <v>888</v>
      </c>
      <c r="D3261" s="8" t="s">
        <v>10707</v>
      </c>
      <c r="E3261" s="8" t="s">
        <v>10708</v>
      </c>
    </row>
    <row r="3262" spans="2:5" ht="12.75" customHeight="1">
      <c r="B3262" s="8" t="s">
        <v>864</v>
      </c>
      <c r="C3262" s="8" t="s">
        <v>865</v>
      </c>
      <c r="D3262" s="8" t="s">
        <v>10709</v>
      </c>
      <c r="E3262" s="8" t="s">
        <v>10710</v>
      </c>
    </row>
    <row r="3263" spans="2:5" ht="12.75" customHeight="1">
      <c r="B3263" s="8" t="s">
        <v>864</v>
      </c>
      <c r="C3263" s="8" t="s">
        <v>865</v>
      </c>
      <c r="D3263" s="8" t="s">
        <v>1415</v>
      </c>
      <c r="E3263" s="8" t="s">
        <v>10711</v>
      </c>
    </row>
    <row r="3264" spans="2:5" ht="12.75" customHeight="1">
      <c r="B3264" s="8" t="s">
        <v>864</v>
      </c>
      <c r="C3264" s="8" t="s">
        <v>865</v>
      </c>
      <c r="D3264" s="8" t="s">
        <v>10266</v>
      </c>
      <c r="E3264" s="8" t="s">
        <v>10712</v>
      </c>
    </row>
    <row r="3265" spans="2:5" ht="12.75" customHeight="1">
      <c r="B3265" s="8" t="s">
        <v>6381</v>
      </c>
      <c r="C3265" s="8" t="s">
        <v>6382</v>
      </c>
      <c r="D3265" s="8" t="s">
        <v>8569</v>
      </c>
      <c r="E3265" s="8" t="s">
        <v>10713</v>
      </c>
    </row>
    <row r="3266" spans="2:5" ht="12.75" customHeight="1">
      <c r="B3266" s="8" t="s">
        <v>1945</v>
      </c>
      <c r="C3266" s="8" t="s">
        <v>1946</v>
      </c>
      <c r="D3266" s="8" t="s">
        <v>8592</v>
      </c>
      <c r="E3266" s="8" t="s">
        <v>10714</v>
      </c>
    </row>
    <row r="3267" spans="2:5" ht="12.75" customHeight="1">
      <c r="B3267" s="8" t="s">
        <v>1945</v>
      </c>
      <c r="C3267" s="8" t="s">
        <v>1946</v>
      </c>
      <c r="D3267" s="8" t="s">
        <v>10715</v>
      </c>
      <c r="E3267" s="8" t="s">
        <v>10716</v>
      </c>
    </row>
    <row r="3268" spans="2:5" ht="12.75" customHeight="1">
      <c r="B3268" s="8" t="s">
        <v>1945</v>
      </c>
      <c r="C3268" s="8" t="s">
        <v>1946</v>
      </c>
      <c r="D3268" s="8" t="s">
        <v>1415</v>
      </c>
      <c r="E3268" s="8" t="s">
        <v>10717</v>
      </c>
    </row>
    <row r="3269" spans="2:5" ht="12.75" customHeight="1">
      <c r="B3269" s="8" t="s">
        <v>931</v>
      </c>
      <c r="C3269" s="8" t="s">
        <v>6392</v>
      </c>
      <c r="D3269" s="8" t="s">
        <v>10718</v>
      </c>
      <c r="E3269" s="8" t="s">
        <v>10719</v>
      </c>
    </row>
    <row r="3270" spans="2:5" ht="12.75" customHeight="1">
      <c r="B3270" s="8" t="s">
        <v>868</v>
      </c>
      <c r="C3270" s="8" t="s">
        <v>6376</v>
      </c>
      <c r="D3270" s="8" t="s">
        <v>10720</v>
      </c>
      <c r="E3270" s="8" t="s">
        <v>10720</v>
      </c>
    </row>
    <row r="3271" spans="2:5" ht="12.75" customHeight="1">
      <c r="B3271" s="8" t="s">
        <v>931</v>
      </c>
      <c r="C3271" s="8" t="s">
        <v>6811</v>
      </c>
      <c r="D3271" s="8" t="s">
        <v>10721</v>
      </c>
      <c r="E3271" s="8" t="s">
        <v>10722</v>
      </c>
    </row>
    <row r="3272" spans="2:5" ht="12.75" customHeight="1">
      <c r="B3272" s="8" t="s">
        <v>864</v>
      </c>
      <c r="C3272" s="8" t="s">
        <v>865</v>
      </c>
      <c r="D3272" s="8" t="s">
        <v>10723</v>
      </c>
      <c r="E3272" s="8" t="s">
        <v>10724</v>
      </c>
    </row>
    <row r="3273" spans="2:5" ht="12.75" customHeight="1">
      <c r="B3273" s="8" t="s">
        <v>853</v>
      </c>
      <c r="C3273" s="8" t="s">
        <v>1006</v>
      </c>
      <c r="D3273" s="8" t="s">
        <v>7399</v>
      </c>
      <c r="E3273" s="8" t="s">
        <v>10725</v>
      </c>
    </row>
    <row r="3274" spans="2:5" ht="12.75" customHeight="1">
      <c r="B3274" s="8" t="s">
        <v>841</v>
      </c>
      <c r="C3274" s="8" t="s">
        <v>850</v>
      </c>
      <c r="D3274" s="8" t="s">
        <v>7689</v>
      </c>
      <c r="E3274" s="8" t="s">
        <v>10726</v>
      </c>
    </row>
    <row r="3275" spans="2:5" ht="12.75" customHeight="1">
      <c r="B3275" s="8" t="s">
        <v>841</v>
      </c>
      <c r="C3275" s="8" t="s">
        <v>850</v>
      </c>
      <c r="D3275" s="8" t="s">
        <v>6682</v>
      </c>
      <c r="E3275" s="8" t="s">
        <v>10727</v>
      </c>
    </row>
    <row r="3276" spans="2:5" ht="12.75" customHeight="1">
      <c r="B3276" s="8" t="s">
        <v>6381</v>
      </c>
      <c r="C3276" s="8" t="s">
        <v>6382</v>
      </c>
      <c r="D3276" s="8" t="s">
        <v>7550</v>
      </c>
      <c r="E3276" s="8" t="s">
        <v>10728</v>
      </c>
    </row>
    <row r="3277" spans="2:5" ht="12.75" customHeight="1">
      <c r="B3277" s="8" t="s">
        <v>864</v>
      </c>
      <c r="C3277" s="8" t="s">
        <v>865</v>
      </c>
      <c r="D3277" s="8" t="s">
        <v>10729</v>
      </c>
      <c r="E3277" s="8" t="s">
        <v>10730</v>
      </c>
    </row>
    <row r="3278" spans="2:5" ht="12.75" customHeight="1">
      <c r="B3278" s="8" t="s">
        <v>744</v>
      </c>
      <c r="C3278" s="8" t="s">
        <v>6966</v>
      </c>
      <c r="D3278" s="8" t="s">
        <v>777</v>
      </c>
      <c r="E3278" s="8" t="s">
        <v>10731</v>
      </c>
    </row>
    <row r="3279" spans="2:5" ht="12.75" customHeight="1">
      <c r="B3279" s="8" t="s">
        <v>841</v>
      </c>
      <c r="C3279" s="8" t="s">
        <v>6321</v>
      </c>
      <c r="D3279" s="8" t="s">
        <v>777</v>
      </c>
      <c r="E3279" s="8" t="s">
        <v>10732</v>
      </c>
    </row>
    <row r="3280" spans="2:5" ht="12.75" customHeight="1">
      <c r="B3280" s="8" t="s">
        <v>283</v>
      </c>
      <c r="C3280" s="8" t="s">
        <v>776</v>
      </c>
      <c r="D3280" s="8" t="s">
        <v>10733</v>
      </c>
      <c r="E3280" s="8" t="s">
        <v>10734</v>
      </c>
    </row>
    <row r="3281" spans="2:5" ht="12.75" customHeight="1">
      <c r="B3281" s="8" t="s">
        <v>6432</v>
      </c>
      <c r="C3281" s="8" t="s">
        <v>6433</v>
      </c>
      <c r="D3281" s="8" t="s">
        <v>10735</v>
      </c>
      <c r="E3281" s="8" t="s">
        <v>10736</v>
      </c>
    </row>
    <row r="3282" spans="2:5" ht="12.75" customHeight="1">
      <c r="B3282" s="8" t="s">
        <v>6432</v>
      </c>
      <c r="C3282" s="8" t="s">
        <v>6433</v>
      </c>
      <c r="D3282" s="8" t="s">
        <v>10737</v>
      </c>
      <c r="E3282" s="8" t="s">
        <v>10738</v>
      </c>
    </row>
    <row r="3283" spans="2:5" ht="12.75" customHeight="1">
      <c r="B3283" s="8" t="s">
        <v>6432</v>
      </c>
      <c r="C3283" s="8" t="s">
        <v>6433</v>
      </c>
      <c r="D3283" s="8" t="s">
        <v>10739</v>
      </c>
      <c r="E3283" s="8" t="s">
        <v>10740</v>
      </c>
    </row>
    <row r="3284" spans="2:5" ht="12.75" customHeight="1">
      <c r="B3284" s="8" t="s">
        <v>6432</v>
      </c>
      <c r="C3284" s="8" t="s">
        <v>6433</v>
      </c>
      <c r="D3284" s="8" t="s">
        <v>10741</v>
      </c>
      <c r="E3284" s="8" t="s">
        <v>10742</v>
      </c>
    </row>
    <row r="3285" spans="2:5" ht="12.75" customHeight="1">
      <c r="B3285" s="8" t="s">
        <v>6432</v>
      </c>
      <c r="C3285" s="8" t="s">
        <v>6433</v>
      </c>
      <c r="D3285" s="8" t="s">
        <v>10743</v>
      </c>
      <c r="E3285" s="8" t="s">
        <v>10743</v>
      </c>
    </row>
    <row r="3286" spans="2:5" ht="12.75" customHeight="1">
      <c r="B3286" s="8" t="s">
        <v>6432</v>
      </c>
      <c r="C3286" s="8" t="s">
        <v>6433</v>
      </c>
      <c r="D3286" s="8" t="s">
        <v>10744</v>
      </c>
      <c r="E3286" s="8" t="s">
        <v>10745</v>
      </c>
    </row>
    <row r="3287" spans="2:5" ht="12.75" customHeight="1">
      <c r="B3287" s="8" t="s">
        <v>6432</v>
      </c>
      <c r="C3287" s="8" t="s">
        <v>6433</v>
      </c>
      <c r="D3287" s="8" t="s">
        <v>10746</v>
      </c>
      <c r="E3287" s="8" t="s">
        <v>10747</v>
      </c>
    </row>
    <row r="3288" spans="2:5" ht="12.75" customHeight="1">
      <c r="B3288" s="8" t="s">
        <v>6432</v>
      </c>
      <c r="C3288" s="8" t="s">
        <v>6433</v>
      </c>
      <c r="D3288" s="8" t="s">
        <v>10748</v>
      </c>
      <c r="E3288" s="8" t="s">
        <v>10749</v>
      </c>
    </row>
    <row r="3289" spans="2:5" ht="12.75" customHeight="1">
      <c r="B3289" s="8" t="s">
        <v>982</v>
      </c>
      <c r="C3289" s="8" t="s">
        <v>1419</v>
      </c>
      <c r="D3289" s="8" t="s">
        <v>6456</v>
      </c>
      <c r="E3289" s="8" t="s">
        <v>10750</v>
      </c>
    </row>
    <row r="3290" spans="2:5" ht="12.75" customHeight="1">
      <c r="B3290" s="8" t="s">
        <v>982</v>
      </c>
      <c r="C3290" s="8" t="s">
        <v>1419</v>
      </c>
      <c r="D3290" s="8" t="s">
        <v>6456</v>
      </c>
      <c r="E3290" s="8" t="s">
        <v>10751</v>
      </c>
    </row>
    <row r="3291" spans="2:5" ht="12.75" customHeight="1">
      <c r="B3291" s="8" t="s">
        <v>853</v>
      </c>
      <c r="C3291" s="8" t="s">
        <v>1006</v>
      </c>
      <c r="D3291" s="8" t="s">
        <v>1153</v>
      </c>
      <c r="E3291" s="8" t="s">
        <v>10752</v>
      </c>
    </row>
    <row r="3292" spans="2:5" ht="12.75" customHeight="1">
      <c r="B3292" s="8" t="s">
        <v>864</v>
      </c>
      <c r="C3292" s="8" t="s">
        <v>865</v>
      </c>
      <c r="D3292" s="8" t="s">
        <v>10753</v>
      </c>
      <c r="E3292" s="8" t="s">
        <v>10754</v>
      </c>
    </row>
    <row r="3293" spans="2:5" ht="12.75" customHeight="1">
      <c r="B3293" s="8" t="s">
        <v>853</v>
      </c>
      <c r="C3293" s="8" t="s">
        <v>1006</v>
      </c>
      <c r="D3293" s="8" t="s">
        <v>1415</v>
      </c>
      <c r="E3293" s="8" t="s">
        <v>10755</v>
      </c>
    </row>
    <row r="3294" spans="2:5" ht="12.75" customHeight="1">
      <c r="B3294" s="8" t="s">
        <v>853</v>
      </c>
      <c r="C3294" s="8" t="s">
        <v>854</v>
      </c>
      <c r="D3294" s="8" t="s">
        <v>1153</v>
      </c>
      <c r="E3294" s="8" t="s">
        <v>1154</v>
      </c>
    </row>
    <row r="3295" spans="2:5" ht="12.75" customHeight="1">
      <c r="B3295" s="8" t="s">
        <v>853</v>
      </c>
      <c r="C3295" s="8" t="s">
        <v>854</v>
      </c>
      <c r="D3295" s="8" t="s">
        <v>1153</v>
      </c>
      <c r="E3295" s="8" t="s">
        <v>10756</v>
      </c>
    </row>
    <row r="3296" spans="2:5" ht="12.75" customHeight="1">
      <c r="B3296" s="8" t="s">
        <v>853</v>
      </c>
      <c r="C3296" s="8" t="s">
        <v>854</v>
      </c>
      <c r="D3296" s="8" t="s">
        <v>1153</v>
      </c>
      <c r="E3296" s="8" t="s">
        <v>10757</v>
      </c>
    </row>
    <row r="3297" spans="2:5" ht="12.75" customHeight="1">
      <c r="B3297" s="8" t="s">
        <v>853</v>
      </c>
      <c r="C3297" s="8" t="s">
        <v>854</v>
      </c>
      <c r="D3297" s="8" t="s">
        <v>1153</v>
      </c>
      <c r="E3297" s="8" t="s">
        <v>10758</v>
      </c>
    </row>
    <row r="3298" spans="2:5" ht="12.75" customHeight="1">
      <c r="B3298" s="8" t="s">
        <v>853</v>
      </c>
      <c r="C3298" s="8" t="s">
        <v>854</v>
      </c>
      <c r="D3298" s="8" t="s">
        <v>1153</v>
      </c>
      <c r="E3298" s="8" t="s">
        <v>10759</v>
      </c>
    </row>
    <row r="3299" spans="2:5" ht="12.75" customHeight="1">
      <c r="B3299" s="8" t="s">
        <v>853</v>
      </c>
      <c r="C3299" s="8" t="s">
        <v>854</v>
      </c>
      <c r="D3299" s="8" t="s">
        <v>1153</v>
      </c>
      <c r="E3299" s="8" t="s">
        <v>10760</v>
      </c>
    </row>
    <row r="3300" spans="2:5" ht="12.75" customHeight="1">
      <c r="B3300" s="8" t="s">
        <v>864</v>
      </c>
      <c r="C3300" s="8" t="s">
        <v>865</v>
      </c>
      <c r="D3300" s="8" t="s">
        <v>1153</v>
      </c>
      <c r="E3300" s="8" t="s">
        <v>10761</v>
      </c>
    </row>
    <row r="3301" spans="2:5" ht="12.75" customHeight="1">
      <c r="B3301" s="8" t="s">
        <v>853</v>
      </c>
      <c r="C3301" s="8" t="s">
        <v>854</v>
      </c>
      <c r="D3301" s="8" t="s">
        <v>1415</v>
      </c>
      <c r="E3301" s="8" t="s">
        <v>10762</v>
      </c>
    </row>
    <row r="3302" spans="2:5" ht="12.75" customHeight="1">
      <c r="B3302" s="8" t="s">
        <v>853</v>
      </c>
      <c r="C3302" s="8" t="s">
        <v>854</v>
      </c>
      <c r="D3302" s="8" t="s">
        <v>1415</v>
      </c>
      <c r="E3302" s="8" t="s">
        <v>10763</v>
      </c>
    </row>
    <row r="3303" spans="2:5" ht="12.75" customHeight="1">
      <c r="B3303" s="8" t="s">
        <v>853</v>
      </c>
      <c r="C3303" s="8" t="s">
        <v>854</v>
      </c>
      <c r="D3303" s="8" t="s">
        <v>1415</v>
      </c>
      <c r="E3303" s="8" t="s">
        <v>10764</v>
      </c>
    </row>
    <row r="3304" spans="2:5" ht="12.75" customHeight="1">
      <c r="B3304" s="8" t="s">
        <v>853</v>
      </c>
      <c r="C3304" s="8" t="s">
        <v>854</v>
      </c>
      <c r="D3304" s="8" t="s">
        <v>1415</v>
      </c>
      <c r="E3304" s="8" t="s">
        <v>10765</v>
      </c>
    </row>
    <row r="3305" spans="2:5" ht="12.75" customHeight="1">
      <c r="B3305" s="8" t="s">
        <v>6432</v>
      </c>
      <c r="C3305" s="8" t="s">
        <v>6433</v>
      </c>
      <c r="D3305" s="8" t="s">
        <v>10766</v>
      </c>
      <c r="E3305" s="8" t="s">
        <v>10767</v>
      </c>
    </row>
    <row r="3306" spans="2:5" ht="12.75" customHeight="1">
      <c r="B3306" s="8" t="s">
        <v>6432</v>
      </c>
      <c r="C3306" s="8" t="s">
        <v>6433</v>
      </c>
      <c r="D3306" s="8" t="s">
        <v>10768</v>
      </c>
      <c r="E3306" s="8" t="s">
        <v>10769</v>
      </c>
    </row>
    <row r="3307" spans="2:5" ht="12.75" customHeight="1">
      <c r="B3307" s="8" t="s">
        <v>6432</v>
      </c>
      <c r="C3307" s="8" t="s">
        <v>6433</v>
      </c>
      <c r="D3307" s="8" t="s">
        <v>10770</v>
      </c>
      <c r="E3307" s="8" t="s">
        <v>10771</v>
      </c>
    </row>
    <row r="3308" spans="2:5" ht="12.75" customHeight="1">
      <c r="B3308" s="8" t="s">
        <v>7058</v>
      </c>
      <c r="C3308" s="8" t="s">
        <v>10772</v>
      </c>
      <c r="D3308" s="8" t="s">
        <v>10773</v>
      </c>
      <c r="E3308" s="8" t="s">
        <v>10773</v>
      </c>
    </row>
    <row r="3309" spans="2:5" ht="12.75" customHeight="1">
      <c r="B3309" s="8" t="s">
        <v>868</v>
      </c>
      <c r="C3309" s="8" t="s">
        <v>6265</v>
      </c>
      <c r="D3309" s="8" t="s">
        <v>10774</v>
      </c>
      <c r="E3309" s="8" t="s">
        <v>10775</v>
      </c>
    </row>
    <row r="3310" spans="2:5" ht="12.75" customHeight="1">
      <c r="B3310" s="8" t="s">
        <v>6432</v>
      </c>
      <c r="C3310" s="8" t="s">
        <v>6433</v>
      </c>
      <c r="D3310" s="8" t="s">
        <v>10776</v>
      </c>
      <c r="E3310" s="8" t="s">
        <v>10776</v>
      </c>
    </row>
    <row r="3311" spans="2:5" ht="12.75" customHeight="1">
      <c r="B3311" s="8" t="s">
        <v>6432</v>
      </c>
      <c r="C3311" s="8" t="s">
        <v>6433</v>
      </c>
      <c r="D3311" s="8" t="s">
        <v>10777</v>
      </c>
      <c r="E3311" s="8" t="s">
        <v>10777</v>
      </c>
    </row>
    <row r="3312" spans="2:5" ht="12.75" customHeight="1">
      <c r="B3312" s="8" t="s">
        <v>367</v>
      </c>
      <c r="C3312" s="8" t="s">
        <v>7672</v>
      </c>
      <c r="D3312" s="8" t="s">
        <v>10382</v>
      </c>
      <c r="E3312" s="8" t="s">
        <v>10778</v>
      </c>
    </row>
    <row r="3313" spans="2:5" ht="12.75" customHeight="1">
      <c r="B3313" s="8" t="s">
        <v>367</v>
      </c>
      <c r="C3313" s="8" t="s">
        <v>6308</v>
      </c>
      <c r="D3313" s="8" t="s">
        <v>10382</v>
      </c>
      <c r="E3313" s="8" t="s">
        <v>10779</v>
      </c>
    </row>
    <row r="3314" spans="2:5" ht="12.75" customHeight="1">
      <c r="B3314" s="8" t="s">
        <v>367</v>
      </c>
      <c r="C3314" s="8" t="s">
        <v>6308</v>
      </c>
      <c r="D3314" s="8" t="s">
        <v>10382</v>
      </c>
      <c r="E3314" s="8" t="s">
        <v>10780</v>
      </c>
    </row>
    <row r="3315" spans="2:5" ht="12.75" customHeight="1">
      <c r="B3315" s="8" t="s">
        <v>367</v>
      </c>
      <c r="C3315" s="8" t="s">
        <v>6308</v>
      </c>
      <c r="D3315" s="8" t="s">
        <v>10382</v>
      </c>
      <c r="E3315" s="8" t="s">
        <v>10781</v>
      </c>
    </row>
    <row r="3316" spans="2:5" ht="12.75" customHeight="1">
      <c r="B3316" s="8" t="s">
        <v>367</v>
      </c>
      <c r="C3316" s="8" t="s">
        <v>6308</v>
      </c>
      <c r="D3316" s="8" t="s">
        <v>10382</v>
      </c>
      <c r="E3316" s="8" t="s">
        <v>10782</v>
      </c>
    </row>
    <row r="3317" spans="2:5" ht="12.75" customHeight="1">
      <c r="B3317" s="8" t="s">
        <v>367</v>
      </c>
      <c r="C3317" s="8" t="s">
        <v>6308</v>
      </c>
      <c r="D3317" s="8" t="s">
        <v>10382</v>
      </c>
      <c r="E3317" s="8" t="s">
        <v>10783</v>
      </c>
    </row>
    <row r="3318" spans="2:5" ht="12.75" customHeight="1">
      <c r="B3318" s="8" t="s">
        <v>367</v>
      </c>
      <c r="C3318" s="8" t="s">
        <v>6308</v>
      </c>
      <c r="D3318" s="8" t="s">
        <v>10382</v>
      </c>
      <c r="E3318" s="8" t="s">
        <v>10784</v>
      </c>
    </row>
    <row r="3319" spans="2:5" ht="12.75" customHeight="1">
      <c r="B3319" s="8" t="s">
        <v>367</v>
      </c>
      <c r="C3319" s="8" t="s">
        <v>6308</v>
      </c>
      <c r="D3319" s="8" t="s">
        <v>10382</v>
      </c>
      <c r="E3319" s="8" t="s">
        <v>10785</v>
      </c>
    </row>
    <row r="3320" spans="2:5" ht="12.75" customHeight="1">
      <c r="B3320" s="8" t="s">
        <v>828</v>
      </c>
      <c r="C3320" s="8" t="s">
        <v>7331</v>
      </c>
      <c r="D3320" s="8" t="s">
        <v>1222</v>
      </c>
      <c r="E3320" s="8" t="s">
        <v>10786</v>
      </c>
    </row>
    <row r="3321" spans="2:5" ht="12.75" customHeight="1">
      <c r="B3321" s="8" t="s">
        <v>828</v>
      </c>
      <c r="C3321" s="8" t="s">
        <v>829</v>
      </c>
      <c r="D3321" s="8" t="s">
        <v>1222</v>
      </c>
      <c r="E3321" s="8" t="s">
        <v>10787</v>
      </c>
    </row>
    <row r="3322" spans="2:5" ht="12.75" customHeight="1">
      <c r="B3322" s="8" t="s">
        <v>828</v>
      </c>
      <c r="C3322" s="8" t="s">
        <v>987</v>
      </c>
      <c r="D3322" s="8" t="s">
        <v>1222</v>
      </c>
      <c r="E3322" s="8" t="s">
        <v>10788</v>
      </c>
    </row>
    <row r="3323" spans="2:5" ht="12.75" customHeight="1">
      <c r="B3323" s="8" t="s">
        <v>828</v>
      </c>
      <c r="C3323" s="8" t="s">
        <v>987</v>
      </c>
      <c r="D3323" s="8" t="s">
        <v>1222</v>
      </c>
      <c r="E3323" s="8" t="s">
        <v>10789</v>
      </c>
    </row>
    <row r="3324" spans="2:5" ht="12.75" customHeight="1">
      <c r="B3324" s="8" t="s">
        <v>828</v>
      </c>
      <c r="C3324" s="8" t="s">
        <v>987</v>
      </c>
      <c r="D3324" s="8" t="s">
        <v>1222</v>
      </c>
      <c r="E3324" s="8" t="s">
        <v>10790</v>
      </c>
    </row>
    <row r="3325" spans="2:5" ht="12.75" customHeight="1">
      <c r="B3325" s="8" t="s">
        <v>828</v>
      </c>
      <c r="C3325" s="8" t="s">
        <v>829</v>
      </c>
      <c r="D3325" s="8" t="s">
        <v>1222</v>
      </c>
      <c r="E3325" s="8" t="s">
        <v>10791</v>
      </c>
    </row>
    <row r="3326" spans="2:5" ht="12.75" customHeight="1">
      <c r="B3326" s="8" t="s">
        <v>828</v>
      </c>
      <c r="C3326" s="8" t="s">
        <v>829</v>
      </c>
      <c r="D3326" s="8" t="s">
        <v>1222</v>
      </c>
      <c r="E3326" s="8" t="s">
        <v>10792</v>
      </c>
    </row>
    <row r="3327" spans="2:5" ht="12.75" customHeight="1">
      <c r="B3327" s="8" t="s">
        <v>828</v>
      </c>
      <c r="C3327" s="8" t="s">
        <v>829</v>
      </c>
      <c r="D3327" s="8" t="s">
        <v>1222</v>
      </c>
      <c r="E3327" s="8" t="s">
        <v>10793</v>
      </c>
    </row>
    <row r="3328" spans="2:5" ht="12.75" customHeight="1">
      <c r="B3328" s="8" t="s">
        <v>828</v>
      </c>
      <c r="C3328" s="8" t="s">
        <v>829</v>
      </c>
      <c r="D3328" s="8" t="s">
        <v>1222</v>
      </c>
      <c r="E3328" s="8" t="s">
        <v>10794</v>
      </c>
    </row>
    <row r="3329" spans="2:5" ht="12.75" customHeight="1">
      <c r="B3329" s="8" t="s">
        <v>828</v>
      </c>
      <c r="C3329" s="8" t="s">
        <v>829</v>
      </c>
      <c r="D3329" s="8" t="s">
        <v>1222</v>
      </c>
      <c r="E3329" s="8" t="s">
        <v>10795</v>
      </c>
    </row>
    <row r="3330" spans="2:5" ht="12.75" customHeight="1">
      <c r="B3330" s="8" t="s">
        <v>828</v>
      </c>
      <c r="C3330" s="8" t="s">
        <v>829</v>
      </c>
      <c r="D3330" s="8" t="s">
        <v>1222</v>
      </c>
      <c r="E3330" s="8" t="s">
        <v>10796</v>
      </c>
    </row>
    <row r="3331" spans="2:5" ht="12.75" customHeight="1">
      <c r="B3331" s="8" t="s">
        <v>828</v>
      </c>
      <c r="C3331" s="8" t="s">
        <v>829</v>
      </c>
      <c r="D3331" s="8" t="s">
        <v>1222</v>
      </c>
      <c r="E3331" s="8" t="s">
        <v>10797</v>
      </c>
    </row>
    <row r="3332" spans="2:5" ht="12.75" customHeight="1">
      <c r="B3332" s="8" t="s">
        <v>828</v>
      </c>
      <c r="C3332" s="8" t="s">
        <v>829</v>
      </c>
      <c r="D3332" s="8" t="s">
        <v>1222</v>
      </c>
      <c r="E3332" s="8" t="s">
        <v>10798</v>
      </c>
    </row>
    <row r="3333" spans="2:5" ht="12.75" customHeight="1">
      <c r="B3333" s="8" t="s">
        <v>828</v>
      </c>
      <c r="C3333" s="8" t="s">
        <v>829</v>
      </c>
      <c r="D3333" s="8" t="s">
        <v>1222</v>
      </c>
      <c r="E3333" s="8" t="s">
        <v>10799</v>
      </c>
    </row>
    <row r="3334" spans="2:5" ht="12.75" customHeight="1">
      <c r="B3334" s="8" t="s">
        <v>828</v>
      </c>
      <c r="C3334" s="8" t="s">
        <v>829</v>
      </c>
      <c r="D3334" s="8" t="s">
        <v>1222</v>
      </c>
      <c r="E3334" s="8" t="s">
        <v>10800</v>
      </c>
    </row>
    <row r="3335" spans="2:5" ht="12.75" customHeight="1">
      <c r="B3335" s="8" t="s">
        <v>367</v>
      </c>
      <c r="C3335" s="8" t="s">
        <v>6308</v>
      </c>
      <c r="D3335" s="8" t="s">
        <v>10382</v>
      </c>
      <c r="E3335" s="8" t="s">
        <v>10801</v>
      </c>
    </row>
    <row r="3336" spans="2:5" ht="12.75" customHeight="1">
      <c r="B3336" s="8" t="s">
        <v>367</v>
      </c>
      <c r="C3336" s="8" t="s">
        <v>731</v>
      </c>
      <c r="D3336" s="8" t="s">
        <v>1215</v>
      </c>
      <c r="E3336" s="8" t="s">
        <v>1413</v>
      </c>
    </row>
    <row r="3337" spans="2:5" ht="12.75" customHeight="1">
      <c r="B3337" s="8" t="s">
        <v>853</v>
      </c>
      <c r="C3337" s="8" t="s">
        <v>1006</v>
      </c>
      <c r="D3337" s="8" t="s">
        <v>10802</v>
      </c>
      <c r="E3337" s="8" t="s">
        <v>10803</v>
      </c>
    </row>
    <row r="3338" spans="2:5" ht="12.75" customHeight="1">
      <c r="B3338" s="8" t="s">
        <v>6381</v>
      </c>
      <c r="C3338" s="8" t="s">
        <v>7407</v>
      </c>
      <c r="D3338" s="8" t="s">
        <v>10804</v>
      </c>
      <c r="E3338" s="8" t="s">
        <v>10805</v>
      </c>
    </row>
    <row r="3339" spans="2:5" ht="12.75" customHeight="1">
      <c r="B3339" s="8" t="s">
        <v>828</v>
      </c>
      <c r="C3339" s="8" t="s">
        <v>1427</v>
      </c>
      <c r="D3339" s="8" t="s">
        <v>6336</v>
      </c>
      <c r="E3339" s="8" t="s">
        <v>10806</v>
      </c>
    </row>
    <row r="3340" spans="2:5" ht="12.75" customHeight="1">
      <c r="B3340" s="8" t="s">
        <v>828</v>
      </c>
      <c r="C3340" s="8" t="s">
        <v>1427</v>
      </c>
      <c r="D3340" s="8" t="s">
        <v>6336</v>
      </c>
      <c r="E3340" s="8" t="s">
        <v>10807</v>
      </c>
    </row>
    <row r="3341" spans="2:5" ht="12.75" customHeight="1">
      <c r="B3341" s="8" t="s">
        <v>828</v>
      </c>
      <c r="C3341" s="8" t="s">
        <v>1427</v>
      </c>
      <c r="D3341" s="8" t="s">
        <v>6336</v>
      </c>
      <c r="E3341" s="8" t="s">
        <v>10808</v>
      </c>
    </row>
    <row r="3342" spans="2:5" ht="12.75" customHeight="1">
      <c r="B3342" s="8" t="s">
        <v>828</v>
      </c>
      <c r="C3342" s="8" t="s">
        <v>1427</v>
      </c>
      <c r="D3342" s="8" t="s">
        <v>1415</v>
      </c>
      <c r="E3342" s="8" t="s">
        <v>10809</v>
      </c>
    </row>
    <row r="3343" spans="2:5" ht="12.75" customHeight="1">
      <c r="B3343" s="8" t="s">
        <v>828</v>
      </c>
      <c r="C3343" s="8" t="s">
        <v>1427</v>
      </c>
      <c r="D3343" s="8" t="s">
        <v>1415</v>
      </c>
      <c r="E3343" s="8" t="s">
        <v>10810</v>
      </c>
    </row>
    <row r="3344" spans="2:5" ht="12.75" customHeight="1">
      <c r="B3344" s="8" t="s">
        <v>828</v>
      </c>
      <c r="C3344" s="8" t="s">
        <v>1427</v>
      </c>
      <c r="D3344" s="8" t="s">
        <v>1415</v>
      </c>
      <c r="E3344" s="8" t="s">
        <v>10811</v>
      </c>
    </row>
    <row r="3345" spans="2:5" ht="12.75" customHeight="1">
      <c r="B3345" s="8" t="s">
        <v>828</v>
      </c>
      <c r="C3345" s="8" t="s">
        <v>1427</v>
      </c>
      <c r="D3345" s="8" t="s">
        <v>1415</v>
      </c>
      <c r="E3345" s="8" t="s">
        <v>10812</v>
      </c>
    </row>
    <row r="3346" spans="2:5" ht="12.75" customHeight="1">
      <c r="B3346" s="8" t="s">
        <v>301</v>
      </c>
      <c r="C3346" s="8" t="s">
        <v>927</v>
      </c>
      <c r="D3346" s="8" t="s">
        <v>2416</v>
      </c>
      <c r="E3346" s="8" t="s">
        <v>10813</v>
      </c>
    </row>
    <row r="3347" spans="2:5" ht="12.75" customHeight="1">
      <c r="B3347" s="8" t="s">
        <v>301</v>
      </c>
      <c r="C3347" s="8" t="s">
        <v>927</v>
      </c>
      <c r="D3347" s="8" t="s">
        <v>2416</v>
      </c>
      <c r="E3347" s="8" t="s">
        <v>10814</v>
      </c>
    </row>
    <row r="3348" spans="2:5" ht="12.75" customHeight="1">
      <c r="B3348" s="8" t="s">
        <v>301</v>
      </c>
      <c r="C3348" s="8" t="s">
        <v>927</v>
      </c>
      <c r="D3348" s="8" t="s">
        <v>2416</v>
      </c>
      <c r="E3348" s="8" t="s">
        <v>10815</v>
      </c>
    </row>
    <row r="3349" spans="2:5" ht="12.75" customHeight="1">
      <c r="B3349" s="8" t="s">
        <v>864</v>
      </c>
      <c r="C3349" s="8" t="s">
        <v>865</v>
      </c>
      <c r="D3349" s="8" t="s">
        <v>2416</v>
      </c>
      <c r="E3349" s="8" t="s">
        <v>10816</v>
      </c>
    </row>
    <row r="3350" spans="2:5" ht="12.75" customHeight="1">
      <c r="B3350" s="8" t="s">
        <v>864</v>
      </c>
      <c r="C3350" s="8" t="s">
        <v>865</v>
      </c>
      <c r="D3350" s="8" t="s">
        <v>8530</v>
      </c>
      <c r="E3350" s="8" t="s">
        <v>10817</v>
      </c>
    </row>
    <row r="3351" spans="2:5" ht="12.75" customHeight="1">
      <c r="B3351" s="8" t="s">
        <v>990</v>
      </c>
      <c r="C3351" s="8" t="s">
        <v>991</v>
      </c>
      <c r="D3351" s="8" t="s">
        <v>10818</v>
      </c>
      <c r="E3351" s="8" t="s">
        <v>10819</v>
      </c>
    </row>
    <row r="3352" spans="2:5" ht="12.75" customHeight="1">
      <c r="B3352" s="8" t="s">
        <v>990</v>
      </c>
      <c r="C3352" s="8" t="s">
        <v>991</v>
      </c>
      <c r="D3352" s="8" t="s">
        <v>1415</v>
      </c>
      <c r="E3352" s="8" t="s">
        <v>10820</v>
      </c>
    </row>
    <row r="3353" spans="2:5" ht="12.75" customHeight="1">
      <c r="B3353" s="8" t="s">
        <v>1024</v>
      </c>
      <c r="C3353" s="8" t="s">
        <v>6296</v>
      </c>
      <c r="D3353" s="8" t="s">
        <v>10821</v>
      </c>
      <c r="E3353" s="8" t="s">
        <v>10822</v>
      </c>
    </row>
    <row r="3354" spans="2:5" ht="12.75" customHeight="1">
      <c r="B3354" s="8" t="s">
        <v>740</v>
      </c>
      <c r="C3354" s="8" t="s">
        <v>6681</v>
      </c>
      <c r="D3354" s="8" t="s">
        <v>10823</v>
      </c>
      <c r="E3354" s="8" t="s">
        <v>10824</v>
      </c>
    </row>
    <row r="3355" spans="2:5" ht="12.75" customHeight="1">
      <c r="B3355" s="8" t="s">
        <v>853</v>
      </c>
      <c r="C3355" s="8" t="s">
        <v>1006</v>
      </c>
      <c r="D3355" s="8" t="s">
        <v>10825</v>
      </c>
      <c r="E3355" s="8" t="s">
        <v>10826</v>
      </c>
    </row>
    <row r="3356" spans="2:5" ht="12.75" customHeight="1">
      <c r="B3356" s="8" t="s">
        <v>868</v>
      </c>
      <c r="C3356" s="8" t="s">
        <v>6278</v>
      </c>
      <c r="D3356" s="8" t="s">
        <v>6682</v>
      </c>
      <c r="E3356" s="8" t="s">
        <v>10827</v>
      </c>
    </row>
    <row r="3357" spans="2:5" ht="12.75" customHeight="1">
      <c r="B3357" s="8" t="s">
        <v>868</v>
      </c>
      <c r="C3357" s="8" t="s">
        <v>6265</v>
      </c>
      <c r="D3357" s="8" t="s">
        <v>10828</v>
      </c>
      <c r="E3357" s="8" t="s">
        <v>10829</v>
      </c>
    </row>
    <row r="3358" spans="2:5" ht="12.75" customHeight="1">
      <c r="B3358" s="8" t="s">
        <v>744</v>
      </c>
      <c r="C3358" s="8" t="s">
        <v>6966</v>
      </c>
      <c r="D3358" s="8" t="s">
        <v>10830</v>
      </c>
      <c r="E3358" s="8" t="s">
        <v>10831</v>
      </c>
    </row>
    <row r="3359" spans="2:5" ht="12.75" customHeight="1">
      <c r="B3359" s="8" t="s">
        <v>740</v>
      </c>
      <c r="C3359" s="8" t="s">
        <v>6667</v>
      </c>
      <c r="D3359" s="8" t="s">
        <v>10832</v>
      </c>
      <c r="E3359" s="8" t="s">
        <v>10833</v>
      </c>
    </row>
    <row r="3360" spans="2:5" ht="12.75" customHeight="1">
      <c r="B3360" s="8" t="s">
        <v>740</v>
      </c>
      <c r="C3360" s="8" t="s">
        <v>6667</v>
      </c>
      <c r="D3360" s="8" t="s">
        <v>10834</v>
      </c>
      <c r="E3360" s="8" t="s">
        <v>10835</v>
      </c>
    </row>
    <row r="3361" spans="2:5" ht="12.75" customHeight="1">
      <c r="B3361" s="8" t="s">
        <v>740</v>
      </c>
      <c r="C3361" s="8" t="s">
        <v>6681</v>
      </c>
      <c r="D3361" s="8" t="s">
        <v>10836</v>
      </c>
      <c r="E3361" s="8" t="s">
        <v>10837</v>
      </c>
    </row>
    <row r="3362" spans="2:5" ht="12.75" customHeight="1">
      <c r="B3362" s="8" t="s">
        <v>367</v>
      </c>
      <c r="C3362" s="8" t="s">
        <v>735</v>
      </c>
      <c r="D3362" s="8" t="s">
        <v>8216</v>
      </c>
      <c r="E3362" s="8" t="s">
        <v>10838</v>
      </c>
    </row>
    <row r="3363" spans="2:5" ht="12.75" customHeight="1">
      <c r="B3363" s="8" t="s">
        <v>853</v>
      </c>
      <c r="C3363" s="8" t="s">
        <v>854</v>
      </c>
      <c r="D3363" s="8" t="s">
        <v>2185</v>
      </c>
      <c r="E3363" s="8" t="s">
        <v>2187</v>
      </c>
    </row>
    <row r="3364" spans="2:5" ht="12.75" customHeight="1">
      <c r="B3364" s="8" t="s">
        <v>283</v>
      </c>
      <c r="C3364" s="8" t="s">
        <v>284</v>
      </c>
      <c r="D3364" s="8" t="s">
        <v>286</v>
      </c>
      <c r="E3364" s="8" t="s">
        <v>288</v>
      </c>
    </row>
    <row r="3365" spans="2:5" ht="12.75" customHeight="1">
      <c r="B3365" s="8" t="s">
        <v>283</v>
      </c>
      <c r="C3365" s="8" t="s">
        <v>284</v>
      </c>
      <c r="D3365" s="8" t="s">
        <v>286</v>
      </c>
      <c r="E3365" s="8" t="s">
        <v>10839</v>
      </c>
    </row>
    <row r="3366" spans="2:5" ht="12.75" customHeight="1">
      <c r="B3366" s="8" t="s">
        <v>740</v>
      </c>
      <c r="C3366" s="8" t="s">
        <v>741</v>
      </c>
      <c r="D3366" s="8" t="s">
        <v>10840</v>
      </c>
      <c r="E3366" s="8" t="s">
        <v>10841</v>
      </c>
    </row>
    <row r="3367" spans="2:5" ht="12.75" customHeight="1">
      <c r="B3367" s="8" t="s">
        <v>6432</v>
      </c>
      <c r="C3367" s="8" t="s">
        <v>6433</v>
      </c>
      <c r="D3367" s="8" t="s">
        <v>10842</v>
      </c>
      <c r="E3367" s="8" t="s">
        <v>10842</v>
      </c>
    </row>
    <row r="3368" spans="2:5" ht="12.75" customHeight="1">
      <c r="B3368" s="8" t="s">
        <v>868</v>
      </c>
      <c r="C3368" s="8" t="s">
        <v>6278</v>
      </c>
      <c r="D3368" s="8" t="s">
        <v>10843</v>
      </c>
      <c r="E3368" s="8" t="s">
        <v>10843</v>
      </c>
    </row>
    <row r="3369" spans="2:5" ht="12.75" customHeight="1">
      <c r="B3369" s="8" t="s">
        <v>841</v>
      </c>
      <c r="C3369" s="8" t="s">
        <v>1003</v>
      </c>
      <c r="D3369" s="8" t="s">
        <v>6544</v>
      </c>
      <c r="E3369" s="8" t="s">
        <v>10844</v>
      </c>
    </row>
    <row r="3370" spans="2:5" ht="12.75" customHeight="1">
      <c r="B3370" s="8" t="s">
        <v>828</v>
      </c>
      <c r="C3370" s="8" t="s">
        <v>8247</v>
      </c>
      <c r="D3370" s="8" t="s">
        <v>1789</v>
      </c>
      <c r="E3370" s="8" t="s">
        <v>10845</v>
      </c>
    </row>
    <row r="3371" spans="2:5" ht="12.75" customHeight="1">
      <c r="B3371" s="8" t="s">
        <v>828</v>
      </c>
      <c r="C3371" s="8" t="s">
        <v>8247</v>
      </c>
      <c r="D3371" s="8" t="s">
        <v>1789</v>
      </c>
      <c r="E3371" s="8" t="s">
        <v>10846</v>
      </c>
    </row>
    <row r="3372" spans="2:5" ht="12.75" customHeight="1">
      <c r="B3372" s="8" t="s">
        <v>828</v>
      </c>
      <c r="C3372" s="8" t="s">
        <v>8247</v>
      </c>
      <c r="D3372" s="8" t="s">
        <v>1789</v>
      </c>
      <c r="E3372" s="8" t="s">
        <v>10847</v>
      </c>
    </row>
    <row r="3373" spans="2:5" ht="12.75" customHeight="1">
      <c r="B3373" s="8" t="s">
        <v>828</v>
      </c>
      <c r="C3373" s="8" t="s">
        <v>8247</v>
      </c>
      <c r="D3373" s="8" t="s">
        <v>1789</v>
      </c>
      <c r="E3373" s="8" t="s">
        <v>10848</v>
      </c>
    </row>
    <row r="3374" spans="2:5" ht="12.75" customHeight="1">
      <c r="B3374" s="8" t="s">
        <v>828</v>
      </c>
      <c r="C3374" s="8" t="s">
        <v>8247</v>
      </c>
      <c r="D3374" s="8" t="s">
        <v>1789</v>
      </c>
      <c r="E3374" s="8" t="s">
        <v>10849</v>
      </c>
    </row>
    <row r="3375" spans="2:5" ht="12.75" customHeight="1">
      <c r="B3375" s="8" t="s">
        <v>6432</v>
      </c>
      <c r="C3375" s="8" t="s">
        <v>6433</v>
      </c>
      <c r="D3375" s="8" t="s">
        <v>8592</v>
      </c>
      <c r="E3375" s="8" t="s">
        <v>10850</v>
      </c>
    </row>
    <row r="3376" spans="2:5" ht="12.75" customHeight="1">
      <c r="B3376" s="8" t="s">
        <v>841</v>
      </c>
      <c r="C3376" s="8" t="s">
        <v>850</v>
      </c>
      <c r="D3376" s="8" t="s">
        <v>7728</v>
      </c>
      <c r="E3376" s="8" t="s">
        <v>10851</v>
      </c>
    </row>
    <row r="3377" spans="2:5" ht="12.75" customHeight="1">
      <c r="B3377" s="8" t="s">
        <v>841</v>
      </c>
      <c r="C3377" s="8" t="s">
        <v>850</v>
      </c>
      <c r="D3377" s="8" t="s">
        <v>7728</v>
      </c>
      <c r="E3377" s="8" t="s">
        <v>10852</v>
      </c>
    </row>
    <row r="3378" spans="2:5" ht="12.75" customHeight="1">
      <c r="B3378" s="8" t="s">
        <v>6432</v>
      </c>
      <c r="C3378" s="8" t="s">
        <v>6433</v>
      </c>
      <c r="D3378" s="8" t="s">
        <v>10853</v>
      </c>
      <c r="E3378" s="8" t="s">
        <v>10854</v>
      </c>
    </row>
    <row r="3379" spans="2:5" ht="12.75" customHeight="1">
      <c r="B3379" s="8" t="s">
        <v>6432</v>
      </c>
      <c r="C3379" s="8" t="s">
        <v>6433</v>
      </c>
      <c r="D3379" s="8" t="s">
        <v>10855</v>
      </c>
      <c r="E3379" s="8" t="s">
        <v>10855</v>
      </c>
    </row>
    <row r="3380" spans="2:5" ht="12.75" customHeight="1">
      <c r="B3380" s="8" t="s">
        <v>6432</v>
      </c>
      <c r="C3380" s="8" t="s">
        <v>6433</v>
      </c>
      <c r="D3380" s="8" t="s">
        <v>10856</v>
      </c>
      <c r="E3380" s="8" t="s">
        <v>10857</v>
      </c>
    </row>
    <row r="3381" spans="2:5" ht="12.75" customHeight="1">
      <c r="B3381" s="8" t="s">
        <v>841</v>
      </c>
      <c r="C3381" s="8" t="s">
        <v>1136</v>
      </c>
      <c r="D3381" s="8" t="s">
        <v>843</v>
      </c>
      <c r="E3381" s="8" t="s">
        <v>10858</v>
      </c>
    </row>
    <row r="3382" spans="2:5" ht="12.75" customHeight="1">
      <c r="B3382" s="8" t="s">
        <v>841</v>
      </c>
      <c r="C3382" s="8" t="s">
        <v>6321</v>
      </c>
      <c r="D3382" s="8" t="s">
        <v>6322</v>
      </c>
      <c r="E3382" s="8" t="s">
        <v>10859</v>
      </c>
    </row>
    <row r="3383" spans="2:5" ht="12.75" customHeight="1">
      <c r="B3383" s="8" t="s">
        <v>828</v>
      </c>
      <c r="C3383" s="8" t="s">
        <v>987</v>
      </c>
      <c r="D3383" s="8" t="s">
        <v>10860</v>
      </c>
      <c r="E3383" s="8" t="s">
        <v>10861</v>
      </c>
    </row>
    <row r="3384" spans="2:5" ht="12.75" customHeight="1">
      <c r="B3384" s="8" t="s">
        <v>367</v>
      </c>
      <c r="C3384" s="8" t="s">
        <v>1259</v>
      </c>
      <c r="D3384" s="8" t="s">
        <v>10862</v>
      </c>
      <c r="E3384" s="8" t="s">
        <v>10863</v>
      </c>
    </row>
    <row r="3385" spans="2:5" ht="12.75" customHeight="1">
      <c r="B3385" s="8" t="s">
        <v>367</v>
      </c>
      <c r="C3385" s="8" t="s">
        <v>1259</v>
      </c>
      <c r="D3385" s="8" t="s">
        <v>10862</v>
      </c>
      <c r="E3385" s="8" t="s">
        <v>10864</v>
      </c>
    </row>
    <row r="3386" spans="2:5" ht="12.75" customHeight="1">
      <c r="B3386" s="8" t="s">
        <v>283</v>
      </c>
      <c r="C3386" s="8" t="s">
        <v>284</v>
      </c>
      <c r="D3386" s="8" t="s">
        <v>7298</v>
      </c>
      <c r="E3386" s="8" t="s">
        <v>10865</v>
      </c>
    </row>
    <row r="3387" spans="2:5" ht="12.75" customHeight="1">
      <c r="B3387" s="8" t="s">
        <v>367</v>
      </c>
      <c r="C3387" s="8" t="s">
        <v>735</v>
      </c>
      <c r="D3387" s="8" t="s">
        <v>8216</v>
      </c>
      <c r="E3387" s="8" t="s">
        <v>10866</v>
      </c>
    </row>
    <row r="3388" spans="2:5" ht="12.75" customHeight="1">
      <c r="B3388" s="8" t="s">
        <v>367</v>
      </c>
      <c r="C3388" s="8" t="s">
        <v>731</v>
      </c>
      <c r="D3388" s="8" t="s">
        <v>1215</v>
      </c>
      <c r="E3388" s="8" t="s">
        <v>1256</v>
      </c>
    </row>
    <row r="3389" spans="2:5" ht="12.75" customHeight="1">
      <c r="B3389" s="8" t="s">
        <v>367</v>
      </c>
      <c r="C3389" s="8" t="s">
        <v>731</v>
      </c>
      <c r="D3389" s="8" t="s">
        <v>1415</v>
      </c>
      <c r="E3389" s="8" t="s">
        <v>10867</v>
      </c>
    </row>
    <row r="3390" spans="2:5" ht="12.75" customHeight="1">
      <c r="B3390" s="8" t="s">
        <v>367</v>
      </c>
      <c r="C3390" s="8" t="s">
        <v>731</v>
      </c>
      <c r="D3390" s="8" t="s">
        <v>1415</v>
      </c>
      <c r="E3390" s="8" t="s">
        <v>10868</v>
      </c>
    </row>
    <row r="3391" spans="2:5" ht="12.75" customHeight="1">
      <c r="B3391" s="8" t="s">
        <v>367</v>
      </c>
      <c r="C3391" s="8" t="s">
        <v>731</v>
      </c>
      <c r="D3391" s="8" t="s">
        <v>1415</v>
      </c>
      <c r="E3391" s="8" t="s">
        <v>10869</v>
      </c>
    </row>
    <row r="3392" spans="2:5" ht="12.75" customHeight="1">
      <c r="B3392" s="8" t="s">
        <v>367</v>
      </c>
      <c r="C3392" s="8" t="s">
        <v>731</v>
      </c>
      <c r="D3392" s="8" t="s">
        <v>1415</v>
      </c>
      <c r="E3392" s="8" t="s">
        <v>10870</v>
      </c>
    </row>
    <row r="3393" spans="2:5" ht="12.75" customHeight="1">
      <c r="B3393" s="8" t="s">
        <v>367</v>
      </c>
      <c r="C3393" s="8" t="s">
        <v>731</v>
      </c>
      <c r="D3393" s="8" t="s">
        <v>1415</v>
      </c>
      <c r="E3393" s="8" t="s">
        <v>10871</v>
      </c>
    </row>
    <row r="3394" spans="2:5" ht="12.75" customHeight="1">
      <c r="B3394" s="8" t="s">
        <v>864</v>
      </c>
      <c r="C3394" s="8" t="s">
        <v>865</v>
      </c>
      <c r="D3394" s="8" t="s">
        <v>10872</v>
      </c>
      <c r="E3394" s="8" t="s">
        <v>10873</v>
      </c>
    </row>
    <row r="3395" spans="2:5" ht="12.75" customHeight="1">
      <c r="B3395" s="8" t="s">
        <v>1162</v>
      </c>
      <c r="C3395" s="8" t="s">
        <v>1163</v>
      </c>
      <c r="D3395" s="8" t="s">
        <v>10872</v>
      </c>
      <c r="E3395" s="8" t="s">
        <v>10874</v>
      </c>
    </row>
    <row r="3396" spans="2:5" ht="12.75" customHeight="1">
      <c r="B3396" s="8" t="s">
        <v>1162</v>
      </c>
      <c r="C3396" s="8" t="s">
        <v>1163</v>
      </c>
      <c r="D3396" s="8" t="s">
        <v>1415</v>
      </c>
      <c r="E3396" s="8" t="s">
        <v>10875</v>
      </c>
    </row>
    <row r="3397" spans="2:5" ht="12.75" customHeight="1">
      <c r="B3397" s="8" t="s">
        <v>841</v>
      </c>
      <c r="C3397" s="8" t="s">
        <v>846</v>
      </c>
      <c r="D3397" s="8" t="s">
        <v>10453</v>
      </c>
      <c r="E3397" s="8" t="s">
        <v>10876</v>
      </c>
    </row>
    <row r="3398" spans="2:5" ht="12.75" customHeight="1">
      <c r="B3398" s="8" t="s">
        <v>841</v>
      </c>
      <c r="C3398" s="8" t="s">
        <v>846</v>
      </c>
      <c r="D3398" s="8" t="s">
        <v>10877</v>
      </c>
      <c r="E3398" s="8" t="s">
        <v>10878</v>
      </c>
    </row>
    <row r="3399" spans="2:5" ht="12.75" customHeight="1">
      <c r="B3399" s="8" t="s">
        <v>1024</v>
      </c>
      <c r="C3399" s="8" t="s">
        <v>1025</v>
      </c>
      <c r="D3399" s="8" t="s">
        <v>10879</v>
      </c>
      <c r="E3399" s="8" t="s">
        <v>10880</v>
      </c>
    </row>
    <row r="3400" spans="2:5" ht="12.75" customHeight="1">
      <c r="B3400" s="8" t="s">
        <v>6381</v>
      </c>
      <c r="C3400" s="8" t="s">
        <v>6382</v>
      </c>
      <c r="D3400" s="8" t="s">
        <v>10672</v>
      </c>
      <c r="E3400" s="8" t="s">
        <v>10881</v>
      </c>
    </row>
    <row r="3401" spans="2:5" ht="12.75" customHeight="1">
      <c r="B3401" s="8" t="s">
        <v>6381</v>
      </c>
      <c r="C3401" s="8" t="s">
        <v>6382</v>
      </c>
      <c r="D3401" s="8" t="s">
        <v>10672</v>
      </c>
      <c r="E3401" s="8" t="s">
        <v>10882</v>
      </c>
    </row>
    <row r="3402" spans="2:5" ht="12.75" customHeight="1">
      <c r="B3402" s="8" t="s">
        <v>6381</v>
      </c>
      <c r="C3402" s="8" t="s">
        <v>6382</v>
      </c>
      <c r="D3402" s="8" t="s">
        <v>10672</v>
      </c>
      <c r="E3402" s="8" t="s">
        <v>10883</v>
      </c>
    </row>
    <row r="3403" spans="2:5" ht="12.75" customHeight="1">
      <c r="B3403" s="8" t="s">
        <v>6381</v>
      </c>
      <c r="C3403" s="8" t="s">
        <v>7407</v>
      </c>
      <c r="D3403" s="8" t="s">
        <v>10884</v>
      </c>
      <c r="E3403" s="8" t="s">
        <v>10885</v>
      </c>
    </row>
    <row r="3404" spans="2:5" ht="12.75" customHeight="1">
      <c r="B3404" s="8" t="s">
        <v>6381</v>
      </c>
      <c r="C3404" s="8" t="s">
        <v>6382</v>
      </c>
      <c r="D3404" s="8" t="s">
        <v>10672</v>
      </c>
      <c r="E3404" s="8" t="s">
        <v>10886</v>
      </c>
    </row>
    <row r="3405" spans="2:5" ht="12.75" customHeight="1">
      <c r="B3405" s="8" t="s">
        <v>1028</v>
      </c>
      <c r="C3405" s="8" t="s">
        <v>7403</v>
      </c>
      <c r="D3405" s="8" t="s">
        <v>10672</v>
      </c>
      <c r="E3405" s="8" t="s">
        <v>10887</v>
      </c>
    </row>
    <row r="3406" spans="2:5" ht="12.75" customHeight="1">
      <c r="B3406" s="8" t="s">
        <v>6381</v>
      </c>
      <c r="C3406" s="8" t="s">
        <v>6382</v>
      </c>
      <c r="D3406" s="8" t="s">
        <v>10888</v>
      </c>
      <c r="E3406" s="8" t="s">
        <v>10889</v>
      </c>
    </row>
    <row r="3407" spans="2:5" ht="12.75" customHeight="1">
      <c r="B3407" s="8" t="s">
        <v>6381</v>
      </c>
      <c r="C3407" s="8" t="s">
        <v>6382</v>
      </c>
      <c r="D3407" s="8" t="s">
        <v>1415</v>
      </c>
      <c r="E3407" s="8" t="s">
        <v>10890</v>
      </c>
    </row>
    <row r="3408" spans="2:5" ht="12.75" customHeight="1">
      <c r="B3408" s="8" t="s">
        <v>367</v>
      </c>
      <c r="C3408" s="8" t="s">
        <v>1271</v>
      </c>
      <c r="D3408" s="8" t="s">
        <v>10891</v>
      </c>
      <c r="E3408" s="8" t="s">
        <v>10892</v>
      </c>
    </row>
    <row r="3409" spans="2:5" ht="12.75" customHeight="1">
      <c r="B3409" s="8" t="s">
        <v>828</v>
      </c>
      <c r="C3409" s="8" t="s">
        <v>835</v>
      </c>
      <c r="D3409" s="8" t="s">
        <v>334</v>
      </c>
      <c r="E3409" s="8" t="s">
        <v>837</v>
      </c>
    </row>
    <row r="3410" spans="2:5" ht="12.75" customHeight="1">
      <c r="B3410" s="8" t="s">
        <v>828</v>
      </c>
      <c r="C3410" s="8" t="s">
        <v>835</v>
      </c>
      <c r="D3410" s="8" t="s">
        <v>334</v>
      </c>
      <c r="E3410" s="8" t="s">
        <v>10893</v>
      </c>
    </row>
    <row r="3411" spans="2:5" ht="12.75" customHeight="1">
      <c r="B3411" s="8" t="s">
        <v>828</v>
      </c>
      <c r="C3411" s="8" t="s">
        <v>835</v>
      </c>
      <c r="D3411" s="8" t="s">
        <v>334</v>
      </c>
      <c r="E3411" s="8" t="s">
        <v>1421</v>
      </c>
    </row>
    <row r="3412" spans="2:5" ht="12.75" customHeight="1">
      <c r="B3412" s="8" t="s">
        <v>828</v>
      </c>
      <c r="C3412" s="8" t="s">
        <v>835</v>
      </c>
      <c r="D3412" s="8" t="s">
        <v>334</v>
      </c>
      <c r="E3412" s="8" t="s">
        <v>10894</v>
      </c>
    </row>
    <row r="3413" spans="2:5" ht="12.75" customHeight="1">
      <c r="B3413" s="8" t="s">
        <v>828</v>
      </c>
      <c r="C3413" s="8" t="s">
        <v>835</v>
      </c>
      <c r="D3413" s="8" t="s">
        <v>334</v>
      </c>
      <c r="E3413" s="8" t="s">
        <v>1119</v>
      </c>
    </row>
    <row r="3414" spans="2:5" ht="12.75" customHeight="1">
      <c r="B3414" s="8" t="s">
        <v>367</v>
      </c>
      <c r="C3414" s="8" t="s">
        <v>10895</v>
      </c>
      <c r="D3414" s="8" t="s">
        <v>10896</v>
      </c>
      <c r="E3414" s="8" t="s">
        <v>10897</v>
      </c>
    </row>
    <row r="3415" spans="2:5" ht="12.75" customHeight="1">
      <c r="B3415" s="8" t="s">
        <v>301</v>
      </c>
      <c r="C3415" s="8" t="s">
        <v>302</v>
      </c>
      <c r="D3415" s="8" t="s">
        <v>334</v>
      </c>
      <c r="E3415" s="8" t="s">
        <v>10898</v>
      </c>
    </row>
    <row r="3416" spans="2:5" ht="12.75" customHeight="1">
      <c r="B3416" s="8" t="s">
        <v>301</v>
      </c>
      <c r="C3416" s="8" t="s">
        <v>302</v>
      </c>
      <c r="D3416" s="8" t="s">
        <v>334</v>
      </c>
      <c r="E3416" s="8" t="s">
        <v>3162</v>
      </c>
    </row>
    <row r="3417" spans="2:5" ht="12.75" customHeight="1">
      <c r="B3417" s="8" t="s">
        <v>301</v>
      </c>
      <c r="C3417" s="8" t="s">
        <v>302</v>
      </c>
      <c r="D3417" s="8" t="s">
        <v>334</v>
      </c>
      <c r="E3417" s="8" t="s">
        <v>336</v>
      </c>
    </row>
    <row r="3418" spans="2:5" ht="12.75" customHeight="1">
      <c r="B3418" s="8" t="s">
        <v>301</v>
      </c>
      <c r="C3418" s="8" t="s">
        <v>302</v>
      </c>
      <c r="D3418" s="8" t="s">
        <v>334</v>
      </c>
      <c r="E3418" s="8" t="s">
        <v>887</v>
      </c>
    </row>
    <row r="3419" spans="2:5" ht="12.75" customHeight="1">
      <c r="B3419" s="8" t="s">
        <v>301</v>
      </c>
      <c r="C3419" s="8" t="s">
        <v>302</v>
      </c>
      <c r="D3419" s="8" t="s">
        <v>334</v>
      </c>
      <c r="E3419" s="8" t="s">
        <v>873</v>
      </c>
    </row>
    <row r="3420" spans="2:5" ht="12.75" customHeight="1">
      <c r="B3420" s="8" t="s">
        <v>301</v>
      </c>
      <c r="C3420" s="8" t="s">
        <v>302</v>
      </c>
      <c r="D3420" s="8" t="s">
        <v>334</v>
      </c>
      <c r="E3420" s="8" t="s">
        <v>1328</v>
      </c>
    </row>
    <row r="3421" spans="2:5" ht="12.75" customHeight="1">
      <c r="B3421" s="8" t="s">
        <v>301</v>
      </c>
      <c r="C3421" s="8" t="s">
        <v>302</v>
      </c>
      <c r="D3421" s="8" t="s">
        <v>334</v>
      </c>
      <c r="E3421" s="8" t="s">
        <v>1038</v>
      </c>
    </row>
    <row r="3422" spans="2:5" ht="12.75" customHeight="1">
      <c r="B3422" s="8" t="s">
        <v>301</v>
      </c>
      <c r="C3422" s="8" t="s">
        <v>302</v>
      </c>
      <c r="D3422" s="8" t="s">
        <v>334</v>
      </c>
      <c r="E3422" s="8" t="s">
        <v>1172</v>
      </c>
    </row>
    <row r="3423" spans="2:5" ht="12.75" customHeight="1">
      <c r="B3423" s="8" t="s">
        <v>931</v>
      </c>
      <c r="C3423" s="8" t="s">
        <v>6811</v>
      </c>
      <c r="D3423" s="8" t="s">
        <v>10899</v>
      </c>
      <c r="E3423" s="8" t="s">
        <v>10900</v>
      </c>
    </row>
    <row r="3424" spans="2:5" ht="12.75" customHeight="1">
      <c r="B3424" s="8" t="s">
        <v>864</v>
      </c>
      <c r="C3424" s="8" t="s">
        <v>865</v>
      </c>
      <c r="D3424" s="8" t="s">
        <v>10901</v>
      </c>
      <c r="E3424" s="8" t="s">
        <v>10902</v>
      </c>
    </row>
    <row r="3425" spans="2:5" ht="12.75" customHeight="1">
      <c r="B3425" s="8" t="s">
        <v>367</v>
      </c>
      <c r="C3425" s="8" t="s">
        <v>731</v>
      </c>
      <c r="D3425" s="8" t="s">
        <v>784</v>
      </c>
      <c r="E3425" s="8" t="s">
        <v>10903</v>
      </c>
    </row>
    <row r="3426" spans="2:5" ht="12.75" customHeight="1">
      <c r="B3426" s="8" t="s">
        <v>367</v>
      </c>
      <c r="C3426" s="8" t="s">
        <v>731</v>
      </c>
      <c r="D3426" s="8" t="s">
        <v>784</v>
      </c>
      <c r="E3426" s="8" t="s">
        <v>10904</v>
      </c>
    </row>
    <row r="3427" spans="2:5" ht="12.75" customHeight="1">
      <c r="B3427" s="8" t="s">
        <v>1028</v>
      </c>
      <c r="C3427" s="8" t="s">
        <v>7403</v>
      </c>
      <c r="D3427" s="8" t="s">
        <v>10905</v>
      </c>
      <c r="E3427" s="8" t="s">
        <v>10905</v>
      </c>
    </row>
    <row r="3428" spans="2:5" ht="12.75" customHeight="1">
      <c r="B3428" s="8" t="s">
        <v>828</v>
      </c>
      <c r="C3428" s="8" t="s">
        <v>987</v>
      </c>
      <c r="D3428" s="8" t="s">
        <v>831</v>
      </c>
      <c r="E3428" s="8" t="s">
        <v>1118</v>
      </c>
    </row>
    <row r="3429" spans="2:5" ht="12.75" customHeight="1">
      <c r="B3429" s="8" t="s">
        <v>740</v>
      </c>
      <c r="C3429" s="8" t="s">
        <v>6681</v>
      </c>
      <c r="D3429" s="8" t="s">
        <v>10906</v>
      </c>
      <c r="E3429" s="8" t="s">
        <v>10907</v>
      </c>
    </row>
    <row r="3430" spans="2:5" ht="12.75" customHeight="1">
      <c r="B3430" s="8" t="s">
        <v>367</v>
      </c>
      <c r="C3430" s="8" t="s">
        <v>978</v>
      </c>
      <c r="D3430" s="8" t="s">
        <v>1098</v>
      </c>
      <c r="E3430" s="8" t="s">
        <v>10908</v>
      </c>
    </row>
    <row r="3431" spans="2:5" ht="12.75" customHeight="1">
      <c r="B3431" s="8" t="s">
        <v>367</v>
      </c>
      <c r="C3431" s="8" t="s">
        <v>978</v>
      </c>
      <c r="D3431" s="8" t="s">
        <v>9534</v>
      </c>
      <c r="E3431" s="8" t="s">
        <v>10909</v>
      </c>
    </row>
    <row r="3432" spans="2:5" ht="12.75" customHeight="1">
      <c r="B3432" s="8" t="s">
        <v>1945</v>
      </c>
      <c r="C3432" s="8" t="s">
        <v>1946</v>
      </c>
      <c r="D3432" s="8" t="s">
        <v>10910</v>
      </c>
      <c r="E3432" s="8" t="s">
        <v>10911</v>
      </c>
    </row>
    <row r="3433" spans="2:5" ht="12.75" customHeight="1">
      <c r="B3433" s="8" t="s">
        <v>864</v>
      </c>
      <c r="C3433" s="8" t="s">
        <v>865</v>
      </c>
      <c r="D3433" s="8" t="s">
        <v>10912</v>
      </c>
      <c r="E3433" s="8" t="s">
        <v>10913</v>
      </c>
    </row>
    <row r="3434" spans="2:5" ht="12.75" customHeight="1">
      <c r="B3434" s="8" t="s">
        <v>367</v>
      </c>
      <c r="C3434" s="8" t="s">
        <v>731</v>
      </c>
      <c r="D3434" s="8" t="s">
        <v>732</v>
      </c>
      <c r="E3434" s="8" t="s">
        <v>807</v>
      </c>
    </row>
    <row r="3435" spans="2:5" ht="12.75" customHeight="1">
      <c r="B3435" s="8" t="s">
        <v>367</v>
      </c>
      <c r="C3435" s="8" t="s">
        <v>731</v>
      </c>
      <c r="D3435" s="8" t="s">
        <v>732</v>
      </c>
      <c r="E3435" s="8" t="s">
        <v>1090</v>
      </c>
    </row>
    <row r="3436" spans="2:5" ht="12.75" customHeight="1">
      <c r="B3436" s="8" t="s">
        <v>1945</v>
      </c>
      <c r="C3436" s="8" t="s">
        <v>1946</v>
      </c>
      <c r="D3436" s="8" t="s">
        <v>10914</v>
      </c>
      <c r="E3436" s="8" t="s">
        <v>10915</v>
      </c>
    </row>
    <row r="3437" spans="2:5" ht="12.75" customHeight="1">
      <c r="B3437" s="8" t="s">
        <v>1945</v>
      </c>
      <c r="C3437" s="8" t="s">
        <v>1946</v>
      </c>
      <c r="D3437" s="8" t="s">
        <v>10916</v>
      </c>
      <c r="E3437" s="8" t="s">
        <v>10917</v>
      </c>
    </row>
    <row r="3438" spans="2:5" ht="12.75" customHeight="1">
      <c r="B3438" s="8" t="s">
        <v>367</v>
      </c>
      <c r="C3438" s="8" t="s">
        <v>368</v>
      </c>
      <c r="D3438" s="8" t="s">
        <v>784</v>
      </c>
      <c r="E3438" s="8" t="s">
        <v>10918</v>
      </c>
    </row>
    <row r="3439" spans="2:5" ht="12.75" customHeight="1">
      <c r="B3439" s="8" t="s">
        <v>367</v>
      </c>
      <c r="C3439" s="8" t="s">
        <v>368</v>
      </c>
      <c r="D3439" s="8" t="s">
        <v>784</v>
      </c>
      <c r="E3439" s="8" t="s">
        <v>10919</v>
      </c>
    </row>
    <row r="3440" spans="2:5" ht="12.75" customHeight="1">
      <c r="B3440" s="8" t="s">
        <v>864</v>
      </c>
      <c r="C3440" s="8" t="s">
        <v>865</v>
      </c>
      <c r="D3440" s="8" t="s">
        <v>10920</v>
      </c>
      <c r="E3440" s="8" t="s">
        <v>10921</v>
      </c>
    </row>
    <row r="3441" spans="2:5" ht="12.75" customHeight="1">
      <c r="B3441" s="8" t="s">
        <v>1162</v>
      </c>
      <c r="C3441" s="8" t="s">
        <v>1163</v>
      </c>
      <c r="D3441" s="8" t="s">
        <v>1164</v>
      </c>
      <c r="E3441" s="8" t="s">
        <v>10922</v>
      </c>
    </row>
    <row r="3442" spans="2:5" ht="12.75" customHeight="1">
      <c r="B3442" s="8" t="s">
        <v>283</v>
      </c>
      <c r="C3442" s="8" t="s">
        <v>1234</v>
      </c>
      <c r="D3442" s="8" t="s">
        <v>6109</v>
      </c>
      <c r="E3442" s="8" t="s">
        <v>10923</v>
      </c>
    </row>
    <row r="3443" spans="2:5" ht="12.75" customHeight="1">
      <c r="B3443" s="8" t="s">
        <v>283</v>
      </c>
      <c r="C3443" s="8" t="s">
        <v>776</v>
      </c>
      <c r="D3443" s="8" t="s">
        <v>1303</v>
      </c>
      <c r="E3443" s="8" t="s">
        <v>10924</v>
      </c>
    </row>
    <row r="3444" spans="2:5" ht="12.75" customHeight="1">
      <c r="B3444" s="8" t="s">
        <v>283</v>
      </c>
      <c r="C3444" s="8" t="s">
        <v>776</v>
      </c>
      <c r="D3444" s="8" t="s">
        <v>1415</v>
      </c>
      <c r="E3444" s="8" t="s">
        <v>10925</v>
      </c>
    </row>
    <row r="3445" spans="2:5" ht="12.75" customHeight="1">
      <c r="B3445" s="8" t="s">
        <v>283</v>
      </c>
      <c r="C3445" s="8" t="s">
        <v>776</v>
      </c>
      <c r="D3445" s="8" t="s">
        <v>1415</v>
      </c>
      <c r="E3445" s="8" t="s">
        <v>10926</v>
      </c>
    </row>
    <row r="3446" spans="2:5" ht="12.75" customHeight="1">
      <c r="B3446" s="8" t="s">
        <v>841</v>
      </c>
      <c r="C3446" s="8" t="s">
        <v>6581</v>
      </c>
      <c r="D3446" s="8" t="s">
        <v>10927</v>
      </c>
      <c r="E3446" s="8" t="s">
        <v>10928</v>
      </c>
    </row>
    <row r="3447" spans="2:5" ht="12.75" customHeight="1">
      <c r="B3447" s="8" t="s">
        <v>841</v>
      </c>
      <c r="C3447" s="8" t="s">
        <v>6581</v>
      </c>
      <c r="D3447" s="8" t="s">
        <v>10927</v>
      </c>
      <c r="E3447" s="8" t="s">
        <v>10929</v>
      </c>
    </row>
    <row r="3448" spans="2:5" ht="12.75" customHeight="1">
      <c r="B3448" s="8" t="s">
        <v>841</v>
      </c>
      <c r="C3448" s="8" t="s">
        <v>850</v>
      </c>
      <c r="D3448" s="8" t="s">
        <v>6586</v>
      </c>
      <c r="E3448" s="8" t="s">
        <v>10930</v>
      </c>
    </row>
    <row r="3449" spans="2:5" ht="12.75" customHeight="1">
      <c r="B3449" s="8" t="s">
        <v>841</v>
      </c>
      <c r="C3449" s="8" t="s">
        <v>6581</v>
      </c>
      <c r="D3449" s="8" t="s">
        <v>6586</v>
      </c>
      <c r="E3449" s="8" t="s">
        <v>10931</v>
      </c>
    </row>
    <row r="3450" spans="2:5" ht="12.75" customHeight="1">
      <c r="B3450" s="8" t="s">
        <v>841</v>
      </c>
      <c r="C3450" s="8" t="s">
        <v>6581</v>
      </c>
      <c r="D3450" s="8" t="s">
        <v>1415</v>
      </c>
      <c r="E3450" s="8" t="s">
        <v>10932</v>
      </c>
    </row>
    <row r="3451" spans="2:5" ht="12.75" customHeight="1">
      <c r="B3451" s="8" t="s">
        <v>931</v>
      </c>
      <c r="C3451" s="8" t="s">
        <v>1059</v>
      </c>
      <c r="D3451" s="8" t="s">
        <v>6449</v>
      </c>
      <c r="E3451" s="8" t="s">
        <v>10933</v>
      </c>
    </row>
    <row r="3452" spans="2:5" ht="12.75" customHeight="1">
      <c r="B3452" s="8" t="s">
        <v>931</v>
      </c>
      <c r="C3452" s="8" t="s">
        <v>8406</v>
      </c>
      <c r="D3452" s="8" t="s">
        <v>6449</v>
      </c>
      <c r="E3452" s="8" t="s">
        <v>10934</v>
      </c>
    </row>
    <row r="3453" spans="2:5" ht="12.75" customHeight="1">
      <c r="B3453" s="8" t="s">
        <v>931</v>
      </c>
      <c r="C3453" s="8" t="s">
        <v>932</v>
      </c>
      <c r="D3453" s="8" t="s">
        <v>6449</v>
      </c>
      <c r="E3453" s="8" t="s">
        <v>10935</v>
      </c>
    </row>
    <row r="3454" spans="2:5" ht="12.75" customHeight="1">
      <c r="B3454" s="8" t="s">
        <v>931</v>
      </c>
      <c r="C3454" s="8" t="s">
        <v>932</v>
      </c>
      <c r="D3454" s="8" t="s">
        <v>1415</v>
      </c>
      <c r="E3454" s="8" t="s">
        <v>10936</v>
      </c>
    </row>
    <row r="3455" spans="2:5" ht="12.75" customHeight="1">
      <c r="B3455" s="8" t="s">
        <v>931</v>
      </c>
      <c r="C3455" s="8" t="s">
        <v>1059</v>
      </c>
      <c r="D3455" s="8" t="s">
        <v>6449</v>
      </c>
      <c r="E3455" s="8" t="s">
        <v>10937</v>
      </c>
    </row>
    <row r="3456" spans="2:5" ht="12.75" customHeight="1">
      <c r="B3456" s="8" t="s">
        <v>931</v>
      </c>
      <c r="C3456" s="8" t="s">
        <v>1059</v>
      </c>
      <c r="D3456" s="8" t="s">
        <v>6449</v>
      </c>
      <c r="E3456" s="8" t="s">
        <v>10938</v>
      </c>
    </row>
    <row r="3457" spans="2:5" ht="12.75" customHeight="1">
      <c r="B3457" s="8" t="s">
        <v>931</v>
      </c>
      <c r="C3457" s="8" t="s">
        <v>932</v>
      </c>
      <c r="D3457" s="8" t="s">
        <v>6449</v>
      </c>
      <c r="E3457" s="8" t="s">
        <v>10939</v>
      </c>
    </row>
    <row r="3458" spans="2:5" ht="12.75" customHeight="1">
      <c r="B3458" s="8" t="s">
        <v>931</v>
      </c>
      <c r="C3458" s="8" t="s">
        <v>1059</v>
      </c>
      <c r="D3458" s="8" t="s">
        <v>6449</v>
      </c>
      <c r="E3458" s="8" t="s">
        <v>10940</v>
      </c>
    </row>
    <row r="3459" spans="2:5" ht="12.75" customHeight="1">
      <c r="B3459" s="8" t="s">
        <v>931</v>
      </c>
      <c r="C3459" s="8" t="s">
        <v>932</v>
      </c>
      <c r="D3459" s="8" t="s">
        <v>6449</v>
      </c>
      <c r="E3459" s="8" t="s">
        <v>10941</v>
      </c>
    </row>
    <row r="3460" spans="2:5" ht="12.75" customHeight="1">
      <c r="B3460" s="8" t="s">
        <v>367</v>
      </c>
      <c r="C3460" s="8" t="s">
        <v>800</v>
      </c>
      <c r="D3460" s="8" t="s">
        <v>10942</v>
      </c>
      <c r="E3460" s="8" t="s">
        <v>10943</v>
      </c>
    </row>
    <row r="3461" spans="2:5" ht="12.75" customHeight="1">
      <c r="B3461" s="8" t="s">
        <v>744</v>
      </c>
      <c r="C3461" s="8" t="s">
        <v>936</v>
      </c>
      <c r="D3461" s="8" t="s">
        <v>10944</v>
      </c>
      <c r="E3461" s="8" t="s">
        <v>10945</v>
      </c>
    </row>
    <row r="3462" spans="2:5" ht="12.75" customHeight="1">
      <c r="B3462" s="8" t="s">
        <v>744</v>
      </c>
      <c r="C3462" s="8" t="s">
        <v>936</v>
      </c>
      <c r="D3462" s="8" t="s">
        <v>2416</v>
      </c>
      <c r="E3462" s="8" t="s">
        <v>10946</v>
      </c>
    </row>
    <row r="3463" spans="2:5" ht="12.75" customHeight="1">
      <c r="B3463" s="8" t="s">
        <v>744</v>
      </c>
      <c r="C3463" s="8" t="s">
        <v>936</v>
      </c>
      <c r="D3463" s="8" t="s">
        <v>2416</v>
      </c>
      <c r="E3463" s="8" t="s">
        <v>10947</v>
      </c>
    </row>
    <row r="3464" spans="2:5" ht="12.75" customHeight="1">
      <c r="B3464" s="8" t="s">
        <v>744</v>
      </c>
      <c r="C3464" s="8" t="s">
        <v>936</v>
      </c>
      <c r="D3464" s="8" t="s">
        <v>2416</v>
      </c>
      <c r="E3464" s="8" t="s">
        <v>10948</v>
      </c>
    </row>
    <row r="3465" spans="2:5" ht="12.75" customHeight="1">
      <c r="B3465" s="8" t="s">
        <v>868</v>
      </c>
      <c r="C3465" s="8" t="s">
        <v>6278</v>
      </c>
      <c r="D3465" s="8" t="s">
        <v>10949</v>
      </c>
      <c r="E3465" s="8" t="s">
        <v>10950</v>
      </c>
    </row>
    <row r="3466" spans="2:5" ht="12.75" customHeight="1">
      <c r="B3466" s="8" t="s">
        <v>841</v>
      </c>
      <c r="C3466" s="8" t="s">
        <v>850</v>
      </c>
      <c r="D3466" s="8" t="s">
        <v>10951</v>
      </c>
      <c r="E3466" s="8" t="s">
        <v>10952</v>
      </c>
    </row>
    <row r="3467" spans="2:5" ht="12.75" customHeight="1">
      <c r="B3467" s="8" t="s">
        <v>740</v>
      </c>
      <c r="C3467" s="8" t="s">
        <v>6681</v>
      </c>
      <c r="D3467" s="8" t="s">
        <v>6682</v>
      </c>
      <c r="E3467" s="8" t="s">
        <v>10953</v>
      </c>
    </row>
    <row r="3468" spans="2:5" ht="12.75" customHeight="1">
      <c r="B3468" s="8" t="s">
        <v>7058</v>
      </c>
      <c r="C3468" s="8" t="s">
        <v>7691</v>
      </c>
      <c r="D3468" s="8" t="s">
        <v>10954</v>
      </c>
      <c r="E3468" s="8" t="s">
        <v>10954</v>
      </c>
    </row>
    <row r="3469" spans="2:5" ht="12.75" customHeight="1">
      <c r="B3469" s="8" t="s">
        <v>1024</v>
      </c>
      <c r="C3469" s="8" t="s">
        <v>6296</v>
      </c>
      <c r="D3469" s="8" t="s">
        <v>10955</v>
      </c>
      <c r="E3469" s="8" t="s">
        <v>10956</v>
      </c>
    </row>
    <row r="3470" spans="2:5" ht="12.75" customHeight="1">
      <c r="B3470" s="8" t="s">
        <v>864</v>
      </c>
      <c r="C3470" s="8" t="s">
        <v>865</v>
      </c>
      <c r="D3470" s="8" t="s">
        <v>10957</v>
      </c>
      <c r="E3470" s="8" t="s">
        <v>10958</v>
      </c>
    </row>
    <row r="3471" spans="2:5" ht="12.75" customHeight="1">
      <c r="B3471" s="8" t="s">
        <v>864</v>
      </c>
      <c r="C3471" s="8" t="s">
        <v>6757</v>
      </c>
      <c r="D3471" s="8" t="s">
        <v>10959</v>
      </c>
      <c r="E3471" s="8" t="s">
        <v>10959</v>
      </c>
    </row>
    <row r="3472" spans="2:5" ht="12.75" customHeight="1">
      <c r="B3472" s="8" t="s">
        <v>868</v>
      </c>
      <c r="C3472" s="8" t="s">
        <v>6376</v>
      </c>
      <c r="D3472" s="8" t="s">
        <v>10960</v>
      </c>
      <c r="E3472" s="8" t="s">
        <v>10961</v>
      </c>
    </row>
    <row r="3473" spans="2:5" ht="12.75" customHeight="1">
      <c r="B3473" s="8" t="s">
        <v>990</v>
      </c>
      <c r="C3473" s="8" t="s">
        <v>991</v>
      </c>
      <c r="D3473" s="8" t="s">
        <v>10962</v>
      </c>
      <c r="E3473" s="8" t="s">
        <v>10963</v>
      </c>
    </row>
    <row r="3474" spans="2:5" ht="12.75" customHeight="1">
      <c r="B3474" s="8" t="s">
        <v>841</v>
      </c>
      <c r="C3474" s="8" t="s">
        <v>6321</v>
      </c>
      <c r="D3474" s="8" t="s">
        <v>10964</v>
      </c>
      <c r="E3474" s="8" t="s">
        <v>10965</v>
      </c>
    </row>
    <row r="3475" spans="2:5" ht="12.75" customHeight="1">
      <c r="B3475" s="8" t="s">
        <v>864</v>
      </c>
      <c r="C3475" s="8" t="s">
        <v>865</v>
      </c>
      <c r="D3475" s="8" t="s">
        <v>10966</v>
      </c>
      <c r="E3475" s="8" t="s">
        <v>10967</v>
      </c>
    </row>
    <row r="3476" spans="2:5" ht="12.75" customHeight="1">
      <c r="B3476" s="8" t="s">
        <v>6381</v>
      </c>
      <c r="C3476" s="8" t="s">
        <v>6382</v>
      </c>
      <c r="D3476" s="8" t="s">
        <v>6387</v>
      </c>
      <c r="E3476" s="8" t="s">
        <v>10968</v>
      </c>
    </row>
    <row r="3477" spans="2:5" ht="12.75" customHeight="1">
      <c r="B3477" s="8" t="s">
        <v>868</v>
      </c>
      <c r="C3477" s="8" t="s">
        <v>6376</v>
      </c>
      <c r="D3477" s="8" t="s">
        <v>10969</v>
      </c>
      <c r="E3477" s="8" t="s">
        <v>10970</v>
      </c>
    </row>
    <row r="3478" spans="2:5" ht="12.75" customHeight="1">
      <c r="B3478" s="8" t="s">
        <v>868</v>
      </c>
      <c r="C3478" s="8" t="s">
        <v>6376</v>
      </c>
      <c r="D3478" s="8" t="s">
        <v>1415</v>
      </c>
      <c r="E3478" s="8" t="s">
        <v>10971</v>
      </c>
    </row>
    <row r="3479" spans="2:5" ht="12.75" customHeight="1">
      <c r="B3479" s="8" t="s">
        <v>868</v>
      </c>
      <c r="C3479" s="8" t="s">
        <v>6376</v>
      </c>
      <c r="D3479" s="8" t="s">
        <v>10972</v>
      </c>
      <c r="E3479" s="8" t="s">
        <v>10972</v>
      </c>
    </row>
    <row r="3480" spans="2:5" ht="12.75" customHeight="1">
      <c r="B3480" s="8" t="s">
        <v>868</v>
      </c>
      <c r="C3480" s="8" t="s">
        <v>6376</v>
      </c>
      <c r="D3480" s="8" t="s">
        <v>1415</v>
      </c>
      <c r="E3480" s="8" t="s">
        <v>10973</v>
      </c>
    </row>
    <row r="3481" spans="2:5" ht="12.75" customHeight="1">
      <c r="B3481" s="8" t="s">
        <v>864</v>
      </c>
      <c r="C3481" s="8" t="s">
        <v>6757</v>
      </c>
      <c r="D3481" s="8" t="s">
        <v>10974</v>
      </c>
      <c r="E3481" s="8" t="s">
        <v>10975</v>
      </c>
    </row>
    <row r="3482" spans="2:5" ht="12.75" customHeight="1">
      <c r="B3482" s="8" t="s">
        <v>367</v>
      </c>
      <c r="C3482" s="8" t="s">
        <v>735</v>
      </c>
      <c r="D3482" s="8" t="s">
        <v>1094</v>
      </c>
      <c r="E3482" s="8" t="s">
        <v>1096</v>
      </c>
    </row>
    <row r="3483" spans="2:5" ht="12.75" customHeight="1">
      <c r="B3483" s="8" t="s">
        <v>367</v>
      </c>
      <c r="C3483" s="8" t="s">
        <v>735</v>
      </c>
      <c r="D3483" s="8" t="s">
        <v>1094</v>
      </c>
      <c r="E3483" s="8" t="s">
        <v>1266</v>
      </c>
    </row>
    <row r="3484" spans="2:5" ht="12.75" customHeight="1">
      <c r="B3484" s="8" t="s">
        <v>853</v>
      </c>
      <c r="C3484" s="8" t="s">
        <v>1006</v>
      </c>
      <c r="D3484" s="8" t="s">
        <v>10976</v>
      </c>
      <c r="E3484" s="8" t="s">
        <v>10977</v>
      </c>
    </row>
    <row r="3485" spans="2:5" ht="12.75" customHeight="1">
      <c r="B3485" s="8" t="s">
        <v>864</v>
      </c>
      <c r="C3485" s="8" t="s">
        <v>865</v>
      </c>
      <c r="D3485" s="8" t="s">
        <v>10978</v>
      </c>
      <c r="E3485" s="8" t="s">
        <v>10979</v>
      </c>
    </row>
    <row r="3486" spans="2:5" ht="12.75" customHeight="1">
      <c r="B3486" s="8" t="s">
        <v>367</v>
      </c>
      <c r="C3486" s="8" t="s">
        <v>735</v>
      </c>
      <c r="D3486" s="8" t="s">
        <v>10980</v>
      </c>
      <c r="E3486" s="8" t="s">
        <v>10981</v>
      </c>
    </row>
    <row r="3487" spans="2:5" ht="12.75" customHeight="1">
      <c r="B3487" s="8" t="s">
        <v>740</v>
      </c>
      <c r="C3487" s="8" t="s">
        <v>8316</v>
      </c>
      <c r="D3487" s="8" t="s">
        <v>10982</v>
      </c>
      <c r="E3487" s="8" t="s">
        <v>10983</v>
      </c>
    </row>
    <row r="3488" spans="2:5" ht="12.75" customHeight="1">
      <c r="B3488" s="8" t="s">
        <v>990</v>
      </c>
      <c r="C3488" s="8" t="s">
        <v>991</v>
      </c>
      <c r="D3488" s="8" t="s">
        <v>10818</v>
      </c>
      <c r="E3488" s="8" t="s">
        <v>10984</v>
      </c>
    </row>
    <row r="3489" spans="2:5" ht="12.75" customHeight="1">
      <c r="B3489" s="8" t="s">
        <v>1945</v>
      </c>
      <c r="C3489" s="8" t="s">
        <v>1946</v>
      </c>
      <c r="D3489" s="8" t="s">
        <v>10985</v>
      </c>
      <c r="E3489" s="8" t="s">
        <v>10986</v>
      </c>
    </row>
    <row r="3490" spans="2:5" ht="12.75" customHeight="1">
      <c r="B3490" s="8" t="s">
        <v>931</v>
      </c>
      <c r="C3490" s="8" t="s">
        <v>6811</v>
      </c>
      <c r="D3490" s="8" t="s">
        <v>10987</v>
      </c>
      <c r="E3490" s="8" t="s">
        <v>10988</v>
      </c>
    </row>
    <row r="3491" spans="2:5" ht="12.75" customHeight="1">
      <c r="B3491" s="8" t="s">
        <v>931</v>
      </c>
      <c r="C3491" s="8" t="s">
        <v>6811</v>
      </c>
      <c r="D3491" s="8" t="s">
        <v>10987</v>
      </c>
      <c r="E3491" s="8" t="s">
        <v>10989</v>
      </c>
    </row>
    <row r="3492" spans="2:5" ht="12.75" customHeight="1">
      <c r="B3492" s="8" t="s">
        <v>283</v>
      </c>
      <c r="C3492" s="8" t="s">
        <v>726</v>
      </c>
      <c r="D3492" s="8" t="s">
        <v>1215</v>
      </c>
      <c r="E3492" s="8" t="s">
        <v>10990</v>
      </c>
    </row>
    <row r="3493" spans="2:5" ht="12.75" customHeight="1">
      <c r="B3493" s="8" t="s">
        <v>864</v>
      </c>
      <c r="C3493" s="8" t="s">
        <v>865</v>
      </c>
      <c r="D3493" s="8" t="s">
        <v>10991</v>
      </c>
      <c r="E3493" s="8" t="s">
        <v>10991</v>
      </c>
    </row>
    <row r="3494" spans="2:5" ht="12.75" customHeight="1">
      <c r="B3494" s="8" t="s">
        <v>868</v>
      </c>
      <c r="C3494" s="8" t="s">
        <v>6265</v>
      </c>
      <c r="D3494" s="8" t="s">
        <v>10992</v>
      </c>
      <c r="E3494" s="8" t="s">
        <v>10992</v>
      </c>
    </row>
    <row r="3495" spans="2:5" ht="12.75" customHeight="1">
      <c r="B3495" s="8" t="s">
        <v>283</v>
      </c>
      <c r="C3495" s="8" t="s">
        <v>726</v>
      </c>
      <c r="D3495" s="8" t="s">
        <v>1094</v>
      </c>
      <c r="E3495" s="8" t="s">
        <v>10993</v>
      </c>
    </row>
    <row r="3496" spans="2:5" ht="12.75" customHeight="1">
      <c r="B3496" s="8" t="s">
        <v>283</v>
      </c>
      <c r="C3496" s="8" t="s">
        <v>787</v>
      </c>
      <c r="D3496" s="8" t="s">
        <v>1094</v>
      </c>
      <c r="E3496" s="8" t="s">
        <v>10994</v>
      </c>
    </row>
    <row r="3497" spans="2:5" ht="12.75" customHeight="1">
      <c r="B3497" s="8" t="s">
        <v>283</v>
      </c>
      <c r="C3497" s="8" t="s">
        <v>787</v>
      </c>
      <c r="D3497" s="8" t="s">
        <v>1415</v>
      </c>
      <c r="E3497" s="8" t="s">
        <v>10995</v>
      </c>
    </row>
    <row r="3498" spans="2:5" ht="12.75" customHeight="1">
      <c r="B3498" s="8" t="s">
        <v>283</v>
      </c>
      <c r="C3498" s="8" t="s">
        <v>726</v>
      </c>
      <c r="D3498" s="8" t="s">
        <v>1415</v>
      </c>
      <c r="E3498" s="8" t="s">
        <v>10996</v>
      </c>
    </row>
    <row r="3499" spans="2:5" ht="12.75" customHeight="1">
      <c r="B3499" s="8" t="s">
        <v>283</v>
      </c>
      <c r="C3499" s="8" t="s">
        <v>787</v>
      </c>
      <c r="D3499" s="8" t="s">
        <v>1215</v>
      </c>
      <c r="E3499" s="8" t="s">
        <v>10997</v>
      </c>
    </row>
    <row r="3500" spans="2:5" ht="12.75" customHeight="1">
      <c r="B3500" s="8" t="s">
        <v>283</v>
      </c>
      <c r="C3500" s="8" t="s">
        <v>787</v>
      </c>
      <c r="D3500" s="8" t="s">
        <v>1215</v>
      </c>
      <c r="E3500" s="8" t="s">
        <v>1216</v>
      </c>
    </row>
    <row r="3501" spans="2:5" ht="12.75" customHeight="1">
      <c r="B3501" s="8" t="s">
        <v>283</v>
      </c>
      <c r="C3501" s="8" t="s">
        <v>787</v>
      </c>
      <c r="D3501" s="8" t="s">
        <v>957</v>
      </c>
      <c r="E3501" s="8" t="s">
        <v>959</v>
      </c>
    </row>
    <row r="3502" spans="2:5" ht="12.75" customHeight="1">
      <c r="B3502" s="8" t="s">
        <v>283</v>
      </c>
      <c r="C3502" s="8" t="s">
        <v>787</v>
      </c>
      <c r="D3502" s="8" t="s">
        <v>788</v>
      </c>
      <c r="E3502" s="8" t="s">
        <v>790</v>
      </c>
    </row>
    <row r="3503" spans="2:5" ht="12.75" customHeight="1">
      <c r="B3503" s="8" t="s">
        <v>864</v>
      </c>
      <c r="C3503" s="8" t="s">
        <v>865</v>
      </c>
      <c r="D3503" s="8" t="s">
        <v>789</v>
      </c>
      <c r="E3503" s="8" t="s">
        <v>10998</v>
      </c>
    </row>
    <row r="3504" spans="2:5" ht="12.75" customHeight="1">
      <c r="B3504" s="8" t="s">
        <v>864</v>
      </c>
      <c r="C3504" s="8" t="s">
        <v>865</v>
      </c>
      <c r="D3504" s="8" t="s">
        <v>1415</v>
      </c>
      <c r="E3504" s="8" t="s">
        <v>10999</v>
      </c>
    </row>
    <row r="3505" spans="2:5" ht="12.75" customHeight="1">
      <c r="B3505" s="8" t="s">
        <v>283</v>
      </c>
      <c r="C3505" s="8" t="s">
        <v>787</v>
      </c>
      <c r="D3505" s="8" t="s">
        <v>1415</v>
      </c>
      <c r="E3505" s="8" t="s">
        <v>11000</v>
      </c>
    </row>
    <row r="3506" spans="2:5" ht="12.75" customHeight="1">
      <c r="B3506" s="8" t="s">
        <v>283</v>
      </c>
      <c r="C3506" s="8" t="s">
        <v>787</v>
      </c>
      <c r="D3506" s="8" t="s">
        <v>1415</v>
      </c>
      <c r="E3506" s="8" t="s">
        <v>11001</v>
      </c>
    </row>
    <row r="3507" spans="2:5" ht="12.75" customHeight="1">
      <c r="B3507" s="8" t="s">
        <v>283</v>
      </c>
      <c r="C3507" s="8" t="s">
        <v>787</v>
      </c>
      <c r="D3507" s="8" t="s">
        <v>1415</v>
      </c>
      <c r="E3507" s="8" t="s">
        <v>11002</v>
      </c>
    </row>
    <row r="3508" spans="2:5" ht="12.75" customHeight="1">
      <c r="B3508" s="8" t="s">
        <v>283</v>
      </c>
      <c r="C3508" s="8" t="s">
        <v>787</v>
      </c>
      <c r="D3508" s="8" t="s">
        <v>1215</v>
      </c>
      <c r="E3508" s="8" t="s">
        <v>11003</v>
      </c>
    </row>
    <row r="3509" spans="2:5" ht="12.75" customHeight="1">
      <c r="B3509" s="8" t="s">
        <v>283</v>
      </c>
      <c r="C3509" s="8" t="s">
        <v>726</v>
      </c>
      <c r="D3509" s="8" t="s">
        <v>334</v>
      </c>
      <c r="E3509" s="8" t="s">
        <v>941</v>
      </c>
    </row>
    <row r="3510" spans="2:5" ht="12.75" customHeight="1">
      <c r="B3510" s="8" t="s">
        <v>283</v>
      </c>
      <c r="C3510" s="8" t="s">
        <v>726</v>
      </c>
      <c r="D3510" s="8" t="s">
        <v>334</v>
      </c>
      <c r="E3510" s="8" t="s">
        <v>11004</v>
      </c>
    </row>
    <row r="3511" spans="2:5" ht="12.75" customHeight="1">
      <c r="B3511" s="8" t="s">
        <v>283</v>
      </c>
      <c r="C3511" s="8" t="s">
        <v>726</v>
      </c>
      <c r="D3511" s="8" t="s">
        <v>334</v>
      </c>
      <c r="E3511" s="8" t="s">
        <v>943</v>
      </c>
    </row>
    <row r="3512" spans="2:5" ht="12.75" customHeight="1">
      <c r="B3512" s="8" t="s">
        <v>283</v>
      </c>
      <c r="C3512" s="8" t="s">
        <v>726</v>
      </c>
      <c r="D3512" s="8" t="s">
        <v>334</v>
      </c>
      <c r="E3512" s="8" t="s">
        <v>11005</v>
      </c>
    </row>
    <row r="3513" spans="2:5" ht="12.75" customHeight="1">
      <c r="B3513" s="8" t="s">
        <v>283</v>
      </c>
      <c r="C3513" s="8" t="s">
        <v>726</v>
      </c>
      <c r="D3513" s="8" t="s">
        <v>6589</v>
      </c>
      <c r="E3513" s="8" t="s">
        <v>11006</v>
      </c>
    </row>
    <row r="3514" spans="2:5" ht="12.75" customHeight="1">
      <c r="B3514" s="8" t="s">
        <v>283</v>
      </c>
      <c r="C3514" s="8" t="s">
        <v>787</v>
      </c>
      <c r="D3514" s="8" t="s">
        <v>10266</v>
      </c>
      <c r="E3514" s="8" t="s">
        <v>11007</v>
      </c>
    </row>
    <row r="3515" spans="2:5" ht="12.75" customHeight="1">
      <c r="B3515" s="8" t="s">
        <v>283</v>
      </c>
      <c r="C3515" s="8" t="s">
        <v>787</v>
      </c>
      <c r="D3515" s="8" t="s">
        <v>10266</v>
      </c>
      <c r="E3515" s="8" t="s">
        <v>11008</v>
      </c>
    </row>
    <row r="3516" spans="2:5" ht="12.75" customHeight="1">
      <c r="B3516" s="8" t="s">
        <v>283</v>
      </c>
      <c r="C3516" s="8" t="s">
        <v>726</v>
      </c>
      <c r="D3516" s="8" t="s">
        <v>10266</v>
      </c>
      <c r="E3516" s="8" t="s">
        <v>11009</v>
      </c>
    </row>
    <row r="3517" spans="2:5" ht="12.75" customHeight="1">
      <c r="B3517" s="8" t="s">
        <v>283</v>
      </c>
      <c r="C3517" s="8" t="s">
        <v>787</v>
      </c>
      <c r="D3517" s="8" t="s">
        <v>10266</v>
      </c>
      <c r="E3517" s="8" t="s">
        <v>11010</v>
      </c>
    </row>
    <row r="3518" spans="2:5" ht="12.75" customHeight="1">
      <c r="B3518" s="8" t="s">
        <v>283</v>
      </c>
      <c r="C3518" s="8" t="s">
        <v>787</v>
      </c>
      <c r="D3518" s="8" t="s">
        <v>10266</v>
      </c>
      <c r="E3518" s="8" t="s">
        <v>11011</v>
      </c>
    </row>
    <row r="3519" spans="2:5" ht="12.75" customHeight="1">
      <c r="B3519" s="8" t="s">
        <v>283</v>
      </c>
      <c r="C3519" s="8" t="s">
        <v>787</v>
      </c>
      <c r="D3519" s="8" t="s">
        <v>10266</v>
      </c>
      <c r="E3519" s="8" t="s">
        <v>11012</v>
      </c>
    </row>
    <row r="3520" spans="2:5" ht="12.75" customHeight="1">
      <c r="B3520" s="8" t="s">
        <v>283</v>
      </c>
      <c r="C3520" s="8" t="s">
        <v>787</v>
      </c>
      <c r="D3520" s="8" t="s">
        <v>1415</v>
      </c>
      <c r="E3520" s="8" t="s">
        <v>11013</v>
      </c>
    </row>
    <row r="3521" spans="2:5" ht="12.75" customHeight="1">
      <c r="B3521" s="8" t="s">
        <v>283</v>
      </c>
      <c r="C3521" s="8" t="s">
        <v>787</v>
      </c>
      <c r="D3521" s="8" t="s">
        <v>1415</v>
      </c>
      <c r="E3521" s="8" t="s">
        <v>11014</v>
      </c>
    </row>
    <row r="3522" spans="2:5" ht="12.75" customHeight="1">
      <c r="B3522" s="8" t="s">
        <v>283</v>
      </c>
      <c r="C3522" s="8" t="s">
        <v>787</v>
      </c>
      <c r="D3522" s="8" t="s">
        <v>1415</v>
      </c>
      <c r="E3522" s="8" t="s">
        <v>11015</v>
      </c>
    </row>
    <row r="3523" spans="2:5" ht="12.75" customHeight="1">
      <c r="B3523" s="8" t="s">
        <v>283</v>
      </c>
      <c r="C3523" s="8" t="s">
        <v>787</v>
      </c>
      <c r="D3523" s="8" t="s">
        <v>1415</v>
      </c>
      <c r="E3523" s="8" t="s">
        <v>11016</v>
      </c>
    </row>
    <row r="3524" spans="2:5" ht="12.75" customHeight="1">
      <c r="B3524" s="8" t="s">
        <v>283</v>
      </c>
      <c r="C3524" s="8" t="s">
        <v>787</v>
      </c>
      <c r="D3524" s="8" t="s">
        <v>1415</v>
      </c>
      <c r="E3524" s="8" t="s">
        <v>11017</v>
      </c>
    </row>
    <row r="3525" spans="2:5" ht="12.75" customHeight="1">
      <c r="B3525" s="8" t="s">
        <v>982</v>
      </c>
      <c r="C3525" s="8" t="s">
        <v>7482</v>
      </c>
      <c r="D3525" s="8" t="s">
        <v>11018</v>
      </c>
      <c r="E3525" s="8" t="s">
        <v>11019</v>
      </c>
    </row>
    <row r="3526" spans="2:5" ht="12.75" customHeight="1">
      <c r="B3526" s="8" t="s">
        <v>853</v>
      </c>
      <c r="C3526" s="8" t="s">
        <v>854</v>
      </c>
      <c r="D3526" s="8" t="s">
        <v>3363</v>
      </c>
      <c r="E3526" s="8" t="s">
        <v>11020</v>
      </c>
    </row>
    <row r="3527" spans="2:5" ht="12.75" customHeight="1">
      <c r="B3527" s="8" t="s">
        <v>853</v>
      </c>
      <c r="C3527" s="8" t="s">
        <v>854</v>
      </c>
      <c r="D3527" s="8" t="s">
        <v>1415</v>
      </c>
      <c r="E3527" s="8" t="s">
        <v>11021</v>
      </c>
    </row>
    <row r="3528" spans="2:5" ht="12.75" customHeight="1">
      <c r="B3528" s="8" t="s">
        <v>853</v>
      </c>
      <c r="C3528" s="8" t="s">
        <v>854</v>
      </c>
      <c r="D3528" s="8" t="s">
        <v>1415</v>
      </c>
      <c r="E3528" s="8" t="s">
        <v>11022</v>
      </c>
    </row>
    <row r="3529" spans="2:5" ht="12.75" customHeight="1">
      <c r="B3529" s="8" t="s">
        <v>853</v>
      </c>
      <c r="C3529" s="8" t="s">
        <v>854</v>
      </c>
      <c r="D3529" s="8" t="s">
        <v>1147</v>
      </c>
      <c r="E3529" s="8" t="s">
        <v>1148</v>
      </c>
    </row>
    <row r="3530" spans="2:5" ht="12.75" customHeight="1">
      <c r="B3530" s="8" t="s">
        <v>853</v>
      </c>
      <c r="C3530" s="8" t="s">
        <v>854</v>
      </c>
      <c r="D3530" s="8" t="s">
        <v>1147</v>
      </c>
      <c r="E3530" s="8" t="s">
        <v>11023</v>
      </c>
    </row>
    <row r="3531" spans="2:5" ht="12.75" customHeight="1">
      <c r="B3531" s="8" t="s">
        <v>853</v>
      </c>
      <c r="C3531" s="8" t="s">
        <v>854</v>
      </c>
      <c r="D3531" s="8" t="s">
        <v>1147</v>
      </c>
      <c r="E3531" s="8" t="s">
        <v>1309</v>
      </c>
    </row>
    <row r="3532" spans="2:5" ht="12.75" customHeight="1">
      <c r="B3532" s="8" t="s">
        <v>853</v>
      </c>
      <c r="C3532" s="8" t="s">
        <v>854</v>
      </c>
      <c r="D3532" s="8" t="s">
        <v>1147</v>
      </c>
      <c r="E3532" s="8" t="s">
        <v>11024</v>
      </c>
    </row>
    <row r="3533" spans="2:5" ht="12.75" customHeight="1">
      <c r="B3533" s="8" t="s">
        <v>853</v>
      </c>
      <c r="C3533" s="8" t="s">
        <v>854</v>
      </c>
      <c r="D3533" s="8" t="s">
        <v>1147</v>
      </c>
      <c r="E3533" s="8" t="s">
        <v>1149</v>
      </c>
    </row>
    <row r="3534" spans="2:5" ht="12.75" customHeight="1">
      <c r="B3534" s="8" t="s">
        <v>853</v>
      </c>
      <c r="C3534" s="8" t="s">
        <v>854</v>
      </c>
      <c r="D3534" s="8" t="s">
        <v>1415</v>
      </c>
      <c r="E3534" s="8" t="s">
        <v>11025</v>
      </c>
    </row>
    <row r="3535" spans="2:5" ht="12.75" customHeight="1">
      <c r="B3535" s="8" t="s">
        <v>853</v>
      </c>
      <c r="C3535" s="8" t="s">
        <v>854</v>
      </c>
      <c r="D3535" s="8" t="s">
        <v>1415</v>
      </c>
      <c r="E3535" s="8" t="s">
        <v>11026</v>
      </c>
    </row>
    <row r="3536" spans="2:5" ht="12.75" customHeight="1">
      <c r="B3536" s="8" t="s">
        <v>841</v>
      </c>
      <c r="C3536" s="8" t="s">
        <v>6321</v>
      </c>
      <c r="D3536" s="8" t="s">
        <v>7056</v>
      </c>
      <c r="E3536" s="8" t="s">
        <v>11027</v>
      </c>
    </row>
    <row r="3537" spans="2:5" ht="12.75" customHeight="1">
      <c r="B3537" s="8" t="s">
        <v>1945</v>
      </c>
      <c r="C3537" s="8" t="s">
        <v>1946</v>
      </c>
      <c r="D3537" s="8" t="s">
        <v>11028</v>
      </c>
      <c r="E3537" s="8" t="s">
        <v>11029</v>
      </c>
    </row>
    <row r="3538" spans="2:5" ht="12.75" customHeight="1">
      <c r="B3538" s="8" t="s">
        <v>864</v>
      </c>
      <c r="C3538" s="8" t="s">
        <v>865</v>
      </c>
      <c r="D3538" s="8" t="s">
        <v>7369</v>
      </c>
      <c r="E3538" s="8" t="s">
        <v>11030</v>
      </c>
    </row>
    <row r="3539" spans="2:5" ht="12.75" customHeight="1">
      <c r="B3539" s="8" t="s">
        <v>841</v>
      </c>
      <c r="C3539" s="8" t="s">
        <v>1136</v>
      </c>
      <c r="D3539" s="8" t="s">
        <v>11031</v>
      </c>
      <c r="E3539" s="8" t="s">
        <v>11032</v>
      </c>
    </row>
    <row r="3540" spans="2:5" ht="12.75" customHeight="1">
      <c r="B3540" s="8" t="s">
        <v>841</v>
      </c>
      <c r="C3540" s="8" t="s">
        <v>1136</v>
      </c>
      <c r="D3540" s="8" t="s">
        <v>11033</v>
      </c>
      <c r="E3540" s="8" t="s">
        <v>11034</v>
      </c>
    </row>
    <row r="3541" spans="2:5" ht="12.75" customHeight="1">
      <c r="B3541" s="8" t="s">
        <v>841</v>
      </c>
      <c r="C3541" s="8" t="s">
        <v>1136</v>
      </c>
      <c r="D3541" s="8" t="s">
        <v>11031</v>
      </c>
      <c r="E3541" s="8" t="s">
        <v>11035</v>
      </c>
    </row>
    <row r="3542" spans="2:5" ht="12.75" customHeight="1">
      <c r="B3542" s="8" t="s">
        <v>7058</v>
      </c>
      <c r="C3542" s="8" t="s">
        <v>7480</v>
      </c>
      <c r="D3542" s="8" t="s">
        <v>11036</v>
      </c>
      <c r="E3542" s="8" t="s">
        <v>11036</v>
      </c>
    </row>
    <row r="3543" spans="2:5" ht="12.75" customHeight="1">
      <c r="B3543" s="8" t="s">
        <v>864</v>
      </c>
      <c r="C3543" s="8" t="s">
        <v>6757</v>
      </c>
      <c r="D3543" s="8" t="s">
        <v>11037</v>
      </c>
      <c r="E3543" s="8" t="s">
        <v>11038</v>
      </c>
    </row>
    <row r="3544" spans="2:5" ht="12.75" customHeight="1">
      <c r="B3544" s="8" t="s">
        <v>864</v>
      </c>
      <c r="C3544" s="8" t="s">
        <v>6757</v>
      </c>
      <c r="D3544" s="8" t="s">
        <v>1415</v>
      </c>
      <c r="E3544" s="8" t="s">
        <v>11039</v>
      </c>
    </row>
    <row r="3545" spans="2:5" ht="12.75" customHeight="1">
      <c r="B3545" s="8" t="s">
        <v>864</v>
      </c>
      <c r="C3545" s="8" t="s">
        <v>6757</v>
      </c>
      <c r="D3545" s="8" t="s">
        <v>1415</v>
      </c>
      <c r="E3545" s="8" t="s">
        <v>11040</v>
      </c>
    </row>
    <row r="3546" spans="2:5" ht="12.75" customHeight="1">
      <c r="B3546" s="8" t="s">
        <v>841</v>
      </c>
      <c r="C3546" s="8" t="s">
        <v>1136</v>
      </c>
      <c r="D3546" s="8" t="s">
        <v>1091</v>
      </c>
      <c r="E3546" s="8" t="s">
        <v>11041</v>
      </c>
    </row>
    <row r="3547" spans="2:5" ht="12.75" customHeight="1">
      <c r="B3547" s="8" t="s">
        <v>841</v>
      </c>
      <c r="C3547" s="8" t="s">
        <v>1136</v>
      </c>
      <c r="D3547" s="8" t="s">
        <v>1091</v>
      </c>
      <c r="E3547" s="8" t="s">
        <v>1138</v>
      </c>
    </row>
    <row r="3548" spans="2:5" ht="12.75" customHeight="1">
      <c r="B3548" s="8" t="s">
        <v>868</v>
      </c>
      <c r="C3548" s="8" t="s">
        <v>6278</v>
      </c>
      <c r="D3548" s="8" t="s">
        <v>11042</v>
      </c>
      <c r="E3548" s="8" t="s">
        <v>11043</v>
      </c>
    </row>
    <row r="3549" spans="2:5" ht="12.75" customHeight="1">
      <c r="B3549" s="8" t="s">
        <v>740</v>
      </c>
      <c r="C3549" s="8" t="s">
        <v>6895</v>
      </c>
      <c r="D3549" s="8" t="s">
        <v>11044</v>
      </c>
      <c r="E3549" s="8" t="s">
        <v>11045</v>
      </c>
    </row>
    <row r="3550" spans="2:5" ht="12.75" customHeight="1">
      <c r="B3550" s="8" t="s">
        <v>853</v>
      </c>
      <c r="C3550" s="8" t="s">
        <v>1006</v>
      </c>
      <c r="D3550" s="8" t="s">
        <v>8592</v>
      </c>
      <c r="E3550" s="8" t="s">
        <v>11046</v>
      </c>
    </row>
    <row r="3551" spans="2:5" ht="12.75" customHeight="1">
      <c r="B3551" s="8" t="s">
        <v>853</v>
      </c>
      <c r="C3551" s="8" t="s">
        <v>1006</v>
      </c>
      <c r="D3551" s="8" t="s">
        <v>1415</v>
      </c>
      <c r="E3551" s="8" t="s">
        <v>11047</v>
      </c>
    </row>
    <row r="3552" spans="2:5" ht="12.75" customHeight="1">
      <c r="B3552" s="8" t="s">
        <v>853</v>
      </c>
      <c r="C3552" s="8" t="s">
        <v>1006</v>
      </c>
      <c r="D3552" s="8" t="s">
        <v>1415</v>
      </c>
      <c r="E3552" s="8" t="s">
        <v>11048</v>
      </c>
    </row>
    <row r="3553" spans="2:5" ht="12.75" customHeight="1">
      <c r="B3553" s="8" t="s">
        <v>864</v>
      </c>
      <c r="C3553" s="8" t="s">
        <v>865</v>
      </c>
      <c r="D3553" s="8" t="s">
        <v>11049</v>
      </c>
      <c r="E3553" s="8" t="s">
        <v>11049</v>
      </c>
    </row>
    <row r="3554" spans="2:5" ht="12.75" customHeight="1">
      <c r="B3554" s="8" t="s">
        <v>6381</v>
      </c>
      <c r="C3554" s="8" t="s">
        <v>7407</v>
      </c>
      <c r="D3554" s="8" t="s">
        <v>11050</v>
      </c>
      <c r="E3554" s="8" t="s">
        <v>11051</v>
      </c>
    </row>
    <row r="3555" spans="2:5" ht="12.75" customHeight="1">
      <c r="B3555" s="8" t="s">
        <v>868</v>
      </c>
      <c r="C3555" s="8" t="s">
        <v>6278</v>
      </c>
      <c r="D3555" s="8" t="s">
        <v>11052</v>
      </c>
      <c r="E3555" s="8" t="s">
        <v>11053</v>
      </c>
    </row>
    <row r="3556" spans="2:5" ht="12.75" customHeight="1">
      <c r="B3556" s="8" t="s">
        <v>864</v>
      </c>
      <c r="C3556" s="8" t="s">
        <v>865</v>
      </c>
      <c r="D3556" s="8" t="s">
        <v>11054</v>
      </c>
      <c r="E3556" s="8" t="s">
        <v>11055</v>
      </c>
    </row>
    <row r="3557" spans="2:5" ht="12.75" customHeight="1">
      <c r="B3557" s="8" t="s">
        <v>868</v>
      </c>
      <c r="C3557" s="8" t="s">
        <v>6278</v>
      </c>
      <c r="D3557" s="8" t="s">
        <v>11056</v>
      </c>
      <c r="E3557" s="8" t="s">
        <v>11057</v>
      </c>
    </row>
    <row r="3558" spans="2:5" ht="12.75" customHeight="1">
      <c r="B3558" s="8" t="s">
        <v>7058</v>
      </c>
      <c r="C3558" s="8" t="s">
        <v>11058</v>
      </c>
      <c r="D3558" s="8" t="s">
        <v>11059</v>
      </c>
      <c r="E3558" s="8" t="s">
        <v>11060</v>
      </c>
    </row>
    <row r="3559" spans="2:5" ht="12.75" customHeight="1">
      <c r="B3559" s="8" t="s">
        <v>868</v>
      </c>
      <c r="C3559" s="8" t="s">
        <v>6278</v>
      </c>
      <c r="D3559" s="8" t="s">
        <v>11061</v>
      </c>
      <c r="E3559" s="8" t="s">
        <v>11062</v>
      </c>
    </row>
    <row r="3560" spans="2:5" ht="12.75" customHeight="1">
      <c r="B3560" s="8" t="s">
        <v>6381</v>
      </c>
      <c r="C3560" s="8" t="s">
        <v>6382</v>
      </c>
      <c r="D3560" s="8" t="s">
        <v>11063</v>
      </c>
      <c r="E3560" s="8" t="s">
        <v>11064</v>
      </c>
    </row>
    <row r="3561" spans="2:5" ht="12.75" customHeight="1">
      <c r="B3561" s="8" t="s">
        <v>6381</v>
      </c>
      <c r="C3561" s="8" t="s">
        <v>7407</v>
      </c>
      <c r="D3561" s="8" t="s">
        <v>11065</v>
      </c>
      <c r="E3561" s="8" t="s">
        <v>11066</v>
      </c>
    </row>
    <row r="3562" spans="2:5" ht="12.75" customHeight="1">
      <c r="B3562" s="8" t="s">
        <v>868</v>
      </c>
      <c r="C3562" s="8" t="s">
        <v>6278</v>
      </c>
      <c r="D3562" s="8" t="s">
        <v>1415</v>
      </c>
      <c r="E3562" s="8" t="s">
        <v>11067</v>
      </c>
    </row>
    <row r="3563" spans="2:5" ht="12.75" customHeight="1">
      <c r="B3563" s="8" t="s">
        <v>6432</v>
      </c>
      <c r="C3563" s="8" t="s">
        <v>6433</v>
      </c>
      <c r="D3563" s="8" t="s">
        <v>11068</v>
      </c>
      <c r="E3563" s="8" t="s">
        <v>11068</v>
      </c>
    </row>
    <row r="3564" spans="2:5" ht="12.75" customHeight="1">
      <c r="B3564" s="8" t="s">
        <v>841</v>
      </c>
      <c r="C3564" s="8" t="s">
        <v>6282</v>
      </c>
      <c r="D3564" s="8" t="s">
        <v>8494</v>
      </c>
      <c r="E3564" s="8" t="s">
        <v>11069</v>
      </c>
    </row>
    <row r="3565" spans="2:5" ht="12.75" customHeight="1">
      <c r="B3565" s="8" t="s">
        <v>367</v>
      </c>
      <c r="C3565" s="8" t="s">
        <v>7736</v>
      </c>
      <c r="D3565" s="8" t="s">
        <v>9454</v>
      </c>
      <c r="E3565" s="8" t="s">
        <v>11070</v>
      </c>
    </row>
    <row r="3566" spans="2:5" ht="12.75" customHeight="1">
      <c r="B3566" s="8" t="s">
        <v>841</v>
      </c>
      <c r="C3566" s="8" t="s">
        <v>850</v>
      </c>
      <c r="D3566" s="8" t="s">
        <v>6322</v>
      </c>
      <c r="E3566" s="8" t="s">
        <v>11071</v>
      </c>
    </row>
    <row r="3567" spans="2:5" ht="12.75" customHeight="1">
      <c r="B3567" s="8" t="s">
        <v>841</v>
      </c>
      <c r="C3567" s="8" t="s">
        <v>850</v>
      </c>
      <c r="D3567" s="8" t="s">
        <v>11072</v>
      </c>
      <c r="E3567" s="8" t="s">
        <v>11073</v>
      </c>
    </row>
    <row r="3568" spans="2:5" ht="12.75" customHeight="1">
      <c r="B3568" s="8" t="s">
        <v>740</v>
      </c>
      <c r="C3568" s="8" t="s">
        <v>6895</v>
      </c>
      <c r="D3568" s="8" t="s">
        <v>11074</v>
      </c>
      <c r="E3568" s="8" t="s">
        <v>11075</v>
      </c>
    </row>
    <row r="3569" spans="2:5" ht="12.75" customHeight="1">
      <c r="B3569" s="8" t="s">
        <v>841</v>
      </c>
      <c r="C3569" s="8" t="s">
        <v>850</v>
      </c>
      <c r="D3569" s="8" t="s">
        <v>7641</v>
      </c>
      <c r="E3569" s="8" t="s">
        <v>11076</v>
      </c>
    </row>
    <row r="3570" spans="2:5" ht="12.75" customHeight="1">
      <c r="B3570" s="8" t="s">
        <v>367</v>
      </c>
      <c r="C3570" s="8" t="s">
        <v>735</v>
      </c>
      <c r="D3570" s="8" t="s">
        <v>8216</v>
      </c>
      <c r="E3570" s="8" t="s">
        <v>11077</v>
      </c>
    </row>
    <row r="3571" spans="2:5" ht="12.75" customHeight="1">
      <c r="B3571" s="8" t="s">
        <v>990</v>
      </c>
      <c r="C3571" s="8" t="s">
        <v>991</v>
      </c>
      <c r="D3571" s="8" t="s">
        <v>11078</v>
      </c>
      <c r="E3571" s="8" t="s">
        <v>11079</v>
      </c>
    </row>
    <row r="3572" spans="2:5" ht="12.75" customHeight="1">
      <c r="B3572" s="8" t="s">
        <v>868</v>
      </c>
      <c r="C3572" s="8" t="s">
        <v>6278</v>
      </c>
      <c r="D3572" s="8" t="s">
        <v>11080</v>
      </c>
      <c r="E3572" s="8" t="s">
        <v>11081</v>
      </c>
    </row>
    <row r="3573" spans="2:5" ht="12.75" customHeight="1">
      <c r="B3573" s="8" t="s">
        <v>853</v>
      </c>
      <c r="C3573" s="8" t="s">
        <v>1006</v>
      </c>
      <c r="D3573" s="8" t="s">
        <v>11082</v>
      </c>
      <c r="E3573" s="8" t="s">
        <v>11083</v>
      </c>
    </row>
    <row r="3574" spans="2:5" ht="12.75" customHeight="1">
      <c r="B3574" s="8" t="s">
        <v>853</v>
      </c>
      <c r="C3574" s="8" t="s">
        <v>1006</v>
      </c>
      <c r="D3574" s="8" t="s">
        <v>1415</v>
      </c>
      <c r="E3574" s="8" t="s">
        <v>11084</v>
      </c>
    </row>
    <row r="3575" spans="2:5" ht="12.75" customHeight="1">
      <c r="B3575" s="8" t="s">
        <v>853</v>
      </c>
      <c r="C3575" s="8" t="s">
        <v>1006</v>
      </c>
      <c r="D3575" s="8" t="s">
        <v>11085</v>
      </c>
      <c r="E3575" s="8" t="s">
        <v>11086</v>
      </c>
    </row>
    <row r="3576" spans="2:5" ht="12.75" customHeight="1">
      <c r="B3576" s="8" t="s">
        <v>853</v>
      </c>
      <c r="C3576" s="8" t="s">
        <v>1006</v>
      </c>
      <c r="D3576" s="8" t="s">
        <v>1415</v>
      </c>
      <c r="E3576" s="8" t="s">
        <v>11087</v>
      </c>
    </row>
    <row r="3577" spans="2:5" ht="12.75" customHeight="1">
      <c r="B3577" s="8" t="s">
        <v>853</v>
      </c>
      <c r="C3577" s="8" t="s">
        <v>1006</v>
      </c>
      <c r="D3577" s="8" t="s">
        <v>11088</v>
      </c>
      <c r="E3577" s="8" t="s">
        <v>11089</v>
      </c>
    </row>
    <row r="3578" spans="2:5" ht="12.75" customHeight="1">
      <c r="B3578" s="8" t="s">
        <v>367</v>
      </c>
      <c r="C3578" s="8" t="s">
        <v>735</v>
      </c>
      <c r="D3578" s="8" t="s">
        <v>7512</v>
      </c>
      <c r="E3578" s="8" t="s">
        <v>11090</v>
      </c>
    </row>
    <row r="3579" spans="2:5" ht="12.75" customHeight="1">
      <c r="B3579" s="8" t="s">
        <v>740</v>
      </c>
      <c r="C3579" s="8" t="s">
        <v>6681</v>
      </c>
      <c r="D3579" s="8" t="s">
        <v>11091</v>
      </c>
      <c r="E3579" s="8" t="s">
        <v>11092</v>
      </c>
    </row>
    <row r="3580" spans="2:5" ht="12.75" customHeight="1">
      <c r="B3580" s="8" t="s">
        <v>990</v>
      </c>
      <c r="C3580" s="8" t="s">
        <v>991</v>
      </c>
      <c r="D3580" s="8" t="s">
        <v>11093</v>
      </c>
      <c r="E3580" s="8" t="s">
        <v>11094</v>
      </c>
    </row>
    <row r="3581" spans="2:5" ht="12.75" customHeight="1">
      <c r="B3581" s="8" t="s">
        <v>868</v>
      </c>
      <c r="C3581" s="8" t="s">
        <v>8721</v>
      </c>
      <c r="D3581" s="8" t="s">
        <v>1415</v>
      </c>
      <c r="E3581" s="8" t="s">
        <v>11095</v>
      </c>
    </row>
    <row r="3582" spans="2:5" ht="12.75" customHeight="1">
      <c r="B3582" s="8" t="s">
        <v>853</v>
      </c>
      <c r="C3582" s="8" t="s">
        <v>1006</v>
      </c>
      <c r="D3582" s="8" t="s">
        <v>8592</v>
      </c>
      <c r="E3582" s="8" t="s">
        <v>11096</v>
      </c>
    </row>
    <row r="3583" spans="2:5" ht="12.75" customHeight="1">
      <c r="B3583" s="8" t="s">
        <v>841</v>
      </c>
      <c r="C3583" s="8" t="s">
        <v>850</v>
      </c>
      <c r="D3583" s="8" t="s">
        <v>9360</v>
      </c>
      <c r="E3583" s="8" t="s">
        <v>11097</v>
      </c>
    </row>
    <row r="3584" spans="2:5" ht="12.75" customHeight="1">
      <c r="B3584" s="8" t="s">
        <v>841</v>
      </c>
      <c r="C3584" s="8" t="s">
        <v>850</v>
      </c>
      <c r="D3584" s="8" t="s">
        <v>9360</v>
      </c>
      <c r="E3584" s="8" t="s">
        <v>11098</v>
      </c>
    </row>
    <row r="3585" spans="2:5" ht="12.75" customHeight="1">
      <c r="B3585" s="8" t="s">
        <v>841</v>
      </c>
      <c r="C3585" s="8" t="s">
        <v>850</v>
      </c>
      <c r="D3585" s="8" t="s">
        <v>9360</v>
      </c>
      <c r="E3585" s="8" t="s">
        <v>11099</v>
      </c>
    </row>
    <row r="3586" spans="2:5" ht="12.75" customHeight="1">
      <c r="B3586" s="8" t="s">
        <v>864</v>
      </c>
      <c r="C3586" s="8" t="s">
        <v>865</v>
      </c>
      <c r="D3586" s="8" t="s">
        <v>11100</v>
      </c>
      <c r="E3586" s="8" t="s">
        <v>11101</v>
      </c>
    </row>
    <row r="3587" spans="2:5" ht="12.75" customHeight="1">
      <c r="B3587" s="8" t="s">
        <v>868</v>
      </c>
      <c r="C3587" s="8" t="s">
        <v>6265</v>
      </c>
      <c r="D3587" s="8" t="s">
        <v>11102</v>
      </c>
      <c r="E3587" s="8" t="s">
        <v>11103</v>
      </c>
    </row>
    <row r="3588" spans="2:5" ht="12.75" customHeight="1">
      <c r="B3588" s="8" t="s">
        <v>1028</v>
      </c>
      <c r="C3588" s="8" t="s">
        <v>6318</v>
      </c>
      <c r="D3588" s="8" t="s">
        <v>10920</v>
      </c>
      <c r="E3588" s="8" t="s">
        <v>11104</v>
      </c>
    </row>
    <row r="3589" spans="2:5" ht="12.75" customHeight="1">
      <c r="B3589" s="8" t="s">
        <v>853</v>
      </c>
      <c r="C3589" s="8" t="s">
        <v>1006</v>
      </c>
      <c r="D3589" s="8" t="s">
        <v>11105</v>
      </c>
      <c r="E3589" s="8" t="s">
        <v>11106</v>
      </c>
    </row>
    <row r="3590" spans="2:5" ht="12.75" customHeight="1">
      <c r="B3590" s="8" t="s">
        <v>853</v>
      </c>
      <c r="C3590" s="8" t="s">
        <v>1006</v>
      </c>
      <c r="D3590" s="8" t="s">
        <v>2672</v>
      </c>
      <c r="E3590" s="8" t="s">
        <v>2681</v>
      </c>
    </row>
    <row r="3591" spans="2:5" ht="12.75" customHeight="1">
      <c r="B3591" s="8" t="s">
        <v>853</v>
      </c>
      <c r="C3591" s="8" t="s">
        <v>1006</v>
      </c>
      <c r="D3591" s="8" t="s">
        <v>1415</v>
      </c>
      <c r="E3591" s="8" t="s">
        <v>11107</v>
      </c>
    </row>
    <row r="3592" spans="2:5" ht="12.75" customHeight="1">
      <c r="B3592" s="8" t="s">
        <v>853</v>
      </c>
      <c r="C3592" s="8" t="s">
        <v>1006</v>
      </c>
      <c r="D3592" s="8" t="s">
        <v>1415</v>
      </c>
      <c r="E3592" s="8" t="s">
        <v>11108</v>
      </c>
    </row>
    <row r="3593" spans="2:5" ht="12.75" customHeight="1">
      <c r="B3593" s="8" t="s">
        <v>853</v>
      </c>
      <c r="C3593" s="8" t="s">
        <v>1006</v>
      </c>
      <c r="D3593" s="8" t="s">
        <v>1415</v>
      </c>
      <c r="E3593" s="8" t="s">
        <v>11109</v>
      </c>
    </row>
    <row r="3594" spans="2:5" ht="12.75" customHeight="1">
      <c r="B3594" s="8" t="s">
        <v>853</v>
      </c>
      <c r="C3594" s="8" t="s">
        <v>1006</v>
      </c>
      <c r="D3594" s="8" t="s">
        <v>1415</v>
      </c>
      <c r="E3594" s="8" t="s">
        <v>11110</v>
      </c>
    </row>
    <row r="3595" spans="2:5" ht="12.75" customHeight="1">
      <c r="B3595" s="8" t="s">
        <v>6381</v>
      </c>
      <c r="C3595" s="8" t="s">
        <v>6382</v>
      </c>
      <c r="D3595" s="8" t="s">
        <v>6387</v>
      </c>
      <c r="E3595" s="8" t="s">
        <v>11111</v>
      </c>
    </row>
    <row r="3596" spans="2:5" ht="12.75" customHeight="1">
      <c r="B3596" s="8" t="s">
        <v>283</v>
      </c>
      <c r="C3596" s="8" t="s">
        <v>726</v>
      </c>
      <c r="D3596" s="8" t="s">
        <v>11112</v>
      </c>
      <c r="E3596" s="8" t="s">
        <v>11113</v>
      </c>
    </row>
    <row r="3597" spans="2:5" ht="12.75" customHeight="1">
      <c r="B3597" s="8" t="s">
        <v>283</v>
      </c>
      <c r="C3597" s="8" t="s">
        <v>726</v>
      </c>
      <c r="D3597" s="8" t="s">
        <v>1215</v>
      </c>
      <c r="E3597" s="8" t="s">
        <v>11114</v>
      </c>
    </row>
    <row r="3598" spans="2:5" ht="12.75" customHeight="1">
      <c r="B3598" s="8" t="s">
        <v>283</v>
      </c>
      <c r="C3598" s="8" t="s">
        <v>726</v>
      </c>
      <c r="D3598" s="8" t="s">
        <v>1215</v>
      </c>
      <c r="E3598" s="8" t="s">
        <v>11115</v>
      </c>
    </row>
    <row r="3599" spans="2:5" ht="12.75" customHeight="1">
      <c r="B3599" s="8" t="s">
        <v>283</v>
      </c>
      <c r="C3599" s="8" t="s">
        <v>726</v>
      </c>
      <c r="D3599" s="8" t="s">
        <v>1215</v>
      </c>
      <c r="E3599" s="8" t="s">
        <v>11116</v>
      </c>
    </row>
    <row r="3600" spans="2:5" ht="12.75" customHeight="1">
      <c r="B3600" s="8" t="s">
        <v>283</v>
      </c>
      <c r="C3600" s="8" t="s">
        <v>726</v>
      </c>
      <c r="D3600" s="8" t="s">
        <v>1415</v>
      </c>
      <c r="E3600" s="8" t="s">
        <v>11117</v>
      </c>
    </row>
    <row r="3601" spans="2:5" ht="12.75" customHeight="1">
      <c r="B3601" s="8" t="s">
        <v>283</v>
      </c>
      <c r="C3601" s="8" t="s">
        <v>726</v>
      </c>
      <c r="D3601" s="8" t="s">
        <v>1415</v>
      </c>
      <c r="E3601" s="8" t="s">
        <v>11118</v>
      </c>
    </row>
    <row r="3602" spans="2:5" ht="12.75" customHeight="1">
      <c r="B3602" s="8" t="s">
        <v>283</v>
      </c>
      <c r="C3602" s="8" t="s">
        <v>726</v>
      </c>
      <c r="D3602" s="8" t="s">
        <v>1415</v>
      </c>
      <c r="E3602" s="8" t="s">
        <v>11119</v>
      </c>
    </row>
    <row r="3603" spans="2:5" ht="12.75" customHeight="1">
      <c r="B3603" s="8" t="s">
        <v>283</v>
      </c>
      <c r="C3603" s="8" t="s">
        <v>726</v>
      </c>
      <c r="D3603" s="8" t="s">
        <v>1415</v>
      </c>
      <c r="E3603" s="8" t="s">
        <v>11120</v>
      </c>
    </row>
    <row r="3604" spans="2:5" ht="12.75" customHeight="1">
      <c r="B3604" s="8" t="s">
        <v>283</v>
      </c>
      <c r="C3604" s="8" t="s">
        <v>948</v>
      </c>
      <c r="D3604" s="8" t="s">
        <v>6589</v>
      </c>
      <c r="E3604" s="8" t="s">
        <v>11121</v>
      </c>
    </row>
    <row r="3605" spans="2:5" ht="12.75" customHeight="1">
      <c r="B3605" s="8" t="s">
        <v>283</v>
      </c>
      <c r="C3605" s="8" t="s">
        <v>726</v>
      </c>
      <c r="D3605" s="8" t="s">
        <v>1215</v>
      </c>
      <c r="E3605" s="8" t="s">
        <v>11122</v>
      </c>
    </row>
    <row r="3606" spans="2:5" ht="12.75" customHeight="1">
      <c r="B3606" s="8" t="s">
        <v>301</v>
      </c>
      <c r="C3606" s="8" t="s">
        <v>302</v>
      </c>
      <c r="D3606" s="8" t="s">
        <v>11123</v>
      </c>
      <c r="E3606" s="8" t="s">
        <v>11124</v>
      </c>
    </row>
    <row r="3607" spans="2:5" ht="12.75" customHeight="1">
      <c r="B3607" s="8" t="s">
        <v>841</v>
      </c>
      <c r="C3607" s="8" t="s">
        <v>850</v>
      </c>
      <c r="D3607" s="8" t="s">
        <v>7641</v>
      </c>
      <c r="E3607" s="8" t="s">
        <v>11125</v>
      </c>
    </row>
    <row r="3608" spans="2:5" ht="12.75" customHeight="1">
      <c r="B3608" s="8" t="s">
        <v>283</v>
      </c>
      <c r="C3608" s="8" t="s">
        <v>726</v>
      </c>
      <c r="D3608" s="8" t="s">
        <v>1215</v>
      </c>
      <c r="E3608" s="8" t="s">
        <v>11126</v>
      </c>
    </row>
    <row r="3609" spans="2:5" ht="12.75" customHeight="1">
      <c r="B3609" s="8" t="s">
        <v>283</v>
      </c>
      <c r="C3609" s="8" t="s">
        <v>726</v>
      </c>
      <c r="D3609" s="8" t="s">
        <v>1415</v>
      </c>
      <c r="E3609" s="8" t="s">
        <v>11127</v>
      </c>
    </row>
    <row r="3610" spans="2:5" ht="12.75" customHeight="1">
      <c r="B3610" s="8" t="s">
        <v>283</v>
      </c>
      <c r="C3610" s="8" t="s">
        <v>726</v>
      </c>
      <c r="D3610" s="8" t="s">
        <v>1415</v>
      </c>
      <c r="E3610" s="8" t="s">
        <v>11128</v>
      </c>
    </row>
    <row r="3611" spans="2:5" ht="12.75" customHeight="1">
      <c r="B3611" s="8" t="s">
        <v>283</v>
      </c>
      <c r="C3611" s="8" t="s">
        <v>726</v>
      </c>
      <c r="D3611" s="8" t="s">
        <v>1415</v>
      </c>
      <c r="E3611" s="8" t="s">
        <v>11129</v>
      </c>
    </row>
    <row r="3612" spans="2:5" ht="12.75" customHeight="1">
      <c r="B3612" s="8" t="s">
        <v>283</v>
      </c>
      <c r="C3612" s="8" t="s">
        <v>726</v>
      </c>
      <c r="D3612" s="8" t="s">
        <v>11130</v>
      </c>
      <c r="E3612" s="8" t="s">
        <v>11131</v>
      </c>
    </row>
    <row r="3613" spans="2:5" ht="12.75" customHeight="1">
      <c r="B3613" s="8" t="s">
        <v>283</v>
      </c>
      <c r="C3613" s="8" t="s">
        <v>726</v>
      </c>
      <c r="D3613" s="8" t="s">
        <v>1415</v>
      </c>
      <c r="E3613" s="8" t="s">
        <v>11132</v>
      </c>
    </row>
    <row r="3614" spans="2:5" ht="12.75" customHeight="1">
      <c r="B3614" s="8" t="s">
        <v>283</v>
      </c>
      <c r="C3614" s="8" t="s">
        <v>726</v>
      </c>
      <c r="D3614" s="8" t="s">
        <v>1415</v>
      </c>
      <c r="E3614" s="8" t="s">
        <v>11133</v>
      </c>
    </row>
    <row r="3615" spans="2:5" ht="12.75" customHeight="1">
      <c r="B3615" s="8" t="s">
        <v>283</v>
      </c>
      <c r="C3615" s="8" t="s">
        <v>726</v>
      </c>
      <c r="D3615" s="8" t="s">
        <v>11130</v>
      </c>
      <c r="E3615" s="8" t="s">
        <v>11134</v>
      </c>
    </row>
    <row r="3616" spans="2:5" ht="12.75" customHeight="1">
      <c r="B3616" s="8" t="s">
        <v>283</v>
      </c>
      <c r="C3616" s="8" t="s">
        <v>726</v>
      </c>
      <c r="D3616" s="8" t="s">
        <v>1415</v>
      </c>
      <c r="E3616" s="8" t="s">
        <v>11135</v>
      </c>
    </row>
    <row r="3617" spans="2:5" ht="12.75" customHeight="1">
      <c r="B3617" s="8" t="s">
        <v>283</v>
      </c>
      <c r="C3617" s="8" t="s">
        <v>726</v>
      </c>
      <c r="D3617" s="8" t="s">
        <v>11130</v>
      </c>
      <c r="E3617" s="8" t="s">
        <v>11136</v>
      </c>
    </row>
    <row r="3618" spans="2:5" ht="12.75" customHeight="1">
      <c r="B3618" s="8" t="s">
        <v>283</v>
      </c>
      <c r="C3618" s="8" t="s">
        <v>726</v>
      </c>
      <c r="D3618" s="8" t="s">
        <v>11130</v>
      </c>
      <c r="E3618" s="8" t="s">
        <v>11137</v>
      </c>
    </row>
    <row r="3619" spans="2:5" ht="12.75" customHeight="1">
      <c r="B3619" s="8" t="s">
        <v>283</v>
      </c>
      <c r="C3619" s="8" t="s">
        <v>726</v>
      </c>
      <c r="D3619" s="8" t="s">
        <v>11130</v>
      </c>
      <c r="E3619" s="8" t="s">
        <v>11138</v>
      </c>
    </row>
    <row r="3620" spans="2:5" ht="12.75" customHeight="1">
      <c r="B3620" s="8" t="s">
        <v>283</v>
      </c>
      <c r="C3620" s="8" t="s">
        <v>726</v>
      </c>
      <c r="D3620" s="8" t="s">
        <v>1415</v>
      </c>
      <c r="E3620" s="8" t="s">
        <v>11139</v>
      </c>
    </row>
    <row r="3621" spans="2:5" ht="12.75" customHeight="1">
      <c r="B3621" s="8" t="s">
        <v>864</v>
      </c>
      <c r="C3621" s="8" t="s">
        <v>865</v>
      </c>
      <c r="D3621" s="8" t="s">
        <v>11140</v>
      </c>
      <c r="E3621" s="8" t="s">
        <v>11141</v>
      </c>
    </row>
    <row r="3622" spans="2:5" ht="12.75" customHeight="1">
      <c r="B3622" s="8" t="s">
        <v>283</v>
      </c>
      <c r="C3622" s="8" t="s">
        <v>776</v>
      </c>
      <c r="D3622" s="8" t="s">
        <v>6682</v>
      </c>
      <c r="E3622" s="8" t="s">
        <v>11142</v>
      </c>
    </row>
    <row r="3623" spans="2:5" ht="12.75" customHeight="1">
      <c r="B3623" s="8" t="s">
        <v>982</v>
      </c>
      <c r="C3623" s="8" t="s">
        <v>8306</v>
      </c>
      <c r="D3623" s="8" t="s">
        <v>11143</v>
      </c>
      <c r="E3623" s="8" t="s">
        <v>11144</v>
      </c>
    </row>
    <row r="3624" spans="2:5" ht="12.75" customHeight="1">
      <c r="B3624" s="8" t="s">
        <v>301</v>
      </c>
      <c r="C3624" s="8" t="s">
        <v>919</v>
      </c>
      <c r="D3624" s="8" t="s">
        <v>10507</v>
      </c>
      <c r="E3624" s="8" t="s">
        <v>11145</v>
      </c>
    </row>
    <row r="3625" spans="2:5" ht="12.75" customHeight="1">
      <c r="B3625" s="8" t="s">
        <v>990</v>
      </c>
      <c r="C3625" s="8" t="s">
        <v>991</v>
      </c>
      <c r="D3625" s="8" t="s">
        <v>11146</v>
      </c>
      <c r="E3625" s="8" t="s">
        <v>11147</v>
      </c>
    </row>
    <row r="3626" spans="2:5" ht="12.75" customHeight="1">
      <c r="B3626" s="8" t="s">
        <v>990</v>
      </c>
      <c r="C3626" s="8" t="s">
        <v>991</v>
      </c>
      <c r="D3626" s="8" t="s">
        <v>11146</v>
      </c>
      <c r="E3626" s="8" t="s">
        <v>11148</v>
      </c>
    </row>
    <row r="3627" spans="2:5" ht="12.75" customHeight="1">
      <c r="B3627" s="8" t="s">
        <v>864</v>
      </c>
      <c r="C3627" s="8" t="s">
        <v>865</v>
      </c>
      <c r="D3627" s="8" t="s">
        <v>11149</v>
      </c>
      <c r="E3627" s="8" t="s">
        <v>11150</v>
      </c>
    </row>
    <row r="3628" spans="2:5" ht="12.75" customHeight="1">
      <c r="B3628" s="8" t="s">
        <v>931</v>
      </c>
      <c r="C3628" s="8" t="s">
        <v>932</v>
      </c>
      <c r="D3628" s="8" t="s">
        <v>11151</v>
      </c>
      <c r="E3628" s="8" t="s">
        <v>11152</v>
      </c>
    </row>
    <row r="3629" spans="2:5" ht="12.75" customHeight="1">
      <c r="B3629" s="8" t="s">
        <v>864</v>
      </c>
      <c r="C3629" s="8" t="s">
        <v>865</v>
      </c>
      <c r="D3629" s="8" t="s">
        <v>11151</v>
      </c>
      <c r="E3629" s="8" t="s">
        <v>11153</v>
      </c>
    </row>
    <row r="3630" spans="2:5" ht="12.75" customHeight="1">
      <c r="B3630" s="8" t="s">
        <v>931</v>
      </c>
      <c r="C3630" s="8" t="s">
        <v>932</v>
      </c>
      <c r="D3630" s="8" t="s">
        <v>11151</v>
      </c>
      <c r="E3630" s="8" t="s">
        <v>11154</v>
      </c>
    </row>
    <row r="3631" spans="2:5" ht="12.75" customHeight="1">
      <c r="B3631" s="8" t="s">
        <v>931</v>
      </c>
      <c r="C3631" s="8" t="s">
        <v>932</v>
      </c>
      <c r="D3631" s="8" t="s">
        <v>11151</v>
      </c>
      <c r="E3631" s="8" t="s">
        <v>11155</v>
      </c>
    </row>
    <row r="3632" spans="2:5" ht="12.75" customHeight="1">
      <c r="B3632" s="8" t="s">
        <v>931</v>
      </c>
      <c r="C3632" s="8" t="s">
        <v>932</v>
      </c>
      <c r="D3632" s="8" t="s">
        <v>11151</v>
      </c>
      <c r="E3632" s="8" t="s">
        <v>11156</v>
      </c>
    </row>
    <row r="3633" spans="2:5" ht="12.75" customHeight="1">
      <c r="B3633" s="8" t="s">
        <v>931</v>
      </c>
      <c r="C3633" s="8" t="s">
        <v>932</v>
      </c>
      <c r="D3633" s="8" t="s">
        <v>11151</v>
      </c>
      <c r="E3633" s="8" t="s">
        <v>11157</v>
      </c>
    </row>
    <row r="3634" spans="2:5" ht="12.75" customHeight="1">
      <c r="B3634" s="8" t="s">
        <v>931</v>
      </c>
      <c r="C3634" s="8" t="s">
        <v>932</v>
      </c>
      <c r="D3634" s="8" t="s">
        <v>11151</v>
      </c>
      <c r="E3634" s="8" t="s">
        <v>11158</v>
      </c>
    </row>
    <row r="3635" spans="2:5" ht="12.75" customHeight="1">
      <c r="B3635" s="8" t="s">
        <v>864</v>
      </c>
      <c r="C3635" s="8" t="s">
        <v>865</v>
      </c>
      <c r="D3635" s="8" t="s">
        <v>11159</v>
      </c>
      <c r="E3635" s="8" t="s">
        <v>11159</v>
      </c>
    </row>
    <row r="3636" spans="2:5" ht="12.75" customHeight="1">
      <c r="B3636" s="8" t="s">
        <v>864</v>
      </c>
      <c r="C3636" s="8" t="s">
        <v>865</v>
      </c>
      <c r="D3636" s="8" t="s">
        <v>1415</v>
      </c>
      <c r="E3636" s="8" t="s">
        <v>11160</v>
      </c>
    </row>
    <row r="3637" spans="2:5" ht="12.75" customHeight="1">
      <c r="B3637" s="8" t="s">
        <v>982</v>
      </c>
      <c r="C3637" s="8" t="s">
        <v>7482</v>
      </c>
      <c r="D3637" s="8" t="s">
        <v>11159</v>
      </c>
      <c r="E3637" s="8" t="s">
        <v>11161</v>
      </c>
    </row>
    <row r="3638" spans="2:5" ht="12.75" customHeight="1">
      <c r="B3638" s="8" t="s">
        <v>6381</v>
      </c>
      <c r="C3638" s="8" t="s">
        <v>7407</v>
      </c>
      <c r="D3638" s="8" t="s">
        <v>11159</v>
      </c>
      <c r="E3638" s="8" t="s">
        <v>11162</v>
      </c>
    </row>
    <row r="3639" spans="2:5" ht="12.75" customHeight="1">
      <c r="B3639" s="8" t="s">
        <v>6381</v>
      </c>
      <c r="C3639" s="8" t="s">
        <v>7407</v>
      </c>
      <c r="D3639" s="8" t="s">
        <v>11159</v>
      </c>
      <c r="E3639" s="8" t="s">
        <v>11163</v>
      </c>
    </row>
    <row r="3640" spans="2:5" ht="12.75" customHeight="1">
      <c r="B3640" s="8" t="s">
        <v>6381</v>
      </c>
      <c r="C3640" s="8" t="s">
        <v>7407</v>
      </c>
      <c r="D3640" s="8" t="s">
        <v>11159</v>
      </c>
      <c r="E3640" s="8" t="s">
        <v>11164</v>
      </c>
    </row>
    <row r="3641" spans="2:5" ht="12.75" customHeight="1">
      <c r="B3641" s="8" t="s">
        <v>1028</v>
      </c>
      <c r="C3641" s="8" t="s">
        <v>7403</v>
      </c>
      <c r="D3641" s="8" t="s">
        <v>11159</v>
      </c>
      <c r="E3641" s="8" t="s">
        <v>11165</v>
      </c>
    </row>
    <row r="3642" spans="2:5" ht="12.75" customHeight="1">
      <c r="B3642" s="8" t="s">
        <v>6381</v>
      </c>
      <c r="C3642" s="8" t="s">
        <v>6382</v>
      </c>
      <c r="D3642" s="8" t="s">
        <v>11159</v>
      </c>
      <c r="E3642" s="8" t="s">
        <v>11166</v>
      </c>
    </row>
    <row r="3643" spans="2:5" ht="12.75" customHeight="1">
      <c r="B3643" s="8" t="s">
        <v>868</v>
      </c>
      <c r="C3643" s="8" t="s">
        <v>6376</v>
      </c>
      <c r="D3643" s="8" t="s">
        <v>11159</v>
      </c>
      <c r="E3643" s="8" t="s">
        <v>11167</v>
      </c>
    </row>
    <row r="3644" spans="2:5" ht="12.75" customHeight="1">
      <c r="B3644" s="8" t="s">
        <v>868</v>
      </c>
      <c r="C3644" s="8" t="s">
        <v>6376</v>
      </c>
      <c r="D3644" s="8" t="s">
        <v>11159</v>
      </c>
      <c r="E3644" s="8" t="s">
        <v>11168</v>
      </c>
    </row>
    <row r="3645" spans="2:5" ht="12.75" customHeight="1">
      <c r="B3645" s="8" t="s">
        <v>868</v>
      </c>
      <c r="C3645" s="8" t="s">
        <v>6376</v>
      </c>
      <c r="D3645" s="8" t="s">
        <v>1415</v>
      </c>
      <c r="E3645" s="8" t="s">
        <v>11169</v>
      </c>
    </row>
    <row r="3646" spans="2:5" ht="12.75" customHeight="1">
      <c r="B3646" s="8" t="s">
        <v>868</v>
      </c>
      <c r="C3646" s="8" t="s">
        <v>6376</v>
      </c>
      <c r="D3646" s="8" t="s">
        <v>11159</v>
      </c>
      <c r="E3646" s="8" t="s">
        <v>11170</v>
      </c>
    </row>
    <row r="3647" spans="2:5" ht="12.75" customHeight="1">
      <c r="B3647" s="8" t="s">
        <v>1028</v>
      </c>
      <c r="C3647" s="8" t="s">
        <v>7403</v>
      </c>
      <c r="D3647" s="8" t="s">
        <v>11159</v>
      </c>
      <c r="E3647" s="8" t="s">
        <v>11171</v>
      </c>
    </row>
    <row r="3648" spans="2:5" ht="12.75" customHeight="1">
      <c r="B3648" s="8" t="s">
        <v>1028</v>
      </c>
      <c r="C3648" s="8" t="s">
        <v>7403</v>
      </c>
      <c r="D3648" s="8" t="s">
        <v>11159</v>
      </c>
      <c r="E3648" s="8" t="s">
        <v>11172</v>
      </c>
    </row>
    <row r="3649" spans="2:5" ht="12.75" customHeight="1">
      <c r="B3649" s="8" t="s">
        <v>740</v>
      </c>
      <c r="C3649" s="8" t="s">
        <v>9895</v>
      </c>
      <c r="D3649" s="8" t="s">
        <v>11173</v>
      </c>
      <c r="E3649" s="8" t="s">
        <v>11174</v>
      </c>
    </row>
    <row r="3650" spans="2:5" ht="12.75" customHeight="1">
      <c r="B3650" s="8" t="s">
        <v>868</v>
      </c>
      <c r="C3650" s="8" t="s">
        <v>10364</v>
      </c>
      <c r="D3650" s="8" t="s">
        <v>11175</v>
      </c>
      <c r="E3650" s="8" t="s">
        <v>11176</v>
      </c>
    </row>
    <row r="3651" spans="2:5" ht="12.75" customHeight="1">
      <c r="B3651" s="8" t="s">
        <v>868</v>
      </c>
      <c r="C3651" s="8" t="s">
        <v>10364</v>
      </c>
      <c r="D3651" s="8" t="s">
        <v>1415</v>
      </c>
      <c r="E3651" s="8" t="s">
        <v>11177</v>
      </c>
    </row>
    <row r="3652" spans="2:5" ht="12.75" customHeight="1">
      <c r="B3652" s="8" t="s">
        <v>1028</v>
      </c>
      <c r="C3652" s="8" t="s">
        <v>7403</v>
      </c>
      <c r="D3652" s="8" t="s">
        <v>11178</v>
      </c>
      <c r="E3652" s="8" t="s">
        <v>11179</v>
      </c>
    </row>
    <row r="3653" spans="2:5" ht="12.75" customHeight="1">
      <c r="B3653" s="8" t="s">
        <v>1028</v>
      </c>
      <c r="C3653" s="8" t="s">
        <v>7403</v>
      </c>
      <c r="D3653" s="8" t="s">
        <v>11178</v>
      </c>
      <c r="E3653" s="8" t="s">
        <v>11180</v>
      </c>
    </row>
    <row r="3654" spans="2:5" ht="12.75" customHeight="1">
      <c r="B3654" s="8" t="s">
        <v>1945</v>
      </c>
      <c r="C3654" s="8" t="s">
        <v>1946</v>
      </c>
      <c r="D3654" s="8" t="s">
        <v>11065</v>
      </c>
      <c r="E3654" s="8" t="s">
        <v>11181</v>
      </c>
    </row>
    <row r="3655" spans="2:5" ht="12.75" customHeight="1">
      <c r="B3655" s="8" t="s">
        <v>853</v>
      </c>
      <c r="C3655" s="8" t="s">
        <v>1006</v>
      </c>
      <c r="D3655" s="8" t="s">
        <v>1415</v>
      </c>
      <c r="E3655" s="8" t="s">
        <v>11182</v>
      </c>
    </row>
    <row r="3656" spans="2:5" ht="12.75" customHeight="1">
      <c r="B3656" s="8" t="s">
        <v>853</v>
      </c>
      <c r="C3656" s="8" t="s">
        <v>1006</v>
      </c>
      <c r="D3656" s="8" t="s">
        <v>11183</v>
      </c>
      <c r="E3656" s="8" t="s">
        <v>11184</v>
      </c>
    </row>
    <row r="3657" spans="2:5" ht="12.75" customHeight="1">
      <c r="B3657" s="8" t="s">
        <v>740</v>
      </c>
      <c r="C3657" s="8" t="s">
        <v>6681</v>
      </c>
      <c r="D3657" s="8" t="s">
        <v>11185</v>
      </c>
      <c r="E3657" s="8" t="s">
        <v>11186</v>
      </c>
    </row>
    <row r="3658" spans="2:5" ht="12.75" customHeight="1">
      <c r="B3658" s="8" t="s">
        <v>301</v>
      </c>
      <c r="C3658" s="8" t="s">
        <v>302</v>
      </c>
      <c r="D3658" s="8" t="s">
        <v>334</v>
      </c>
      <c r="E3658" s="8" t="s">
        <v>11187</v>
      </c>
    </row>
    <row r="3659" spans="2:5" ht="12.75" customHeight="1">
      <c r="B3659" s="8" t="s">
        <v>301</v>
      </c>
      <c r="C3659" s="8" t="s">
        <v>302</v>
      </c>
      <c r="D3659" s="8" t="s">
        <v>334</v>
      </c>
      <c r="E3659" s="8" t="s">
        <v>1446</v>
      </c>
    </row>
    <row r="3660" spans="2:5" ht="12.75" customHeight="1">
      <c r="B3660" s="8" t="s">
        <v>301</v>
      </c>
      <c r="C3660" s="8" t="s">
        <v>302</v>
      </c>
      <c r="D3660" s="8" t="s">
        <v>334</v>
      </c>
      <c r="E3660" s="8" t="s">
        <v>11188</v>
      </c>
    </row>
    <row r="3661" spans="2:5" ht="12.75" customHeight="1">
      <c r="B3661" s="8" t="s">
        <v>853</v>
      </c>
      <c r="C3661" s="8" t="s">
        <v>1006</v>
      </c>
      <c r="D3661" s="8" t="s">
        <v>11189</v>
      </c>
      <c r="E3661" s="8" t="s">
        <v>11190</v>
      </c>
    </row>
    <row r="3662" spans="2:5" ht="12.75" customHeight="1">
      <c r="B3662" s="8" t="s">
        <v>367</v>
      </c>
      <c r="C3662" s="8" t="s">
        <v>1271</v>
      </c>
      <c r="D3662" s="8" t="s">
        <v>11191</v>
      </c>
      <c r="E3662" s="8" t="s">
        <v>11192</v>
      </c>
    </row>
    <row r="3663" spans="2:5" ht="12.75" customHeight="1">
      <c r="B3663" s="8" t="s">
        <v>367</v>
      </c>
      <c r="C3663" s="8" t="s">
        <v>7736</v>
      </c>
      <c r="D3663" s="8" t="s">
        <v>961</v>
      </c>
      <c r="E3663" s="8" t="s">
        <v>11193</v>
      </c>
    </row>
    <row r="3664" spans="2:5" ht="12.75" customHeight="1">
      <c r="B3664" s="8" t="s">
        <v>367</v>
      </c>
      <c r="C3664" s="8" t="s">
        <v>7736</v>
      </c>
      <c r="D3664" s="8" t="s">
        <v>961</v>
      </c>
      <c r="E3664" s="8" t="s">
        <v>11194</v>
      </c>
    </row>
    <row r="3665" spans="2:5" ht="12.75" customHeight="1">
      <c r="B3665" s="8" t="s">
        <v>283</v>
      </c>
      <c r="C3665" s="8" t="s">
        <v>1553</v>
      </c>
      <c r="D3665" s="8" t="s">
        <v>961</v>
      </c>
      <c r="E3665" s="8" t="s">
        <v>11195</v>
      </c>
    </row>
    <row r="3666" spans="2:5" ht="12.75" customHeight="1">
      <c r="B3666" s="8" t="s">
        <v>283</v>
      </c>
      <c r="C3666" s="8" t="s">
        <v>1553</v>
      </c>
      <c r="D3666" s="8" t="s">
        <v>961</v>
      </c>
      <c r="E3666" s="8" t="s">
        <v>11196</v>
      </c>
    </row>
    <row r="3667" spans="2:5" ht="12.75" customHeight="1">
      <c r="B3667" s="8" t="s">
        <v>283</v>
      </c>
      <c r="C3667" s="8" t="s">
        <v>1553</v>
      </c>
      <c r="D3667" s="8" t="s">
        <v>961</v>
      </c>
      <c r="E3667" s="8" t="s">
        <v>11197</v>
      </c>
    </row>
    <row r="3668" spans="2:5" ht="12.75" customHeight="1">
      <c r="B3668" s="8" t="s">
        <v>367</v>
      </c>
      <c r="C3668" s="8" t="s">
        <v>7736</v>
      </c>
      <c r="D3668" s="8" t="s">
        <v>961</v>
      </c>
      <c r="E3668" s="8" t="s">
        <v>11198</v>
      </c>
    </row>
    <row r="3669" spans="2:5" ht="12.75" customHeight="1">
      <c r="B3669" s="8" t="s">
        <v>1024</v>
      </c>
      <c r="C3669" s="8" t="s">
        <v>1321</v>
      </c>
      <c r="D3669" s="8" t="s">
        <v>11199</v>
      </c>
      <c r="E3669" s="8" t="s">
        <v>11200</v>
      </c>
    </row>
    <row r="3670" spans="2:5" ht="12.75" customHeight="1">
      <c r="B3670" s="8" t="s">
        <v>1024</v>
      </c>
      <c r="C3670" s="8" t="s">
        <v>1321</v>
      </c>
      <c r="D3670" s="8" t="s">
        <v>11201</v>
      </c>
      <c r="E3670" s="8" t="s">
        <v>11202</v>
      </c>
    </row>
    <row r="3671" spans="2:5" ht="12.75" customHeight="1">
      <c r="B3671" s="8" t="s">
        <v>864</v>
      </c>
      <c r="C3671" s="8" t="s">
        <v>865</v>
      </c>
      <c r="D3671" s="8" t="s">
        <v>11203</v>
      </c>
      <c r="E3671" s="8" t="s">
        <v>11204</v>
      </c>
    </row>
    <row r="3672" spans="2:5" ht="12.75" customHeight="1">
      <c r="B3672" s="8" t="s">
        <v>301</v>
      </c>
      <c r="C3672" s="8" t="s">
        <v>356</v>
      </c>
      <c r="D3672" s="8" t="s">
        <v>11205</v>
      </c>
      <c r="E3672" s="8" t="s">
        <v>11206</v>
      </c>
    </row>
    <row r="3673" spans="2:5" ht="12.75" customHeight="1">
      <c r="B3673" s="8" t="s">
        <v>982</v>
      </c>
      <c r="C3673" s="8" t="s">
        <v>7382</v>
      </c>
      <c r="D3673" s="8" t="s">
        <v>11207</v>
      </c>
      <c r="E3673" s="8" t="s">
        <v>11208</v>
      </c>
    </row>
    <row r="3674" spans="2:5" ht="12.75" customHeight="1">
      <c r="B3674" s="8" t="s">
        <v>868</v>
      </c>
      <c r="C3674" s="8" t="s">
        <v>6376</v>
      </c>
      <c r="D3674" s="8" t="s">
        <v>11209</v>
      </c>
      <c r="E3674" s="8" t="s">
        <v>11210</v>
      </c>
    </row>
    <row r="3675" spans="2:5" ht="12.75" customHeight="1">
      <c r="B3675" s="8" t="s">
        <v>853</v>
      </c>
      <c r="C3675" s="8" t="s">
        <v>1006</v>
      </c>
      <c r="D3675" s="8" t="s">
        <v>11211</v>
      </c>
      <c r="E3675" s="8" t="s">
        <v>11212</v>
      </c>
    </row>
    <row r="3676" spans="2:5" ht="12.75" customHeight="1">
      <c r="B3676" s="8" t="s">
        <v>1945</v>
      </c>
      <c r="C3676" s="8" t="s">
        <v>1946</v>
      </c>
      <c r="D3676" s="8" t="s">
        <v>1415</v>
      </c>
      <c r="E3676" s="8" t="s">
        <v>11213</v>
      </c>
    </row>
    <row r="3677" spans="2:5" ht="12.75" customHeight="1">
      <c r="B3677" s="8" t="s">
        <v>1945</v>
      </c>
      <c r="C3677" s="8" t="s">
        <v>1946</v>
      </c>
      <c r="D3677" s="8" t="s">
        <v>1415</v>
      </c>
      <c r="E3677" s="8" t="s">
        <v>11214</v>
      </c>
    </row>
    <row r="3678" spans="2:5" ht="12.75" customHeight="1">
      <c r="B3678" s="8" t="s">
        <v>1945</v>
      </c>
      <c r="C3678" s="8" t="s">
        <v>1946</v>
      </c>
      <c r="D3678" s="8" t="s">
        <v>1415</v>
      </c>
      <c r="E3678" s="8" t="s">
        <v>11215</v>
      </c>
    </row>
    <row r="3679" spans="2:5" ht="12.75" customHeight="1">
      <c r="B3679" s="8" t="s">
        <v>1945</v>
      </c>
      <c r="C3679" s="8" t="s">
        <v>1946</v>
      </c>
      <c r="D3679" s="8" t="s">
        <v>1415</v>
      </c>
      <c r="E3679" s="8" t="s">
        <v>11216</v>
      </c>
    </row>
    <row r="3680" spans="2:5" ht="12.75" customHeight="1">
      <c r="B3680" s="8" t="s">
        <v>367</v>
      </c>
      <c r="C3680" s="8" t="s">
        <v>735</v>
      </c>
      <c r="D3680" s="8" t="s">
        <v>8216</v>
      </c>
      <c r="E3680" s="8" t="s">
        <v>11217</v>
      </c>
    </row>
    <row r="3681" spans="2:5" ht="12.75" customHeight="1">
      <c r="B3681" s="8" t="s">
        <v>1162</v>
      </c>
      <c r="C3681" s="8" t="s">
        <v>1163</v>
      </c>
      <c r="D3681" s="8" t="s">
        <v>11218</v>
      </c>
      <c r="E3681" s="8" t="s">
        <v>11219</v>
      </c>
    </row>
    <row r="3682" spans="2:5" ht="12.75" customHeight="1">
      <c r="B3682" s="8" t="s">
        <v>841</v>
      </c>
      <c r="C3682" s="8" t="s">
        <v>850</v>
      </c>
      <c r="D3682" s="8" t="s">
        <v>9454</v>
      </c>
      <c r="E3682" s="8" t="s">
        <v>11220</v>
      </c>
    </row>
    <row r="3683" spans="2:5" ht="12.75" customHeight="1">
      <c r="B3683" s="8" t="s">
        <v>982</v>
      </c>
      <c r="C3683" s="8" t="s">
        <v>8306</v>
      </c>
      <c r="D3683" s="8" t="s">
        <v>9436</v>
      </c>
      <c r="E3683" s="8" t="s">
        <v>11221</v>
      </c>
    </row>
    <row r="3684" spans="2:5" ht="12.75" customHeight="1">
      <c r="B3684" s="8" t="s">
        <v>982</v>
      </c>
      <c r="C3684" s="8" t="s">
        <v>1419</v>
      </c>
      <c r="D3684" s="8" t="s">
        <v>9436</v>
      </c>
      <c r="E3684" s="8" t="s">
        <v>11222</v>
      </c>
    </row>
    <row r="3685" spans="2:5" ht="12.75" customHeight="1">
      <c r="B3685" s="8" t="s">
        <v>982</v>
      </c>
      <c r="C3685" s="8" t="s">
        <v>8306</v>
      </c>
      <c r="D3685" s="8" t="s">
        <v>9436</v>
      </c>
      <c r="E3685" s="8" t="s">
        <v>11223</v>
      </c>
    </row>
    <row r="3686" spans="2:5" ht="12.75" customHeight="1">
      <c r="B3686" s="8" t="s">
        <v>982</v>
      </c>
      <c r="C3686" s="8" t="s">
        <v>1419</v>
      </c>
      <c r="D3686" s="8" t="s">
        <v>9436</v>
      </c>
      <c r="E3686" s="8" t="s">
        <v>11224</v>
      </c>
    </row>
    <row r="3687" spans="2:5" ht="12.75" customHeight="1">
      <c r="B3687" s="8" t="s">
        <v>982</v>
      </c>
      <c r="C3687" s="8" t="s">
        <v>1419</v>
      </c>
      <c r="D3687" s="8" t="s">
        <v>9436</v>
      </c>
      <c r="E3687" s="8" t="s">
        <v>11225</v>
      </c>
    </row>
    <row r="3688" spans="2:5" ht="12.75" customHeight="1">
      <c r="B3688" s="8" t="s">
        <v>982</v>
      </c>
      <c r="C3688" s="8" t="s">
        <v>1419</v>
      </c>
      <c r="D3688" s="8" t="s">
        <v>9436</v>
      </c>
      <c r="E3688" s="8" t="s">
        <v>11226</v>
      </c>
    </row>
    <row r="3689" spans="2:5" ht="12.75" customHeight="1">
      <c r="B3689" s="8" t="s">
        <v>283</v>
      </c>
      <c r="C3689" s="8" t="s">
        <v>761</v>
      </c>
      <c r="D3689" s="8" t="s">
        <v>9540</v>
      </c>
      <c r="E3689" s="8" t="s">
        <v>11227</v>
      </c>
    </row>
    <row r="3690" spans="2:5" ht="12.75" customHeight="1">
      <c r="B3690" s="8" t="s">
        <v>283</v>
      </c>
      <c r="C3690" s="8" t="s">
        <v>1073</v>
      </c>
      <c r="D3690" s="8" t="s">
        <v>9540</v>
      </c>
      <c r="E3690" s="8" t="s">
        <v>11228</v>
      </c>
    </row>
    <row r="3691" spans="2:5" ht="12.75" customHeight="1">
      <c r="B3691" s="8" t="s">
        <v>283</v>
      </c>
      <c r="C3691" s="8" t="s">
        <v>11229</v>
      </c>
      <c r="D3691" s="8" t="s">
        <v>1069</v>
      </c>
      <c r="E3691" s="8" t="s">
        <v>11230</v>
      </c>
    </row>
    <row r="3692" spans="2:5" ht="12.75" customHeight="1">
      <c r="B3692" s="8" t="s">
        <v>283</v>
      </c>
      <c r="C3692" s="8" t="s">
        <v>755</v>
      </c>
      <c r="D3692" s="8" t="s">
        <v>9540</v>
      </c>
      <c r="E3692" s="8" t="s">
        <v>11231</v>
      </c>
    </row>
    <row r="3693" spans="2:5" ht="12.75" customHeight="1">
      <c r="B3693" s="8" t="s">
        <v>283</v>
      </c>
      <c r="C3693" s="8" t="s">
        <v>787</v>
      </c>
      <c r="D3693" s="8" t="s">
        <v>9540</v>
      </c>
      <c r="E3693" s="8" t="s">
        <v>11232</v>
      </c>
    </row>
    <row r="3694" spans="2:5" ht="12.75" customHeight="1">
      <c r="B3694" s="8" t="s">
        <v>283</v>
      </c>
      <c r="C3694" s="8" t="s">
        <v>787</v>
      </c>
      <c r="D3694" s="8" t="s">
        <v>9540</v>
      </c>
      <c r="E3694" s="8" t="s">
        <v>11233</v>
      </c>
    </row>
    <row r="3695" spans="2:5" ht="12.75" customHeight="1">
      <c r="B3695" s="8" t="s">
        <v>301</v>
      </c>
      <c r="C3695" s="8" t="s">
        <v>881</v>
      </c>
      <c r="D3695" s="8" t="s">
        <v>8494</v>
      </c>
      <c r="E3695" s="8" t="s">
        <v>11234</v>
      </c>
    </row>
    <row r="3696" spans="2:5" ht="12.75" customHeight="1">
      <c r="B3696" s="8" t="s">
        <v>283</v>
      </c>
      <c r="C3696" s="8" t="s">
        <v>761</v>
      </c>
      <c r="D3696" s="8" t="s">
        <v>1415</v>
      </c>
      <c r="E3696" s="8" t="s">
        <v>11235</v>
      </c>
    </row>
    <row r="3697" spans="2:5" ht="12.75" customHeight="1">
      <c r="B3697" s="8" t="s">
        <v>841</v>
      </c>
      <c r="C3697" s="8" t="s">
        <v>1136</v>
      </c>
      <c r="D3697" s="8" t="s">
        <v>9701</v>
      </c>
      <c r="E3697" s="8" t="s">
        <v>11236</v>
      </c>
    </row>
    <row r="3698" spans="2:5" ht="12.75" customHeight="1">
      <c r="B3698" s="8" t="s">
        <v>864</v>
      </c>
      <c r="C3698" s="8" t="s">
        <v>6757</v>
      </c>
      <c r="D3698" s="8" t="s">
        <v>11237</v>
      </c>
      <c r="E3698" s="8" t="s">
        <v>11237</v>
      </c>
    </row>
    <row r="3699" spans="2:5" ht="12.75" customHeight="1">
      <c r="B3699" s="8" t="s">
        <v>864</v>
      </c>
      <c r="C3699" s="8" t="s">
        <v>865</v>
      </c>
      <c r="D3699" s="8" t="s">
        <v>1415</v>
      </c>
      <c r="E3699" s="8" t="s">
        <v>11238</v>
      </c>
    </row>
    <row r="3700" spans="2:5" ht="12.75" customHeight="1">
      <c r="B3700" s="8" t="s">
        <v>367</v>
      </c>
      <c r="C3700" s="8" t="s">
        <v>978</v>
      </c>
      <c r="D3700" s="8" t="s">
        <v>1098</v>
      </c>
      <c r="E3700" s="8" t="s">
        <v>11239</v>
      </c>
    </row>
    <row r="3701" spans="2:5" ht="12.75" customHeight="1">
      <c r="B3701" s="8" t="s">
        <v>283</v>
      </c>
      <c r="C3701" s="8" t="s">
        <v>766</v>
      </c>
      <c r="D3701" s="8" t="s">
        <v>1098</v>
      </c>
      <c r="E3701" s="8" t="s">
        <v>11240</v>
      </c>
    </row>
    <row r="3702" spans="2:5" ht="12.75" customHeight="1">
      <c r="B3702" s="8" t="s">
        <v>367</v>
      </c>
      <c r="C3702" s="8" t="s">
        <v>978</v>
      </c>
      <c r="D3702" s="8" t="s">
        <v>1098</v>
      </c>
      <c r="E3702" s="8" t="s">
        <v>11241</v>
      </c>
    </row>
    <row r="3703" spans="2:5" ht="12.75" customHeight="1">
      <c r="B3703" s="8" t="s">
        <v>367</v>
      </c>
      <c r="C3703" s="8" t="s">
        <v>978</v>
      </c>
      <c r="D3703" s="8" t="s">
        <v>1098</v>
      </c>
      <c r="E3703" s="8" t="s">
        <v>1100</v>
      </c>
    </row>
    <row r="3704" spans="2:5" ht="12.75" customHeight="1">
      <c r="B3704" s="8" t="s">
        <v>990</v>
      </c>
      <c r="C3704" s="8" t="s">
        <v>991</v>
      </c>
      <c r="D3704" s="8" t="s">
        <v>11242</v>
      </c>
      <c r="E3704" s="8" t="s">
        <v>11243</v>
      </c>
    </row>
    <row r="3705" spans="2:5" ht="12.75" customHeight="1">
      <c r="B3705" s="8" t="s">
        <v>864</v>
      </c>
      <c r="C3705" s="8" t="s">
        <v>865</v>
      </c>
      <c r="D3705" s="8" t="s">
        <v>334</v>
      </c>
      <c r="E3705" s="8" t="s">
        <v>867</v>
      </c>
    </row>
    <row r="3706" spans="2:5" ht="12.75" customHeight="1">
      <c r="B3706" s="8" t="s">
        <v>853</v>
      </c>
      <c r="C3706" s="8" t="s">
        <v>1006</v>
      </c>
      <c r="D3706" s="8" t="s">
        <v>334</v>
      </c>
      <c r="E3706" s="8" t="s">
        <v>1426</v>
      </c>
    </row>
    <row r="3707" spans="2:5" ht="12.75" customHeight="1">
      <c r="B3707" s="8" t="s">
        <v>931</v>
      </c>
      <c r="C3707" s="8" t="s">
        <v>1059</v>
      </c>
      <c r="D3707" s="8" t="s">
        <v>11244</v>
      </c>
      <c r="E3707" s="8" t="s">
        <v>11245</v>
      </c>
    </row>
    <row r="3708" spans="2:5" ht="12.75" customHeight="1">
      <c r="B3708" s="8" t="s">
        <v>367</v>
      </c>
      <c r="C3708" s="8" t="s">
        <v>978</v>
      </c>
      <c r="D3708" s="8" t="s">
        <v>11246</v>
      </c>
      <c r="E3708" s="8" t="s">
        <v>11247</v>
      </c>
    </row>
    <row r="3709" spans="2:5" ht="12.75" customHeight="1">
      <c r="B3709" s="8" t="s">
        <v>864</v>
      </c>
      <c r="C3709" s="8" t="s">
        <v>865</v>
      </c>
      <c r="D3709" s="8" t="s">
        <v>11248</v>
      </c>
      <c r="E3709" s="8" t="s">
        <v>11249</v>
      </c>
    </row>
    <row r="3710" spans="2:5" ht="12.75" customHeight="1">
      <c r="B3710" s="8" t="s">
        <v>6432</v>
      </c>
      <c r="C3710" s="8" t="s">
        <v>6433</v>
      </c>
      <c r="D3710" s="8" t="s">
        <v>11250</v>
      </c>
      <c r="E3710" s="8" t="s">
        <v>11250</v>
      </c>
    </row>
    <row r="3711" spans="2:5" ht="12.75" customHeight="1">
      <c r="B3711" s="8" t="s">
        <v>6432</v>
      </c>
      <c r="C3711" s="8" t="s">
        <v>6433</v>
      </c>
      <c r="D3711" s="8" t="s">
        <v>11251</v>
      </c>
      <c r="E3711" s="8" t="s">
        <v>11252</v>
      </c>
    </row>
    <row r="3712" spans="2:5" ht="12.75" customHeight="1">
      <c r="B3712" s="8" t="s">
        <v>6432</v>
      </c>
      <c r="C3712" s="8" t="s">
        <v>6433</v>
      </c>
      <c r="D3712" s="8" t="s">
        <v>11253</v>
      </c>
      <c r="E3712" s="8" t="s">
        <v>11253</v>
      </c>
    </row>
    <row r="3713" spans="2:5" ht="12.75" customHeight="1">
      <c r="B3713" s="8" t="s">
        <v>6432</v>
      </c>
      <c r="C3713" s="8" t="s">
        <v>6433</v>
      </c>
      <c r="D3713" s="8" t="s">
        <v>11254</v>
      </c>
      <c r="E3713" s="8" t="s">
        <v>11255</v>
      </c>
    </row>
    <row r="3714" spans="2:5" ht="12.75" customHeight="1">
      <c r="B3714" s="8" t="s">
        <v>6432</v>
      </c>
      <c r="C3714" s="8" t="s">
        <v>6433</v>
      </c>
      <c r="D3714" s="8" t="s">
        <v>7297</v>
      </c>
      <c r="E3714" s="8" t="s">
        <v>11256</v>
      </c>
    </row>
    <row r="3715" spans="2:5" ht="12.75" customHeight="1">
      <c r="B3715" s="8" t="s">
        <v>6432</v>
      </c>
      <c r="C3715" s="8" t="s">
        <v>6433</v>
      </c>
      <c r="D3715" s="8" t="s">
        <v>11257</v>
      </c>
      <c r="E3715" s="8" t="s">
        <v>11258</v>
      </c>
    </row>
    <row r="3716" spans="2:5" ht="12.75" customHeight="1">
      <c r="B3716" s="8" t="s">
        <v>6432</v>
      </c>
      <c r="C3716" s="8" t="s">
        <v>6433</v>
      </c>
      <c r="D3716" s="8" t="s">
        <v>11259</v>
      </c>
      <c r="E3716" s="8" t="s">
        <v>11259</v>
      </c>
    </row>
    <row r="3717" spans="2:5" ht="12.75" customHeight="1">
      <c r="B3717" s="8" t="s">
        <v>6432</v>
      </c>
      <c r="C3717" s="8" t="s">
        <v>6433</v>
      </c>
      <c r="D3717" s="8" t="s">
        <v>11260</v>
      </c>
      <c r="E3717" s="8" t="s">
        <v>11260</v>
      </c>
    </row>
    <row r="3718" spans="2:5" ht="12.75" customHeight="1">
      <c r="B3718" s="8" t="s">
        <v>6432</v>
      </c>
      <c r="C3718" s="8" t="s">
        <v>6433</v>
      </c>
      <c r="D3718" s="8" t="s">
        <v>11261</v>
      </c>
      <c r="E3718" s="8" t="s">
        <v>11262</v>
      </c>
    </row>
    <row r="3719" spans="2:5" ht="12.75" customHeight="1">
      <c r="B3719" s="8" t="s">
        <v>6432</v>
      </c>
      <c r="C3719" s="8" t="s">
        <v>6433</v>
      </c>
      <c r="D3719" s="8" t="s">
        <v>11263</v>
      </c>
      <c r="E3719" s="8" t="s">
        <v>11263</v>
      </c>
    </row>
    <row r="3720" spans="2:5" ht="12.75" customHeight="1">
      <c r="B3720" s="8" t="s">
        <v>6432</v>
      </c>
      <c r="C3720" s="8" t="s">
        <v>6433</v>
      </c>
      <c r="D3720" s="8" t="s">
        <v>1415</v>
      </c>
      <c r="E3720" s="8" t="s">
        <v>11264</v>
      </c>
    </row>
    <row r="3721" spans="2:5" ht="12.75" customHeight="1">
      <c r="B3721" s="8" t="s">
        <v>6432</v>
      </c>
      <c r="C3721" s="8" t="s">
        <v>6433</v>
      </c>
      <c r="D3721" s="8" t="s">
        <v>11265</v>
      </c>
      <c r="E3721" s="8" t="s">
        <v>11265</v>
      </c>
    </row>
    <row r="3722" spans="2:5" ht="12.75" customHeight="1">
      <c r="B3722" s="8" t="s">
        <v>6432</v>
      </c>
      <c r="C3722" s="8" t="s">
        <v>6433</v>
      </c>
      <c r="D3722" s="8" t="s">
        <v>11266</v>
      </c>
      <c r="E3722" s="8" t="s">
        <v>11266</v>
      </c>
    </row>
    <row r="3723" spans="2:5" ht="12.75" customHeight="1">
      <c r="B3723" s="8" t="s">
        <v>6432</v>
      </c>
      <c r="C3723" s="8" t="s">
        <v>6433</v>
      </c>
      <c r="D3723" s="8" t="s">
        <v>11267</v>
      </c>
      <c r="E3723" s="8" t="s">
        <v>11267</v>
      </c>
    </row>
    <row r="3724" spans="2:5" ht="12.75" customHeight="1">
      <c r="B3724" s="8" t="s">
        <v>6432</v>
      </c>
      <c r="C3724" s="8" t="s">
        <v>6433</v>
      </c>
      <c r="D3724" s="8" t="s">
        <v>1415</v>
      </c>
      <c r="E3724" s="8" t="s">
        <v>11268</v>
      </c>
    </row>
    <row r="3725" spans="2:5" ht="12.75" customHeight="1">
      <c r="B3725" s="8" t="s">
        <v>6432</v>
      </c>
      <c r="C3725" s="8" t="s">
        <v>6433</v>
      </c>
      <c r="D3725" s="8" t="s">
        <v>11269</v>
      </c>
      <c r="E3725" s="8" t="s">
        <v>11269</v>
      </c>
    </row>
    <row r="3726" spans="2:5" ht="12.75" customHeight="1">
      <c r="B3726" s="8" t="s">
        <v>6432</v>
      </c>
      <c r="C3726" s="8" t="s">
        <v>6433</v>
      </c>
      <c r="D3726" s="8" t="s">
        <v>11270</v>
      </c>
      <c r="E3726" s="8" t="s">
        <v>11270</v>
      </c>
    </row>
    <row r="3727" spans="2:5" ht="12.75" customHeight="1">
      <c r="B3727" s="8" t="s">
        <v>6432</v>
      </c>
      <c r="C3727" s="8" t="s">
        <v>6433</v>
      </c>
      <c r="D3727" s="8" t="s">
        <v>11271</v>
      </c>
      <c r="E3727" s="8" t="s">
        <v>11271</v>
      </c>
    </row>
    <row r="3728" spans="2:5" ht="12.75" customHeight="1">
      <c r="B3728" s="8" t="s">
        <v>6432</v>
      </c>
      <c r="C3728" s="8" t="s">
        <v>6433</v>
      </c>
      <c r="D3728" s="8" t="s">
        <v>11272</v>
      </c>
      <c r="E3728" s="8" t="s">
        <v>11273</v>
      </c>
    </row>
    <row r="3729" spans="2:5" ht="12.75" customHeight="1">
      <c r="B3729" s="8" t="s">
        <v>6432</v>
      </c>
      <c r="C3729" s="8" t="s">
        <v>6433</v>
      </c>
      <c r="D3729" s="8" t="s">
        <v>1415</v>
      </c>
      <c r="E3729" s="8" t="s">
        <v>11274</v>
      </c>
    </row>
    <row r="3730" spans="2:5" ht="12.75" customHeight="1">
      <c r="B3730" s="8" t="s">
        <v>6432</v>
      </c>
      <c r="C3730" s="8" t="s">
        <v>6433</v>
      </c>
      <c r="D3730" s="8" t="s">
        <v>11275</v>
      </c>
      <c r="E3730" s="8" t="s">
        <v>11276</v>
      </c>
    </row>
    <row r="3731" spans="2:5" ht="12.75" customHeight="1">
      <c r="B3731" s="8" t="s">
        <v>6432</v>
      </c>
      <c r="C3731" s="8" t="s">
        <v>6433</v>
      </c>
      <c r="D3731" s="8" t="s">
        <v>11277</v>
      </c>
      <c r="E3731" s="8" t="s">
        <v>11278</v>
      </c>
    </row>
    <row r="3732" spans="2:5" ht="12.75" customHeight="1">
      <c r="B3732" s="8" t="s">
        <v>6432</v>
      </c>
      <c r="C3732" s="8" t="s">
        <v>6433</v>
      </c>
      <c r="D3732" s="8" t="s">
        <v>11279</v>
      </c>
      <c r="E3732" s="8" t="s">
        <v>11280</v>
      </c>
    </row>
    <row r="3733" spans="2:5" ht="12.75" customHeight="1">
      <c r="B3733" s="8" t="s">
        <v>6432</v>
      </c>
      <c r="C3733" s="8" t="s">
        <v>6433</v>
      </c>
      <c r="D3733" s="8" t="s">
        <v>11281</v>
      </c>
      <c r="E3733" s="8" t="s">
        <v>11281</v>
      </c>
    </row>
    <row r="3734" spans="2:5" ht="12.75" customHeight="1">
      <c r="B3734" s="8" t="s">
        <v>6432</v>
      </c>
      <c r="C3734" s="8" t="s">
        <v>6433</v>
      </c>
      <c r="D3734" s="8" t="s">
        <v>11282</v>
      </c>
      <c r="E3734" s="8" t="s">
        <v>11283</v>
      </c>
    </row>
    <row r="3735" spans="2:5" ht="12.75" customHeight="1">
      <c r="B3735" s="8" t="s">
        <v>6432</v>
      </c>
      <c r="C3735" s="8" t="s">
        <v>6433</v>
      </c>
      <c r="D3735" s="8" t="s">
        <v>11284</v>
      </c>
      <c r="E3735" s="8" t="s">
        <v>11285</v>
      </c>
    </row>
    <row r="3736" spans="2:5" ht="12.75" customHeight="1">
      <c r="B3736" s="8" t="s">
        <v>6432</v>
      </c>
      <c r="C3736" s="8" t="s">
        <v>6433</v>
      </c>
      <c r="D3736" s="8" t="s">
        <v>11286</v>
      </c>
      <c r="E3736" s="8" t="s">
        <v>11286</v>
      </c>
    </row>
    <row r="3737" spans="2:5" ht="12.75" customHeight="1">
      <c r="B3737" s="8" t="s">
        <v>6432</v>
      </c>
      <c r="C3737" s="8" t="s">
        <v>6433</v>
      </c>
      <c r="D3737" s="8" t="s">
        <v>11287</v>
      </c>
      <c r="E3737" s="8" t="s">
        <v>11287</v>
      </c>
    </row>
    <row r="3738" spans="2:5" ht="12.75" customHeight="1">
      <c r="B3738" s="8" t="s">
        <v>6432</v>
      </c>
      <c r="C3738" s="8" t="s">
        <v>6433</v>
      </c>
      <c r="D3738" s="8" t="s">
        <v>11288</v>
      </c>
      <c r="E3738" s="8" t="s">
        <v>11288</v>
      </c>
    </row>
    <row r="3739" spans="2:5" ht="12.75" customHeight="1">
      <c r="B3739" s="8" t="s">
        <v>6432</v>
      </c>
      <c r="C3739" s="8" t="s">
        <v>6433</v>
      </c>
      <c r="D3739" s="8" t="s">
        <v>11289</v>
      </c>
      <c r="E3739" s="8" t="s">
        <v>11289</v>
      </c>
    </row>
    <row r="3740" spans="2:5" ht="12.75" customHeight="1">
      <c r="B3740" s="8" t="s">
        <v>6432</v>
      </c>
      <c r="C3740" s="8" t="s">
        <v>6433</v>
      </c>
      <c r="D3740" s="8" t="s">
        <v>11290</v>
      </c>
      <c r="E3740" s="8" t="s">
        <v>11291</v>
      </c>
    </row>
    <row r="3741" spans="2:5" ht="12.75" customHeight="1">
      <c r="B3741" s="8" t="s">
        <v>6432</v>
      </c>
      <c r="C3741" s="8" t="s">
        <v>6433</v>
      </c>
      <c r="D3741" s="8" t="s">
        <v>11292</v>
      </c>
      <c r="E3741" s="8" t="s">
        <v>11292</v>
      </c>
    </row>
    <row r="3742" spans="2:5" ht="12.75" customHeight="1">
      <c r="B3742" s="8" t="s">
        <v>6432</v>
      </c>
      <c r="C3742" s="8" t="s">
        <v>6433</v>
      </c>
      <c r="D3742" s="8" t="s">
        <v>11293</v>
      </c>
      <c r="E3742" s="8" t="s">
        <v>11293</v>
      </c>
    </row>
    <row r="3743" spans="2:5" ht="12.75" customHeight="1">
      <c r="B3743" s="8" t="s">
        <v>6432</v>
      </c>
      <c r="C3743" s="8" t="s">
        <v>6433</v>
      </c>
      <c r="D3743" s="8" t="s">
        <v>11294</v>
      </c>
      <c r="E3743" s="8" t="s">
        <v>11295</v>
      </c>
    </row>
    <row r="3744" spans="2:5" ht="12.75" customHeight="1">
      <c r="B3744" s="8" t="s">
        <v>6432</v>
      </c>
      <c r="C3744" s="8" t="s">
        <v>6433</v>
      </c>
      <c r="D3744" s="8" t="s">
        <v>11296</v>
      </c>
      <c r="E3744" s="8" t="s">
        <v>11296</v>
      </c>
    </row>
    <row r="3745" spans="2:5" ht="12.75" customHeight="1">
      <c r="B3745" s="8" t="s">
        <v>6432</v>
      </c>
      <c r="C3745" s="8" t="s">
        <v>6433</v>
      </c>
      <c r="D3745" s="8" t="s">
        <v>11297</v>
      </c>
      <c r="E3745" s="8" t="s">
        <v>11297</v>
      </c>
    </row>
    <row r="3746" spans="2:5" ht="12.75" customHeight="1">
      <c r="B3746" s="8" t="s">
        <v>6432</v>
      </c>
      <c r="C3746" s="8" t="s">
        <v>6433</v>
      </c>
      <c r="D3746" s="8" t="s">
        <v>11298</v>
      </c>
      <c r="E3746" s="8" t="s">
        <v>11299</v>
      </c>
    </row>
    <row r="3747" spans="2:5" ht="12.75" customHeight="1">
      <c r="B3747" s="8" t="s">
        <v>6432</v>
      </c>
      <c r="C3747" s="8" t="s">
        <v>6433</v>
      </c>
      <c r="D3747" s="8" t="s">
        <v>11300</v>
      </c>
      <c r="E3747" s="8" t="s">
        <v>11300</v>
      </c>
    </row>
    <row r="3748" spans="2:5" ht="12.75" customHeight="1">
      <c r="B3748" s="8" t="s">
        <v>6432</v>
      </c>
      <c r="C3748" s="8" t="s">
        <v>6433</v>
      </c>
      <c r="D3748" s="8" t="s">
        <v>11301</v>
      </c>
      <c r="E3748" s="8" t="s">
        <v>11301</v>
      </c>
    </row>
    <row r="3749" spans="2:5" ht="12.75" customHeight="1">
      <c r="B3749" s="8" t="s">
        <v>6432</v>
      </c>
      <c r="C3749" s="8" t="s">
        <v>6433</v>
      </c>
      <c r="D3749" s="8" t="s">
        <v>11302</v>
      </c>
      <c r="E3749" s="8" t="s">
        <v>11302</v>
      </c>
    </row>
    <row r="3750" spans="2:5" ht="12.75" customHeight="1">
      <c r="B3750" s="8" t="s">
        <v>740</v>
      </c>
      <c r="C3750" s="8" t="s">
        <v>8112</v>
      </c>
      <c r="D3750" s="8" t="s">
        <v>11303</v>
      </c>
      <c r="E3750" s="8" t="s">
        <v>11304</v>
      </c>
    </row>
    <row r="3751" spans="2:5" ht="12.75" customHeight="1">
      <c r="B3751" s="8" t="s">
        <v>864</v>
      </c>
      <c r="C3751" s="8" t="s">
        <v>865</v>
      </c>
      <c r="D3751" s="8" t="s">
        <v>11305</v>
      </c>
      <c r="E3751" s="8" t="s">
        <v>11306</v>
      </c>
    </row>
    <row r="3752" spans="2:5" ht="12.75" customHeight="1">
      <c r="B3752" s="8" t="s">
        <v>367</v>
      </c>
      <c r="C3752" s="8" t="s">
        <v>735</v>
      </c>
      <c r="D3752" s="8" t="s">
        <v>7673</v>
      </c>
      <c r="E3752" s="8" t="s">
        <v>11307</v>
      </c>
    </row>
    <row r="3753" spans="2:5" ht="12.75" customHeight="1">
      <c r="B3753" s="8" t="s">
        <v>367</v>
      </c>
      <c r="C3753" s="8" t="s">
        <v>735</v>
      </c>
      <c r="D3753" s="8" t="s">
        <v>7673</v>
      </c>
      <c r="E3753" s="8" t="s">
        <v>11308</v>
      </c>
    </row>
    <row r="3754" spans="2:5" ht="12.75" customHeight="1">
      <c r="B3754" s="8" t="s">
        <v>828</v>
      </c>
      <c r="C3754" s="8" t="s">
        <v>829</v>
      </c>
      <c r="D3754" s="8" t="s">
        <v>838</v>
      </c>
      <c r="E3754" s="8" t="s">
        <v>11309</v>
      </c>
    </row>
    <row r="3755" spans="2:5" ht="12.75" customHeight="1">
      <c r="B3755" s="8" t="s">
        <v>828</v>
      </c>
      <c r="C3755" s="8" t="s">
        <v>829</v>
      </c>
      <c r="D3755" s="8" t="s">
        <v>838</v>
      </c>
      <c r="E3755" s="8" t="s">
        <v>840</v>
      </c>
    </row>
    <row r="3756" spans="2:5" ht="12.75" customHeight="1">
      <c r="B3756" s="8" t="s">
        <v>828</v>
      </c>
      <c r="C3756" s="8" t="s">
        <v>829</v>
      </c>
      <c r="D3756" s="8" t="s">
        <v>838</v>
      </c>
      <c r="E3756" s="8" t="s">
        <v>11310</v>
      </c>
    </row>
    <row r="3757" spans="2:5" ht="12.75" customHeight="1">
      <c r="B3757" s="8" t="s">
        <v>828</v>
      </c>
      <c r="C3757" s="8" t="s">
        <v>829</v>
      </c>
      <c r="D3757" s="8" t="s">
        <v>847</v>
      </c>
      <c r="E3757" s="8" t="s">
        <v>11311</v>
      </c>
    </row>
    <row r="3758" spans="2:5" ht="12.75" customHeight="1">
      <c r="B3758" s="8" t="s">
        <v>301</v>
      </c>
      <c r="C3758" s="8" t="s">
        <v>888</v>
      </c>
      <c r="D3758" s="8" t="s">
        <v>334</v>
      </c>
      <c r="E3758" s="8" t="s">
        <v>890</v>
      </c>
    </row>
    <row r="3759" spans="2:5" ht="12.75" customHeight="1">
      <c r="B3759" s="8" t="s">
        <v>301</v>
      </c>
      <c r="C3759" s="8" t="s">
        <v>356</v>
      </c>
      <c r="D3759" s="8" t="s">
        <v>334</v>
      </c>
      <c r="E3759" s="8" t="s">
        <v>11312</v>
      </c>
    </row>
    <row r="3760" spans="2:5" ht="12.75" customHeight="1">
      <c r="B3760" s="8" t="s">
        <v>301</v>
      </c>
      <c r="C3760" s="8" t="s">
        <v>356</v>
      </c>
      <c r="D3760" s="8" t="s">
        <v>334</v>
      </c>
      <c r="E3760" s="8" t="s">
        <v>11313</v>
      </c>
    </row>
    <row r="3761" spans="2:5" ht="12.75" customHeight="1">
      <c r="B3761" s="8" t="s">
        <v>301</v>
      </c>
      <c r="C3761" s="8" t="s">
        <v>356</v>
      </c>
      <c r="D3761" s="8" t="s">
        <v>334</v>
      </c>
      <c r="E3761" s="8" t="s">
        <v>1033</v>
      </c>
    </row>
    <row r="3762" spans="2:5" ht="12.75" customHeight="1">
      <c r="B3762" s="8" t="s">
        <v>301</v>
      </c>
      <c r="C3762" s="8" t="s">
        <v>356</v>
      </c>
      <c r="D3762" s="8" t="s">
        <v>334</v>
      </c>
      <c r="E3762" s="8" t="s">
        <v>1040</v>
      </c>
    </row>
    <row r="3763" spans="2:5" ht="12.75" customHeight="1">
      <c r="B3763" s="8" t="s">
        <v>301</v>
      </c>
      <c r="C3763" s="8" t="s">
        <v>356</v>
      </c>
      <c r="D3763" s="8" t="s">
        <v>334</v>
      </c>
      <c r="E3763" s="8" t="s">
        <v>1362</v>
      </c>
    </row>
    <row r="3764" spans="2:5" ht="12.75" customHeight="1">
      <c r="B3764" s="8" t="s">
        <v>301</v>
      </c>
      <c r="C3764" s="8" t="s">
        <v>356</v>
      </c>
      <c r="D3764" s="8" t="s">
        <v>847</v>
      </c>
      <c r="E3764" s="8" t="s">
        <v>11314</v>
      </c>
    </row>
    <row r="3765" spans="2:5" ht="12.75" customHeight="1">
      <c r="B3765" s="8" t="s">
        <v>841</v>
      </c>
      <c r="C3765" s="8" t="s">
        <v>850</v>
      </c>
      <c r="D3765" s="8" t="s">
        <v>6322</v>
      </c>
      <c r="E3765" s="8" t="s">
        <v>11315</v>
      </c>
    </row>
    <row r="3766" spans="2:5" ht="12.75" customHeight="1">
      <c r="B3766" s="8" t="s">
        <v>841</v>
      </c>
      <c r="C3766" s="8" t="s">
        <v>850</v>
      </c>
      <c r="D3766" s="8" t="s">
        <v>6322</v>
      </c>
      <c r="E3766" s="8" t="s">
        <v>11316</v>
      </c>
    </row>
    <row r="3767" spans="2:5" ht="12.75" customHeight="1">
      <c r="B3767" s="8" t="s">
        <v>283</v>
      </c>
      <c r="C3767" s="8" t="s">
        <v>776</v>
      </c>
      <c r="D3767" s="8" t="s">
        <v>6341</v>
      </c>
      <c r="E3767" s="8" t="s">
        <v>11317</v>
      </c>
    </row>
    <row r="3768" spans="2:5" ht="12.75" customHeight="1">
      <c r="B3768" s="8" t="s">
        <v>283</v>
      </c>
      <c r="C3768" s="8" t="s">
        <v>776</v>
      </c>
      <c r="D3768" s="8" t="s">
        <v>1415</v>
      </c>
      <c r="E3768" s="8" t="s">
        <v>11318</v>
      </c>
    </row>
    <row r="3769" spans="2:5" ht="12.75" customHeight="1">
      <c r="B3769" s="8" t="s">
        <v>283</v>
      </c>
      <c r="C3769" s="8" t="s">
        <v>776</v>
      </c>
      <c r="D3769" s="8" t="s">
        <v>6346</v>
      </c>
      <c r="E3769" s="8" t="s">
        <v>11319</v>
      </c>
    </row>
    <row r="3770" spans="2:5" ht="12.75" customHeight="1">
      <c r="B3770" s="8" t="s">
        <v>283</v>
      </c>
      <c r="C3770" s="8" t="s">
        <v>787</v>
      </c>
      <c r="D3770" s="8" t="s">
        <v>1094</v>
      </c>
      <c r="E3770" s="8" t="s">
        <v>1221</v>
      </c>
    </row>
    <row r="3771" spans="2:5" ht="12.75" customHeight="1">
      <c r="B3771" s="8" t="s">
        <v>301</v>
      </c>
      <c r="C3771" s="8" t="s">
        <v>9499</v>
      </c>
      <c r="D3771" s="8" t="s">
        <v>6544</v>
      </c>
      <c r="E3771" s="8" t="s">
        <v>11320</v>
      </c>
    </row>
    <row r="3772" spans="2:5" ht="12.75" customHeight="1">
      <c r="B3772" s="8" t="s">
        <v>301</v>
      </c>
      <c r="C3772" s="8" t="s">
        <v>881</v>
      </c>
      <c r="D3772" s="8" t="s">
        <v>6544</v>
      </c>
      <c r="E3772" s="8" t="s">
        <v>11321</v>
      </c>
    </row>
    <row r="3773" spans="2:5" ht="12.75" customHeight="1">
      <c r="B3773" s="8" t="s">
        <v>301</v>
      </c>
      <c r="C3773" s="8" t="s">
        <v>881</v>
      </c>
      <c r="D3773" s="8" t="s">
        <v>6544</v>
      </c>
      <c r="E3773" s="8" t="s">
        <v>11322</v>
      </c>
    </row>
    <row r="3774" spans="2:5" ht="12.75" customHeight="1">
      <c r="B3774" s="8" t="s">
        <v>301</v>
      </c>
      <c r="C3774" s="8" t="s">
        <v>9499</v>
      </c>
      <c r="D3774" s="8" t="s">
        <v>6544</v>
      </c>
      <c r="E3774" s="8" t="s">
        <v>11323</v>
      </c>
    </row>
    <row r="3775" spans="2:5" ht="12.75" customHeight="1">
      <c r="B3775" s="8" t="s">
        <v>301</v>
      </c>
      <c r="C3775" s="8" t="s">
        <v>881</v>
      </c>
      <c r="D3775" s="8" t="s">
        <v>1415</v>
      </c>
      <c r="E3775" s="8" t="s">
        <v>11324</v>
      </c>
    </row>
    <row r="3776" spans="2:5" ht="12.75" customHeight="1">
      <c r="B3776" s="8" t="s">
        <v>301</v>
      </c>
      <c r="C3776" s="8" t="s">
        <v>9499</v>
      </c>
      <c r="D3776" s="8" t="s">
        <v>1415</v>
      </c>
      <c r="E3776" s="8" t="s">
        <v>11325</v>
      </c>
    </row>
    <row r="3777" spans="2:5" ht="12.75" customHeight="1">
      <c r="B3777" s="8" t="s">
        <v>841</v>
      </c>
      <c r="C3777" s="8" t="s">
        <v>1143</v>
      </c>
      <c r="D3777" s="8" t="s">
        <v>7689</v>
      </c>
      <c r="E3777" s="8" t="s">
        <v>11326</v>
      </c>
    </row>
    <row r="3778" spans="2:5" ht="12.75" customHeight="1">
      <c r="B3778" s="8" t="s">
        <v>841</v>
      </c>
      <c r="C3778" s="8" t="s">
        <v>999</v>
      </c>
      <c r="D3778" s="8" t="s">
        <v>304</v>
      </c>
      <c r="E3778" s="8" t="s">
        <v>11327</v>
      </c>
    </row>
    <row r="3779" spans="2:5" ht="12.75" customHeight="1">
      <c r="B3779" s="8" t="s">
        <v>841</v>
      </c>
      <c r="C3779" s="8" t="s">
        <v>1133</v>
      </c>
      <c r="D3779" s="8" t="s">
        <v>304</v>
      </c>
      <c r="E3779" s="8" t="s">
        <v>11328</v>
      </c>
    </row>
    <row r="3780" spans="2:5" ht="12.75" customHeight="1">
      <c r="B3780" s="8" t="s">
        <v>841</v>
      </c>
      <c r="C3780" s="8" t="s">
        <v>6321</v>
      </c>
      <c r="D3780" s="8" t="s">
        <v>304</v>
      </c>
      <c r="E3780" s="8" t="s">
        <v>11329</v>
      </c>
    </row>
    <row r="3781" spans="2:5" ht="12.75" customHeight="1">
      <c r="B3781" s="8" t="s">
        <v>864</v>
      </c>
      <c r="C3781" s="8" t="s">
        <v>865</v>
      </c>
      <c r="D3781" s="8" t="s">
        <v>1415</v>
      </c>
      <c r="E3781" s="8" t="s">
        <v>11330</v>
      </c>
    </row>
    <row r="3782" spans="2:5" ht="12.75" customHeight="1">
      <c r="B3782" s="8" t="s">
        <v>853</v>
      </c>
      <c r="C3782" s="8" t="s">
        <v>1006</v>
      </c>
      <c r="D3782" s="8" t="s">
        <v>11331</v>
      </c>
      <c r="E3782" s="8" t="s">
        <v>11332</v>
      </c>
    </row>
    <row r="3783" spans="2:5" ht="12.75" customHeight="1">
      <c r="B3783" s="8" t="s">
        <v>853</v>
      </c>
      <c r="C3783" s="8" t="s">
        <v>1006</v>
      </c>
      <c r="D3783" s="8" t="s">
        <v>1415</v>
      </c>
      <c r="E3783" s="8" t="s">
        <v>11333</v>
      </c>
    </row>
    <row r="3784" spans="2:5" ht="12.75" customHeight="1">
      <c r="B3784" s="8" t="s">
        <v>853</v>
      </c>
      <c r="C3784" s="8" t="s">
        <v>1006</v>
      </c>
      <c r="D3784" s="8" t="s">
        <v>1415</v>
      </c>
      <c r="E3784" s="8" t="s">
        <v>11334</v>
      </c>
    </row>
    <row r="3785" spans="2:5" ht="12.75" customHeight="1">
      <c r="B3785" s="8" t="s">
        <v>283</v>
      </c>
      <c r="C3785" s="8" t="s">
        <v>1073</v>
      </c>
      <c r="D3785" s="8" t="s">
        <v>7369</v>
      </c>
      <c r="E3785" s="8" t="s">
        <v>11335</v>
      </c>
    </row>
    <row r="3786" spans="2:5" ht="12.75" customHeight="1">
      <c r="B3786" s="8" t="s">
        <v>841</v>
      </c>
      <c r="C3786" s="8" t="s">
        <v>850</v>
      </c>
      <c r="D3786" s="8" t="s">
        <v>7369</v>
      </c>
      <c r="E3786" s="8" t="s">
        <v>11336</v>
      </c>
    </row>
    <row r="3787" spans="2:5" ht="12.75" customHeight="1">
      <c r="B3787" s="8" t="s">
        <v>283</v>
      </c>
      <c r="C3787" s="8" t="s">
        <v>10256</v>
      </c>
      <c r="D3787" s="8" t="s">
        <v>7369</v>
      </c>
      <c r="E3787" s="8" t="s">
        <v>11337</v>
      </c>
    </row>
    <row r="3788" spans="2:5" ht="12.75" customHeight="1">
      <c r="B3788" s="8" t="s">
        <v>283</v>
      </c>
      <c r="C3788" s="8" t="s">
        <v>10256</v>
      </c>
      <c r="D3788" s="8" t="s">
        <v>1415</v>
      </c>
      <c r="E3788" s="8" t="s">
        <v>11338</v>
      </c>
    </row>
    <row r="3789" spans="2:5" ht="12.75" customHeight="1">
      <c r="B3789" s="8" t="s">
        <v>841</v>
      </c>
      <c r="C3789" s="8" t="s">
        <v>850</v>
      </c>
      <c r="D3789" s="8" t="s">
        <v>7369</v>
      </c>
      <c r="E3789" s="8" t="s">
        <v>11339</v>
      </c>
    </row>
    <row r="3790" spans="2:5" ht="12.75" customHeight="1">
      <c r="B3790" s="8" t="s">
        <v>283</v>
      </c>
      <c r="C3790" s="8" t="s">
        <v>1234</v>
      </c>
      <c r="D3790" s="8" t="s">
        <v>7369</v>
      </c>
      <c r="E3790" s="8" t="s">
        <v>11340</v>
      </c>
    </row>
    <row r="3791" spans="2:5" ht="12.75" customHeight="1">
      <c r="B3791" s="8" t="s">
        <v>283</v>
      </c>
      <c r="C3791" s="8" t="s">
        <v>761</v>
      </c>
      <c r="D3791" s="8" t="s">
        <v>7369</v>
      </c>
      <c r="E3791" s="8" t="s">
        <v>11341</v>
      </c>
    </row>
    <row r="3792" spans="2:5" ht="12.75" customHeight="1">
      <c r="B3792" s="8" t="s">
        <v>283</v>
      </c>
      <c r="C3792" s="8" t="s">
        <v>1234</v>
      </c>
      <c r="D3792" s="8" t="s">
        <v>7369</v>
      </c>
      <c r="E3792" s="8" t="s">
        <v>11342</v>
      </c>
    </row>
    <row r="3793" spans="2:5" ht="12.75" customHeight="1">
      <c r="B3793" s="8" t="s">
        <v>283</v>
      </c>
      <c r="C3793" s="8" t="s">
        <v>1234</v>
      </c>
      <c r="D3793" s="8" t="s">
        <v>1415</v>
      </c>
      <c r="E3793" s="8" t="s">
        <v>11343</v>
      </c>
    </row>
    <row r="3794" spans="2:5" ht="12.75" customHeight="1">
      <c r="B3794" s="8" t="s">
        <v>990</v>
      </c>
      <c r="C3794" s="8" t="s">
        <v>991</v>
      </c>
      <c r="D3794" s="8" t="s">
        <v>11344</v>
      </c>
      <c r="E3794" s="8" t="s">
        <v>11345</v>
      </c>
    </row>
    <row r="3795" spans="2:5" ht="12.75" customHeight="1">
      <c r="B3795" s="8" t="s">
        <v>841</v>
      </c>
      <c r="C3795" s="8" t="s">
        <v>850</v>
      </c>
      <c r="D3795" s="8" t="s">
        <v>9454</v>
      </c>
      <c r="E3795" s="8" t="s">
        <v>11346</v>
      </c>
    </row>
    <row r="3796" spans="2:5" ht="12.75" customHeight="1">
      <c r="B3796" s="8" t="s">
        <v>841</v>
      </c>
      <c r="C3796" s="8" t="s">
        <v>850</v>
      </c>
      <c r="D3796" s="8" t="s">
        <v>11347</v>
      </c>
      <c r="E3796" s="8" t="s">
        <v>11348</v>
      </c>
    </row>
    <row r="3797" spans="2:5" ht="12.75" customHeight="1">
      <c r="B3797" s="8" t="s">
        <v>864</v>
      </c>
      <c r="C3797" s="8" t="s">
        <v>865</v>
      </c>
      <c r="D3797" s="8" t="s">
        <v>11349</v>
      </c>
      <c r="E3797" s="8" t="s">
        <v>11350</v>
      </c>
    </row>
    <row r="3798" spans="2:5" ht="12.75" customHeight="1">
      <c r="B3798" s="8" t="s">
        <v>1945</v>
      </c>
      <c r="C3798" s="8" t="s">
        <v>1946</v>
      </c>
      <c r="D3798" s="8" t="s">
        <v>8592</v>
      </c>
      <c r="E3798" s="8" t="s">
        <v>11351</v>
      </c>
    </row>
    <row r="3799" spans="2:5" ht="12.75" customHeight="1">
      <c r="B3799" s="8" t="s">
        <v>283</v>
      </c>
      <c r="C3799" s="8" t="s">
        <v>783</v>
      </c>
      <c r="D3799" s="8" t="s">
        <v>1077</v>
      </c>
      <c r="E3799" s="8" t="s">
        <v>11352</v>
      </c>
    </row>
    <row r="3800" spans="2:5" ht="12.75" customHeight="1">
      <c r="B3800" s="8" t="s">
        <v>283</v>
      </c>
      <c r="C3800" s="8" t="s">
        <v>755</v>
      </c>
      <c r="D3800" s="8" t="s">
        <v>1077</v>
      </c>
      <c r="E3800" s="8" t="s">
        <v>1079</v>
      </c>
    </row>
    <row r="3801" spans="2:5" ht="12.75" customHeight="1">
      <c r="B3801" s="8" t="s">
        <v>283</v>
      </c>
      <c r="C3801" s="8" t="s">
        <v>755</v>
      </c>
      <c r="D3801" s="8" t="s">
        <v>1094</v>
      </c>
      <c r="E3801" s="8" t="s">
        <v>11353</v>
      </c>
    </row>
    <row r="3802" spans="2:5" ht="12.75" customHeight="1">
      <c r="B3802" s="8" t="s">
        <v>841</v>
      </c>
      <c r="C3802" s="8" t="s">
        <v>850</v>
      </c>
      <c r="D3802" s="8" t="s">
        <v>11354</v>
      </c>
      <c r="E3802" s="8" t="s">
        <v>11355</v>
      </c>
    </row>
    <row r="3803" spans="2:5" ht="12.75" customHeight="1">
      <c r="B3803" s="8" t="s">
        <v>982</v>
      </c>
      <c r="C3803" s="8" t="s">
        <v>1419</v>
      </c>
      <c r="D3803" s="8" t="s">
        <v>11356</v>
      </c>
      <c r="E3803" s="8" t="s">
        <v>11357</v>
      </c>
    </row>
    <row r="3804" spans="2:5" ht="12.75" customHeight="1">
      <c r="B3804" s="8" t="s">
        <v>841</v>
      </c>
      <c r="C3804" s="8" t="s">
        <v>1133</v>
      </c>
      <c r="D3804" s="8" t="s">
        <v>6544</v>
      </c>
      <c r="E3804" s="8" t="s">
        <v>11358</v>
      </c>
    </row>
    <row r="3805" spans="2:5" ht="12.75" customHeight="1">
      <c r="B3805" s="8" t="s">
        <v>841</v>
      </c>
      <c r="C3805" s="8" t="s">
        <v>1133</v>
      </c>
      <c r="D3805" s="8" t="s">
        <v>1415</v>
      </c>
      <c r="E3805" s="8" t="s">
        <v>11359</v>
      </c>
    </row>
    <row r="3806" spans="2:5" ht="12.75" customHeight="1">
      <c r="B3806" s="8" t="s">
        <v>301</v>
      </c>
      <c r="C3806" s="8" t="s">
        <v>913</v>
      </c>
      <c r="D3806" s="8" t="s">
        <v>2027</v>
      </c>
      <c r="E3806" s="8" t="s">
        <v>11360</v>
      </c>
    </row>
    <row r="3807" spans="2:5" ht="12.75" customHeight="1">
      <c r="B3807" s="8" t="s">
        <v>301</v>
      </c>
      <c r="C3807" s="8" t="s">
        <v>894</v>
      </c>
      <c r="D3807" s="8" t="s">
        <v>2027</v>
      </c>
      <c r="E3807" s="8" t="s">
        <v>11361</v>
      </c>
    </row>
    <row r="3808" spans="2:5" ht="12.75" customHeight="1">
      <c r="B3808" s="8" t="s">
        <v>841</v>
      </c>
      <c r="C3808" s="8" t="s">
        <v>850</v>
      </c>
      <c r="D3808" s="8" t="s">
        <v>7314</v>
      </c>
      <c r="E3808" s="8" t="s">
        <v>11362</v>
      </c>
    </row>
    <row r="3809" spans="2:5" ht="12.75" customHeight="1">
      <c r="B3809" s="8" t="s">
        <v>841</v>
      </c>
      <c r="C3809" s="8" t="s">
        <v>850</v>
      </c>
      <c r="D3809" s="8" t="s">
        <v>6322</v>
      </c>
      <c r="E3809" s="8" t="s">
        <v>11363</v>
      </c>
    </row>
    <row r="3810" spans="2:5" ht="12.75" customHeight="1">
      <c r="B3810" s="8" t="s">
        <v>853</v>
      </c>
      <c r="C3810" s="8" t="s">
        <v>1006</v>
      </c>
      <c r="D3810" s="8" t="s">
        <v>1431</v>
      </c>
      <c r="E3810" s="8" t="s">
        <v>1432</v>
      </c>
    </row>
    <row r="3811" spans="2:5" ht="12.75" customHeight="1">
      <c r="B3811" s="8" t="s">
        <v>301</v>
      </c>
      <c r="C3811" s="8" t="s">
        <v>881</v>
      </c>
      <c r="D3811" s="8" t="s">
        <v>10390</v>
      </c>
      <c r="E3811" s="8" t="s">
        <v>11364</v>
      </c>
    </row>
    <row r="3812" spans="2:5" ht="12.75" customHeight="1">
      <c r="B3812" s="8" t="s">
        <v>301</v>
      </c>
      <c r="C3812" s="8" t="s">
        <v>415</v>
      </c>
      <c r="D3812" s="8" t="s">
        <v>10390</v>
      </c>
      <c r="E3812" s="8" t="s">
        <v>11365</v>
      </c>
    </row>
    <row r="3813" spans="2:5" ht="12.75" customHeight="1">
      <c r="B3813" s="8" t="s">
        <v>301</v>
      </c>
      <c r="C3813" s="8" t="s">
        <v>356</v>
      </c>
      <c r="D3813" s="8" t="s">
        <v>10390</v>
      </c>
      <c r="E3813" s="8" t="s">
        <v>11366</v>
      </c>
    </row>
    <row r="3814" spans="2:5" ht="12.75" customHeight="1">
      <c r="B3814" s="8" t="s">
        <v>301</v>
      </c>
      <c r="C3814" s="8" t="s">
        <v>881</v>
      </c>
      <c r="D3814" s="8" t="s">
        <v>10390</v>
      </c>
      <c r="E3814" s="8" t="s">
        <v>11367</v>
      </c>
    </row>
    <row r="3815" spans="2:5" ht="12.75" customHeight="1">
      <c r="B3815" s="8" t="s">
        <v>301</v>
      </c>
      <c r="C3815" s="8" t="s">
        <v>415</v>
      </c>
      <c r="D3815" s="8" t="s">
        <v>10390</v>
      </c>
      <c r="E3815" s="8" t="s">
        <v>11368</v>
      </c>
    </row>
    <row r="3816" spans="2:5" ht="12.75" customHeight="1">
      <c r="B3816" s="8" t="s">
        <v>301</v>
      </c>
      <c r="C3816" s="8" t="s">
        <v>356</v>
      </c>
      <c r="D3816" s="8" t="s">
        <v>10390</v>
      </c>
      <c r="E3816" s="8" t="s">
        <v>11369</v>
      </c>
    </row>
    <row r="3817" spans="2:5" ht="12.75" customHeight="1">
      <c r="B3817" s="8" t="s">
        <v>301</v>
      </c>
      <c r="C3817" s="8" t="s">
        <v>415</v>
      </c>
      <c r="D3817" s="8" t="s">
        <v>10390</v>
      </c>
      <c r="E3817" s="8" t="s">
        <v>11370</v>
      </c>
    </row>
    <row r="3818" spans="2:5" ht="12.75" customHeight="1">
      <c r="B3818" s="8" t="s">
        <v>301</v>
      </c>
      <c r="C3818" s="8" t="s">
        <v>881</v>
      </c>
      <c r="D3818" s="8" t="s">
        <v>10390</v>
      </c>
      <c r="E3818" s="8" t="s">
        <v>11371</v>
      </c>
    </row>
    <row r="3819" spans="2:5" ht="12.75" customHeight="1">
      <c r="B3819" s="8" t="s">
        <v>301</v>
      </c>
      <c r="C3819" s="8" t="s">
        <v>356</v>
      </c>
      <c r="D3819" s="8" t="s">
        <v>10390</v>
      </c>
      <c r="E3819" s="8" t="s">
        <v>11372</v>
      </c>
    </row>
    <row r="3820" spans="2:5" ht="12.75" customHeight="1">
      <c r="B3820" s="8" t="s">
        <v>1945</v>
      </c>
      <c r="C3820" s="8" t="s">
        <v>1946</v>
      </c>
      <c r="D3820" s="8" t="s">
        <v>11349</v>
      </c>
      <c r="E3820" s="8" t="s">
        <v>11373</v>
      </c>
    </row>
    <row r="3821" spans="2:5" ht="12.75" customHeight="1">
      <c r="B3821" s="8" t="s">
        <v>853</v>
      </c>
      <c r="C3821" s="8" t="s">
        <v>854</v>
      </c>
      <c r="D3821" s="8" t="s">
        <v>11374</v>
      </c>
      <c r="E3821" s="8" t="s">
        <v>11375</v>
      </c>
    </row>
    <row r="3822" spans="2:5" ht="12.75" customHeight="1">
      <c r="B3822" s="8" t="s">
        <v>853</v>
      </c>
      <c r="C3822" s="8" t="s">
        <v>854</v>
      </c>
      <c r="D3822" s="8" t="s">
        <v>1312</v>
      </c>
      <c r="E3822" s="8" t="s">
        <v>1313</v>
      </c>
    </row>
    <row r="3823" spans="2:5" ht="12.75" customHeight="1">
      <c r="B3823" s="8" t="s">
        <v>864</v>
      </c>
      <c r="C3823" s="8" t="s">
        <v>865</v>
      </c>
      <c r="D3823" s="8" t="s">
        <v>1312</v>
      </c>
      <c r="E3823" s="8" t="s">
        <v>11376</v>
      </c>
    </row>
    <row r="3824" spans="2:5" ht="12.75" customHeight="1">
      <c r="B3824" s="8" t="s">
        <v>6381</v>
      </c>
      <c r="C3824" s="8" t="s">
        <v>6382</v>
      </c>
      <c r="D3824" s="8" t="s">
        <v>7550</v>
      </c>
      <c r="E3824" s="8" t="s">
        <v>11377</v>
      </c>
    </row>
    <row r="3825" spans="2:5" ht="12.75" customHeight="1">
      <c r="B3825" s="8" t="s">
        <v>853</v>
      </c>
      <c r="C3825" s="8" t="s">
        <v>854</v>
      </c>
      <c r="D3825" s="8" t="s">
        <v>1415</v>
      </c>
      <c r="E3825" s="8" t="s">
        <v>11378</v>
      </c>
    </row>
    <row r="3826" spans="2:5" ht="12.75" customHeight="1">
      <c r="B3826" s="8" t="s">
        <v>853</v>
      </c>
      <c r="C3826" s="8" t="s">
        <v>854</v>
      </c>
      <c r="D3826" s="8" t="s">
        <v>1415</v>
      </c>
      <c r="E3826" s="8" t="s">
        <v>11379</v>
      </c>
    </row>
    <row r="3827" spans="2:5" ht="12.75" customHeight="1">
      <c r="B3827" s="8" t="s">
        <v>853</v>
      </c>
      <c r="C3827" s="8" t="s">
        <v>854</v>
      </c>
      <c r="D3827" s="8" t="s">
        <v>1415</v>
      </c>
      <c r="E3827" s="8" t="s">
        <v>11380</v>
      </c>
    </row>
    <row r="3828" spans="2:5" ht="12.75" customHeight="1">
      <c r="B3828" s="8" t="s">
        <v>853</v>
      </c>
      <c r="C3828" s="8" t="s">
        <v>854</v>
      </c>
      <c r="D3828" s="8" t="s">
        <v>1415</v>
      </c>
      <c r="E3828" s="8" t="s">
        <v>11381</v>
      </c>
    </row>
    <row r="3829" spans="2:5" ht="12.75" customHeight="1">
      <c r="B3829" s="8" t="s">
        <v>853</v>
      </c>
      <c r="C3829" s="8" t="s">
        <v>854</v>
      </c>
      <c r="D3829" s="8" t="s">
        <v>1415</v>
      </c>
      <c r="E3829" s="8" t="s">
        <v>11382</v>
      </c>
    </row>
    <row r="3830" spans="2:5" ht="12.75" customHeight="1">
      <c r="B3830" s="8" t="s">
        <v>853</v>
      </c>
      <c r="C3830" s="8" t="s">
        <v>854</v>
      </c>
      <c r="D3830" s="8" t="s">
        <v>1415</v>
      </c>
      <c r="E3830" s="8" t="s">
        <v>11383</v>
      </c>
    </row>
    <row r="3831" spans="2:5" ht="12.75" customHeight="1">
      <c r="B3831" s="8" t="s">
        <v>853</v>
      </c>
      <c r="C3831" s="8" t="s">
        <v>854</v>
      </c>
      <c r="D3831" s="8" t="s">
        <v>1415</v>
      </c>
      <c r="E3831" s="8" t="s">
        <v>11384</v>
      </c>
    </row>
    <row r="3832" spans="2:5" ht="12.75" customHeight="1">
      <c r="B3832" s="8" t="s">
        <v>853</v>
      </c>
      <c r="C3832" s="8" t="s">
        <v>854</v>
      </c>
      <c r="D3832" s="8" t="s">
        <v>1415</v>
      </c>
      <c r="E3832" s="8" t="s">
        <v>11385</v>
      </c>
    </row>
    <row r="3833" spans="2:5" ht="12.75" customHeight="1">
      <c r="B3833" s="8" t="s">
        <v>853</v>
      </c>
      <c r="C3833" s="8" t="s">
        <v>854</v>
      </c>
      <c r="D3833" s="8" t="s">
        <v>1415</v>
      </c>
      <c r="E3833" s="8" t="s">
        <v>11386</v>
      </c>
    </row>
    <row r="3834" spans="2:5" ht="12.75" customHeight="1">
      <c r="B3834" s="8" t="s">
        <v>853</v>
      </c>
      <c r="C3834" s="8" t="s">
        <v>854</v>
      </c>
      <c r="D3834" s="8" t="s">
        <v>1415</v>
      </c>
      <c r="E3834" s="8" t="s">
        <v>11387</v>
      </c>
    </row>
    <row r="3835" spans="2:5" ht="12.75" customHeight="1">
      <c r="B3835" s="8" t="s">
        <v>853</v>
      </c>
      <c r="C3835" s="8" t="s">
        <v>854</v>
      </c>
      <c r="D3835" s="8" t="s">
        <v>1415</v>
      </c>
      <c r="E3835" s="8" t="s">
        <v>11388</v>
      </c>
    </row>
    <row r="3836" spans="2:5" ht="12.75" customHeight="1">
      <c r="B3836" s="8" t="s">
        <v>853</v>
      </c>
      <c r="C3836" s="8" t="s">
        <v>854</v>
      </c>
      <c r="D3836" s="8" t="s">
        <v>1415</v>
      </c>
      <c r="E3836" s="8" t="s">
        <v>11389</v>
      </c>
    </row>
    <row r="3837" spans="2:5" ht="12.75" customHeight="1">
      <c r="B3837" s="8" t="s">
        <v>828</v>
      </c>
      <c r="C3837" s="8" t="s">
        <v>987</v>
      </c>
      <c r="D3837" s="8" t="s">
        <v>831</v>
      </c>
      <c r="E3837" s="8" t="s">
        <v>1124</v>
      </c>
    </row>
    <row r="3838" spans="2:5" ht="12.75" customHeight="1">
      <c r="B3838" s="8" t="s">
        <v>828</v>
      </c>
      <c r="C3838" s="8" t="s">
        <v>987</v>
      </c>
      <c r="D3838" s="8" t="s">
        <v>334</v>
      </c>
      <c r="E3838" s="8" t="s">
        <v>11390</v>
      </c>
    </row>
    <row r="3839" spans="2:5" ht="12.75" customHeight="1">
      <c r="B3839" s="8" t="s">
        <v>828</v>
      </c>
      <c r="C3839" s="8" t="s">
        <v>987</v>
      </c>
      <c r="D3839" s="8" t="s">
        <v>1415</v>
      </c>
      <c r="E3839" s="8" t="s">
        <v>11391</v>
      </c>
    </row>
    <row r="3840" spans="2:5" ht="12.75" customHeight="1">
      <c r="B3840" s="8" t="s">
        <v>1945</v>
      </c>
      <c r="C3840" s="8" t="s">
        <v>1946</v>
      </c>
      <c r="D3840" s="8" t="s">
        <v>11392</v>
      </c>
      <c r="E3840" s="8" t="s">
        <v>11393</v>
      </c>
    </row>
    <row r="3841" spans="2:5" ht="12.75" customHeight="1">
      <c r="B3841" s="8" t="s">
        <v>1945</v>
      </c>
      <c r="C3841" s="8" t="s">
        <v>1946</v>
      </c>
      <c r="D3841" s="8" t="s">
        <v>11394</v>
      </c>
      <c r="E3841" s="8" t="s">
        <v>11395</v>
      </c>
    </row>
    <row r="3842" spans="2:5" ht="12.75" customHeight="1">
      <c r="B3842" s="8" t="s">
        <v>1945</v>
      </c>
      <c r="C3842" s="8" t="s">
        <v>1946</v>
      </c>
      <c r="D3842" s="8" t="s">
        <v>1415</v>
      </c>
      <c r="E3842" s="8" t="s">
        <v>11396</v>
      </c>
    </row>
    <row r="3843" spans="2:5" ht="12.75" customHeight="1">
      <c r="B3843" s="8" t="s">
        <v>841</v>
      </c>
      <c r="C3843" s="8" t="s">
        <v>1133</v>
      </c>
      <c r="D3843" s="8" t="s">
        <v>11397</v>
      </c>
      <c r="E3843" s="8" t="s">
        <v>11398</v>
      </c>
    </row>
    <row r="3844" spans="2:5" ht="12.75" customHeight="1">
      <c r="B3844" s="8" t="s">
        <v>740</v>
      </c>
      <c r="C3844" s="8" t="s">
        <v>741</v>
      </c>
      <c r="D3844" s="8" t="s">
        <v>11399</v>
      </c>
      <c r="E3844" s="8" t="s">
        <v>11400</v>
      </c>
    </row>
    <row r="3845" spans="2:5" ht="12.75" customHeight="1">
      <c r="B3845" s="8" t="s">
        <v>740</v>
      </c>
      <c r="C3845" s="8" t="s">
        <v>741</v>
      </c>
      <c r="D3845" s="8" t="s">
        <v>11399</v>
      </c>
      <c r="E3845" s="8" t="s">
        <v>11401</v>
      </c>
    </row>
    <row r="3846" spans="2:5" ht="12.75" customHeight="1">
      <c r="B3846" s="8" t="s">
        <v>864</v>
      </c>
      <c r="C3846" s="8" t="s">
        <v>865</v>
      </c>
      <c r="D3846" s="8" t="s">
        <v>11402</v>
      </c>
      <c r="E3846" s="8" t="s">
        <v>11403</v>
      </c>
    </row>
    <row r="3847" spans="2:5" ht="12.75" customHeight="1">
      <c r="B3847" s="8" t="s">
        <v>864</v>
      </c>
      <c r="C3847" s="8" t="s">
        <v>6757</v>
      </c>
      <c r="D3847" s="8" t="s">
        <v>11404</v>
      </c>
      <c r="E3847" s="8" t="s">
        <v>11405</v>
      </c>
    </row>
    <row r="3848" spans="2:5" ht="12.75" customHeight="1">
      <c r="B3848" s="8" t="s">
        <v>6432</v>
      </c>
      <c r="C3848" s="8" t="s">
        <v>7049</v>
      </c>
      <c r="D3848" s="8" t="s">
        <v>11406</v>
      </c>
      <c r="E3848" s="8" t="s">
        <v>11407</v>
      </c>
    </row>
    <row r="3849" spans="2:5" ht="12.75" customHeight="1">
      <c r="B3849" s="8" t="s">
        <v>367</v>
      </c>
      <c r="C3849" s="8" t="s">
        <v>800</v>
      </c>
      <c r="D3849" s="8" t="s">
        <v>334</v>
      </c>
      <c r="E3849" s="8" t="s">
        <v>803</v>
      </c>
    </row>
    <row r="3850" spans="2:5" ht="12.75" customHeight="1">
      <c r="B3850" s="8" t="s">
        <v>367</v>
      </c>
      <c r="C3850" s="8" t="s">
        <v>800</v>
      </c>
      <c r="D3850" s="8" t="s">
        <v>334</v>
      </c>
      <c r="E3850" s="8" t="s">
        <v>11408</v>
      </c>
    </row>
    <row r="3851" spans="2:5" ht="12.75" customHeight="1">
      <c r="B3851" s="8" t="s">
        <v>367</v>
      </c>
      <c r="C3851" s="8" t="s">
        <v>800</v>
      </c>
      <c r="D3851" s="8" t="s">
        <v>334</v>
      </c>
      <c r="E3851" s="8" t="s">
        <v>11409</v>
      </c>
    </row>
    <row r="3852" spans="2:5" ht="12.75" customHeight="1">
      <c r="B3852" s="8" t="s">
        <v>367</v>
      </c>
      <c r="C3852" s="8" t="s">
        <v>800</v>
      </c>
      <c r="D3852" s="8" t="s">
        <v>334</v>
      </c>
      <c r="E3852" s="8" t="s">
        <v>11410</v>
      </c>
    </row>
    <row r="3853" spans="2:5" ht="12.75" customHeight="1">
      <c r="B3853" s="8" t="s">
        <v>367</v>
      </c>
      <c r="C3853" s="8" t="s">
        <v>800</v>
      </c>
      <c r="D3853" s="8" t="s">
        <v>334</v>
      </c>
      <c r="E3853" s="8" t="s">
        <v>972</v>
      </c>
    </row>
    <row r="3854" spans="2:5" ht="12.75" customHeight="1">
      <c r="B3854" s="8" t="s">
        <v>367</v>
      </c>
      <c r="C3854" s="8" t="s">
        <v>800</v>
      </c>
      <c r="D3854" s="8" t="s">
        <v>334</v>
      </c>
      <c r="E3854" s="8" t="s">
        <v>11411</v>
      </c>
    </row>
    <row r="3855" spans="2:5" ht="12.75" customHeight="1">
      <c r="B3855" s="8" t="s">
        <v>367</v>
      </c>
      <c r="C3855" s="8" t="s">
        <v>800</v>
      </c>
      <c r="D3855" s="8" t="s">
        <v>334</v>
      </c>
      <c r="E3855" s="8" t="s">
        <v>11412</v>
      </c>
    </row>
    <row r="3856" spans="2:5" ht="12.75" customHeight="1">
      <c r="B3856" s="8" t="s">
        <v>367</v>
      </c>
      <c r="C3856" s="8" t="s">
        <v>800</v>
      </c>
      <c r="D3856" s="8" t="s">
        <v>334</v>
      </c>
      <c r="E3856" s="8" t="s">
        <v>11413</v>
      </c>
    </row>
    <row r="3857" spans="2:5" ht="12.75" customHeight="1">
      <c r="B3857" s="8" t="s">
        <v>367</v>
      </c>
      <c r="C3857" s="8" t="s">
        <v>800</v>
      </c>
      <c r="D3857" s="8" t="s">
        <v>334</v>
      </c>
      <c r="E3857" s="8" t="s">
        <v>1085</v>
      </c>
    </row>
    <row r="3858" spans="2:5" ht="12.75" customHeight="1">
      <c r="B3858" s="8" t="s">
        <v>367</v>
      </c>
      <c r="C3858" s="8" t="s">
        <v>800</v>
      </c>
      <c r="D3858" s="8" t="s">
        <v>334</v>
      </c>
      <c r="E3858" s="8" t="s">
        <v>11414</v>
      </c>
    </row>
    <row r="3859" spans="2:5" ht="12.75" customHeight="1">
      <c r="B3859" s="8" t="s">
        <v>367</v>
      </c>
      <c r="C3859" s="8" t="s">
        <v>800</v>
      </c>
      <c r="D3859" s="8" t="s">
        <v>334</v>
      </c>
      <c r="E3859" s="8" t="s">
        <v>11415</v>
      </c>
    </row>
    <row r="3860" spans="2:5" ht="12.75" customHeight="1">
      <c r="B3860" s="8" t="s">
        <v>367</v>
      </c>
      <c r="C3860" s="8" t="s">
        <v>800</v>
      </c>
      <c r="D3860" s="8" t="s">
        <v>334</v>
      </c>
      <c r="E3860" s="8" t="s">
        <v>976</v>
      </c>
    </row>
    <row r="3861" spans="2:5" ht="12.75" customHeight="1">
      <c r="B3861" s="8" t="s">
        <v>367</v>
      </c>
      <c r="C3861" s="8" t="s">
        <v>800</v>
      </c>
      <c r="D3861" s="8" t="s">
        <v>334</v>
      </c>
      <c r="E3861" s="8" t="s">
        <v>11416</v>
      </c>
    </row>
    <row r="3862" spans="2:5" ht="12.75" customHeight="1">
      <c r="B3862" s="8" t="s">
        <v>367</v>
      </c>
      <c r="C3862" s="8" t="s">
        <v>800</v>
      </c>
      <c r="D3862" s="8" t="s">
        <v>334</v>
      </c>
      <c r="E3862" s="8" t="s">
        <v>11417</v>
      </c>
    </row>
    <row r="3863" spans="2:5" ht="12.75" customHeight="1">
      <c r="B3863" s="8" t="s">
        <v>367</v>
      </c>
      <c r="C3863" s="8" t="s">
        <v>800</v>
      </c>
      <c r="D3863" s="8" t="s">
        <v>334</v>
      </c>
      <c r="E3863" s="8" t="s">
        <v>11418</v>
      </c>
    </row>
    <row r="3864" spans="2:5" ht="12.75" customHeight="1">
      <c r="B3864" s="8" t="s">
        <v>367</v>
      </c>
      <c r="C3864" s="8" t="s">
        <v>800</v>
      </c>
      <c r="D3864" s="8" t="s">
        <v>334</v>
      </c>
      <c r="E3864" s="8" t="s">
        <v>977</v>
      </c>
    </row>
    <row r="3865" spans="2:5" ht="12.75" customHeight="1">
      <c r="B3865" s="8" t="s">
        <v>367</v>
      </c>
      <c r="C3865" s="8" t="s">
        <v>800</v>
      </c>
      <c r="D3865" s="8" t="s">
        <v>334</v>
      </c>
      <c r="E3865" s="8" t="s">
        <v>11419</v>
      </c>
    </row>
    <row r="3866" spans="2:5" ht="12.75" customHeight="1">
      <c r="B3866" s="8" t="s">
        <v>367</v>
      </c>
      <c r="C3866" s="8" t="s">
        <v>800</v>
      </c>
      <c r="D3866" s="8" t="s">
        <v>334</v>
      </c>
      <c r="E3866" s="8" t="s">
        <v>11420</v>
      </c>
    </row>
    <row r="3867" spans="2:5" ht="12.75" customHeight="1">
      <c r="B3867" s="8" t="s">
        <v>301</v>
      </c>
      <c r="C3867" s="8" t="s">
        <v>302</v>
      </c>
      <c r="D3867" s="8" t="s">
        <v>1051</v>
      </c>
      <c r="E3867" s="8" t="s">
        <v>1193</v>
      </c>
    </row>
    <row r="3868" spans="2:5" ht="12.75" customHeight="1">
      <c r="B3868" s="8" t="s">
        <v>301</v>
      </c>
      <c r="C3868" s="8" t="s">
        <v>888</v>
      </c>
      <c r="D3868" s="8" t="s">
        <v>1051</v>
      </c>
      <c r="E3868" s="8" t="s">
        <v>11421</v>
      </c>
    </row>
    <row r="3869" spans="2:5" ht="12.75" customHeight="1">
      <c r="B3869" s="8" t="s">
        <v>301</v>
      </c>
      <c r="C3869" s="8" t="s">
        <v>415</v>
      </c>
      <c r="D3869" s="8" t="s">
        <v>1051</v>
      </c>
      <c r="E3869" s="8" t="s">
        <v>11422</v>
      </c>
    </row>
    <row r="3870" spans="2:5" ht="12.75" customHeight="1">
      <c r="B3870" s="8" t="s">
        <v>301</v>
      </c>
      <c r="C3870" s="8" t="s">
        <v>302</v>
      </c>
      <c r="D3870" s="8" t="s">
        <v>1051</v>
      </c>
      <c r="E3870" s="8" t="s">
        <v>11423</v>
      </c>
    </row>
    <row r="3871" spans="2:5" ht="12.75" customHeight="1">
      <c r="B3871" s="8" t="s">
        <v>301</v>
      </c>
      <c r="C3871" s="8" t="s">
        <v>881</v>
      </c>
      <c r="D3871" s="8" t="s">
        <v>1051</v>
      </c>
      <c r="E3871" s="8" t="s">
        <v>11424</v>
      </c>
    </row>
    <row r="3872" spans="2:5" ht="12.75" customHeight="1">
      <c r="B3872" s="8" t="s">
        <v>301</v>
      </c>
      <c r="C3872" s="8" t="s">
        <v>881</v>
      </c>
      <c r="D3872" s="8" t="s">
        <v>1051</v>
      </c>
      <c r="E3872" s="8" t="s">
        <v>11425</v>
      </c>
    </row>
    <row r="3873" spans="2:5" ht="12.75" customHeight="1">
      <c r="B3873" s="8" t="s">
        <v>301</v>
      </c>
      <c r="C3873" s="8" t="s">
        <v>302</v>
      </c>
      <c r="D3873" s="8" t="s">
        <v>1051</v>
      </c>
      <c r="E3873" s="8" t="s">
        <v>1358</v>
      </c>
    </row>
    <row r="3874" spans="2:5" ht="12.75" customHeight="1">
      <c r="B3874" s="8" t="s">
        <v>301</v>
      </c>
      <c r="C3874" s="8" t="s">
        <v>415</v>
      </c>
      <c r="D3874" s="8" t="s">
        <v>1051</v>
      </c>
      <c r="E3874" s="8" t="s">
        <v>11426</v>
      </c>
    </row>
    <row r="3875" spans="2:5" ht="12.75" customHeight="1">
      <c r="B3875" s="8" t="s">
        <v>301</v>
      </c>
      <c r="C3875" s="8" t="s">
        <v>415</v>
      </c>
      <c r="D3875" s="8" t="s">
        <v>1051</v>
      </c>
      <c r="E3875" s="8" t="s">
        <v>11427</v>
      </c>
    </row>
    <row r="3876" spans="2:5" ht="12.75" customHeight="1">
      <c r="B3876" s="8" t="s">
        <v>301</v>
      </c>
      <c r="C3876" s="8" t="s">
        <v>415</v>
      </c>
      <c r="D3876" s="8" t="s">
        <v>1051</v>
      </c>
      <c r="E3876" s="8" t="s">
        <v>1054</v>
      </c>
    </row>
    <row r="3877" spans="2:5" ht="12.75" customHeight="1">
      <c r="B3877" s="8" t="s">
        <v>301</v>
      </c>
      <c r="C3877" s="8" t="s">
        <v>302</v>
      </c>
      <c r="D3877" s="8" t="s">
        <v>1051</v>
      </c>
      <c r="E3877" s="8" t="s">
        <v>11428</v>
      </c>
    </row>
    <row r="3878" spans="2:5" ht="12.75" customHeight="1">
      <c r="B3878" s="8" t="s">
        <v>301</v>
      </c>
      <c r="C3878" s="8" t="s">
        <v>415</v>
      </c>
      <c r="D3878" s="8" t="s">
        <v>1051</v>
      </c>
      <c r="E3878" s="8" t="s">
        <v>11429</v>
      </c>
    </row>
    <row r="3879" spans="2:5" ht="12.75" customHeight="1">
      <c r="B3879" s="8" t="s">
        <v>301</v>
      </c>
      <c r="C3879" s="8" t="s">
        <v>415</v>
      </c>
      <c r="D3879" s="8" t="s">
        <v>1051</v>
      </c>
      <c r="E3879" s="8" t="s">
        <v>11430</v>
      </c>
    </row>
    <row r="3880" spans="2:5" ht="12.75" customHeight="1">
      <c r="B3880" s="8" t="s">
        <v>301</v>
      </c>
      <c r="C3880" s="8" t="s">
        <v>881</v>
      </c>
      <c r="D3880" s="8" t="s">
        <v>1051</v>
      </c>
      <c r="E3880" s="8" t="s">
        <v>11431</v>
      </c>
    </row>
    <row r="3881" spans="2:5" ht="12.75" customHeight="1">
      <c r="B3881" s="8" t="s">
        <v>301</v>
      </c>
      <c r="C3881" s="8" t="s">
        <v>415</v>
      </c>
      <c r="D3881" s="8" t="s">
        <v>1051</v>
      </c>
      <c r="E3881" s="8" t="s">
        <v>1055</v>
      </c>
    </row>
    <row r="3882" spans="2:5" ht="12.75" customHeight="1">
      <c r="B3882" s="8" t="s">
        <v>301</v>
      </c>
      <c r="C3882" s="8" t="s">
        <v>415</v>
      </c>
      <c r="D3882" s="8" t="s">
        <v>1051</v>
      </c>
      <c r="E3882" s="8" t="s">
        <v>1053</v>
      </c>
    </row>
    <row r="3883" spans="2:5" ht="12.75" customHeight="1">
      <c r="B3883" s="8" t="s">
        <v>301</v>
      </c>
      <c r="C3883" s="8" t="s">
        <v>415</v>
      </c>
      <c r="D3883" s="8" t="s">
        <v>1051</v>
      </c>
      <c r="E3883" s="8" t="s">
        <v>1345</v>
      </c>
    </row>
    <row r="3884" spans="2:5" ht="12.75" customHeight="1">
      <c r="B3884" s="8" t="s">
        <v>301</v>
      </c>
      <c r="C3884" s="8" t="s">
        <v>881</v>
      </c>
      <c r="D3884" s="8" t="s">
        <v>1051</v>
      </c>
      <c r="E3884" s="8" t="s">
        <v>11432</v>
      </c>
    </row>
    <row r="3885" spans="2:5" ht="12.75" customHeight="1">
      <c r="B3885" s="8" t="s">
        <v>301</v>
      </c>
      <c r="C3885" s="8" t="s">
        <v>881</v>
      </c>
      <c r="D3885" s="8" t="s">
        <v>1051</v>
      </c>
      <c r="E3885" s="8" t="s">
        <v>11433</v>
      </c>
    </row>
    <row r="3886" spans="2:5" ht="12.75" customHeight="1">
      <c r="B3886" s="8" t="s">
        <v>301</v>
      </c>
      <c r="C3886" s="8" t="s">
        <v>881</v>
      </c>
      <c r="D3886" s="8" t="s">
        <v>1051</v>
      </c>
      <c r="E3886" s="8" t="s">
        <v>11434</v>
      </c>
    </row>
    <row r="3887" spans="2:5" ht="12.75" customHeight="1">
      <c r="B3887" s="8" t="s">
        <v>301</v>
      </c>
      <c r="C3887" s="8" t="s">
        <v>881</v>
      </c>
      <c r="D3887" s="8" t="s">
        <v>1051</v>
      </c>
      <c r="E3887" s="8" t="s">
        <v>1344</v>
      </c>
    </row>
    <row r="3888" spans="2:5" ht="12.75" customHeight="1">
      <c r="B3888" s="8" t="s">
        <v>301</v>
      </c>
      <c r="C3888" s="8" t="s">
        <v>881</v>
      </c>
      <c r="D3888" s="8" t="s">
        <v>1051</v>
      </c>
      <c r="E3888" s="8" t="s">
        <v>11435</v>
      </c>
    </row>
    <row r="3889" spans="2:5" ht="12.75" customHeight="1">
      <c r="B3889" s="8" t="s">
        <v>301</v>
      </c>
      <c r="C3889" s="8" t="s">
        <v>415</v>
      </c>
      <c r="D3889" s="8" t="s">
        <v>1051</v>
      </c>
      <c r="E3889" s="8" t="s">
        <v>1365</v>
      </c>
    </row>
    <row r="3890" spans="2:5" ht="12.75" customHeight="1">
      <c r="B3890" s="8" t="s">
        <v>301</v>
      </c>
      <c r="C3890" s="8" t="s">
        <v>881</v>
      </c>
      <c r="D3890" s="8" t="s">
        <v>1051</v>
      </c>
      <c r="E3890" s="8" t="s">
        <v>11436</v>
      </c>
    </row>
    <row r="3891" spans="2:5" ht="12.75" customHeight="1">
      <c r="B3891" s="8" t="s">
        <v>301</v>
      </c>
      <c r="C3891" s="8" t="s">
        <v>881</v>
      </c>
      <c r="D3891" s="8" t="s">
        <v>1051</v>
      </c>
      <c r="E3891" s="8" t="s">
        <v>11437</v>
      </c>
    </row>
    <row r="3892" spans="2:5" ht="12.75" customHeight="1">
      <c r="B3892" s="8" t="s">
        <v>283</v>
      </c>
      <c r="C3892" s="8" t="s">
        <v>726</v>
      </c>
      <c r="D3892" s="8" t="s">
        <v>950</v>
      </c>
      <c r="E3892" s="8" t="s">
        <v>11438</v>
      </c>
    </row>
    <row r="3893" spans="2:5" ht="12.75" customHeight="1">
      <c r="B3893" s="8" t="s">
        <v>864</v>
      </c>
      <c r="C3893" s="8" t="s">
        <v>865</v>
      </c>
      <c r="D3893" s="8" t="s">
        <v>7667</v>
      </c>
      <c r="E3893" s="8" t="s">
        <v>11439</v>
      </c>
    </row>
    <row r="3894" spans="2:5" ht="12.75" customHeight="1">
      <c r="B3894" s="8" t="s">
        <v>864</v>
      </c>
      <c r="C3894" s="8" t="s">
        <v>865</v>
      </c>
      <c r="D3894" s="8" t="s">
        <v>11440</v>
      </c>
      <c r="E3894" s="8" t="s">
        <v>11441</v>
      </c>
    </row>
    <row r="3895" spans="2:5" ht="12.75" customHeight="1">
      <c r="B3895" s="8" t="s">
        <v>990</v>
      </c>
      <c r="C3895" s="8" t="s">
        <v>991</v>
      </c>
      <c r="D3895" s="8" t="s">
        <v>11442</v>
      </c>
      <c r="E3895" s="8" t="s">
        <v>11443</v>
      </c>
    </row>
    <row r="3896" spans="2:5" ht="12.75" customHeight="1">
      <c r="B3896" s="8" t="s">
        <v>982</v>
      </c>
      <c r="C3896" s="8" t="s">
        <v>1419</v>
      </c>
      <c r="D3896" s="8" t="s">
        <v>11442</v>
      </c>
      <c r="E3896" s="8" t="s">
        <v>11444</v>
      </c>
    </row>
    <row r="3897" spans="2:5" ht="12.75" customHeight="1">
      <c r="B3897" s="8" t="s">
        <v>868</v>
      </c>
      <c r="C3897" s="8" t="s">
        <v>6376</v>
      </c>
      <c r="D3897" s="8" t="s">
        <v>11445</v>
      </c>
      <c r="E3897" s="8" t="s">
        <v>11446</v>
      </c>
    </row>
    <row r="3898" spans="2:5" ht="12.75" customHeight="1">
      <c r="B3898" s="8" t="s">
        <v>990</v>
      </c>
      <c r="C3898" s="8" t="s">
        <v>991</v>
      </c>
      <c r="D3898" s="8" t="s">
        <v>11447</v>
      </c>
      <c r="E3898" s="8" t="s">
        <v>11448</v>
      </c>
    </row>
    <row r="3899" spans="2:5" ht="12.75" customHeight="1">
      <c r="B3899" s="8" t="s">
        <v>283</v>
      </c>
      <c r="C3899" s="8" t="s">
        <v>726</v>
      </c>
      <c r="D3899" s="8" t="s">
        <v>961</v>
      </c>
      <c r="E3899" s="8" t="s">
        <v>1076</v>
      </c>
    </row>
    <row r="3900" spans="2:5" ht="12.75" customHeight="1">
      <c r="B3900" s="8" t="s">
        <v>283</v>
      </c>
      <c r="C3900" s="8" t="s">
        <v>11229</v>
      </c>
      <c r="D3900" s="8" t="s">
        <v>961</v>
      </c>
      <c r="E3900" s="8" t="s">
        <v>11449</v>
      </c>
    </row>
    <row r="3901" spans="2:5" ht="12.75" customHeight="1">
      <c r="B3901" s="8" t="s">
        <v>283</v>
      </c>
      <c r="C3901" s="8" t="s">
        <v>11229</v>
      </c>
      <c r="D3901" s="8" t="s">
        <v>961</v>
      </c>
      <c r="E3901" s="8" t="s">
        <v>11450</v>
      </c>
    </row>
    <row r="3902" spans="2:5" ht="12.75" customHeight="1">
      <c r="B3902" s="8" t="s">
        <v>841</v>
      </c>
      <c r="C3902" s="8" t="s">
        <v>850</v>
      </c>
      <c r="D3902" s="8" t="s">
        <v>8119</v>
      </c>
      <c r="E3902" s="8" t="s">
        <v>11451</v>
      </c>
    </row>
    <row r="3903" spans="2:5" ht="12.75" customHeight="1">
      <c r="B3903" s="8" t="s">
        <v>868</v>
      </c>
      <c r="C3903" s="8" t="s">
        <v>6376</v>
      </c>
      <c r="D3903" s="8" t="s">
        <v>11452</v>
      </c>
      <c r="E3903" s="8" t="s">
        <v>11453</v>
      </c>
    </row>
    <row r="3904" spans="2:5" ht="12.75" customHeight="1">
      <c r="B3904" s="8" t="s">
        <v>828</v>
      </c>
      <c r="C3904" s="8" t="s">
        <v>11454</v>
      </c>
      <c r="D3904" s="8" t="s">
        <v>11455</v>
      </c>
      <c r="E3904" s="8" t="s">
        <v>11456</v>
      </c>
    </row>
    <row r="3905" spans="2:5" ht="12.75" customHeight="1">
      <c r="B3905" s="8" t="s">
        <v>828</v>
      </c>
      <c r="C3905" s="8" t="s">
        <v>11454</v>
      </c>
      <c r="D3905" s="8" t="s">
        <v>11455</v>
      </c>
      <c r="E3905" s="8" t="s">
        <v>11457</v>
      </c>
    </row>
    <row r="3906" spans="2:5" ht="12.75" customHeight="1">
      <c r="B3906" s="8" t="s">
        <v>301</v>
      </c>
      <c r="C3906" s="8" t="s">
        <v>881</v>
      </c>
      <c r="D3906" s="8" t="s">
        <v>6544</v>
      </c>
      <c r="E3906" s="8" t="s">
        <v>11458</v>
      </c>
    </row>
    <row r="3907" spans="2:5" ht="12.75" customHeight="1">
      <c r="B3907" s="8" t="s">
        <v>301</v>
      </c>
      <c r="C3907" s="8" t="s">
        <v>881</v>
      </c>
      <c r="D3907" s="8" t="s">
        <v>6544</v>
      </c>
      <c r="E3907" s="8" t="s">
        <v>11459</v>
      </c>
    </row>
    <row r="3908" spans="2:5" ht="12.75" customHeight="1">
      <c r="B3908" s="8" t="s">
        <v>301</v>
      </c>
      <c r="C3908" s="8" t="s">
        <v>881</v>
      </c>
      <c r="D3908" s="8" t="s">
        <v>6544</v>
      </c>
      <c r="E3908" s="8" t="s">
        <v>11460</v>
      </c>
    </row>
    <row r="3909" spans="2:5" ht="12.75" customHeight="1">
      <c r="B3909" s="8" t="s">
        <v>301</v>
      </c>
      <c r="C3909" s="8" t="s">
        <v>881</v>
      </c>
      <c r="D3909" s="8" t="s">
        <v>1415</v>
      </c>
      <c r="E3909" s="8" t="s">
        <v>11461</v>
      </c>
    </row>
    <row r="3910" spans="2:5" ht="12.75" customHeight="1">
      <c r="B3910" s="8" t="s">
        <v>301</v>
      </c>
      <c r="C3910" s="8" t="s">
        <v>881</v>
      </c>
      <c r="D3910" s="8" t="s">
        <v>1415</v>
      </c>
      <c r="E3910" s="8" t="s">
        <v>11462</v>
      </c>
    </row>
    <row r="3911" spans="2:5" ht="12.75" customHeight="1">
      <c r="B3911" s="8" t="s">
        <v>367</v>
      </c>
      <c r="C3911" s="8" t="s">
        <v>819</v>
      </c>
      <c r="D3911" s="8" t="s">
        <v>11463</v>
      </c>
      <c r="E3911" s="8" t="s">
        <v>11464</v>
      </c>
    </row>
    <row r="3912" spans="2:5" ht="12.75" customHeight="1">
      <c r="B3912" s="8" t="s">
        <v>864</v>
      </c>
      <c r="C3912" s="8" t="s">
        <v>865</v>
      </c>
      <c r="D3912" s="8" t="s">
        <v>1222</v>
      </c>
      <c r="E3912" s="8" t="s">
        <v>11465</v>
      </c>
    </row>
    <row r="3913" spans="2:5" ht="12.75" customHeight="1">
      <c r="B3913" s="8" t="s">
        <v>828</v>
      </c>
      <c r="C3913" s="8" t="s">
        <v>987</v>
      </c>
      <c r="D3913" s="8" t="s">
        <v>1222</v>
      </c>
      <c r="E3913" s="8" t="s">
        <v>11466</v>
      </c>
    </row>
    <row r="3914" spans="2:5" ht="12.75" customHeight="1">
      <c r="B3914" s="8" t="s">
        <v>828</v>
      </c>
      <c r="C3914" s="8" t="s">
        <v>987</v>
      </c>
      <c r="D3914" s="8" t="s">
        <v>334</v>
      </c>
      <c r="E3914" s="8" t="s">
        <v>1121</v>
      </c>
    </row>
    <row r="3915" spans="2:5" ht="12.75" customHeight="1">
      <c r="B3915" s="8" t="s">
        <v>864</v>
      </c>
      <c r="C3915" s="8" t="s">
        <v>865</v>
      </c>
      <c r="D3915" s="8" t="s">
        <v>11467</v>
      </c>
      <c r="E3915" s="8" t="s">
        <v>11468</v>
      </c>
    </row>
    <row r="3916" spans="2:5" ht="12.75" customHeight="1">
      <c r="B3916" s="8" t="s">
        <v>1162</v>
      </c>
      <c r="C3916" s="8" t="s">
        <v>1163</v>
      </c>
      <c r="D3916" s="8" t="s">
        <v>8156</v>
      </c>
      <c r="E3916" s="8" t="s">
        <v>11469</v>
      </c>
    </row>
    <row r="3917" spans="2:5" ht="12.75" customHeight="1">
      <c r="B3917" s="8" t="s">
        <v>1162</v>
      </c>
      <c r="C3917" s="8" t="s">
        <v>1163</v>
      </c>
      <c r="D3917" s="8" t="s">
        <v>8156</v>
      </c>
      <c r="E3917" s="8" t="s">
        <v>11470</v>
      </c>
    </row>
    <row r="3918" spans="2:5" ht="12.75" customHeight="1">
      <c r="B3918" s="8" t="s">
        <v>853</v>
      </c>
      <c r="C3918" s="8" t="s">
        <v>1006</v>
      </c>
      <c r="D3918" s="8" t="s">
        <v>11471</v>
      </c>
      <c r="E3918" s="8" t="s">
        <v>11472</v>
      </c>
    </row>
    <row r="3919" spans="2:5" ht="12.75" customHeight="1">
      <c r="B3919" s="8" t="s">
        <v>853</v>
      </c>
      <c r="C3919" s="8" t="s">
        <v>1006</v>
      </c>
      <c r="D3919" s="8" t="s">
        <v>11473</v>
      </c>
      <c r="E3919" s="8" t="s">
        <v>11474</v>
      </c>
    </row>
    <row r="3920" spans="2:5" ht="12.75" customHeight="1">
      <c r="B3920" s="8" t="s">
        <v>367</v>
      </c>
      <c r="C3920" s="8" t="s">
        <v>7672</v>
      </c>
      <c r="D3920" s="8" t="s">
        <v>732</v>
      </c>
      <c r="E3920" s="8" t="s">
        <v>11475</v>
      </c>
    </row>
    <row r="3921" spans="2:5" ht="12.75" customHeight="1">
      <c r="B3921" s="8" t="s">
        <v>367</v>
      </c>
      <c r="C3921" s="8" t="s">
        <v>735</v>
      </c>
      <c r="D3921" s="8" t="s">
        <v>732</v>
      </c>
      <c r="E3921" s="8" t="s">
        <v>818</v>
      </c>
    </row>
    <row r="3922" spans="2:5" ht="12.75" customHeight="1">
      <c r="B3922" s="8" t="s">
        <v>367</v>
      </c>
      <c r="C3922" s="8" t="s">
        <v>7672</v>
      </c>
      <c r="D3922" s="8" t="s">
        <v>1415</v>
      </c>
      <c r="E3922" s="8" t="s">
        <v>11476</v>
      </c>
    </row>
    <row r="3923" spans="2:5" ht="12.75" customHeight="1">
      <c r="B3923" s="8" t="s">
        <v>367</v>
      </c>
      <c r="C3923" s="8" t="s">
        <v>800</v>
      </c>
      <c r="D3923" s="8" t="s">
        <v>11477</v>
      </c>
      <c r="E3923" s="8" t="s">
        <v>11478</v>
      </c>
    </row>
    <row r="3924" spans="2:5" ht="12.75" customHeight="1">
      <c r="B3924" s="8" t="s">
        <v>868</v>
      </c>
      <c r="C3924" s="8" t="s">
        <v>6278</v>
      </c>
      <c r="D3924" s="8" t="s">
        <v>11479</v>
      </c>
      <c r="E3924" s="8" t="s">
        <v>11480</v>
      </c>
    </row>
    <row r="3925" spans="2:5" ht="12.75" customHeight="1">
      <c r="B3925" s="8" t="s">
        <v>841</v>
      </c>
      <c r="C3925" s="8" t="s">
        <v>9089</v>
      </c>
      <c r="D3925" s="8" t="s">
        <v>1000</v>
      </c>
      <c r="E3925" s="8" t="s">
        <v>11481</v>
      </c>
    </row>
    <row r="3926" spans="2:5" ht="12.75" customHeight="1">
      <c r="B3926" s="8" t="s">
        <v>841</v>
      </c>
      <c r="C3926" s="8" t="s">
        <v>999</v>
      </c>
      <c r="D3926" s="8" t="s">
        <v>1000</v>
      </c>
      <c r="E3926" s="8" t="s">
        <v>11482</v>
      </c>
    </row>
    <row r="3927" spans="2:5" ht="12.75" customHeight="1">
      <c r="B3927" s="8" t="s">
        <v>841</v>
      </c>
      <c r="C3927" s="8" t="s">
        <v>999</v>
      </c>
      <c r="D3927" s="8" t="s">
        <v>1000</v>
      </c>
      <c r="E3927" s="8" t="s">
        <v>11483</v>
      </c>
    </row>
    <row r="3928" spans="2:5" ht="12.75" customHeight="1">
      <c r="B3928" s="8" t="s">
        <v>367</v>
      </c>
      <c r="C3928" s="8" t="s">
        <v>1259</v>
      </c>
      <c r="D3928" s="8" t="s">
        <v>1000</v>
      </c>
      <c r="E3928" s="8" t="s">
        <v>11484</v>
      </c>
    </row>
    <row r="3929" spans="2:5" ht="12.75" customHeight="1">
      <c r="B3929" s="8" t="s">
        <v>6381</v>
      </c>
      <c r="C3929" s="8" t="s">
        <v>7407</v>
      </c>
      <c r="D3929" s="8" t="s">
        <v>11485</v>
      </c>
      <c r="E3929" s="8" t="s">
        <v>11486</v>
      </c>
    </row>
    <row r="3930" spans="2:5" ht="12.75" customHeight="1">
      <c r="B3930" s="8" t="s">
        <v>828</v>
      </c>
      <c r="C3930" s="8" t="s">
        <v>987</v>
      </c>
      <c r="D3930" s="8" t="s">
        <v>1222</v>
      </c>
      <c r="E3930" s="8" t="s">
        <v>11487</v>
      </c>
    </row>
    <row r="3931" spans="2:5" ht="12.75" customHeight="1">
      <c r="B3931" s="8" t="s">
        <v>828</v>
      </c>
      <c r="C3931" s="8" t="s">
        <v>987</v>
      </c>
      <c r="D3931" s="8" t="s">
        <v>1222</v>
      </c>
      <c r="E3931" s="8" t="s">
        <v>11488</v>
      </c>
    </row>
    <row r="3932" spans="2:5" ht="12.75" customHeight="1">
      <c r="B3932" s="8" t="s">
        <v>931</v>
      </c>
      <c r="C3932" s="8" t="s">
        <v>932</v>
      </c>
      <c r="D3932" s="8" t="s">
        <v>11489</v>
      </c>
      <c r="E3932" s="8" t="s">
        <v>11490</v>
      </c>
    </row>
    <row r="3933" spans="2:5" ht="12.75" customHeight="1">
      <c r="B3933" s="8" t="s">
        <v>931</v>
      </c>
      <c r="C3933" s="8" t="s">
        <v>932</v>
      </c>
      <c r="D3933" s="8" t="s">
        <v>11489</v>
      </c>
      <c r="E3933" s="8" t="s">
        <v>11491</v>
      </c>
    </row>
    <row r="3934" spans="2:5" ht="12.75" customHeight="1">
      <c r="B3934" s="8" t="s">
        <v>931</v>
      </c>
      <c r="C3934" s="8" t="s">
        <v>932</v>
      </c>
      <c r="D3934" s="8" t="s">
        <v>11489</v>
      </c>
      <c r="E3934" s="8" t="s">
        <v>11492</v>
      </c>
    </row>
    <row r="3935" spans="2:5" ht="12.75" customHeight="1">
      <c r="B3935" s="8" t="s">
        <v>864</v>
      </c>
      <c r="C3935" s="8" t="s">
        <v>865</v>
      </c>
      <c r="D3935" s="8" t="s">
        <v>1415</v>
      </c>
      <c r="E3935" s="8" t="s">
        <v>11493</v>
      </c>
    </row>
    <row r="3936" spans="2:5" ht="12.75" customHeight="1">
      <c r="B3936" s="8" t="s">
        <v>864</v>
      </c>
      <c r="C3936" s="8" t="s">
        <v>865</v>
      </c>
      <c r="D3936" s="8" t="s">
        <v>11494</v>
      </c>
      <c r="E3936" s="8" t="s">
        <v>11495</v>
      </c>
    </row>
    <row r="3937" spans="2:5" ht="12.75" customHeight="1">
      <c r="B3937" s="8" t="s">
        <v>931</v>
      </c>
      <c r="C3937" s="8" t="s">
        <v>932</v>
      </c>
      <c r="D3937" s="8" t="s">
        <v>1415</v>
      </c>
      <c r="E3937" s="8" t="s">
        <v>11496</v>
      </c>
    </row>
    <row r="3938" spans="2:5" ht="12.75" customHeight="1">
      <c r="B3938" s="8" t="s">
        <v>864</v>
      </c>
      <c r="C3938" s="8" t="s">
        <v>865</v>
      </c>
      <c r="D3938" s="8" t="s">
        <v>1415</v>
      </c>
      <c r="E3938" s="8" t="s">
        <v>11497</v>
      </c>
    </row>
    <row r="3939" spans="2:5" ht="12.75" customHeight="1">
      <c r="B3939" s="8" t="s">
        <v>853</v>
      </c>
      <c r="C3939" s="8" t="s">
        <v>1006</v>
      </c>
      <c r="D3939" s="8" t="s">
        <v>11498</v>
      </c>
      <c r="E3939" s="8" t="s">
        <v>11499</v>
      </c>
    </row>
    <row r="3940" spans="2:5" ht="12.75" customHeight="1">
      <c r="B3940" s="8" t="s">
        <v>853</v>
      </c>
      <c r="C3940" s="8" t="s">
        <v>1006</v>
      </c>
      <c r="D3940" s="8" t="s">
        <v>11500</v>
      </c>
      <c r="E3940" s="8" t="s">
        <v>11501</v>
      </c>
    </row>
    <row r="3941" spans="2:5" ht="12.75" customHeight="1">
      <c r="B3941" s="8" t="s">
        <v>1945</v>
      </c>
      <c r="C3941" s="8" t="s">
        <v>1946</v>
      </c>
      <c r="D3941" s="8" t="s">
        <v>11502</v>
      </c>
      <c r="E3941" s="8" t="s">
        <v>11503</v>
      </c>
    </row>
    <row r="3942" spans="2:5" ht="12.75" customHeight="1">
      <c r="B3942" s="8" t="s">
        <v>853</v>
      </c>
      <c r="C3942" s="8" t="s">
        <v>1006</v>
      </c>
      <c r="D3942" s="8" t="s">
        <v>11504</v>
      </c>
      <c r="E3942" s="8" t="s">
        <v>11505</v>
      </c>
    </row>
    <row r="3943" spans="2:5" ht="12.75" customHeight="1">
      <c r="B3943" s="8" t="s">
        <v>853</v>
      </c>
      <c r="C3943" s="8" t="s">
        <v>1006</v>
      </c>
      <c r="D3943" s="8" t="s">
        <v>1415</v>
      </c>
      <c r="E3943" s="8" t="s">
        <v>11506</v>
      </c>
    </row>
    <row r="3944" spans="2:5" ht="12.75" customHeight="1">
      <c r="B3944" s="8" t="s">
        <v>1945</v>
      </c>
      <c r="C3944" s="8" t="s">
        <v>1946</v>
      </c>
      <c r="D3944" s="8" t="s">
        <v>11507</v>
      </c>
      <c r="E3944" s="8" t="s">
        <v>11508</v>
      </c>
    </row>
    <row r="3945" spans="2:5" ht="12.75" customHeight="1">
      <c r="B3945" s="8" t="s">
        <v>853</v>
      </c>
      <c r="C3945" s="8" t="s">
        <v>1006</v>
      </c>
      <c r="D3945" s="8" t="s">
        <v>8522</v>
      </c>
      <c r="E3945" s="8" t="s">
        <v>11509</v>
      </c>
    </row>
    <row r="3946" spans="2:5" ht="12.75" customHeight="1">
      <c r="B3946" s="8" t="s">
        <v>853</v>
      </c>
      <c r="C3946" s="8" t="s">
        <v>1006</v>
      </c>
      <c r="D3946" s="8" t="s">
        <v>11510</v>
      </c>
      <c r="E3946" s="8" t="s">
        <v>11511</v>
      </c>
    </row>
    <row r="3947" spans="2:5" ht="12.75" customHeight="1">
      <c r="B3947" s="8" t="s">
        <v>853</v>
      </c>
      <c r="C3947" s="8" t="s">
        <v>1006</v>
      </c>
      <c r="D3947" s="8" t="s">
        <v>1415</v>
      </c>
      <c r="E3947" s="8" t="s">
        <v>11512</v>
      </c>
    </row>
    <row r="3948" spans="2:5" ht="12.75" customHeight="1">
      <c r="B3948" s="8" t="s">
        <v>853</v>
      </c>
      <c r="C3948" s="8" t="s">
        <v>1006</v>
      </c>
      <c r="D3948" s="8" t="s">
        <v>11513</v>
      </c>
      <c r="E3948" s="8" t="s">
        <v>11514</v>
      </c>
    </row>
    <row r="3949" spans="2:5" ht="12.75" customHeight="1">
      <c r="B3949" s="8" t="s">
        <v>853</v>
      </c>
      <c r="C3949" s="8" t="s">
        <v>1006</v>
      </c>
      <c r="D3949" s="8" t="s">
        <v>11515</v>
      </c>
      <c r="E3949" s="8" t="s">
        <v>11516</v>
      </c>
    </row>
    <row r="3950" spans="2:5" ht="12.75" customHeight="1">
      <c r="B3950" s="8" t="s">
        <v>853</v>
      </c>
      <c r="C3950" s="8" t="s">
        <v>1006</v>
      </c>
      <c r="D3950" s="8" t="s">
        <v>11517</v>
      </c>
      <c r="E3950" s="8" t="s">
        <v>11518</v>
      </c>
    </row>
    <row r="3951" spans="2:5" ht="12.75" customHeight="1">
      <c r="B3951" s="8" t="s">
        <v>853</v>
      </c>
      <c r="C3951" s="8" t="s">
        <v>1006</v>
      </c>
      <c r="D3951" s="8" t="s">
        <v>11519</v>
      </c>
      <c r="E3951" s="8" t="s">
        <v>11520</v>
      </c>
    </row>
    <row r="3952" spans="2:5" ht="12.75" customHeight="1">
      <c r="B3952" s="8" t="s">
        <v>853</v>
      </c>
      <c r="C3952" s="8" t="s">
        <v>1006</v>
      </c>
      <c r="D3952" s="8" t="s">
        <v>11521</v>
      </c>
      <c r="E3952" s="8" t="s">
        <v>11522</v>
      </c>
    </row>
    <row r="3953" spans="2:5" ht="12.75" customHeight="1">
      <c r="B3953" s="8" t="s">
        <v>853</v>
      </c>
      <c r="C3953" s="8" t="s">
        <v>1006</v>
      </c>
      <c r="D3953" s="8" t="s">
        <v>11523</v>
      </c>
      <c r="E3953" s="8" t="s">
        <v>11524</v>
      </c>
    </row>
    <row r="3954" spans="2:5" ht="12.75" customHeight="1">
      <c r="B3954" s="8" t="s">
        <v>1945</v>
      </c>
      <c r="C3954" s="8" t="s">
        <v>1946</v>
      </c>
      <c r="D3954" s="8" t="s">
        <v>8298</v>
      </c>
      <c r="E3954" s="8" t="s">
        <v>11525</v>
      </c>
    </row>
    <row r="3955" spans="2:5" ht="12.75" customHeight="1">
      <c r="B3955" s="8" t="s">
        <v>853</v>
      </c>
      <c r="C3955" s="8" t="s">
        <v>1006</v>
      </c>
      <c r="D3955" s="8" t="s">
        <v>11526</v>
      </c>
      <c r="E3955" s="8" t="s">
        <v>11527</v>
      </c>
    </row>
    <row r="3956" spans="2:5" ht="12.75" customHeight="1">
      <c r="B3956" s="8" t="s">
        <v>853</v>
      </c>
      <c r="C3956" s="8" t="s">
        <v>1006</v>
      </c>
      <c r="D3956" s="8" t="s">
        <v>1415</v>
      </c>
      <c r="E3956" s="8" t="s">
        <v>11528</v>
      </c>
    </row>
    <row r="3957" spans="2:5" ht="12.75" customHeight="1">
      <c r="B3957" s="8" t="s">
        <v>853</v>
      </c>
      <c r="C3957" s="8" t="s">
        <v>1006</v>
      </c>
      <c r="D3957" s="8" t="s">
        <v>11529</v>
      </c>
      <c r="E3957" s="8" t="s">
        <v>11530</v>
      </c>
    </row>
    <row r="3958" spans="2:5" ht="12.75" customHeight="1">
      <c r="B3958" s="8" t="s">
        <v>853</v>
      </c>
      <c r="C3958" s="8" t="s">
        <v>1006</v>
      </c>
      <c r="D3958" s="8" t="s">
        <v>11531</v>
      </c>
      <c r="E3958" s="8" t="s">
        <v>11532</v>
      </c>
    </row>
    <row r="3959" spans="2:5" ht="12.75" customHeight="1">
      <c r="B3959" s="8" t="s">
        <v>853</v>
      </c>
      <c r="C3959" s="8" t="s">
        <v>1006</v>
      </c>
      <c r="D3959" s="8" t="s">
        <v>11533</v>
      </c>
      <c r="E3959" s="8" t="s">
        <v>11534</v>
      </c>
    </row>
    <row r="3960" spans="2:5" ht="12.75" customHeight="1">
      <c r="B3960" s="8" t="s">
        <v>1945</v>
      </c>
      <c r="C3960" s="8" t="s">
        <v>1946</v>
      </c>
      <c r="D3960" s="8" t="s">
        <v>11535</v>
      </c>
      <c r="E3960" s="8" t="s">
        <v>11536</v>
      </c>
    </row>
    <row r="3961" spans="2:5" ht="12.75" customHeight="1">
      <c r="B3961" s="8" t="s">
        <v>853</v>
      </c>
      <c r="C3961" s="8" t="s">
        <v>1006</v>
      </c>
      <c r="D3961" s="8" t="s">
        <v>11537</v>
      </c>
      <c r="E3961" s="8" t="s">
        <v>11538</v>
      </c>
    </row>
    <row r="3962" spans="2:5" ht="12.75" customHeight="1">
      <c r="B3962" s="8" t="s">
        <v>1945</v>
      </c>
      <c r="C3962" s="8" t="s">
        <v>1946</v>
      </c>
      <c r="D3962" s="8" t="s">
        <v>8940</v>
      </c>
      <c r="E3962" s="8" t="s">
        <v>11539</v>
      </c>
    </row>
    <row r="3963" spans="2:5" ht="12.75" customHeight="1">
      <c r="B3963" s="8" t="s">
        <v>1945</v>
      </c>
      <c r="C3963" s="8" t="s">
        <v>1946</v>
      </c>
      <c r="D3963" s="8" t="s">
        <v>11349</v>
      </c>
      <c r="E3963" s="8" t="s">
        <v>11540</v>
      </c>
    </row>
    <row r="3964" spans="2:5" ht="12.75" customHeight="1">
      <c r="B3964" s="8" t="s">
        <v>853</v>
      </c>
      <c r="C3964" s="8" t="s">
        <v>854</v>
      </c>
      <c r="D3964" s="8" t="s">
        <v>11541</v>
      </c>
      <c r="E3964" s="8" t="s">
        <v>11542</v>
      </c>
    </row>
    <row r="3965" spans="2:5" ht="12.75" customHeight="1">
      <c r="B3965" s="8" t="s">
        <v>853</v>
      </c>
      <c r="C3965" s="8" t="s">
        <v>854</v>
      </c>
      <c r="D3965" s="8" t="s">
        <v>1415</v>
      </c>
      <c r="E3965" s="8" t="s">
        <v>11543</v>
      </c>
    </row>
    <row r="3966" spans="2:5" ht="12.75" customHeight="1">
      <c r="B3966" s="8" t="s">
        <v>864</v>
      </c>
      <c r="C3966" s="8" t="s">
        <v>865</v>
      </c>
      <c r="D3966" s="8" t="s">
        <v>1150</v>
      </c>
      <c r="E3966" s="8" t="s">
        <v>11544</v>
      </c>
    </row>
    <row r="3967" spans="2:5" ht="12.75" customHeight="1">
      <c r="B3967" s="8" t="s">
        <v>853</v>
      </c>
      <c r="C3967" s="8" t="s">
        <v>854</v>
      </c>
      <c r="D3967" s="8" t="s">
        <v>1150</v>
      </c>
      <c r="E3967" s="8" t="s">
        <v>11545</v>
      </c>
    </row>
    <row r="3968" spans="2:5" ht="12.75" customHeight="1">
      <c r="B3968" s="8" t="s">
        <v>853</v>
      </c>
      <c r="C3968" s="8" t="s">
        <v>854</v>
      </c>
      <c r="D3968" s="8" t="s">
        <v>1150</v>
      </c>
      <c r="E3968" s="8" t="s">
        <v>11546</v>
      </c>
    </row>
    <row r="3969" spans="2:5" ht="12.75" customHeight="1">
      <c r="B3969" s="8" t="s">
        <v>853</v>
      </c>
      <c r="C3969" s="8" t="s">
        <v>854</v>
      </c>
      <c r="D3969" s="8" t="s">
        <v>1150</v>
      </c>
      <c r="E3969" s="8" t="s">
        <v>1152</v>
      </c>
    </row>
    <row r="3970" spans="2:5" ht="12.75" customHeight="1">
      <c r="B3970" s="8" t="s">
        <v>853</v>
      </c>
      <c r="C3970" s="8" t="s">
        <v>854</v>
      </c>
      <c r="D3970" s="8" t="s">
        <v>1150</v>
      </c>
      <c r="E3970" s="8" t="s">
        <v>11547</v>
      </c>
    </row>
    <row r="3971" spans="2:5" ht="12.75" customHeight="1">
      <c r="B3971" s="8" t="s">
        <v>853</v>
      </c>
      <c r="C3971" s="8" t="s">
        <v>854</v>
      </c>
      <c r="D3971" s="8" t="s">
        <v>1150</v>
      </c>
      <c r="E3971" s="8" t="s">
        <v>11548</v>
      </c>
    </row>
    <row r="3972" spans="2:5" ht="12.75" customHeight="1">
      <c r="B3972" s="8" t="s">
        <v>853</v>
      </c>
      <c r="C3972" s="8" t="s">
        <v>854</v>
      </c>
      <c r="D3972" s="8" t="s">
        <v>1150</v>
      </c>
      <c r="E3972" s="8" t="s">
        <v>11549</v>
      </c>
    </row>
    <row r="3973" spans="2:5" ht="12.75" customHeight="1">
      <c r="B3973" s="8" t="s">
        <v>841</v>
      </c>
      <c r="C3973" s="8" t="s">
        <v>850</v>
      </c>
      <c r="D3973" s="8" t="s">
        <v>11550</v>
      </c>
      <c r="E3973" s="8" t="s">
        <v>11551</v>
      </c>
    </row>
    <row r="3974" spans="2:5" ht="12.75" customHeight="1">
      <c r="B3974" s="8" t="s">
        <v>301</v>
      </c>
      <c r="C3974" s="8" t="s">
        <v>415</v>
      </c>
      <c r="D3974" s="8" t="s">
        <v>11552</v>
      </c>
      <c r="E3974" s="8" t="s">
        <v>11553</v>
      </c>
    </row>
    <row r="3975" spans="2:5" ht="12.75" customHeight="1">
      <c r="B3975" s="8" t="s">
        <v>301</v>
      </c>
      <c r="C3975" s="8" t="s">
        <v>415</v>
      </c>
      <c r="D3975" s="8" t="s">
        <v>11552</v>
      </c>
      <c r="E3975" s="8" t="s">
        <v>11554</v>
      </c>
    </row>
    <row r="3976" spans="2:5" ht="12.75" customHeight="1">
      <c r="B3976" s="8" t="s">
        <v>301</v>
      </c>
      <c r="C3976" s="8" t="s">
        <v>415</v>
      </c>
      <c r="D3976" s="8" t="s">
        <v>11552</v>
      </c>
      <c r="E3976" s="8" t="s">
        <v>11555</v>
      </c>
    </row>
    <row r="3977" spans="2:5" ht="12.75" customHeight="1">
      <c r="B3977" s="8" t="s">
        <v>301</v>
      </c>
      <c r="C3977" s="8" t="s">
        <v>415</v>
      </c>
      <c r="D3977" s="8" t="s">
        <v>11552</v>
      </c>
      <c r="E3977" s="8" t="s">
        <v>11556</v>
      </c>
    </row>
    <row r="3978" spans="2:5" ht="12.75" customHeight="1">
      <c r="B3978" s="8" t="s">
        <v>301</v>
      </c>
      <c r="C3978" s="8" t="s">
        <v>415</v>
      </c>
      <c r="D3978" s="8" t="s">
        <v>11552</v>
      </c>
      <c r="E3978" s="8" t="s">
        <v>11557</v>
      </c>
    </row>
    <row r="3979" spans="2:5" ht="12.75" customHeight="1">
      <c r="B3979" s="8" t="s">
        <v>301</v>
      </c>
      <c r="C3979" s="8" t="s">
        <v>415</v>
      </c>
      <c r="D3979" s="8" t="s">
        <v>11552</v>
      </c>
      <c r="E3979" s="8" t="s">
        <v>11558</v>
      </c>
    </row>
    <row r="3980" spans="2:5" ht="12.75" customHeight="1">
      <c r="B3980" s="8" t="s">
        <v>301</v>
      </c>
      <c r="C3980" s="8" t="s">
        <v>415</v>
      </c>
      <c r="D3980" s="8" t="s">
        <v>11552</v>
      </c>
      <c r="E3980" s="8" t="s">
        <v>11559</v>
      </c>
    </row>
    <row r="3981" spans="2:5" ht="12.75" customHeight="1">
      <c r="B3981" s="8" t="s">
        <v>301</v>
      </c>
      <c r="C3981" s="8" t="s">
        <v>881</v>
      </c>
      <c r="D3981" s="8" t="s">
        <v>11552</v>
      </c>
      <c r="E3981" s="8" t="s">
        <v>11560</v>
      </c>
    </row>
    <row r="3982" spans="2:5" ht="12.75" customHeight="1">
      <c r="B3982" s="8" t="s">
        <v>283</v>
      </c>
      <c r="C3982" s="8" t="s">
        <v>7522</v>
      </c>
      <c r="D3982" s="8" t="s">
        <v>11561</v>
      </c>
      <c r="E3982" s="8" t="s">
        <v>11562</v>
      </c>
    </row>
    <row r="3983" spans="2:5" ht="12.75" customHeight="1">
      <c r="B3983" s="8" t="s">
        <v>931</v>
      </c>
      <c r="C3983" s="8" t="s">
        <v>1059</v>
      </c>
      <c r="D3983" s="8" t="s">
        <v>1064</v>
      </c>
      <c r="E3983" s="8" t="s">
        <v>11563</v>
      </c>
    </row>
    <row r="3984" spans="2:5" ht="12.75" customHeight="1">
      <c r="B3984" s="8" t="s">
        <v>864</v>
      </c>
      <c r="C3984" s="8" t="s">
        <v>865</v>
      </c>
      <c r="D3984" s="8" t="s">
        <v>1064</v>
      </c>
      <c r="E3984" s="8" t="s">
        <v>11564</v>
      </c>
    </row>
    <row r="3985" spans="2:5" ht="12.75" customHeight="1">
      <c r="B3985" s="8" t="s">
        <v>931</v>
      </c>
      <c r="C3985" s="8" t="s">
        <v>1059</v>
      </c>
      <c r="D3985" s="8" t="s">
        <v>1064</v>
      </c>
      <c r="E3985" s="8" t="s">
        <v>11565</v>
      </c>
    </row>
    <row r="3986" spans="2:5" ht="12.75" customHeight="1">
      <c r="B3986" s="8" t="s">
        <v>931</v>
      </c>
      <c r="C3986" s="8" t="s">
        <v>1059</v>
      </c>
      <c r="D3986" s="8" t="s">
        <v>1064</v>
      </c>
      <c r="E3986" s="8" t="s">
        <v>11566</v>
      </c>
    </row>
    <row r="3987" spans="2:5" ht="12.75" customHeight="1">
      <c r="B3987" s="8" t="s">
        <v>931</v>
      </c>
      <c r="C3987" s="8" t="s">
        <v>1059</v>
      </c>
      <c r="D3987" s="8" t="s">
        <v>1064</v>
      </c>
      <c r="E3987" s="8" t="s">
        <v>1065</v>
      </c>
    </row>
    <row r="3988" spans="2:5" ht="12.75" customHeight="1">
      <c r="B3988" s="8" t="s">
        <v>931</v>
      </c>
      <c r="C3988" s="8" t="s">
        <v>1059</v>
      </c>
      <c r="D3988" s="8" t="s">
        <v>1415</v>
      </c>
      <c r="E3988" s="8" t="s">
        <v>11567</v>
      </c>
    </row>
    <row r="3989" spans="2:5" ht="12.75" customHeight="1">
      <c r="B3989" s="8" t="s">
        <v>931</v>
      </c>
      <c r="C3989" s="8" t="s">
        <v>1059</v>
      </c>
      <c r="D3989" s="8" t="s">
        <v>1064</v>
      </c>
      <c r="E3989" s="8" t="s">
        <v>11568</v>
      </c>
    </row>
    <row r="3990" spans="2:5" ht="12.75" customHeight="1">
      <c r="B3990" s="8" t="s">
        <v>931</v>
      </c>
      <c r="C3990" s="8" t="s">
        <v>1059</v>
      </c>
      <c r="D3990" s="8" t="s">
        <v>1064</v>
      </c>
      <c r="E3990" s="8" t="s">
        <v>11569</v>
      </c>
    </row>
    <row r="3991" spans="2:5" ht="12.75" customHeight="1">
      <c r="B3991" s="8" t="s">
        <v>931</v>
      </c>
      <c r="C3991" s="8" t="s">
        <v>1059</v>
      </c>
      <c r="D3991" s="8" t="s">
        <v>1064</v>
      </c>
      <c r="E3991" s="8" t="s">
        <v>11570</v>
      </c>
    </row>
    <row r="3992" spans="2:5" ht="12.75" customHeight="1">
      <c r="B3992" s="8" t="s">
        <v>931</v>
      </c>
      <c r="C3992" s="8" t="s">
        <v>1059</v>
      </c>
      <c r="D3992" s="8" t="s">
        <v>1064</v>
      </c>
      <c r="E3992" s="8" t="s">
        <v>11571</v>
      </c>
    </row>
    <row r="3993" spans="2:5" ht="12.75" customHeight="1">
      <c r="B3993" s="8" t="s">
        <v>931</v>
      </c>
      <c r="C3993" s="8" t="s">
        <v>1059</v>
      </c>
      <c r="D3993" s="8" t="s">
        <v>1064</v>
      </c>
      <c r="E3993" s="8" t="s">
        <v>11572</v>
      </c>
    </row>
    <row r="3994" spans="2:5" ht="12.75" customHeight="1">
      <c r="B3994" s="8" t="s">
        <v>931</v>
      </c>
      <c r="C3994" s="8" t="s">
        <v>1059</v>
      </c>
      <c r="D3994" s="8" t="s">
        <v>1064</v>
      </c>
      <c r="E3994" s="8" t="s">
        <v>11573</v>
      </c>
    </row>
    <row r="3995" spans="2:5" ht="12.75" customHeight="1">
      <c r="B3995" s="8" t="s">
        <v>931</v>
      </c>
      <c r="C3995" s="8" t="s">
        <v>1059</v>
      </c>
      <c r="D3995" s="8" t="s">
        <v>1064</v>
      </c>
      <c r="E3995" s="8" t="s">
        <v>11574</v>
      </c>
    </row>
    <row r="3996" spans="2:5" ht="12.75" customHeight="1">
      <c r="B3996" s="8" t="s">
        <v>864</v>
      </c>
      <c r="C3996" s="8" t="s">
        <v>865</v>
      </c>
      <c r="D3996" s="8" t="s">
        <v>1415</v>
      </c>
      <c r="E3996" s="8" t="s">
        <v>11575</v>
      </c>
    </row>
    <row r="3997" spans="2:5" ht="12.75" customHeight="1">
      <c r="B3997" s="8" t="s">
        <v>864</v>
      </c>
      <c r="C3997" s="8" t="s">
        <v>865</v>
      </c>
      <c r="D3997" s="8" t="s">
        <v>1415</v>
      </c>
      <c r="E3997" s="8" t="s">
        <v>11576</v>
      </c>
    </row>
    <row r="3998" spans="2:5" ht="12.75" customHeight="1">
      <c r="B3998" s="8" t="s">
        <v>864</v>
      </c>
      <c r="C3998" s="8" t="s">
        <v>865</v>
      </c>
      <c r="D3998" s="8" t="s">
        <v>1415</v>
      </c>
      <c r="E3998" s="8" t="s">
        <v>11577</v>
      </c>
    </row>
    <row r="3999" spans="2:5" ht="12.75" customHeight="1">
      <c r="B3999" s="8" t="s">
        <v>864</v>
      </c>
      <c r="C3999" s="8" t="s">
        <v>865</v>
      </c>
      <c r="D3999" s="8" t="s">
        <v>1415</v>
      </c>
      <c r="E3999" s="8" t="s">
        <v>11578</v>
      </c>
    </row>
    <row r="4000" spans="2:5" ht="12.75" customHeight="1">
      <c r="B4000" s="8" t="s">
        <v>864</v>
      </c>
      <c r="C4000" s="8" t="s">
        <v>865</v>
      </c>
      <c r="D4000" s="8" t="s">
        <v>1415</v>
      </c>
      <c r="E4000" s="8" t="s">
        <v>11579</v>
      </c>
    </row>
    <row r="4001" spans="2:5" ht="12.75" customHeight="1">
      <c r="B4001" s="8" t="s">
        <v>864</v>
      </c>
      <c r="C4001" s="8" t="s">
        <v>865</v>
      </c>
      <c r="D4001" s="8" t="s">
        <v>1415</v>
      </c>
      <c r="E4001" s="8" t="s">
        <v>11580</v>
      </c>
    </row>
    <row r="4002" spans="2:5" ht="12.75" customHeight="1">
      <c r="B4002" s="8" t="s">
        <v>990</v>
      </c>
      <c r="C4002" s="8" t="s">
        <v>6734</v>
      </c>
      <c r="D4002" s="8" t="s">
        <v>11581</v>
      </c>
      <c r="E4002" s="8" t="s">
        <v>11582</v>
      </c>
    </row>
    <row r="4003" spans="2:5" ht="12.75" customHeight="1">
      <c r="B4003" s="8" t="s">
        <v>868</v>
      </c>
      <c r="C4003" s="8" t="s">
        <v>6265</v>
      </c>
      <c r="D4003" s="8" t="s">
        <v>11583</v>
      </c>
      <c r="E4003" s="8" t="s">
        <v>11584</v>
      </c>
    </row>
    <row r="4004" spans="2:5" ht="12.75" customHeight="1">
      <c r="B4004" s="8" t="s">
        <v>740</v>
      </c>
      <c r="C4004" s="8" t="s">
        <v>6681</v>
      </c>
      <c r="D4004" s="8" t="s">
        <v>11585</v>
      </c>
      <c r="E4004" s="8" t="s">
        <v>11586</v>
      </c>
    </row>
    <row r="4005" spans="2:5" ht="12.75" customHeight="1">
      <c r="B4005" s="8" t="s">
        <v>982</v>
      </c>
      <c r="C4005" s="8" t="s">
        <v>1419</v>
      </c>
      <c r="D4005" s="8" t="s">
        <v>11587</v>
      </c>
      <c r="E4005" s="8" t="s">
        <v>11588</v>
      </c>
    </row>
    <row r="4006" spans="2:5" ht="12.75" customHeight="1">
      <c r="B4006" s="8" t="s">
        <v>990</v>
      </c>
      <c r="C4006" s="8" t="s">
        <v>991</v>
      </c>
      <c r="D4006" s="8" t="s">
        <v>11589</v>
      </c>
      <c r="E4006" s="8" t="s">
        <v>11590</v>
      </c>
    </row>
    <row r="4007" spans="2:5" ht="12.75" customHeight="1">
      <c r="B4007" s="8" t="s">
        <v>283</v>
      </c>
      <c r="C4007" s="8" t="s">
        <v>6258</v>
      </c>
      <c r="D4007" s="8" t="s">
        <v>11354</v>
      </c>
      <c r="E4007" s="8" t="s">
        <v>11591</v>
      </c>
    </row>
    <row r="4008" spans="2:5" ht="12.75" customHeight="1">
      <c r="B4008" s="8" t="s">
        <v>283</v>
      </c>
      <c r="C4008" s="8" t="s">
        <v>776</v>
      </c>
      <c r="D4008" s="8" t="s">
        <v>11354</v>
      </c>
      <c r="E4008" s="8" t="s">
        <v>11592</v>
      </c>
    </row>
    <row r="4009" spans="2:5" ht="12.75" customHeight="1">
      <c r="B4009" s="8" t="s">
        <v>283</v>
      </c>
      <c r="C4009" s="8" t="s">
        <v>776</v>
      </c>
      <c r="D4009" s="8" t="s">
        <v>11354</v>
      </c>
      <c r="E4009" s="8" t="s">
        <v>11593</v>
      </c>
    </row>
    <row r="4010" spans="2:5" ht="12.75" customHeight="1">
      <c r="B4010" s="8" t="s">
        <v>853</v>
      </c>
      <c r="C4010" s="8" t="s">
        <v>1006</v>
      </c>
      <c r="D4010" s="8" t="s">
        <v>11594</v>
      </c>
      <c r="E4010" s="8" t="s">
        <v>11595</v>
      </c>
    </row>
    <row r="4011" spans="2:5" ht="12.75" customHeight="1">
      <c r="B4011" s="8" t="s">
        <v>853</v>
      </c>
      <c r="C4011" s="8" t="s">
        <v>1006</v>
      </c>
      <c r="D4011" s="8" t="s">
        <v>11594</v>
      </c>
      <c r="E4011" s="8" t="s">
        <v>11596</v>
      </c>
    </row>
    <row r="4012" spans="2:5" ht="12.75" customHeight="1">
      <c r="B4012" s="8" t="s">
        <v>283</v>
      </c>
      <c r="C4012" s="8" t="s">
        <v>7522</v>
      </c>
      <c r="D4012" s="8" t="s">
        <v>11597</v>
      </c>
      <c r="E4012" s="8" t="s">
        <v>11598</v>
      </c>
    </row>
    <row r="4013" spans="2:5" ht="12.75" customHeight="1">
      <c r="B4013" s="8" t="s">
        <v>864</v>
      </c>
      <c r="C4013" s="8" t="s">
        <v>865</v>
      </c>
      <c r="D4013" s="8" t="s">
        <v>11597</v>
      </c>
      <c r="E4013" s="8" t="s">
        <v>11599</v>
      </c>
    </row>
    <row r="4014" spans="2:5" ht="12.75" customHeight="1">
      <c r="B4014" s="8" t="s">
        <v>841</v>
      </c>
      <c r="C4014" s="8" t="s">
        <v>842</v>
      </c>
      <c r="D4014" s="8" t="s">
        <v>7427</v>
      </c>
      <c r="E4014" s="8" t="s">
        <v>11600</v>
      </c>
    </row>
    <row r="4015" spans="2:5" ht="12.75" customHeight="1">
      <c r="B4015" s="8" t="s">
        <v>931</v>
      </c>
      <c r="C4015" s="8" t="s">
        <v>8320</v>
      </c>
      <c r="D4015" s="8" t="s">
        <v>11601</v>
      </c>
      <c r="E4015" s="8" t="s">
        <v>11602</v>
      </c>
    </row>
    <row r="4016" spans="2:5" ht="12.75" customHeight="1">
      <c r="B4016" s="8" t="s">
        <v>1945</v>
      </c>
      <c r="C4016" s="8" t="s">
        <v>1946</v>
      </c>
      <c r="D4016" s="8" t="s">
        <v>11603</v>
      </c>
      <c r="E4016" s="8" t="s">
        <v>11604</v>
      </c>
    </row>
    <row r="4017" spans="2:5" ht="12.75" customHeight="1">
      <c r="B4017" s="8" t="s">
        <v>367</v>
      </c>
      <c r="C4017" s="8" t="s">
        <v>978</v>
      </c>
      <c r="D4017" s="8" t="s">
        <v>11605</v>
      </c>
      <c r="E4017" s="8" t="s">
        <v>11606</v>
      </c>
    </row>
    <row r="4018" spans="2:5" ht="12.75" customHeight="1">
      <c r="B4018" s="8" t="s">
        <v>283</v>
      </c>
      <c r="C4018" s="8" t="s">
        <v>776</v>
      </c>
      <c r="D4018" s="8" t="s">
        <v>11607</v>
      </c>
      <c r="E4018" s="8" t="s">
        <v>11608</v>
      </c>
    </row>
    <row r="4019" spans="2:5" ht="12.75" customHeight="1">
      <c r="B4019" s="8" t="s">
        <v>283</v>
      </c>
      <c r="C4019" s="8" t="s">
        <v>787</v>
      </c>
      <c r="D4019" s="8" t="s">
        <v>11607</v>
      </c>
      <c r="E4019" s="8" t="s">
        <v>11609</v>
      </c>
    </row>
    <row r="4020" spans="2:5" ht="12.75" customHeight="1">
      <c r="B4020" s="8" t="s">
        <v>6432</v>
      </c>
      <c r="C4020" s="8" t="s">
        <v>7049</v>
      </c>
      <c r="D4020" s="8" t="s">
        <v>11610</v>
      </c>
      <c r="E4020" s="8" t="s">
        <v>11610</v>
      </c>
    </row>
    <row r="4021" spans="2:5" ht="12.75" customHeight="1">
      <c r="B4021" s="8" t="s">
        <v>864</v>
      </c>
      <c r="C4021" s="8" t="s">
        <v>865</v>
      </c>
      <c r="D4021" s="8" t="s">
        <v>11611</v>
      </c>
      <c r="E4021" s="8" t="s">
        <v>11612</v>
      </c>
    </row>
    <row r="4022" spans="2:5" ht="12.75" customHeight="1">
      <c r="B4022" s="8" t="s">
        <v>864</v>
      </c>
      <c r="C4022" s="8" t="s">
        <v>865</v>
      </c>
      <c r="D4022" s="8" t="s">
        <v>11613</v>
      </c>
      <c r="E4022" s="8" t="s">
        <v>11614</v>
      </c>
    </row>
    <row r="4023" spans="2:5" ht="12.75" customHeight="1">
      <c r="B4023" s="8" t="s">
        <v>864</v>
      </c>
      <c r="C4023" s="8" t="s">
        <v>865</v>
      </c>
      <c r="D4023" s="8" t="s">
        <v>11615</v>
      </c>
      <c r="E4023" s="8" t="s">
        <v>11616</v>
      </c>
    </row>
    <row r="4024" spans="2:5" ht="12.75" customHeight="1">
      <c r="B4024" s="8" t="s">
        <v>864</v>
      </c>
      <c r="C4024" s="8" t="s">
        <v>865</v>
      </c>
      <c r="D4024" s="8" t="s">
        <v>11617</v>
      </c>
      <c r="E4024" s="8" t="s">
        <v>11617</v>
      </c>
    </row>
    <row r="4025" spans="2:5" ht="12.75" customHeight="1">
      <c r="B4025" s="8" t="s">
        <v>864</v>
      </c>
      <c r="C4025" s="8" t="s">
        <v>865</v>
      </c>
      <c r="D4025" s="8" t="s">
        <v>1415</v>
      </c>
      <c r="E4025" s="8" t="s">
        <v>11618</v>
      </c>
    </row>
    <row r="4026" spans="2:5" ht="12.75" customHeight="1">
      <c r="B4026" s="8" t="s">
        <v>864</v>
      </c>
      <c r="C4026" s="8" t="s">
        <v>865</v>
      </c>
      <c r="D4026" s="8" t="s">
        <v>1415</v>
      </c>
      <c r="E4026" s="8" t="s">
        <v>11619</v>
      </c>
    </row>
    <row r="4027" spans="2:5" ht="12.75" customHeight="1">
      <c r="B4027" s="8" t="s">
        <v>864</v>
      </c>
      <c r="C4027" s="8" t="s">
        <v>865</v>
      </c>
      <c r="D4027" s="8" t="s">
        <v>11620</v>
      </c>
      <c r="E4027" s="8" t="s">
        <v>11620</v>
      </c>
    </row>
    <row r="4028" spans="2:5" ht="12.75" customHeight="1">
      <c r="B4028" s="8" t="s">
        <v>864</v>
      </c>
      <c r="C4028" s="8" t="s">
        <v>865</v>
      </c>
      <c r="D4028" s="8" t="s">
        <v>11621</v>
      </c>
      <c r="E4028" s="8" t="s">
        <v>11622</v>
      </c>
    </row>
    <row r="4029" spans="2:5" ht="12.75" customHeight="1">
      <c r="B4029" s="8" t="s">
        <v>864</v>
      </c>
      <c r="C4029" s="8" t="s">
        <v>865</v>
      </c>
      <c r="D4029" s="8" t="s">
        <v>10912</v>
      </c>
      <c r="E4029" s="8" t="s">
        <v>10912</v>
      </c>
    </row>
    <row r="4030" spans="2:5" ht="12.75" customHeight="1">
      <c r="B4030" s="8" t="s">
        <v>864</v>
      </c>
      <c r="C4030" s="8" t="s">
        <v>865</v>
      </c>
      <c r="D4030" s="8" t="s">
        <v>1415</v>
      </c>
      <c r="E4030" s="8" t="s">
        <v>11623</v>
      </c>
    </row>
    <row r="4031" spans="2:5" ht="12.75" customHeight="1">
      <c r="B4031" s="8" t="s">
        <v>864</v>
      </c>
      <c r="C4031" s="8" t="s">
        <v>865</v>
      </c>
      <c r="D4031" s="8" t="s">
        <v>1415</v>
      </c>
      <c r="E4031" s="8" t="s">
        <v>11624</v>
      </c>
    </row>
    <row r="4032" spans="2:5" ht="12.75" customHeight="1">
      <c r="B4032" s="8" t="s">
        <v>864</v>
      </c>
      <c r="C4032" s="8" t="s">
        <v>865</v>
      </c>
      <c r="D4032" s="8" t="s">
        <v>11625</v>
      </c>
      <c r="E4032" s="8" t="s">
        <v>11626</v>
      </c>
    </row>
    <row r="4033" spans="2:5" ht="12.75" customHeight="1">
      <c r="B4033" s="8" t="s">
        <v>864</v>
      </c>
      <c r="C4033" s="8" t="s">
        <v>865</v>
      </c>
      <c r="D4033" s="8" t="s">
        <v>1415</v>
      </c>
      <c r="E4033" s="8" t="s">
        <v>11627</v>
      </c>
    </row>
    <row r="4034" spans="2:5" ht="12.75" customHeight="1">
      <c r="B4034" s="8" t="s">
        <v>864</v>
      </c>
      <c r="C4034" s="8" t="s">
        <v>865</v>
      </c>
      <c r="D4034" s="8" t="s">
        <v>1415</v>
      </c>
      <c r="E4034" s="8" t="s">
        <v>11628</v>
      </c>
    </row>
    <row r="4035" spans="2:5" ht="12.75" customHeight="1">
      <c r="B4035" s="8" t="s">
        <v>864</v>
      </c>
      <c r="C4035" s="8" t="s">
        <v>865</v>
      </c>
      <c r="D4035" s="8" t="s">
        <v>1415</v>
      </c>
      <c r="E4035" s="8" t="s">
        <v>11629</v>
      </c>
    </row>
    <row r="4036" spans="2:5" ht="12.75" customHeight="1">
      <c r="B4036" s="8" t="s">
        <v>864</v>
      </c>
      <c r="C4036" s="8" t="s">
        <v>865</v>
      </c>
      <c r="D4036" s="8" t="s">
        <v>11630</v>
      </c>
      <c r="E4036" s="8" t="s">
        <v>11631</v>
      </c>
    </row>
    <row r="4037" spans="2:5" ht="12.75" customHeight="1">
      <c r="B4037" s="8" t="s">
        <v>864</v>
      </c>
      <c r="C4037" s="8" t="s">
        <v>865</v>
      </c>
      <c r="D4037" s="8" t="s">
        <v>11632</v>
      </c>
      <c r="E4037" s="8" t="s">
        <v>11633</v>
      </c>
    </row>
    <row r="4038" spans="2:5" ht="12.75" customHeight="1">
      <c r="B4038" s="8" t="s">
        <v>864</v>
      </c>
      <c r="C4038" s="8" t="s">
        <v>865</v>
      </c>
      <c r="D4038" s="8" t="s">
        <v>1415</v>
      </c>
      <c r="E4038" s="8" t="s">
        <v>11634</v>
      </c>
    </row>
    <row r="4039" spans="2:5" ht="12.75" customHeight="1">
      <c r="B4039" s="8" t="s">
        <v>864</v>
      </c>
      <c r="C4039" s="8" t="s">
        <v>865</v>
      </c>
      <c r="D4039" s="8" t="s">
        <v>11635</v>
      </c>
      <c r="E4039" s="8" t="s">
        <v>11636</v>
      </c>
    </row>
    <row r="4040" spans="2:5" ht="12.75" customHeight="1">
      <c r="B4040" s="8" t="s">
        <v>864</v>
      </c>
      <c r="C4040" s="8" t="s">
        <v>865</v>
      </c>
      <c r="D4040" s="8" t="s">
        <v>11637</v>
      </c>
      <c r="E4040" s="8" t="s">
        <v>11638</v>
      </c>
    </row>
    <row r="4041" spans="2:5" ht="12.75" customHeight="1">
      <c r="B4041" s="8" t="s">
        <v>864</v>
      </c>
      <c r="C4041" s="8" t="s">
        <v>865</v>
      </c>
      <c r="D4041" s="8" t="s">
        <v>11639</v>
      </c>
      <c r="E4041" s="8" t="s">
        <v>11640</v>
      </c>
    </row>
    <row r="4042" spans="2:5" ht="12.75" customHeight="1">
      <c r="B4042" s="8" t="s">
        <v>864</v>
      </c>
      <c r="C4042" s="8" t="s">
        <v>865</v>
      </c>
      <c r="D4042" s="8" t="s">
        <v>11641</v>
      </c>
      <c r="E4042" s="8" t="s">
        <v>11641</v>
      </c>
    </row>
    <row r="4043" spans="2:5" ht="12.75" customHeight="1">
      <c r="B4043" s="8" t="s">
        <v>864</v>
      </c>
      <c r="C4043" s="8" t="s">
        <v>865</v>
      </c>
      <c r="D4043" s="8" t="s">
        <v>1415</v>
      </c>
      <c r="E4043" s="8" t="s">
        <v>11642</v>
      </c>
    </row>
    <row r="4044" spans="2:5" ht="12.75" customHeight="1">
      <c r="B4044" s="8" t="s">
        <v>864</v>
      </c>
      <c r="C4044" s="8" t="s">
        <v>865</v>
      </c>
      <c r="D4044" s="8" t="s">
        <v>1159</v>
      </c>
      <c r="E4044" s="8" t="s">
        <v>11643</v>
      </c>
    </row>
    <row r="4045" spans="2:5" ht="12.75" customHeight="1">
      <c r="B4045" s="8" t="s">
        <v>864</v>
      </c>
      <c r="C4045" s="8" t="s">
        <v>865</v>
      </c>
      <c r="D4045" s="8" t="s">
        <v>11644</v>
      </c>
      <c r="E4045" s="8" t="s">
        <v>11645</v>
      </c>
    </row>
    <row r="4046" spans="2:5" ht="12.75" customHeight="1">
      <c r="B4046" s="8" t="s">
        <v>283</v>
      </c>
      <c r="C4046" s="8" t="s">
        <v>1553</v>
      </c>
      <c r="D4046" s="8" t="s">
        <v>966</v>
      </c>
      <c r="E4046" s="8" t="s">
        <v>11646</v>
      </c>
    </row>
    <row r="4047" spans="2:5" ht="12.75" customHeight="1">
      <c r="B4047" s="8" t="s">
        <v>283</v>
      </c>
      <c r="C4047" s="8" t="s">
        <v>1553</v>
      </c>
      <c r="D4047" s="8" t="s">
        <v>966</v>
      </c>
      <c r="E4047" s="8" t="s">
        <v>11647</v>
      </c>
    </row>
    <row r="4048" spans="2:5" ht="12.75" customHeight="1">
      <c r="B4048" s="8" t="s">
        <v>283</v>
      </c>
      <c r="C4048" s="8" t="s">
        <v>948</v>
      </c>
      <c r="D4048" s="8" t="s">
        <v>966</v>
      </c>
      <c r="E4048" s="8" t="s">
        <v>11648</v>
      </c>
    </row>
    <row r="4049" spans="2:5" ht="12.75" customHeight="1">
      <c r="B4049" s="8" t="s">
        <v>301</v>
      </c>
      <c r="C4049" s="8" t="s">
        <v>894</v>
      </c>
      <c r="D4049" s="8" t="s">
        <v>11191</v>
      </c>
      <c r="E4049" s="8" t="s">
        <v>11649</v>
      </c>
    </row>
    <row r="4050" spans="2:5" ht="12.75" customHeight="1">
      <c r="B4050" s="8" t="s">
        <v>990</v>
      </c>
      <c r="C4050" s="8" t="s">
        <v>991</v>
      </c>
      <c r="D4050" s="8" t="s">
        <v>11650</v>
      </c>
      <c r="E4050" s="8" t="s">
        <v>11651</v>
      </c>
    </row>
    <row r="4051" spans="2:5" ht="12.75" customHeight="1">
      <c r="B4051" s="8" t="s">
        <v>853</v>
      </c>
      <c r="C4051" s="8" t="s">
        <v>1006</v>
      </c>
      <c r="D4051" s="8" t="s">
        <v>11652</v>
      </c>
      <c r="E4051" s="8" t="s">
        <v>11653</v>
      </c>
    </row>
    <row r="4052" spans="2:5" ht="12.75" customHeight="1">
      <c r="B4052" s="8" t="s">
        <v>301</v>
      </c>
      <c r="C4052" s="8" t="s">
        <v>302</v>
      </c>
      <c r="D4052" s="8" t="s">
        <v>1125</v>
      </c>
      <c r="E4052" s="8" t="s">
        <v>11654</v>
      </c>
    </row>
    <row r="4053" spans="2:5" ht="12.75" customHeight="1">
      <c r="B4053" s="8" t="s">
        <v>301</v>
      </c>
      <c r="C4053" s="8" t="s">
        <v>302</v>
      </c>
      <c r="D4053" s="8" t="s">
        <v>1125</v>
      </c>
      <c r="E4053" s="8" t="s">
        <v>11655</v>
      </c>
    </row>
    <row r="4054" spans="2:5" ht="12.75" customHeight="1">
      <c r="B4054" s="8" t="s">
        <v>301</v>
      </c>
      <c r="C4054" s="8" t="s">
        <v>302</v>
      </c>
      <c r="D4054" s="8" t="s">
        <v>1125</v>
      </c>
      <c r="E4054" s="8" t="s">
        <v>1374</v>
      </c>
    </row>
    <row r="4055" spans="2:5" ht="12.75" customHeight="1">
      <c r="B4055" s="8" t="s">
        <v>301</v>
      </c>
      <c r="C4055" s="8" t="s">
        <v>302</v>
      </c>
      <c r="D4055" s="8" t="s">
        <v>1125</v>
      </c>
      <c r="E4055" s="8" t="s">
        <v>11656</v>
      </c>
    </row>
    <row r="4056" spans="2:5" ht="12.75" customHeight="1">
      <c r="B4056" s="8" t="s">
        <v>1945</v>
      </c>
      <c r="C4056" s="8" t="s">
        <v>1946</v>
      </c>
      <c r="D4056" s="8" t="s">
        <v>11657</v>
      </c>
      <c r="E4056" s="8" t="s">
        <v>11658</v>
      </c>
    </row>
    <row r="4057" spans="2:5" ht="12.75" customHeight="1">
      <c r="B4057" s="8" t="s">
        <v>990</v>
      </c>
      <c r="C4057" s="8" t="s">
        <v>991</v>
      </c>
      <c r="D4057" s="8" t="s">
        <v>11659</v>
      </c>
      <c r="E4057" s="8" t="s">
        <v>11660</v>
      </c>
    </row>
    <row r="4058" spans="2:5" ht="12.75" customHeight="1">
      <c r="B4058" s="8" t="s">
        <v>853</v>
      </c>
      <c r="C4058" s="8" t="s">
        <v>1006</v>
      </c>
      <c r="D4058" s="8" t="s">
        <v>11661</v>
      </c>
      <c r="E4058" s="8" t="s">
        <v>11662</v>
      </c>
    </row>
    <row r="4059" spans="2:5" ht="12.75" customHeight="1">
      <c r="B4059" s="8" t="s">
        <v>1024</v>
      </c>
      <c r="C4059" s="8" t="s">
        <v>6296</v>
      </c>
      <c r="D4059" s="8" t="s">
        <v>11663</v>
      </c>
      <c r="E4059" s="8" t="s">
        <v>11664</v>
      </c>
    </row>
    <row r="4060" spans="2:5" ht="12.75" customHeight="1">
      <c r="B4060" s="8" t="s">
        <v>744</v>
      </c>
      <c r="C4060" s="8" t="s">
        <v>1066</v>
      </c>
      <c r="D4060" s="8" t="s">
        <v>752</v>
      </c>
      <c r="E4060" s="8" t="s">
        <v>11665</v>
      </c>
    </row>
    <row r="4061" spans="2:5" ht="12.75" customHeight="1">
      <c r="B4061" s="8" t="s">
        <v>744</v>
      </c>
      <c r="C4061" s="8" t="s">
        <v>6966</v>
      </c>
      <c r="D4061" s="8" t="s">
        <v>334</v>
      </c>
      <c r="E4061" s="8" t="s">
        <v>11666</v>
      </c>
    </row>
    <row r="4062" spans="2:5" ht="12.75" customHeight="1">
      <c r="B4062" s="8" t="s">
        <v>744</v>
      </c>
      <c r="C4062" s="8" t="s">
        <v>1205</v>
      </c>
      <c r="D4062" s="8" t="s">
        <v>334</v>
      </c>
      <c r="E4062" s="8" t="s">
        <v>11667</v>
      </c>
    </row>
    <row r="4063" spans="2:5" ht="12.75" customHeight="1">
      <c r="B4063" s="8" t="s">
        <v>301</v>
      </c>
      <c r="C4063" s="8" t="s">
        <v>888</v>
      </c>
      <c r="D4063" s="8" t="s">
        <v>334</v>
      </c>
      <c r="E4063" s="8" t="s">
        <v>11668</v>
      </c>
    </row>
    <row r="4064" spans="2:5" ht="12.75" customHeight="1">
      <c r="B4064" s="8" t="s">
        <v>301</v>
      </c>
      <c r="C4064" s="8" t="s">
        <v>302</v>
      </c>
      <c r="D4064" s="8" t="s">
        <v>752</v>
      </c>
      <c r="E4064" s="8" t="s">
        <v>11669</v>
      </c>
    </row>
    <row r="4065" spans="2:5" ht="12.75" customHeight="1">
      <c r="B4065" s="8" t="s">
        <v>744</v>
      </c>
      <c r="C4065" s="8" t="s">
        <v>745</v>
      </c>
      <c r="D4065" s="8" t="s">
        <v>752</v>
      </c>
      <c r="E4065" s="8" t="s">
        <v>754</v>
      </c>
    </row>
  </sheetData>
  <autoFilter ref="N3:R254" xr:uid="{00000000-0009-0000-0000-00000C000000}"/>
  <hyperlinks>
    <hyperlink ref="R32" r:id="rId1" xr:uid="{00000000-0004-0000-0C00-000000000000}"/>
    <hyperlink ref="P243" r:id="rId2" xr:uid="{00000000-0004-0000-0C00-000001000000}"/>
    <hyperlink ref="Q243" r:id="rId3" xr:uid="{00000000-0004-0000-0C00-000002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outlinePr summaryBelow="0" summaryRight="0"/>
  </sheetPr>
  <dimension ref="A1:K107"/>
  <sheetViews>
    <sheetView workbookViewId="0"/>
  </sheetViews>
  <sheetFormatPr defaultColWidth="14.42578125" defaultRowHeight="15.75" customHeight="1"/>
  <cols>
    <col min="1" max="1" width="40" customWidth="1"/>
    <col min="3" max="3" width="1.85546875" customWidth="1"/>
    <col min="4" max="4" width="30.5703125" customWidth="1"/>
    <col min="5" max="5" width="11.42578125" customWidth="1"/>
    <col min="6" max="6" width="1.7109375" customWidth="1"/>
    <col min="7" max="7" width="17" customWidth="1"/>
    <col min="9" max="9" width="2" customWidth="1"/>
    <col min="10" max="10" width="28.42578125" customWidth="1"/>
  </cols>
  <sheetData>
    <row r="1" spans="1:11" ht="15.75" customHeight="1">
      <c r="A1" s="587" t="s">
        <v>282</v>
      </c>
      <c r="B1" s="588"/>
      <c r="C1" s="589"/>
      <c r="D1" s="589" t="s">
        <v>604</v>
      </c>
      <c r="E1" s="589"/>
      <c r="F1" s="589"/>
      <c r="G1" s="589" t="s">
        <v>442</v>
      </c>
      <c r="H1" s="589"/>
      <c r="I1" s="589"/>
      <c r="J1" s="587" t="s">
        <v>11670</v>
      </c>
      <c r="K1" s="590"/>
    </row>
    <row r="2" spans="1:11" ht="15.75" customHeight="1">
      <c r="A2" s="591"/>
      <c r="B2" s="590"/>
      <c r="C2" s="592"/>
      <c r="D2" s="593"/>
      <c r="E2" s="592"/>
      <c r="F2" s="592"/>
      <c r="G2" s="593"/>
      <c r="H2" s="592"/>
      <c r="I2" s="592"/>
      <c r="J2" s="594"/>
      <c r="K2" s="590"/>
    </row>
    <row r="3" spans="1:11" ht="15.75" customHeight="1">
      <c r="A3" s="595" t="s">
        <v>5563</v>
      </c>
      <c r="B3" s="596" t="s">
        <v>11671</v>
      </c>
      <c r="C3" s="592"/>
      <c r="D3" s="597" t="s">
        <v>5563</v>
      </c>
      <c r="E3" s="596" t="s">
        <v>11671</v>
      </c>
      <c r="F3" s="592"/>
      <c r="G3" s="597" t="s">
        <v>5563</v>
      </c>
      <c r="H3" s="596" t="s">
        <v>11671</v>
      </c>
      <c r="I3" s="592"/>
      <c r="J3" s="595" t="s">
        <v>5563</v>
      </c>
      <c r="K3" s="596" t="s">
        <v>11671</v>
      </c>
    </row>
    <row r="4" spans="1:11" ht="15.75" customHeight="1">
      <c r="A4" s="598" t="s">
        <v>1030</v>
      </c>
      <c r="B4" s="599" t="s">
        <v>11672</v>
      </c>
      <c r="C4" s="592"/>
      <c r="D4" s="600" t="s">
        <v>5686</v>
      </c>
      <c r="E4" s="599" t="s">
        <v>11673</v>
      </c>
      <c r="F4" s="592"/>
      <c r="G4" s="600" t="s">
        <v>11674</v>
      </c>
      <c r="H4" s="599" t="s">
        <v>11675</v>
      </c>
      <c r="I4" s="592"/>
      <c r="J4" s="598" t="s">
        <v>11676</v>
      </c>
      <c r="K4" s="599" t="s">
        <v>11677</v>
      </c>
    </row>
    <row r="5" spans="1:11" ht="15.75" customHeight="1">
      <c r="A5" s="598" t="s">
        <v>1229</v>
      </c>
      <c r="B5" s="599" t="s">
        <v>11678</v>
      </c>
      <c r="C5" s="592"/>
      <c r="D5" s="600" t="s">
        <v>5690</v>
      </c>
      <c r="E5" s="599" t="s">
        <v>5690</v>
      </c>
      <c r="F5" s="592"/>
      <c r="G5" s="600" t="s">
        <v>11679</v>
      </c>
      <c r="H5" s="599" t="s">
        <v>11680</v>
      </c>
      <c r="I5" s="592"/>
      <c r="J5" s="598" t="s">
        <v>11681</v>
      </c>
      <c r="K5" s="599" t="s">
        <v>11682</v>
      </c>
    </row>
    <row r="6" spans="1:11" ht="15.75" customHeight="1">
      <c r="A6" s="598" t="s">
        <v>1322</v>
      </c>
      <c r="B6" s="599" t="s">
        <v>11683</v>
      </c>
      <c r="C6" s="592"/>
      <c r="D6" s="600" t="s">
        <v>5766</v>
      </c>
      <c r="E6" s="599" t="s">
        <v>11684</v>
      </c>
      <c r="F6" s="592"/>
      <c r="G6" s="600" t="s">
        <v>11685</v>
      </c>
      <c r="H6" s="599" t="s">
        <v>11686</v>
      </c>
      <c r="I6" s="592"/>
      <c r="J6" s="598" t="s">
        <v>11687</v>
      </c>
      <c r="K6" s="599" t="s">
        <v>11688</v>
      </c>
    </row>
    <row r="7" spans="1:11" ht="15.75" customHeight="1">
      <c r="A7" s="598" t="s">
        <v>1010</v>
      </c>
      <c r="B7" s="599" t="s">
        <v>1011</v>
      </c>
      <c r="C7" s="592"/>
      <c r="D7" s="600" t="s">
        <v>5707</v>
      </c>
      <c r="E7" s="599" t="s">
        <v>11689</v>
      </c>
      <c r="F7" s="592"/>
      <c r="G7" s="600" t="s">
        <v>11690</v>
      </c>
      <c r="H7" s="599" t="s">
        <v>11691</v>
      </c>
      <c r="I7" s="592"/>
      <c r="J7" s="598" t="s">
        <v>5586</v>
      </c>
      <c r="K7" s="599" t="s">
        <v>11692</v>
      </c>
    </row>
    <row r="8" spans="1:11" ht="15.75" customHeight="1">
      <c r="A8" s="598" t="s">
        <v>979</v>
      </c>
      <c r="B8" s="599" t="s">
        <v>11693</v>
      </c>
      <c r="C8" s="592"/>
      <c r="D8" s="600" t="s">
        <v>5780</v>
      </c>
      <c r="E8" s="599" t="s">
        <v>11694</v>
      </c>
      <c r="F8" s="592"/>
      <c r="G8" s="600" t="s">
        <v>11695</v>
      </c>
      <c r="H8" s="599" t="s">
        <v>5589</v>
      </c>
      <c r="I8" s="592"/>
      <c r="J8" s="598" t="s">
        <v>11696</v>
      </c>
      <c r="K8" s="599" t="s">
        <v>11697</v>
      </c>
    </row>
    <row r="9" spans="1:11" ht="15.75" customHeight="1">
      <c r="A9" s="598" t="s">
        <v>762</v>
      </c>
      <c r="B9" s="601" t="s">
        <v>11698</v>
      </c>
      <c r="C9" s="592"/>
      <c r="D9" s="600" t="s">
        <v>5761</v>
      </c>
      <c r="E9" s="599" t="s">
        <v>6005</v>
      </c>
      <c r="F9" s="592"/>
      <c r="G9" s="600" t="s">
        <v>11699</v>
      </c>
      <c r="H9" s="599" t="s">
        <v>11700</v>
      </c>
      <c r="I9" s="592"/>
      <c r="J9" s="598" t="s">
        <v>11701</v>
      </c>
      <c r="K9" s="599" t="s">
        <v>11702</v>
      </c>
    </row>
    <row r="10" spans="1:11" ht="15.75" customHeight="1">
      <c r="A10" s="598" t="s">
        <v>870</v>
      </c>
      <c r="B10" s="599" t="s">
        <v>11703</v>
      </c>
      <c r="C10" s="592"/>
      <c r="D10" s="600" t="s">
        <v>5774</v>
      </c>
      <c r="E10" s="599" t="s">
        <v>11704</v>
      </c>
      <c r="F10" s="592"/>
      <c r="G10" s="600" t="s">
        <v>11705</v>
      </c>
      <c r="H10" s="599" t="s">
        <v>11706</v>
      </c>
      <c r="I10" s="592"/>
      <c r="J10" s="598" t="s">
        <v>11707</v>
      </c>
      <c r="K10" s="599" t="s">
        <v>11708</v>
      </c>
    </row>
    <row r="11" spans="1:11" ht="15.75" customHeight="1">
      <c r="A11" s="598" t="s">
        <v>1194</v>
      </c>
      <c r="B11" s="599" t="s">
        <v>11709</v>
      </c>
      <c r="C11" s="592"/>
      <c r="D11" s="600" t="s">
        <v>5701</v>
      </c>
      <c r="E11" s="599" t="s">
        <v>11710</v>
      </c>
      <c r="F11" s="592"/>
      <c r="G11" s="600" t="s">
        <v>11711</v>
      </c>
      <c r="H11" s="599" t="s">
        <v>11712</v>
      </c>
      <c r="I11" s="592"/>
      <c r="J11" s="598" t="s">
        <v>11713</v>
      </c>
      <c r="K11" s="599" t="s">
        <v>11714</v>
      </c>
    </row>
    <row r="12" spans="1:11" ht="15.75" customHeight="1">
      <c r="A12" s="598" t="s">
        <v>1212</v>
      </c>
      <c r="B12" s="599" t="s">
        <v>1213</v>
      </c>
      <c r="C12" s="592"/>
      <c r="D12" s="600" t="s">
        <v>5714</v>
      </c>
      <c r="E12" s="599" t="s">
        <v>11715</v>
      </c>
      <c r="F12" s="592"/>
      <c r="G12" s="600" t="s">
        <v>11716</v>
      </c>
      <c r="H12" s="599" t="s">
        <v>11717</v>
      </c>
      <c r="I12" s="592"/>
      <c r="J12" s="598" t="s">
        <v>11718</v>
      </c>
      <c r="K12" s="599" t="s">
        <v>11719</v>
      </c>
    </row>
    <row r="13" spans="1:11" ht="15.75" customHeight="1">
      <c r="A13" s="598" t="s">
        <v>736</v>
      </c>
      <c r="B13" s="599" t="s">
        <v>11720</v>
      </c>
      <c r="C13" s="592"/>
      <c r="D13" s="600" t="s">
        <v>1187</v>
      </c>
      <c r="E13" s="599" t="s">
        <v>5570</v>
      </c>
      <c r="F13" s="592"/>
      <c r="G13" s="600" t="s">
        <v>11721</v>
      </c>
      <c r="H13" s="599" t="s">
        <v>11722</v>
      </c>
      <c r="I13" s="592"/>
      <c r="J13" s="598" t="s">
        <v>555</v>
      </c>
      <c r="K13" s="599" t="s">
        <v>11723</v>
      </c>
    </row>
    <row r="14" spans="1:11" ht="15.75" customHeight="1">
      <c r="A14" s="598" t="s">
        <v>1434</v>
      </c>
      <c r="B14" s="599" t="s">
        <v>11724</v>
      </c>
      <c r="C14" s="592"/>
      <c r="D14" s="600" t="s">
        <v>5790</v>
      </c>
      <c r="E14" s="599" t="s">
        <v>5785</v>
      </c>
      <c r="F14" s="592"/>
      <c r="G14" s="600" t="s">
        <v>11725</v>
      </c>
      <c r="H14" s="599" t="s">
        <v>3510</v>
      </c>
      <c r="I14" s="592"/>
      <c r="J14" s="598" t="s">
        <v>5588</v>
      </c>
      <c r="K14" s="599" t="s">
        <v>3719</v>
      </c>
    </row>
    <row r="15" spans="1:11" ht="15.75" customHeight="1">
      <c r="A15" s="598" t="s">
        <v>1155</v>
      </c>
      <c r="B15" s="599" t="s">
        <v>11726</v>
      </c>
      <c r="C15" s="592"/>
      <c r="D15" s="600" t="s">
        <v>5721</v>
      </c>
      <c r="E15" s="599" t="s">
        <v>994</v>
      </c>
      <c r="F15" s="592"/>
      <c r="G15" s="600" t="s">
        <v>11727</v>
      </c>
      <c r="H15" s="599" t="s">
        <v>11728</v>
      </c>
      <c r="I15" s="592"/>
      <c r="J15" s="598" t="s">
        <v>11729</v>
      </c>
      <c r="K15" s="599" t="s">
        <v>11730</v>
      </c>
    </row>
    <row r="16" spans="1:11" ht="15.75" customHeight="1">
      <c r="A16" s="598" t="s">
        <v>1026</v>
      </c>
      <c r="B16" s="599" t="s">
        <v>11731</v>
      </c>
      <c r="C16" s="592"/>
      <c r="D16" s="600" t="s">
        <v>5798</v>
      </c>
      <c r="E16" s="599" t="s">
        <v>5794</v>
      </c>
      <c r="F16" s="592"/>
      <c r="G16" s="600" t="s">
        <v>11732</v>
      </c>
      <c r="H16" s="599" t="s">
        <v>11733</v>
      </c>
      <c r="I16" s="592"/>
      <c r="J16" s="598" t="s">
        <v>11734</v>
      </c>
      <c r="K16" s="599" t="s">
        <v>11735</v>
      </c>
    </row>
    <row r="17" spans="1:11" ht="15.75" customHeight="1">
      <c r="A17" s="598" t="s">
        <v>742</v>
      </c>
      <c r="B17" s="599" t="s">
        <v>742</v>
      </c>
      <c r="C17" s="592"/>
      <c r="D17" s="600" t="s">
        <v>5756</v>
      </c>
      <c r="E17" s="599" t="s">
        <v>11736</v>
      </c>
      <c r="F17" s="592"/>
      <c r="G17" s="600" t="s">
        <v>11737</v>
      </c>
      <c r="H17" s="599" t="s">
        <v>11738</v>
      </c>
      <c r="I17" s="592"/>
      <c r="J17" s="598" t="s">
        <v>11739</v>
      </c>
      <c r="K17" s="599" t="s">
        <v>11740</v>
      </c>
    </row>
    <row r="18" spans="1:11" ht="15.75" customHeight="1">
      <c r="A18" s="598" t="s">
        <v>969</v>
      </c>
      <c r="B18" s="599" t="s">
        <v>11741</v>
      </c>
      <c r="C18" s="592"/>
      <c r="D18" s="600" t="s">
        <v>334</v>
      </c>
      <c r="E18" s="599" t="s">
        <v>11742</v>
      </c>
      <c r="F18" s="592"/>
      <c r="G18" s="600" t="s">
        <v>5201</v>
      </c>
      <c r="H18" s="599" t="s">
        <v>5201</v>
      </c>
      <c r="I18" s="592"/>
      <c r="J18" s="598" t="s">
        <v>5583</v>
      </c>
      <c r="K18" s="599" t="s">
        <v>11743</v>
      </c>
    </row>
    <row r="19" spans="1:11" ht="15.75" customHeight="1">
      <c r="A19" s="598" t="s">
        <v>1077</v>
      </c>
      <c r="B19" s="599" t="s">
        <v>11744</v>
      </c>
      <c r="C19" s="592"/>
      <c r="D19" s="592"/>
      <c r="E19" s="592"/>
      <c r="F19" s="592"/>
      <c r="G19" s="600" t="s">
        <v>11745</v>
      </c>
      <c r="H19" s="599" t="s">
        <v>11746</v>
      </c>
      <c r="I19" s="592"/>
      <c r="J19" s="598" t="s">
        <v>11747</v>
      </c>
      <c r="K19" s="599" t="s">
        <v>11748</v>
      </c>
    </row>
    <row r="20" spans="1:11" ht="15.75" customHeight="1">
      <c r="A20" s="600" t="s">
        <v>1021</v>
      </c>
      <c r="B20" s="599" t="s">
        <v>11749</v>
      </c>
      <c r="C20" s="592"/>
      <c r="D20" s="592"/>
      <c r="E20" s="592"/>
      <c r="F20" s="592"/>
      <c r="G20" s="600" t="s">
        <v>11750</v>
      </c>
      <c r="H20" s="599" t="s">
        <v>11751</v>
      </c>
      <c r="I20" s="592"/>
      <c r="J20" s="598" t="s">
        <v>11752</v>
      </c>
      <c r="K20" s="599" t="s">
        <v>11753</v>
      </c>
    </row>
    <row r="21" spans="1:11" ht="15.75" customHeight="1">
      <c r="A21" s="598" t="s">
        <v>1157</v>
      </c>
      <c r="B21" s="599" t="s">
        <v>11754</v>
      </c>
      <c r="C21" s="592"/>
      <c r="D21" s="592"/>
      <c r="E21" s="592"/>
      <c r="F21" s="592"/>
      <c r="G21" s="600" t="s">
        <v>11755</v>
      </c>
      <c r="H21" s="599" t="s">
        <v>11756</v>
      </c>
      <c r="I21" s="592"/>
      <c r="J21" s="598" t="s">
        <v>11711</v>
      </c>
      <c r="K21" s="599" t="s">
        <v>11712</v>
      </c>
    </row>
    <row r="22" spans="1:11" ht="15.75" customHeight="1">
      <c r="A22" s="598" t="s">
        <v>1263</v>
      </c>
      <c r="B22" s="599" t="s">
        <v>1263</v>
      </c>
      <c r="C22" s="592"/>
      <c r="D22" s="592"/>
      <c r="E22" s="592"/>
      <c r="F22" s="592"/>
      <c r="G22" s="600" t="s">
        <v>11757</v>
      </c>
      <c r="H22" s="599" t="s">
        <v>11758</v>
      </c>
      <c r="I22" s="592"/>
      <c r="J22" s="598" t="s">
        <v>5570</v>
      </c>
      <c r="K22" s="599" t="s">
        <v>5570</v>
      </c>
    </row>
    <row r="23" spans="1:11" ht="15.75" customHeight="1">
      <c r="A23" s="598" t="s">
        <v>286</v>
      </c>
      <c r="B23" s="599" t="s">
        <v>11759</v>
      </c>
      <c r="C23" s="592"/>
      <c r="D23" s="592"/>
      <c r="E23" s="592"/>
      <c r="F23" s="592"/>
      <c r="G23" s="600" t="s">
        <v>11760</v>
      </c>
      <c r="H23" s="599" t="s">
        <v>11760</v>
      </c>
      <c r="I23" s="592"/>
      <c r="J23" s="598" t="s">
        <v>5585</v>
      </c>
      <c r="K23" s="599" t="s">
        <v>11761</v>
      </c>
    </row>
    <row r="24" spans="1:11" ht="15.75" customHeight="1">
      <c r="A24" s="598" t="s">
        <v>915</v>
      </c>
      <c r="B24" s="599" t="s">
        <v>11762</v>
      </c>
      <c r="C24" s="592"/>
      <c r="D24" s="592"/>
      <c r="E24" s="592"/>
      <c r="F24" s="592"/>
      <c r="G24" s="600" t="s">
        <v>11763</v>
      </c>
      <c r="H24" s="599" t="s">
        <v>11764</v>
      </c>
      <c r="I24" s="592"/>
      <c r="J24" s="598" t="s">
        <v>11765</v>
      </c>
      <c r="K24" s="599" t="s">
        <v>11766</v>
      </c>
    </row>
    <row r="25" spans="1:11" ht="15.75" customHeight="1">
      <c r="A25" s="598" t="s">
        <v>843</v>
      </c>
      <c r="B25" s="599" t="s">
        <v>11767</v>
      </c>
      <c r="C25" s="592"/>
      <c r="D25" s="592"/>
      <c r="E25" s="592"/>
      <c r="F25" s="592"/>
      <c r="G25" s="600" t="s">
        <v>11768</v>
      </c>
      <c r="H25" s="599" t="s">
        <v>11769</v>
      </c>
      <c r="I25" s="592"/>
      <c r="J25" s="598" t="s">
        <v>11770</v>
      </c>
      <c r="K25" s="599" t="s">
        <v>11771</v>
      </c>
    </row>
    <row r="26" spans="1:11" ht="15.75" customHeight="1">
      <c r="A26" s="598" t="s">
        <v>1279</v>
      </c>
      <c r="B26" s="599" t="s">
        <v>11772</v>
      </c>
      <c r="C26" s="592"/>
      <c r="D26" s="592"/>
      <c r="E26" s="592"/>
      <c r="F26" s="592"/>
      <c r="G26" s="600" t="s">
        <v>11773</v>
      </c>
      <c r="H26" s="599" t="s">
        <v>994</v>
      </c>
      <c r="I26" s="592"/>
      <c r="J26" s="598" t="s">
        <v>11774</v>
      </c>
      <c r="K26" s="599" t="s">
        <v>11775</v>
      </c>
    </row>
    <row r="27" spans="1:11" ht="15.75" customHeight="1">
      <c r="A27" s="598" t="s">
        <v>1203</v>
      </c>
      <c r="B27" s="599" t="s">
        <v>1203</v>
      </c>
      <c r="C27" s="592"/>
      <c r="D27" s="592"/>
      <c r="E27" s="592"/>
      <c r="F27" s="592"/>
      <c r="G27" s="600" t="s">
        <v>11776</v>
      </c>
      <c r="H27" s="599" t="s">
        <v>11777</v>
      </c>
      <c r="I27" s="592"/>
      <c r="J27" s="598" t="s">
        <v>5582</v>
      </c>
      <c r="K27" s="599" t="s">
        <v>11778</v>
      </c>
    </row>
    <row r="28" spans="1:11" ht="13.15">
      <c r="A28" s="598" t="s">
        <v>923</v>
      </c>
      <c r="B28" s="599" t="s">
        <v>923</v>
      </c>
      <c r="C28" s="592"/>
      <c r="D28" s="592"/>
      <c r="E28" s="592"/>
      <c r="F28" s="592"/>
      <c r="G28" s="600" t="s">
        <v>11779</v>
      </c>
      <c r="H28" s="599" t="s">
        <v>6603</v>
      </c>
      <c r="I28" s="592"/>
      <c r="J28" s="598" t="s">
        <v>5581</v>
      </c>
      <c r="K28" s="599" t="s">
        <v>11780</v>
      </c>
    </row>
    <row r="29" spans="1:11" ht="13.15">
      <c r="A29" s="598" t="s">
        <v>950</v>
      </c>
      <c r="B29" s="599" t="s">
        <v>11781</v>
      </c>
      <c r="C29" s="592"/>
      <c r="D29" s="592"/>
      <c r="E29" s="592"/>
      <c r="F29" s="592"/>
      <c r="G29" s="600" t="s">
        <v>11782</v>
      </c>
      <c r="H29" s="599" t="s">
        <v>11783</v>
      </c>
      <c r="I29" s="592"/>
      <c r="J29" s="598" t="s">
        <v>4221</v>
      </c>
      <c r="K29" s="599" t="s">
        <v>11784</v>
      </c>
    </row>
    <row r="30" spans="1:11" ht="13.15">
      <c r="A30" s="598" t="s">
        <v>1187</v>
      </c>
      <c r="B30" s="599" t="s">
        <v>5570</v>
      </c>
      <c r="C30" s="592"/>
      <c r="D30" s="592"/>
      <c r="E30" s="592"/>
      <c r="F30" s="592"/>
      <c r="G30" s="600" t="s">
        <v>11785</v>
      </c>
      <c r="H30" s="599" t="s">
        <v>11786</v>
      </c>
      <c r="I30" s="592"/>
      <c r="J30" s="598" t="s">
        <v>11787</v>
      </c>
      <c r="K30" s="599" t="s">
        <v>11788</v>
      </c>
    </row>
    <row r="31" spans="1:11" ht="13.15">
      <c r="A31" s="598" t="s">
        <v>1269</v>
      </c>
      <c r="B31" s="599" t="s">
        <v>1678</v>
      </c>
      <c r="C31" s="592"/>
      <c r="D31" s="592"/>
      <c r="E31" s="592"/>
      <c r="F31" s="592"/>
      <c r="G31" s="600" t="s">
        <v>11789</v>
      </c>
      <c r="H31" s="599" t="s">
        <v>11789</v>
      </c>
      <c r="I31" s="592"/>
      <c r="J31" s="598" t="s">
        <v>5584</v>
      </c>
      <c r="K31" s="599" t="s">
        <v>11790</v>
      </c>
    </row>
    <row r="32" spans="1:11" ht="13.15">
      <c r="A32" s="598" t="s">
        <v>1310</v>
      </c>
      <c r="B32" s="599" t="s">
        <v>11791</v>
      </c>
      <c r="C32" s="592"/>
      <c r="D32" s="592"/>
      <c r="E32" s="592"/>
      <c r="F32" s="592"/>
      <c r="G32" s="600" t="s">
        <v>11792</v>
      </c>
      <c r="H32" s="599" t="s">
        <v>11793</v>
      </c>
      <c r="I32" s="592"/>
      <c r="J32" s="598" t="s">
        <v>11794</v>
      </c>
      <c r="K32" s="599" t="s">
        <v>11795</v>
      </c>
    </row>
    <row r="33" spans="1:11" ht="13.15">
      <c r="A33" s="598" t="s">
        <v>1016</v>
      </c>
      <c r="B33" s="599" t="s">
        <v>1016</v>
      </c>
      <c r="C33" s="592"/>
      <c r="D33" s="592"/>
      <c r="E33" s="592"/>
      <c r="F33" s="592"/>
      <c r="G33" s="600" t="s">
        <v>11796</v>
      </c>
      <c r="H33" s="599" t="s">
        <v>11797</v>
      </c>
      <c r="I33" s="592"/>
      <c r="J33" s="598" t="s">
        <v>11798</v>
      </c>
      <c r="K33" s="599" t="s">
        <v>11799</v>
      </c>
    </row>
    <row r="34" spans="1:11" ht="13.15">
      <c r="A34" s="598" t="s">
        <v>1319</v>
      </c>
      <c r="B34" s="599" t="s">
        <v>1319</v>
      </c>
      <c r="C34" s="592"/>
      <c r="D34" s="592"/>
      <c r="E34" s="592"/>
      <c r="F34" s="592"/>
      <c r="G34" s="600" t="s">
        <v>11800</v>
      </c>
      <c r="H34" s="599" t="s">
        <v>11801</v>
      </c>
      <c r="I34" s="592"/>
      <c r="J34" s="598" t="s">
        <v>11802</v>
      </c>
      <c r="K34" s="599" t="s">
        <v>11802</v>
      </c>
    </row>
    <row r="35" spans="1:11" ht="13.15">
      <c r="A35" s="598" t="s">
        <v>1164</v>
      </c>
      <c r="B35" s="599" t="s">
        <v>11803</v>
      </c>
      <c r="C35" s="592"/>
      <c r="D35" s="592"/>
      <c r="E35" s="592"/>
      <c r="F35" s="592"/>
      <c r="G35" s="600" t="s">
        <v>11804</v>
      </c>
      <c r="H35" s="599" t="s">
        <v>11805</v>
      </c>
      <c r="I35" s="592"/>
      <c r="J35" s="598" t="s">
        <v>5604</v>
      </c>
      <c r="K35" s="599" t="s">
        <v>11806</v>
      </c>
    </row>
    <row r="36" spans="1:11" ht="13.15">
      <c r="A36" s="598" t="s">
        <v>780</v>
      </c>
      <c r="B36" s="599" t="s">
        <v>11807</v>
      </c>
      <c r="C36" s="592"/>
      <c r="D36" s="592"/>
      <c r="E36" s="592"/>
      <c r="F36" s="592"/>
      <c r="G36" s="600" t="s">
        <v>11808</v>
      </c>
      <c r="H36" s="599" t="s">
        <v>1312</v>
      </c>
      <c r="I36" s="592"/>
      <c r="J36" s="598" t="s">
        <v>11809</v>
      </c>
      <c r="K36" s="599" t="s">
        <v>4354</v>
      </c>
    </row>
    <row r="37" spans="1:11" ht="13.15">
      <c r="A37" s="598" t="s">
        <v>1060</v>
      </c>
      <c r="B37" s="599" t="s">
        <v>11810</v>
      </c>
      <c r="C37" s="592"/>
      <c r="D37" s="592"/>
      <c r="E37" s="592"/>
      <c r="F37" s="592"/>
      <c r="G37" s="592"/>
      <c r="H37" s="592"/>
      <c r="I37" s="592"/>
      <c r="J37" s="598" t="s">
        <v>11811</v>
      </c>
      <c r="K37" s="599" t="s">
        <v>11812</v>
      </c>
    </row>
    <row r="38" spans="1:11" ht="13.15">
      <c r="A38" s="598" t="s">
        <v>861</v>
      </c>
      <c r="B38" s="599" t="s">
        <v>862</v>
      </c>
      <c r="C38" s="592"/>
      <c r="D38" s="592"/>
      <c r="E38" s="592"/>
      <c r="F38" s="592"/>
      <c r="G38" s="592"/>
      <c r="H38" s="592"/>
      <c r="I38" s="592"/>
      <c r="J38" s="598" t="s">
        <v>11813</v>
      </c>
      <c r="K38" s="599" t="s">
        <v>11812</v>
      </c>
    </row>
    <row r="39" spans="1:11" ht="13.15">
      <c r="A39" s="598" t="s">
        <v>938</v>
      </c>
      <c r="B39" s="599" t="s">
        <v>11814</v>
      </c>
      <c r="C39" s="592"/>
      <c r="D39" s="592"/>
      <c r="E39" s="592"/>
      <c r="F39" s="592"/>
      <c r="G39" s="592"/>
      <c r="H39" s="592"/>
      <c r="I39" s="592"/>
      <c r="J39" s="598" t="s">
        <v>11815</v>
      </c>
      <c r="K39" s="599" t="s">
        <v>11816</v>
      </c>
    </row>
    <row r="40" spans="1:11" ht="13.15">
      <c r="A40" s="598" t="s">
        <v>768</v>
      </c>
      <c r="B40" s="601" t="s">
        <v>11698</v>
      </c>
      <c r="C40" s="592"/>
      <c r="D40" s="592"/>
      <c r="E40" s="592"/>
      <c r="F40" s="592"/>
      <c r="G40" s="592"/>
      <c r="H40" s="592"/>
      <c r="I40" s="592"/>
      <c r="J40" s="598" t="s">
        <v>11817</v>
      </c>
      <c r="K40" s="599" t="s">
        <v>11818</v>
      </c>
    </row>
    <row r="41" spans="1:11" ht="13.15">
      <c r="A41" s="602" t="s">
        <v>944</v>
      </c>
      <c r="B41" s="601" t="s">
        <v>11698</v>
      </c>
      <c r="C41" s="592"/>
      <c r="D41" s="592"/>
      <c r="E41" s="592"/>
      <c r="F41" s="592"/>
      <c r="G41" s="592"/>
      <c r="H41" s="592"/>
      <c r="I41" s="592"/>
      <c r="J41" s="598" t="s">
        <v>11819</v>
      </c>
      <c r="K41" s="599" t="s">
        <v>11818</v>
      </c>
    </row>
    <row r="42" spans="1:11" ht="13.15">
      <c r="A42" s="598" t="s">
        <v>810</v>
      </c>
      <c r="B42" s="601" t="s">
        <v>11698</v>
      </c>
      <c r="C42" s="592"/>
      <c r="D42" s="592"/>
      <c r="E42" s="592"/>
      <c r="F42" s="592"/>
      <c r="G42" s="592"/>
      <c r="H42" s="592"/>
      <c r="I42" s="592"/>
      <c r="J42" s="598" t="s">
        <v>11820</v>
      </c>
      <c r="K42" s="599" t="s">
        <v>11821</v>
      </c>
    </row>
    <row r="43" spans="1:11" ht="13.15">
      <c r="A43" s="602" t="s">
        <v>732</v>
      </c>
      <c r="B43" s="601" t="s">
        <v>11698</v>
      </c>
      <c r="C43" s="592"/>
      <c r="D43" s="592"/>
      <c r="E43" s="592"/>
      <c r="F43" s="592"/>
      <c r="G43" s="592"/>
      <c r="H43" s="592"/>
      <c r="I43" s="592"/>
      <c r="J43" s="598" t="s">
        <v>11822</v>
      </c>
      <c r="K43" s="599" t="s">
        <v>11823</v>
      </c>
    </row>
    <row r="44" spans="1:11" ht="13.15">
      <c r="A44" s="598" t="s">
        <v>756</v>
      </c>
      <c r="B44" s="601" t="s">
        <v>11698</v>
      </c>
      <c r="C44" s="592"/>
      <c r="D44" s="592"/>
      <c r="E44" s="592"/>
      <c r="F44" s="592"/>
      <c r="G44" s="592"/>
      <c r="H44" s="592"/>
      <c r="I44" s="592"/>
      <c r="J44" s="598" t="s">
        <v>4187</v>
      </c>
      <c r="K44" s="599" t="s">
        <v>11742</v>
      </c>
    </row>
    <row r="45" spans="1:11" ht="13.15">
      <c r="A45" s="598" t="s">
        <v>859</v>
      </c>
      <c r="B45" s="599" t="s">
        <v>11824</v>
      </c>
      <c r="C45" s="592"/>
      <c r="D45" s="592"/>
      <c r="E45" s="592"/>
      <c r="F45" s="592"/>
      <c r="G45" s="592"/>
      <c r="H45" s="592"/>
      <c r="I45" s="592"/>
      <c r="J45" s="598" t="s">
        <v>5587</v>
      </c>
      <c r="K45" s="599" t="s">
        <v>11825</v>
      </c>
    </row>
    <row r="46" spans="1:11" ht="13.15">
      <c r="A46" s="598" t="s">
        <v>825</v>
      </c>
      <c r="B46" s="599" t="s">
        <v>11826</v>
      </c>
      <c r="C46" s="592"/>
      <c r="D46" s="592"/>
      <c r="E46" s="592"/>
      <c r="F46" s="592"/>
      <c r="G46" s="592"/>
      <c r="H46" s="592"/>
      <c r="I46" s="592"/>
      <c r="J46" s="598" t="s">
        <v>5605</v>
      </c>
      <c r="K46" s="599" t="s">
        <v>11827</v>
      </c>
    </row>
    <row r="47" spans="1:11" ht="13.15">
      <c r="A47" s="598" t="s">
        <v>747</v>
      </c>
      <c r="B47" s="599" t="s">
        <v>11828</v>
      </c>
      <c r="C47" s="592"/>
      <c r="D47" s="592"/>
      <c r="E47" s="592"/>
      <c r="F47" s="592"/>
      <c r="G47" s="592"/>
      <c r="H47" s="592"/>
      <c r="I47" s="592"/>
      <c r="J47" s="598" t="s">
        <v>11829</v>
      </c>
      <c r="K47" s="599" t="s">
        <v>11830</v>
      </c>
    </row>
    <row r="48" spans="1:11" ht="13.15">
      <c r="A48" s="598" t="s">
        <v>1000</v>
      </c>
      <c r="B48" s="599" t="s">
        <v>11831</v>
      </c>
      <c r="C48" s="592"/>
      <c r="D48" s="592"/>
      <c r="E48" s="592"/>
      <c r="F48" s="592"/>
      <c r="G48" s="592"/>
      <c r="H48" s="592"/>
      <c r="I48" s="592"/>
      <c r="J48" s="594"/>
      <c r="K48" s="590"/>
    </row>
    <row r="49" spans="1:2" ht="13.15">
      <c r="A49" s="598" t="s">
        <v>966</v>
      </c>
      <c r="B49" s="599" t="s">
        <v>11832</v>
      </c>
    </row>
    <row r="50" spans="1:2" ht="13.15">
      <c r="A50" s="598" t="s">
        <v>928</v>
      </c>
      <c r="B50" s="599" t="s">
        <v>928</v>
      </c>
    </row>
    <row r="51" spans="1:2" ht="13.15">
      <c r="A51" s="598" t="s">
        <v>1198</v>
      </c>
      <c r="B51" s="599" t="s">
        <v>11833</v>
      </c>
    </row>
    <row r="52" spans="1:2" ht="13.15">
      <c r="A52" s="598" t="s">
        <v>777</v>
      </c>
      <c r="B52" s="599" t="s">
        <v>11834</v>
      </c>
    </row>
    <row r="53" spans="1:2" ht="13.15">
      <c r="A53" s="598" t="s">
        <v>1056</v>
      </c>
      <c r="B53" s="599" t="s">
        <v>11835</v>
      </c>
    </row>
    <row r="54" spans="1:2" ht="13.15">
      <c r="A54" s="598" t="s">
        <v>1091</v>
      </c>
      <c r="B54" s="599" t="s">
        <v>11836</v>
      </c>
    </row>
    <row r="55" spans="1:2" ht="13.15">
      <c r="A55" s="598" t="s">
        <v>1314</v>
      </c>
      <c r="B55" s="599" t="s">
        <v>11837</v>
      </c>
    </row>
    <row r="56" spans="1:2" ht="13.15">
      <c r="A56" s="598" t="s">
        <v>1354</v>
      </c>
      <c r="B56" s="599" t="s">
        <v>11838</v>
      </c>
    </row>
    <row r="57" spans="1:2" ht="13.15">
      <c r="A57" s="598" t="s">
        <v>1125</v>
      </c>
      <c r="B57" s="599" t="s">
        <v>11839</v>
      </c>
    </row>
    <row r="58" spans="1:2" ht="13.15">
      <c r="A58" s="598" t="s">
        <v>1105</v>
      </c>
      <c r="B58" s="599" t="s">
        <v>11840</v>
      </c>
    </row>
    <row r="59" spans="1:2" ht="13.15">
      <c r="A59" s="598" t="s">
        <v>1347</v>
      </c>
      <c r="B59" s="599" t="s">
        <v>11841</v>
      </c>
    </row>
    <row r="60" spans="1:2" ht="13.15">
      <c r="A60" s="598" t="s">
        <v>784</v>
      </c>
      <c r="B60" s="599" t="s">
        <v>784</v>
      </c>
    </row>
    <row r="61" spans="1:2" ht="13.15">
      <c r="A61" s="598" t="s">
        <v>1159</v>
      </c>
      <c r="B61" s="599" t="s">
        <v>11842</v>
      </c>
    </row>
    <row r="62" spans="1:2" ht="13.15">
      <c r="A62" s="598" t="s">
        <v>1300</v>
      </c>
      <c r="B62" s="599" t="s">
        <v>11843</v>
      </c>
    </row>
    <row r="63" spans="1:2" ht="13.15">
      <c r="A63" s="598" t="s">
        <v>1296</v>
      </c>
      <c r="B63" s="599" t="s">
        <v>11844</v>
      </c>
    </row>
    <row r="64" spans="1:2" ht="13.15">
      <c r="A64" s="598" t="s">
        <v>909</v>
      </c>
      <c r="B64" s="599" t="s">
        <v>11845</v>
      </c>
    </row>
    <row r="65" spans="1:2" ht="13.15">
      <c r="A65" s="598" t="s">
        <v>1306</v>
      </c>
      <c r="B65" s="599" t="s">
        <v>1306</v>
      </c>
    </row>
    <row r="66" spans="1:2" ht="13.15">
      <c r="A66" s="598" t="s">
        <v>1423</v>
      </c>
      <c r="B66" s="601" t="s">
        <v>11698</v>
      </c>
    </row>
    <row r="67" spans="1:2" ht="13.15">
      <c r="A67" s="598" t="s">
        <v>933</v>
      </c>
      <c r="B67" s="599" t="s">
        <v>11846</v>
      </c>
    </row>
    <row r="68" spans="1:2" ht="13.15">
      <c r="A68" s="598" t="s">
        <v>1251</v>
      </c>
      <c r="B68" s="599" t="s">
        <v>11847</v>
      </c>
    </row>
    <row r="69" spans="1:2" ht="13.15">
      <c r="A69" s="598" t="s">
        <v>791</v>
      </c>
      <c r="B69" s="599" t="s">
        <v>11784</v>
      </c>
    </row>
    <row r="70" spans="1:2" ht="13.15">
      <c r="A70" s="598" t="s">
        <v>822</v>
      </c>
      <c r="B70" s="601" t="s">
        <v>11698</v>
      </c>
    </row>
    <row r="71" spans="1:2" ht="13.15">
      <c r="A71" s="598" t="s">
        <v>993</v>
      </c>
      <c r="B71" s="599" t="s">
        <v>11848</v>
      </c>
    </row>
    <row r="72" spans="1:2" ht="13.15">
      <c r="A72" s="598" t="s">
        <v>1260</v>
      </c>
      <c r="B72" s="599" t="s">
        <v>11849</v>
      </c>
    </row>
    <row r="73" spans="1:2" ht="13.15">
      <c r="A73" s="598" t="s">
        <v>961</v>
      </c>
      <c r="B73" s="599" t="s">
        <v>11850</v>
      </c>
    </row>
    <row r="74" spans="1:2" ht="13.15">
      <c r="A74" s="598" t="s">
        <v>1007</v>
      </c>
      <c r="B74" s="599" t="s">
        <v>1007</v>
      </c>
    </row>
    <row r="75" spans="1:2" ht="13.15">
      <c r="A75" s="598" t="s">
        <v>857</v>
      </c>
      <c r="B75" s="599" t="s">
        <v>857</v>
      </c>
    </row>
    <row r="76" spans="1:2" ht="13.15">
      <c r="A76" s="598" t="s">
        <v>1094</v>
      </c>
      <c r="B76" s="599" t="s">
        <v>11851</v>
      </c>
    </row>
    <row r="77" spans="1:2" ht="13.15">
      <c r="A77" s="598" t="s">
        <v>1317</v>
      </c>
      <c r="B77" s="599" t="s">
        <v>1317</v>
      </c>
    </row>
    <row r="78" spans="1:2" ht="13.15">
      <c r="A78" s="598" t="s">
        <v>1141</v>
      </c>
      <c r="B78" s="599" t="s">
        <v>11852</v>
      </c>
    </row>
    <row r="79" spans="1:2" ht="13.15">
      <c r="A79" s="598" t="s">
        <v>1144</v>
      </c>
      <c r="B79" s="599" t="s">
        <v>1144</v>
      </c>
    </row>
    <row r="80" spans="1:2" ht="13.15">
      <c r="A80" s="598" t="s">
        <v>984</v>
      </c>
      <c r="B80" s="599" t="s">
        <v>984</v>
      </c>
    </row>
    <row r="81" spans="1:2" ht="13.15">
      <c r="A81" s="598" t="s">
        <v>1110</v>
      </c>
      <c r="B81" s="599" t="s">
        <v>1110</v>
      </c>
    </row>
    <row r="82" spans="1:2" ht="13.15">
      <c r="A82" s="598" t="s">
        <v>304</v>
      </c>
      <c r="B82" s="599" t="s">
        <v>4354</v>
      </c>
    </row>
    <row r="83" spans="1:2" ht="13.15">
      <c r="A83" s="598" t="s">
        <v>752</v>
      </c>
      <c r="B83" s="599" t="s">
        <v>11853</v>
      </c>
    </row>
    <row r="84" spans="1:2" ht="13.15">
      <c r="A84" s="598" t="s">
        <v>1051</v>
      </c>
      <c r="B84" s="599" t="s">
        <v>11854</v>
      </c>
    </row>
    <row r="85" spans="1:2" ht="13.15">
      <c r="A85" s="598" t="s">
        <v>838</v>
      </c>
      <c r="B85" s="599" t="s">
        <v>11855</v>
      </c>
    </row>
    <row r="86" spans="1:2" ht="13.15">
      <c r="A86" s="598" t="s">
        <v>847</v>
      </c>
      <c r="B86" s="599" t="s">
        <v>11855</v>
      </c>
    </row>
    <row r="87" spans="1:2" ht="13.15">
      <c r="A87" s="598" t="s">
        <v>1013</v>
      </c>
      <c r="B87" s="599" t="s">
        <v>11856</v>
      </c>
    </row>
    <row r="88" spans="1:2" ht="13.15">
      <c r="A88" s="598" t="s">
        <v>855</v>
      </c>
      <c r="B88" s="599" t="s">
        <v>855</v>
      </c>
    </row>
    <row r="89" spans="1:2" ht="13.15">
      <c r="A89" s="598" t="s">
        <v>728</v>
      </c>
      <c r="B89" s="599" t="s">
        <v>11857</v>
      </c>
    </row>
    <row r="90" spans="1:2" ht="13.15">
      <c r="A90" s="598" t="s">
        <v>1351</v>
      </c>
      <c r="B90" s="599" t="s">
        <v>11858</v>
      </c>
    </row>
    <row r="91" spans="1:2" ht="13.15">
      <c r="A91" s="598" t="s">
        <v>1303</v>
      </c>
      <c r="B91" s="599" t="s">
        <v>11859</v>
      </c>
    </row>
    <row r="92" spans="1:2" ht="13.15">
      <c r="A92" s="598" t="s">
        <v>1153</v>
      </c>
      <c r="B92" s="599" t="s">
        <v>11860</v>
      </c>
    </row>
    <row r="93" spans="1:2" ht="13.15">
      <c r="A93" s="598" t="s">
        <v>851</v>
      </c>
      <c r="B93" s="599" t="s">
        <v>11861</v>
      </c>
    </row>
    <row r="94" spans="1:2" ht="13.15">
      <c r="A94" s="598" t="s">
        <v>957</v>
      </c>
      <c r="B94" s="599" t="s">
        <v>957</v>
      </c>
    </row>
    <row r="95" spans="1:2" ht="13.15">
      <c r="A95" s="598" t="s">
        <v>1147</v>
      </c>
      <c r="B95" s="599" t="s">
        <v>11862</v>
      </c>
    </row>
    <row r="96" spans="1:2" ht="13.15">
      <c r="A96" s="598" t="s">
        <v>788</v>
      </c>
      <c r="B96" s="599" t="s">
        <v>11863</v>
      </c>
    </row>
    <row r="97" spans="1:2" ht="13.15">
      <c r="A97" s="598" t="s">
        <v>1245</v>
      </c>
      <c r="B97" s="599" t="s">
        <v>11864</v>
      </c>
    </row>
    <row r="98" spans="1:2" ht="13.15">
      <c r="A98" s="598" t="s">
        <v>1069</v>
      </c>
      <c r="B98" s="599" t="s">
        <v>11742</v>
      </c>
    </row>
    <row r="99" spans="1:2" ht="13.15">
      <c r="A99" s="598" t="s">
        <v>1098</v>
      </c>
      <c r="B99" s="599" t="s">
        <v>11865</v>
      </c>
    </row>
    <row r="100" spans="1:2" ht="13.15">
      <c r="A100" s="598" t="s">
        <v>334</v>
      </c>
      <c r="B100" s="599" t="s">
        <v>11742</v>
      </c>
    </row>
    <row r="101" spans="1:2" ht="13.15">
      <c r="A101" s="598" t="s">
        <v>1312</v>
      </c>
      <c r="B101" s="599" t="s">
        <v>1312</v>
      </c>
    </row>
    <row r="102" spans="1:2" ht="13.15">
      <c r="A102" s="598" t="s">
        <v>920</v>
      </c>
      <c r="B102" s="599" t="s">
        <v>11828</v>
      </c>
    </row>
    <row r="103" spans="1:2" ht="13.15">
      <c r="A103" s="598" t="s">
        <v>1222</v>
      </c>
      <c r="B103" s="599" t="s">
        <v>11866</v>
      </c>
    </row>
    <row r="104" spans="1:2" ht="13.15">
      <c r="A104" s="598" t="s">
        <v>1215</v>
      </c>
      <c r="B104" s="599" t="s">
        <v>11867</v>
      </c>
    </row>
    <row r="105" spans="1:2" ht="13.15">
      <c r="A105" s="598" t="s">
        <v>1150</v>
      </c>
      <c r="B105" s="599" t="s">
        <v>1151</v>
      </c>
    </row>
    <row r="106" spans="1:2" ht="13.15">
      <c r="A106" s="598" t="s">
        <v>1064</v>
      </c>
      <c r="B106" s="599" t="s">
        <v>1064</v>
      </c>
    </row>
    <row r="107" spans="1:2" ht="13.15">
      <c r="A107" s="598" t="s">
        <v>831</v>
      </c>
      <c r="B107" s="599" t="s">
        <v>11742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Brief</vt:lpstr>
      <vt:lpstr>Summary from India</vt:lpstr>
      <vt:lpstr>Outputs</vt:lpstr>
      <vt:lpstr>TVC Classification</vt:lpstr>
      <vt:lpstr>INDONESIA</vt:lpstr>
      <vt:lpstr>INDIA</vt:lpstr>
      <vt:lpstr>MALAYSIA</vt:lpstr>
      <vt:lpstr>VIETNAM</vt:lpstr>
      <vt:lpstr>All Markets - CE vs DE</vt:lpstr>
      <vt:lpstr>PRE-TESTING (PREDICT-AI) ALL MA</vt:lpstr>
      <vt:lpstr>INDONESIA TVC GEO</vt:lpstr>
      <vt:lpstr>Category name</vt:lpstr>
      <vt:lpstr>Advertiser-code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Anil Cheriyedath</cp:lastModifiedBy>
  <dcterms:modified xsi:type="dcterms:W3CDTF">2024-12-01T13:29:24Z</dcterms:modified>
</cp:coreProperties>
</file>