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activeTab="4"/>
  </bookViews>
  <sheets>
    <sheet name="Prospective (demo-LF)" sheetId="1" r:id="rId1"/>
    <sheet name="breathing parameters" sheetId="2" r:id="rId2"/>
    <sheet name="Control (demo-LF)" sheetId="3" r:id="rId3"/>
    <sheet name="Control breathing parameters" sheetId="4" r:id="rId4"/>
    <sheet name="GAP" sheetId="5" r:id="rId5"/>
  </sheets>
  <calcPr calcId="145621"/>
</workbook>
</file>

<file path=xl/calcChain.xml><?xml version="1.0" encoding="utf-8"?>
<calcChain xmlns="http://schemas.openxmlformats.org/spreadsheetml/2006/main">
  <c r="A5" i="5" l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4" i="5"/>
  <c r="A3" i="5"/>
  <c r="G26" i="5"/>
  <c r="G12" i="5"/>
  <c r="G3" i="5"/>
  <c r="G4" i="5"/>
  <c r="G13" i="5"/>
  <c r="G14" i="5"/>
  <c r="G15" i="5"/>
  <c r="G24" i="5"/>
  <c r="G6" i="5"/>
  <c r="G25" i="5"/>
  <c r="G17" i="5"/>
  <c r="G18" i="5"/>
  <c r="G7" i="5"/>
  <c r="G27" i="5"/>
  <c r="G28" i="5"/>
  <c r="G20" i="5"/>
  <c r="G10" i="5"/>
  <c r="G21" i="5"/>
  <c r="G22" i="5"/>
  <c r="G29" i="5"/>
  <c r="G30" i="5"/>
  <c r="G31" i="5"/>
  <c r="G32" i="5"/>
  <c r="G9" i="5"/>
  <c r="G19" i="5"/>
  <c r="G23" i="5"/>
  <c r="G11" i="5"/>
  <c r="G8" i="5" l="1"/>
  <c r="G16" i="5"/>
  <c r="G5" i="5"/>
  <c r="G2" i="5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R21" i="3"/>
  <c r="Q21" i="3"/>
  <c r="P21" i="3"/>
  <c r="O21" i="3"/>
  <c r="M21" i="3"/>
  <c r="L21" i="3"/>
  <c r="K21" i="3"/>
  <c r="J21" i="3"/>
  <c r="H21" i="3"/>
  <c r="G21" i="3"/>
  <c r="F21" i="3"/>
  <c r="R20" i="3"/>
  <c r="Q20" i="3"/>
  <c r="P20" i="3"/>
  <c r="O20" i="3"/>
  <c r="M20" i="3"/>
  <c r="L20" i="3"/>
  <c r="K20" i="3"/>
  <c r="J20" i="3"/>
  <c r="H20" i="3"/>
  <c r="G20" i="3"/>
  <c r="F20" i="3"/>
  <c r="N8" i="3"/>
  <c r="I8" i="3"/>
  <c r="N7" i="3"/>
  <c r="I7" i="3"/>
  <c r="N6" i="3"/>
  <c r="I6" i="3"/>
  <c r="N5" i="3"/>
  <c r="I5" i="3"/>
  <c r="N4" i="3"/>
  <c r="I4" i="3"/>
  <c r="N3" i="3"/>
  <c r="I3" i="3"/>
  <c r="I21" i="3" s="1"/>
  <c r="N2" i="3"/>
  <c r="I2" i="3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H34" i="1"/>
  <c r="G34" i="1"/>
  <c r="F34" i="1"/>
  <c r="Y33" i="1"/>
  <c r="X33" i="1"/>
  <c r="W33" i="1"/>
  <c r="V33" i="1"/>
  <c r="U33" i="1"/>
  <c r="T33" i="1"/>
  <c r="S33" i="1"/>
  <c r="R33" i="1"/>
  <c r="Q33" i="1"/>
  <c r="P33" i="1"/>
  <c r="O33" i="1"/>
  <c r="M33" i="1"/>
  <c r="L33" i="1"/>
  <c r="K33" i="1"/>
  <c r="J33" i="1"/>
  <c r="H33" i="1"/>
  <c r="G33" i="1"/>
  <c r="F33" i="1"/>
  <c r="N30" i="1"/>
  <c r="I30" i="1"/>
  <c r="N29" i="1"/>
  <c r="I29" i="1"/>
  <c r="N28" i="1"/>
  <c r="I28" i="1"/>
  <c r="N27" i="1"/>
  <c r="I27" i="1"/>
  <c r="N26" i="1"/>
  <c r="I26" i="1"/>
  <c r="N25" i="1"/>
  <c r="I25" i="1"/>
  <c r="N24" i="1"/>
  <c r="I24" i="1"/>
  <c r="N23" i="1"/>
  <c r="I23" i="1"/>
  <c r="N22" i="1"/>
  <c r="I22" i="1"/>
  <c r="N21" i="1"/>
  <c r="I21" i="1"/>
  <c r="N20" i="1"/>
  <c r="I20" i="1"/>
  <c r="N19" i="1"/>
  <c r="I19" i="1"/>
  <c r="N18" i="1"/>
  <c r="I18" i="1"/>
  <c r="N17" i="1"/>
  <c r="I17" i="1"/>
  <c r="N16" i="1"/>
  <c r="I16" i="1"/>
  <c r="N15" i="1"/>
  <c r="I15" i="1"/>
  <c r="N14" i="1"/>
  <c r="I14" i="1"/>
  <c r="N13" i="1"/>
  <c r="I13" i="1"/>
  <c r="N12" i="1"/>
  <c r="I12" i="1"/>
  <c r="N11" i="1"/>
  <c r="I11" i="1"/>
  <c r="N10" i="1"/>
  <c r="I10" i="1"/>
  <c r="N9" i="1"/>
  <c r="I9" i="1"/>
  <c r="N8" i="1"/>
  <c r="I8" i="1"/>
  <c r="N7" i="1"/>
  <c r="I7" i="1"/>
  <c r="N6" i="1"/>
  <c r="I6" i="1"/>
  <c r="N5" i="1"/>
  <c r="I5" i="1"/>
  <c r="N4" i="1"/>
  <c r="I4" i="1"/>
  <c r="N3" i="1"/>
  <c r="I3" i="1"/>
  <c r="N2" i="1"/>
  <c r="N33" i="1" s="1"/>
  <c r="I2" i="1"/>
  <c r="I34" i="1" s="1"/>
  <c r="I20" i="3" l="1"/>
  <c r="N21" i="3"/>
  <c r="N20" i="3"/>
  <c r="I33" i="1"/>
</calcChain>
</file>

<file path=xl/sharedStrings.xml><?xml version="1.0" encoding="utf-8"?>
<sst xmlns="http://schemas.openxmlformats.org/spreadsheetml/2006/main" count="648" uniqueCount="277">
  <si>
    <t>PIN</t>
  </si>
  <si>
    <t>GENDER</t>
  </si>
  <si>
    <t>ETHNICITY</t>
  </si>
  <si>
    <t>SMOKING STATUS</t>
  </si>
  <si>
    <t>AGE (years)</t>
  </si>
  <si>
    <t>HEIGHT (m)</t>
  </si>
  <si>
    <t>WEIGHT (kg)</t>
  </si>
  <si>
    <t>BMI (kg/m2)</t>
  </si>
  <si>
    <t>FEV1 (L/s)</t>
  </si>
  <si>
    <t>FEV1 % PREDICTED</t>
  </si>
  <si>
    <t>FVC (L)</t>
  </si>
  <si>
    <t>FVC % PREDICTED</t>
  </si>
  <si>
    <t>FEV1/FVC (%)</t>
  </si>
  <si>
    <t>TLCO (mL/min/mmHg)</t>
  </si>
  <si>
    <t>TLCO % PREDICTED</t>
  </si>
  <si>
    <t>BG Hb conc (g/100 mL)</t>
  </si>
  <si>
    <t>TLCOc</t>
  </si>
  <si>
    <t>TLCOc % PREDICTED</t>
  </si>
  <si>
    <t>PO2 (kPa)</t>
  </si>
  <si>
    <t>PCO2 (kPa)</t>
  </si>
  <si>
    <t>sO2 (%)</t>
  </si>
  <si>
    <t>HRCT severity</t>
  </si>
  <si>
    <t>Breathlessness score</t>
  </si>
  <si>
    <t>Cough severity</t>
  </si>
  <si>
    <t>PIP 014</t>
  </si>
  <si>
    <t>Female</t>
  </si>
  <si>
    <t>Caucasian</t>
  </si>
  <si>
    <t>Ex - quit 43 yrs ago</t>
  </si>
  <si>
    <t>persistent</t>
  </si>
  <si>
    <t>PIP 011</t>
  </si>
  <si>
    <t>Male</t>
  </si>
  <si>
    <t>Ex - quit 4 yrs ago</t>
  </si>
  <si>
    <t>n/a</t>
  </si>
  <si>
    <t>PIP 013</t>
  </si>
  <si>
    <t>Never</t>
  </si>
  <si>
    <t>PIP 012</t>
  </si>
  <si>
    <t>Ex - quit 15 yrs ago</t>
  </si>
  <si>
    <t>PIP 016</t>
  </si>
  <si>
    <t>PIP 017</t>
  </si>
  <si>
    <t>Ex - quit 20 yrs ago</t>
  </si>
  <si>
    <t>sporadic</t>
  </si>
  <si>
    <t>PIP 018</t>
  </si>
  <si>
    <t>PIP 019</t>
  </si>
  <si>
    <t>Ex - quit 30 yrs ago</t>
  </si>
  <si>
    <t>PIP 020</t>
  </si>
  <si>
    <t>PIP 021</t>
  </si>
  <si>
    <t>PIP 023</t>
  </si>
  <si>
    <t>Ex - quit 1 yr ago</t>
  </si>
  <si>
    <t>PIP 022</t>
  </si>
  <si>
    <t>PIP 003</t>
  </si>
  <si>
    <t>Asian</t>
  </si>
  <si>
    <t>Ex - quit 3 yrs ago</t>
  </si>
  <si>
    <t>severe</t>
  </si>
  <si>
    <t>PIP 024</t>
  </si>
  <si>
    <t>Ex - quit 2 yrs ago</t>
  </si>
  <si>
    <t>PIP 025</t>
  </si>
  <si>
    <t>moderately severe</t>
  </si>
  <si>
    <t>PIP 026</t>
  </si>
  <si>
    <t>Smoker - 10/day</t>
  </si>
  <si>
    <t>PIP 027</t>
  </si>
  <si>
    <t>Ex - quit 50 yrs ago</t>
  </si>
  <si>
    <t>PIP 028</t>
  </si>
  <si>
    <t>Ex - quit 40 yrs ago</t>
  </si>
  <si>
    <t>PIP 029</t>
  </si>
  <si>
    <t>Ex - quit 26 yrs ago</t>
  </si>
  <si>
    <t>PIP 010</t>
  </si>
  <si>
    <t>PIP 030</t>
  </si>
  <si>
    <t>Ex - quit 21 yrs ago</t>
  </si>
  <si>
    <t>PIP 008</t>
  </si>
  <si>
    <t>PIP 031</t>
  </si>
  <si>
    <t>Ex - quit 35 yrs ago</t>
  </si>
  <si>
    <t>mild</t>
  </si>
  <si>
    <t>PIP 032</t>
  </si>
  <si>
    <t>Ex - quit 37 yrs ago</t>
  </si>
  <si>
    <t>PIP 033</t>
  </si>
  <si>
    <t>Ex - quit 22 yrs ago</t>
  </si>
  <si>
    <t>PIP 034</t>
  </si>
  <si>
    <t>PIP 035</t>
  </si>
  <si>
    <t>Ex - quit 45 yrs ago</t>
  </si>
  <si>
    <t>PIP 036</t>
  </si>
  <si>
    <t>Ex - quit 27 yrs ago</t>
  </si>
  <si>
    <t>PIP 037</t>
  </si>
  <si>
    <t>PIP 038</t>
  </si>
  <si>
    <t>8/day</t>
  </si>
  <si>
    <t>PIP 039</t>
  </si>
  <si>
    <t>Ex - quit 10 yrs ago</t>
  </si>
  <si>
    <t>TOTAL</t>
  </si>
  <si>
    <t>MEAN</t>
  </si>
  <si>
    <t>STDEV</t>
  </si>
  <si>
    <t>Normal</t>
  </si>
  <si>
    <t>PO2</t>
  </si>
  <si>
    <t>10.7-13.3</t>
  </si>
  <si>
    <t>PCO2</t>
  </si>
  <si>
    <t>4.67-6</t>
  </si>
  <si>
    <t>tTOT</t>
  </si>
  <si>
    <t>Sp02</t>
  </si>
  <si>
    <t>Ttot</t>
  </si>
  <si>
    <t>Ti</t>
  </si>
  <si>
    <t>Pif</t>
  </si>
  <si>
    <t>Tpif</t>
  </si>
  <si>
    <t>Te</t>
  </si>
  <si>
    <t>Pef</t>
  </si>
  <si>
    <t>Tepf</t>
  </si>
  <si>
    <t>Vt-in</t>
  </si>
  <si>
    <t>Vt-out</t>
  </si>
  <si>
    <t>Fvg_v</t>
  </si>
  <si>
    <t>Fvg_f</t>
  </si>
  <si>
    <t>vrange</t>
  </si>
  <si>
    <t>frange</t>
  </si>
  <si>
    <t>Fvg_v_in</t>
  </si>
  <si>
    <t>fvg_f_in</t>
  </si>
  <si>
    <t>vrange_in</t>
  </si>
  <si>
    <t>frange_in</t>
  </si>
  <si>
    <t>Cit</t>
  </si>
  <si>
    <t>cif</t>
  </si>
  <si>
    <t>trange</t>
  </si>
  <si>
    <t>Cit_in</t>
  </si>
  <si>
    <t>cif_in</t>
  </si>
  <si>
    <t>trange_in</t>
  </si>
  <si>
    <t>frange_n</t>
  </si>
  <si>
    <t>Tppef20</t>
  </si>
  <si>
    <t>Tppef80</t>
  </si>
  <si>
    <t>Mean</t>
  </si>
  <si>
    <t>Stdev</t>
  </si>
  <si>
    <t>PIP 3</t>
  </si>
  <si>
    <t>PIP 8</t>
  </si>
  <si>
    <t>PIP 10</t>
  </si>
  <si>
    <t>PIP 11</t>
  </si>
  <si>
    <t>PIP 12</t>
  </si>
  <si>
    <t>PIP 13</t>
  </si>
  <si>
    <t>PIP 14</t>
  </si>
  <si>
    <t>PIP 16</t>
  </si>
  <si>
    <t>PIP 17</t>
  </si>
  <si>
    <t>PIP 18</t>
  </si>
  <si>
    <t>PIP 19</t>
  </si>
  <si>
    <t>PIP 20</t>
  </si>
  <si>
    <t>PIP 21</t>
  </si>
  <si>
    <t>PIP 22</t>
  </si>
  <si>
    <t>PIP 23</t>
  </si>
  <si>
    <t>PIP 24</t>
  </si>
  <si>
    <t>PIP 25</t>
  </si>
  <si>
    <t>PIP 26</t>
  </si>
  <si>
    <t>PIP 27</t>
  </si>
  <si>
    <t>PIP 28</t>
  </si>
  <si>
    <t>PIP 29</t>
  </si>
  <si>
    <t>PIP 30</t>
  </si>
  <si>
    <t>PIP 31</t>
  </si>
  <si>
    <t>PIP 32</t>
  </si>
  <si>
    <t>PIP 33</t>
  </si>
  <si>
    <t>PIP 34</t>
  </si>
  <si>
    <t>PIP 35</t>
  </si>
  <si>
    <t>PIP 36</t>
  </si>
  <si>
    <t>PIP 37</t>
  </si>
  <si>
    <t>−0.5852</t>
  </si>
  <si>
    <t>−0.2069</t>
  </si>
  <si>
    <t>−0.1834</t>
  </si>
  <si>
    <t>PIP 38</t>
  </si>
  <si>
    <t>−0.7024</t>
  </si>
  <si>
    <t>−0.2634</t>
  </si>
  <si>
    <t>−0.2221</t>
  </si>
  <si>
    <t>PIP 39</t>
  </si>
  <si>
    <t>−0.8315</t>
  </si>
  <si>
    <t>−0.2961</t>
  </si>
  <si>
    <t>−0.2553</t>
  </si>
  <si>
    <t>BREATHLESSNESS SCORE</t>
  </si>
  <si>
    <t>COUGH SCORE</t>
  </si>
  <si>
    <t>PIPc 001</t>
  </si>
  <si>
    <t>PIPc 002</t>
  </si>
  <si>
    <t>PIPc 003</t>
  </si>
  <si>
    <t>PIPc 004</t>
  </si>
  <si>
    <t>PIPc 005</t>
  </si>
  <si>
    <t>PIPc 006</t>
  </si>
  <si>
    <t>PIPc 007</t>
  </si>
  <si>
    <t>PIPc 008</t>
  </si>
  <si>
    <t>PIPc 009</t>
  </si>
  <si>
    <t>PIPc 010</t>
  </si>
  <si>
    <t>PIPc 011</t>
  </si>
  <si>
    <t>Ex - quit 47 yrs ago</t>
  </si>
  <si>
    <t>PIPc 012</t>
  </si>
  <si>
    <t>communication difficulty</t>
  </si>
  <si>
    <t>PIPc 013</t>
  </si>
  <si>
    <t>found mouthpiece uncomfortable</t>
  </si>
  <si>
    <t>PIPc 014</t>
  </si>
  <si>
    <t>worried about drooling</t>
  </si>
  <si>
    <t>PIPc 015</t>
  </si>
  <si>
    <t>airway obstruction but not medically diagnosed</t>
  </si>
  <si>
    <t>PIPc 016</t>
  </si>
  <si>
    <t>Ex - quit 60 yrs ago</t>
  </si>
  <si>
    <t>PIPc 017</t>
  </si>
  <si>
    <t>found noseclips uncomfortable; exagerrated breathing</t>
  </si>
  <si>
    <t>PIPc 018</t>
  </si>
  <si>
    <t>PIPc1</t>
  </si>
  <si>
    <t>PIPc2</t>
  </si>
  <si>
    <t>PIPc3</t>
  </si>
  <si>
    <t>PIPc4</t>
  </si>
  <si>
    <t>−0.39</t>
  </si>
  <si>
    <t>−0.15</t>
  </si>
  <si>
    <t>−0.14</t>
  </si>
  <si>
    <t>PIPc5</t>
  </si>
  <si>
    <t>−0.37311</t>
  </si>
  <si>
    <t>−0.15180</t>
  </si>
  <si>
    <t>−0.14416</t>
  </si>
  <si>
    <t>PIPc6</t>
  </si>
  <si>
    <t>−0.2969</t>
  </si>
  <si>
    <t>−0.1212</t>
  </si>
  <si>
    <t>−0.1092</t>
  </si>
  <si>
    <t>PIPc7</t>
  </si>
  <si>
    <t>−0.4567</t>
  </si>
  <si>
    <t>−0.1820</t>
  </si>
  <si>
    <t>−0.1660</t>
  </si>
  <si>
    <t>PIPc8</t>
  </si>
  <si>
    <t>−0.3179</t>
  </si>
  <si>
    <t>−0.1206</t>
  </si>
  <si>
    <t>−0.1134</t>
  </si>
  <si>
    <t>PIPc9</t>
  </si>
  <si>
    <t>−0.3478</t>
  </si>
  <si>
    <t>−0.1335</t>
  </si>
  <si>
    <t>−0.1213</t>
  </si>
  <si>
    <t>PIPc10</t>
  </si>
  <si>
    <t>−0.3338</t>
  </si>
  <si>
    <t>−0.1370</t>
  </si>
  <si>
    <t>−0.1299</t>
  </si>
  <si>
    <t>PIPc11</t>
  </si>
  <si>
    <t>−0.5387</t>
  </si>
  <si>
    <t>−0.2116</t>
  </si>
  <si>
    <t>−0.2027</t>
  </si>
  <si>
    <t>PIPc13</t>
  </si>
  <si>
    <t>−0.3360</t>
  </si>
  <si>
    <t>−0.1226</t>
  </si>
  <si>
    <t>−0.1071</t>
  </si>
  <si>
    <t>PIPc14</t>
  </si>
  <si>
    <t>−0.5180</t>
  </si>
  <si>
    <t>−0.2017</t>
  </si>
  <si>
    <t>−0.1916</t>
  </si>
  <si>
    <t>PIPc15</t>
  </si>
  <si>
    <t>−0.5962</t>
  </si>
  <si>
    <t>−0.2206</t>
  </si>
  <si>
    <t>−0.1945</t>
  </si>
  <si>
    <t>PIPc16</t>
  </si>
  <si>
    <t>−0.2383</t>
  </si>
  <si>
    <t>−0.0894</t>
  </si>
  <si>
    <t>−0.0815</t>
  </si>
  <si>
    <t>PIPc17</t>
  </si>
  <si>
    <t>−1.4842</t>
  </si>
  <si>
    <t>−0.5603</t>
  </si>
  <si>
    <t>−0.5026</t>
  </si>
  <si>
    <t>PIPc18</t>
  </si>
  <si>
    <t>−1.0086</t>
  </si>
  <si>
    <t>−0.3861</t>
  </si>
  <si>
    <t>−0.3453</t>
  </si>
  <si>
    <t>Gender</t>
  </si>
  <si>
    <t>Female = 0</t>
  </si>
  <si>
    <t>Age</t>
  </si>
  <si>
    <r>
      <rPr>
        <u/>
        <sz val="11"/>
        <color rgb="FF000000"/>
        <rFont val="Calibri"/>
        <family val="2"/>
      </rPr>
      <t>&lt;</t>
    </r>
    <r>
      <rPr>
        <sz val="11"/>
        <color rgb="FF000000"/>
        <rFont val="Calibri"/>
        <family val="2"/>
        <charset val="1"/>
      </rPr>
      <t>60 = 0</t>
    </r>
  </si>
  <si>
    <t>61-65= 1</t>
  </si>
  <si>
    <t>&gt;65 =2</t>
  </si>
  <si>
    <t>Physiology</t>
  </si>
  <si>
    <t>male=1</t>
  </si>
  <si>
    <t>%FVC</t>
  </si>
  <si>
    <t>&gt;75=0</t>
  </si>
  <si>
    <t>50-75=1</t>
  </si>
  <si>
    <t>&lt;50 =2</t>
  </si>
  <si>
    <t>%TLCO</t>
  </si>
  <si>
    <t>&gt;55=0</t>
  </si>
  <si>
    <t>36-55=1</t>
  </si>
  <si>
    <r>
      <rPr>
        <u/>
        <sz val="11"/>
        <color rgb="FF000000"/>
        <rFont val="Calibri"/>
        <family val="2"/>
      </rPr>
      <t>&lt;</t>
    </r>
    <r>
      <rPr>
        <sz val="11"/>
        <color rgb="FF000000"/>
        <rFont val="Calibri"/>
        <family val="2"/>
        <charset val="1"/>
      </rPr>
      <t>35=2</t>
    </r>
  </si>
  <si>
    <t>Can't perform=3</t>
  </si>
  <si>
    <t>GAP</t>
  </si>
  <si>
    <t>STAGE</t>
  </si>
  <si>
    <t>I</t>
  </si>
  <si>
    <t>II</t>
  </si>
  <si>
    <t>III</t>
  </si>
  <si>
    <t>Points</t>
  </si>
  <si>
    <t>0-3</t>
  </si>
  <si>
    <t>4 to 5</t>
  </si>
  <si>
    <t>6 to 8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</si>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</sst>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-* #,##0.00_-;\-* #,##0.00_-;_-* \-??_-;_-@_-"/>
  </numFmts>
  <fonts count="1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80008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00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7030A0"/>
      <name val="Calibri"/>
      <family val="2"/>
      <charset val="1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CC"/>
        <bgColor rgb="FFCCFFFF"/>
      </patternFill>
    </fill>
  </fills>
  <borders count="48">
    <border>
      <left/>
      <right/>
      <top/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>
      <left/>
      <right/>
      <top style="medium">
        <color rgb="FF333333"/>
      </top>
      <bottom style="medium">
        <color rgb="FF333333"/>
      </bottom>
      <diagonal/>
    </border>
    <border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medium">
        <color rgb="FF333333"/>
      </left>
      <right/>
      <top style="medium">
        <color rgb="FF333333"/>
      </top>
      <bottom style="thin">
        <color rgb="FF333333"/>
      </bottom>
      <diagonal/>
    </border>
    <border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>
      <left/>
      <right style="medium">
        <color rgb="FF333333"/>
      </right>
      <top/>
      <bottom/>
      <diagonal/>
    </border>
    <border>
      <left style="medium">
        <color rgb="FF333333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rgb="FF333333"/>
      </top>
      <bottom style="thin">
        <color rgb="FF333333"/>
      </bottom>
      <diagonal/>
    </border>
    <border>
      <left style="medium">
        <color auto="1"/>
      </left>
      <right style="medium">
        <color auto="1"/>
      </right>
      <top style="medium">
        <color rgb="FF333333"/>
      </top>
      <bottom style="medium">
        <color rgb="FF333333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rgb="FF333333"/>
      </bottom>
      <diagonal/>
    </border>
    <border>
      <left style="medium">
        <color rgb="FF333333"/>
      </left>
      <right/>
      <top style="medium">
        <color rgb="FF333333"/>
      </top>
      <bottom/>
      <diagonal/>
    </border>
    <border>
      <left style="thin">
        <color rgb="FF333333"/>
      </left>
      <right style="thin">
        <color rgb="FF333333"/>
      </right>
      <top style="medium">
        <color rgb="FF333333"/>
      </top>
      <bottom/>
      <diagonal/>
    </border>
    <border>
      <left style="thin">
        <color rgb="FF333333"/>
      </left>
      <right/>
      <top style="medium">
        <color rgb="FF333333"/>
      </top>
      <bottom/>
      <diagonal/>
    </border>
    <border>
      <left style="medium">
        <color rgb="FF333333"/>
      </left>
      <right style="thin">
        <color rgb="FF333333"/>
      </right>
      <top style="medium">
        <color rgb="FF333333"/>
      </top>
      <bottom/>
      <diagonal/>
    </border>
    <border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rgb="FF333333"/>
      </top>
      <bottom style="thin">
        <color rgb="FF333333"/>
      </bottom>
      <diagonal/>
    </border>
    <border>
      <left style="hair">
        <color auto="1"/>
      </left>
      <right style="hair">
        <color auto="1"/>
      </right>
      <top style="medium">
        <color rgb="FF333333"/>
      </top>
      <bottom style="medium">
        <color rgb="FF333333"/>
      </bottom>
      <diagonal/>
    </border>
    <border>
      <left style="medium">
        <color auto="1"/>
      </left>
      <right/>
      <top style="medium">
        <color rgb="FF333333"/>
      </top>
      <bottom style="medium">
        <color rgb="FF3333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33333"/>
      </left>
      <right/>
      <top style="thin">
        <color rgb="FF33333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30">
    <xf numFmtId="0" fontId="0" fillId="0" borderId="0" xfId="0"/>
    <xf numFmtId="0" fontId="9" fillId="0" borderId="0" xfId="1"/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0" fillId="0" borderId="0" xfId="1" applyFont="1" applyBorder="1" applyAlignment="1" applyProtection="1"/>
    <xf numFmtId="0" fontId="0" fillId="0" borderId="5" xfId="1" applyFont="1" applyBorder="1" applyAlignment="1" applyProtection="1"/>
    <xf numFmtId="0" fontId="0" fillId="0" borderId="6" xfId="1" applyFont="1" applyBorder="1" applyAlignment="1" applyProtection="1"/>
    <xf numFmtId="164" fontId="0" fillId="0" borderId="6" xfId="1" applyNumberFormat="1" applyFont="1" applyBorder="1" applyAlignment="1" applyProtection="1"/>
    <xf numFmtId="164" fontId="0" fillId="0" borderId="5" xfId="1" applyNumberFormat="1" applyFont="1" applyBorder="1" applyAlignment="1" applyProtection="1"/>
    <xf numFmtId="2" fontId="0" fillId="0" borderId="5" xfId="1" applyNumberFormat="1" applyFont="1" applyBorder="1" applyAlignment="1" applyProtection="1"/>
    <xf numFmtId="0" fontId="2" fillId="0" borderId="5" xfId="1" applyFont="1" applyBorder="1" applyAlignment="1" applyProtection="1"/>
    <xf numFmtId="164" fontId="3" fillId="0" borderId="5" xfId="1" applyNumberFormat="1" applyFont="1" applyBorder="1" applyAlignment="1" applyProtection="1"/>
    <xf numFmtId="2" fontId="4" fillId="0" borderId="5" xfId="1" applyNumberFormat="1" applyFont="1" applyBorder="1" applyAlignment="1" applyProtection="1"/>
    <xf numFmtId="0" fontId="0" fillId="0" borderId="7" xfId="1" applyFont="1" applyBorder="1" applyAlignment="1" applyProtection="1"/>
    <xf numFmtId="0" fontId="0" fillId="0" borderId="8" xfId="1" applyFont="1" applyBorder="1" applyAlignment="1" applyProtection="1"/>
    <xf numFmtId="164" fontId="0" fillId="0" borderId="7" xfId="1" applyNumberFormat="1" applyFont="1" applyBorder="1" applyAlignment="1" applyProtection="1"/>
    <xf numFmtId="2" fontId="0" fillId="0" borderId="7" xfId="1" applyNumberFormat="1" applyFont="1" applyBorder="1" applyAlignment="1" applyProtection="1"/>
    <xf numFmtId="0" fontId="2" fillId="0" borderId="7" xfId="1" applyFont="1" applyBorder="1" applyAlignment="1" applyProtection="1"/>
    <xf numFmtId="0" fontId="5" fillId="0" borderId="7" xfId="1" applyFont="1" applyBorder="1" applyAlignment="1" applyProtection="1"/>
    <xf numFmtId="0" fontId="4" fillId="0" borderId="7" xfId="1" applyFont="1" applyBorder="1" applyAlignment="1" applyProtection="1"/>
    <xf numFmtId="0" fontId="2" fillId="0" borderId="0" xfId="1" applyFont="1" applyBorder="1" applyAlignment="1" applyProtection="1"/>
    <xf numFmtId="0" fontId="2" fillId="0" borderId="8" xfId="1" applyFont="1" applyBorder="1" applyAlignment="1" applyProtection="1"/>
    <xf numFmtId="164" fontId="2" fillId="0" borderId="7" xfId="1" applyNumberFormat="1" applyFont="1" applyBorder="1" applyAlignment="1" applyProtection="1"/>
    <xf numFmtId="2" fontId="2" fillId="0" borderId="7" xfId="1" applyNumberFormat="1" applyFont="1" applyBorder="1" applyAlignment="1" applyProtection="1"/>
    <xf numFmtId="0" fontId="3" fillId="0" borderId="7" xfId="1" applyFont="1" applyBorder="1" applyAlignment="1" applyProtection="1"/>
    <xf numFmtId="164" fontId="4" fillId="0" borderId="7" xfId="1" applyNumberFormat="1" applyFont="1" applyBorder="1" applyAlignment="1" applyProtection="1"/>
    <xf numFmtId="164" fontId="0" fillId="3" borderId="6" xfId="1" applyNumberFormat="1" applyFont="1" applyFill="1" applyBorder="1" applyAlignment="1" applyProtection="1"/>
    <xf numFmtId="1" fontId="2" fillId="0" borderId="7" xfId="1" applyNumberFormat="1" applyFont="1" applyBorder="1" applyAlignment="1" applyProtection="1"/>
    <xf numFmtId="164" fontId="6" fillId="0" borderId="7" xfId="1" applyNumberFormat="1" applyFont="1" applyBorder="1" applyAlignment="1" applyProtection="1"/>
    <xf numFmtId="0" fontId="2" fillId="0" borderId="7" xfId="1" applyFont="1" applyBorder="1" applyAlignment="1" applyProtection="1">
      <alignment horizontal="left"/>
    </xf>
    <xf numFmtId="0" fontId="6" fillId="0" borderId="7" xfId="1" applyFont="1" applyBorder="1" applyAlignment="1" applyProtection="1"/>
    <xf numFmtId="164" fontId="5" fillId="0" borderId="7" xfId="1" applyNumberFormat="1" applyFont="1" applyBorder="1" applyAlignment="1" applyProtection="1"/>
    <xf numFmtId="0" fontId="7" fillId="0" borderId="7" xfId="1" applyFont="1" applyBorder="1" applyAlignment="1" applyProtection="1"/>
    <xf numFmtId="2" fontId="4" fillId="0" borderId="7" xfId="1" applyNumberFormat="1" applyFont="1" applyBorder="1" applyAlignment="1" applyProtection="1"/>
    <xf numFmtId="0" fontId="0" fillId="3" borderId="8" xfId="1" applyFont="1" applyFill="1" applyBorder="1" applyAlignment="1" applyProtection="1"/>
    <xf numFmtId="165" fontId="0" fillId="0" borderId="7" xfId="1" applyNumberFormat="1" applyFont="1" applyBorder="1" applyAlignment="1" applyProtection="1">
      <alignment horizontal="right"/>
    </xf>
    <xf numFmtId="0" fontId="8" fillId="0" borderId="7" xfId="1" applyFont="1" applyBorder="1" applyAlignment="1" applyProtection="1"/>
    <xf numFmtId="0" fontId="0" fillId="0" borderId="0" xfId="1" applyFont="1"/>
    <xf numFmtId="0" fontId="0" fillId="3" borderId="0" xfId="1" applyFont="1" applyFill="1"/>
    <xf numFmtId="0" fontId="5" fillId="0" borderId="0" xfId="1" applyFont="1"/>
    <xf numFmtId="0" fontId="4" fillId="0" borderId="0" xfId="1" applyFont="1"/>
    <xf numFmtId="0" fontId="1" fillId="0" borderId="0" xfId="1" applyFont="1" applyBorder="1" applyAlignment="1" applyProtection="1"/>
    <xf numFmtId="0" fontId="1" fillId="0" borderId="9" xfId="1" applyFont="1" applyBorder="1" applyAlignment="1" applyProtection="1"/>
    <xf numFmtId="164" fontId="0" fillId="0" borderId="10" xfId="1" applyNumberFormat="1" applyFont="1" applyBorder="1" applyAlignment="1" applyProtection="1"/>
    <xf numFmtId="2" fontId="0" fillId="0" borderId="10" xfId="1" applyNumberFormat="1" applyFont="1" applyBorder="1" applyAlignment="1" applyProtection="1"/>
    <xf numFmtId="0" fontId="1" fillId="0" borderId="11" xfId="1" applyFont="1" applyBorder="1" applyAlignment="1" applyProtection="1"/>
    <xf numFmtId="2" fontId="0" fillId="0" borderId="0" xfId="1" applyNumberFormat="1" applyFont="1" applyBorder="1" applyAlignment="1" applyProtection="1"/>
    <xf numFmtId="0" fontId="0" fillId="0" borderId="12" xfId="1" applyFont="1" applyBorder="1" applyAlignment="1" applyProtection="1"/>
    <xf numFmtId="0" fontId="0" fillId="4" borderId="0" xfId="1" applyFont="1" applyFill="1" applyBorder="1" applyAlignment="1" applyProtection="1"/>
    <xf numFmtId="0" fontId="0" fillId="4" borderId="14" xfId="1" applyFont="1" applyFill="1" applyBorder="1" applyAlignment="1" applyProtection="1"/>
    <xf numFmtId="0" fontId="0" fillId="4" borderId="15" xfId="1" applyFont="1" applyFill="1" applyBorder="1" applyAlignment="1" applyProtection="1"/>
    <xf numFmtId="0" fontId="0" fillId="0" borderId="16" xfId="1" applyFont="1" applyBorder="1" applyAlignment="1" applyProtection="1"/>
    <xf numFmtId="2" fontId="0" fillId="0" borderId="14" xfId="1" applyNumberFormat="1" applyFont="1" applyBorder="1" applyAlignment="1" applyProtection="1"/>
    <xf numFmtId="2" fontId="0" fillId="0" borderId="15" xfId="1" applyNumberFormat="1" applyFont="1" applyBorder="1" applyAlignment="1" applyProtection="1"/>
    <xf numFmtId="0" fontId="1" fillId="5" borderId="17" xfId="1" applyFont="1" applyFill="1" applyBorder="1" applyAlignment="1" applyProtection="1"/>
    <xf numFmtId="2" fontId="1" fillId="5" borderId="18" xfId="1" applyNumberFormat="1" applyFont="1" applyFill="1" applyBorder="1" applyAlignment="1" applyProtection="1"/>
    <xf numFmtId="2" fontId="1" fillId="5" borderId="19" xfId="1" applyNumberFormat="1" applyFont="1" applyFill="1" applyBorder="1" applyAlignment="1" applyProtection="1"/>
    <xf numFmtId="2" fontId="1" fillId="5" borderId="20" xfId="1" applyNumberFormat="1" applyFont="1" applyFill="1" applyBorder="1" applyAlignment="1" applyProtection="1"/>
    <xf numFmtId="0" fontId="0" fillId="0" borderId="21" xfId="1" applyFont="1" applyBorder="1" applyAlignment="1" applyProtection="1"/>
    <xf numFmtId="0" fontId="1" fillId="4" borderId="13" xfId="1" applyFont="1" applyFill="1" applyBorder="1" applyAlignment="1" applyProtection="1">
      <alignment horizontal="center"/>
    </xf>
    <xf numFmtId="0" fontId="1" fillId="4" borderId="22" xfId="1" applyFont="1" applyFill="1" applyBorder="1" applyAlignment="1" applyProtection="1">
      <alignment horizontal="center"/>
    </xf>
    <xf numFmtId="0" fontId="1" fillId="4" borderId="2" xfId="1" applyFont="1" applyFill="1" applyBorder="1" applyAlignment="1" applyProtection="1">
      <alignment horizontal="center"/>
    </xf>
    <xf numFmtId="0" fontId="1" fillId="4" borderId="23" xfId="1" applyFont="1" applyFill="1" applyBorder="1" applyAlignment="1" applyProtection="1">
      <alignment horizontal="center"/>
    </xf>
    <xf numFmtId="0" fontId="1" fillId="4" borderId="24" xfId="1" applyFont="1" applyFill="1" applyBorder="1" applyAlignment="1" applyProtection="1">
      <alignment horizontal="center"/>
    </xf>
    <xf numFmtId="0" fontId="1" fillId="4" borderId="25" xfId="1" applyFont="1" applyFill="1" applyBorder="1" applyAlignment="1" applyProtection="1">
      <alignment horizontal="center"/>
    </xf>
    <xf numFmtId="0" fontId="1" fillId="4" borderId="26" xfId="1" applyFont="1" applyFill="1" applyBorder="1" applyAlignment="1" applyProtection="1">
      <alignment horizontal="center"/>
    </xf>
    <xf numFmtId="0" fontId="1" fillId="4" borderId="7" xfId="1" applyFont="1" applyFill="1" applyBorder="1" applyAlignment="1" applyProtection="1">
      <alignment horizontal="center"/>
    </xf>
    <xf numFmtId="0" fontId="2" fillId="0" borderId="27" xfId="1" applyFont="1" applyBorder="1" applyAlignment="1" applyProtection="1"/>
    <xf numFmtId="0" fontId="0" fillId="0" borderId="27" xfId="1" applyFont="1" applyBorder="1" applyAlignment="1" applyProtection="1"/>
    <xf numFmtId="0" fontId="0" fillId="0" borderId="28" xfId="1" applyFont="1" applyBorder="1" applyAlignment="1" applyProtection="1"/>
    <xf numFmtId="2" fontId="0" fillId="0" borderId="27" xfId="1" applyNumberFormat="1" applyFont="1" applyBorder="1" applyAlignment="1" applyProtection="1"/>
    <xf numFmtId="164" fontId="0" fillId="0" borderId="27" xfId="1" applyNumberFormat="1" applyFont="1" applyBorder="1" applyAlignment="1" applyProtection="1"/>
    <xf numFmtId="164" fontId="0" fillId="0" borderId="8" xfId="1" applyNumberFormat="1" applyFont="1" applyBorder="1" applyAlignment="1" applyProtection="1"/>
    <xf numFmtId="0" fontId="0" fillId="0" borderId="0" xfId="0" applyFont="1"/>
    <xf numFmtId="0" fontId="0" fillId="0" borderId="0" xfId="0" applyFont="1" applyAlignment="1">
      <alignment horizontal="left" wrapText="1"/>
    </xf>
    <xf numFmtId="0" fontId="0" fillId="0" borderId="10" xfId="1" applyFont="1" applyBorder="1" applyAlignment="1" applyProtection="1"/>
    <xf numFmtId="0" fontId="0" fillId="0" borderId="29" xfId="0" applyBorder="1"/>
    <xf numFmtId="0" fontId="0" fillId="0" borderId="30" xfId="1" applyFont="1" applyBorder="1" applyAlignment="1" applyProtection="1"/>
    <xf numFmtId="0" fontId="9" fillId="0" borderId="29" xfId="1" applyBorder="1"/>
    <xf numFmtId="0" fontId="0" fillId="4" borderId="31" xfId="1" applyFont="1" applyFill="1" applyBorder="1" applyAlignment="1" applyProtection="1"/>
    <xf numFmtId="0" fontId="0" fillId="4" borderId="32" xfId="1" applyFont="1" applyFill="1" applyBorder="1" applyAlignment="1" applyProtection="1"/>
    <xf numFmtId="0" fontId="0" fillId="0" borderId="33" xfId="1" applyFont="1" applyBorder="1" applyAlignment="1" applyProtection="1"/>
    <xf numFmtId="0" fontId="0" fillId="0" borderId="31" xfId="1" applyFont="1" applyBorder="1" applyAlignment="1" applyProtection="1"/>
    <xf numFmtId="0" fontId="0" fillId="0" borderId="32" xfId="1" applyFont="1" applyBorder="1" applyAlignment="1" applyProtection="1"/>
    <xf numFmtId="0" fontId="0" fillId="0" borderId="29" xfId="1" applyFont="1" applyBorder="1"/>
    <xf numFmtId="2" fontId="0" fillId="0" borderId="31" xfId="1" applyNumberFormat="1" applyFont="1" applyBorder="1" applyAlignment="1" applyProtection="1"/>
    <xf numFmtId="2" fontId="0" fillId="0" borderId="32" xfId="1" applyNumberFormat="1" applyFont="1" applyBorder="1" applyAlignment="1" applyProtection="1"/>
    <xf numFmtId="0" fontId="1" fillId="5" borderId="34" xfId="1" applyFont="1" applyFill="1" applyBorder="1" applyAlignment="1" applyProtection="1"/>
    <xf numFmtId="2" fontId="1" fillId="5" borderId="35" xfId="1" applyNumberFormat="1" applyFont="1" applyFill="1" applyBorder="1" applyAlignment="1" applyProtection="1"/>
    <xf numFmtId="0" fontId="0" fillId="0" borderId="37" xfId="1" applyFont="1" applyBorder="1" applyAlignment="1" applyProtection="1"/>
    <xf numFmtId="164" fontId="0" fillId="0" borderId="37" xfId="1" applyNumberFormat="1" applyFont="1" applyBorder="1" applyAlignment="1" applyProtection="1"/>
    <xf numFmtId="0" fontId="0" fillId="0" borderId="36" xfId="1" applyFont="1" applyBorder="1"/>
    <xf numFmtId="0" fontId="1" fillId="2" borderId="38" xfId="1" applyFont="1" applyFill="1" applyBorder="1" applyAlignment="1" applyProtection="1">
      <alignment horizontal="center"/>
    </xf>
    <xf numFmtId="0" fontId="12" fillId="0" borderId="39" xfId="0" applyFont="1" applyBorder="1"/>
    <xf numFmtId="0" fontId="0" fillId="0" borderId="40" xfId="0" applyBorder="1"/>
    <xf numFmtId="0" fontId="0" fillId="0" borderId="41" xfId="0" applyBorder="1"/>
    <xf numFmtId="0" fontId="12" fillId="0" borderId="31" xfId="0" applyFont="1" applyBorder="1"/>
    <xf numFmtId="0" fontId="11" fillId="0" borderId="0" xfId="0" applyFont="1" applyBorder="1"/>
    <xf numFmtId="0" fontId="0" fillId="0" borderId="0" xfId="0" applyBorder="1"/>
    <xf numFmtId="0" fontId="0" fillId="0" borderId="32" xfId="0" applyBorder="1"/>
    <xf numFmtId="0" fontId="12" fillId="0" borderId="31" xfId="0" applyFont="1" applyFill="1" applyBorder="1"/>
    <xf numFmtId="0" fontId="12" fillId="0" borderId="42" xfId="0" applyFont="1" applyFill="1" applyBorder="1"/>
    <xf numFmtId="0" fontId="0" fillId="0" borderId="43" xfId="0" applyBorder="1"/>
    <xf numFmtId="0" fontId="11" fillId="0" borderId="43" xfId="0" applyFont="1" applyBorder="1"/>
    <xf numFmtId="0" fontId="0" fillId="0" borderId="44" xfId="0" applyBorder="1"/>
    <xf numFmtId="16" fontId="0" fillId="0" borderId="0" xfId="0" applyNumberFormat="1" applyBorder="1"/>
    <xf numFmtId="0" fontId="12" fillId="0" borderId="42" xfId="0" applyFont="1" applyBorder="1"/>
    <xf numFmtId="0" fontId="0" fillId="4" borderId="13" xfId="1" applyFont="1" applyFill="1" applyBorder="1" applyAlignment="1" applyProtection="1">
      <alignment horizontal="center"/>
    </xf>
    <xf numFmtId="0" fontId="0" fillId="0" borderId="0" xfId="0" applyFont="1" applyBorder="1" applyAlignment="1">
      <alignment horizontal="left" wrapText="1"/>
    </xf>
    <xf numFmtId="0" fontId="0" fillId="0" borderId="0" xfId="1" applyFont="1" applyBorder="1"/>
    <xf numFmtId="0" fontId="0" fillId="4" borderId="12" xfId="1" applyFont="1" applyFill="1" applyBorder="1" applyAlignment="1" applyProtection="1">
      <alignment horizontal="center"/>
    </xf>
    <xf numFmtId="164" fontId="14" fillId="0" borderId="6" xfId="1" applyNumberFormat="1" applyFont="1" applyBorder="1" applyAlignment="1" applyProtection="1"/>
    <xf numFmtId="0" fontId="5" fillId="0" borderId="8" xfId="1" applyFont="1" applyBorder="1" applyAlignment="1" applyProtection="1"/>
    <xf numFmtId="0" fontId="14" fillId="0" borderId="8" xfId="1" applyFont="1" applyBorder="1" applyAlignment="1" applyProtection="1"/>
    <xf numFmtId="164" fontId="13" fillId="0" borderId="8" xfId="1" applyNumberFormat="1" applyFont="1" applyBorder="1" applyAlignment="1" applyProtection="1"/>
    <xf numFmtId="0" fontId="13" fillId="0" borderId="8" xfId="1" applyFont="1" applyBorder="1" applyAlignment="1" applyProtection="1"/>
    <xf numFmtId="164" fontId="5" fillId="0" borderId="8" xfId="1" applyNumberFormat="1" applyFont="1" applyBorder="1" applyAlignment="1" applyProtection="1"/>
    <xf numFmtId="0" fontId="8" fillId="0" borderId="8" xfId="1" applyFont="1" applyBorder="1" applyAlignment="1" applyProtection="1"/>
    <xf numFmtId="0" fontId="3" fillId="0" borderId="8" xfId="1" applyFont="1" applyBorder="1" applyAlignment="1" applyProtection="1"/>
    <xf numFmtId="0" fontId="5" fillId="0" borderId="46" xfId="1" applyFont="1" applyBorder="1"/>
    <xf numFmtId="0" fontId="0" fillId="0" borderId="36" xfId="0" applyBorder="1"/>
    <xf numFmtId="0" fontId="0" fillId="0" borderId="47" xfId="0" applyBorder="1"/>
    <xf numFmtId="0" fontId="0" fillId="0" borderId="7" xfId="1" applyFont="1" applyBorder="1"/>
    <xf numFmtId="0" fontId="0" fillId="0" borderId="36" xfId="1" applyFont="1" applyBorder="1" applyAlignment="1" applyProtection="1"/>
    <xf numFmtId="164" fontId="0" fillId="0" borderId="36" xfId="1" applyNumberFormat="1" applyFont="1" applyBorder="1" applyAlignment="1" applyProtection="1"/>
    <xf numFmtId="0" fontId="5" fillId="0" borderId="8" xfId="1" applyFont="1" applyBorder="1"/>
    <xf numFmtId="0" fontId="0" fillId="0" borderId="46" xfId="1" applyFont="1" applyBorder="1" applyAlignment="1" applyProtection="1"/>
    <xf numFmtId="0" fontId="5" fillId="0" borderId="45" xfId="1" applyFont="1" applyBorder="1" applyAlignment="1" applyProtection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"/>
  <sheetViews>
    <sheetView topLeftCell="G1" zoomScaleNormal="100" workbookViewId="0">
      <selection activeCell="Z30" sqref="Z30"/>
    </sheetView>
  </sheetViews>
  <sheetFormatPr defaultRowHeight="15" x14ac:dyDescent="0.25"/>
  <cols>
    <col min="1" max="4" width="8.5703125"/>
    <col min="5" max="5" width="18.5703125"/>
    <col min="6" max="1025" width="8.5703125"/>
  </cols>
  <sheetData>
    <row r="1" spans="1:25" x14ac:dyDescent="0.25">
      <c r="A1" s="1"/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5" t="s">
        <v>20</v>
      </c>
      <c r="W1" s="5" t="s">
        <v>21</v>
      </c>
      <c r="X1" s="5" t="s">
        <v>22</v>
      </c>
      <c r="Y1" s="2" t="s">
        <v>23</v>
      </c>
    </row>
    <row r="2" spans="1:25" x14ac:dyDescent="0.25">
      <c r="A2" s="6">
        <v>1</v>
      </c>
      <c r="B2" s="7" t="s">
        <v>24</v>
      </c>
      <c r="C2" s="7" t="s">
        <v>25</v>
      </c>
      <c r="D2" s="7" t="s">
        <v>26</v>
      </c>
      <c r="E2" s="8" t="s">
        <v>27</v>
      </c>
      <c r="F2" s="7">
        <v>68</v>
      </c>
      <c r="G2" s="7">
        <v>1.64</v>
      </c>
      <c r="H2" s="7">
        <v>70.8</v>
      </c>
      <c r="I2" s="9">
        <f t="shared" ref="I2:I30" si="0">H2/(G2*G2)</f>
        <v>26.323616894705538</v>
      </c>
      <c r="J2" s="7">
        <v>2.34</v>
      </c>
      <c r="K2" s="10">
        <v>107.3</v>
      </c>
      <c r="L2" s="7">
        <v>2.61</v>
      </c>
      <c r="M2" s="10">
        <v>99.9</v>
      </c>
      <c r="N2" s="10">
        <f t="shared" ref="N2:N30" si="1">J2/L2*100</f>
        <v>89.65517241379311</v>
      </c>
      <c r="O2" s="11">
        <v>12.98</v>
      </c>
      <c r="P2" s="12">
        <v>59.2</v>
      </c>
      <c r="Q2" s="7">
        <v>13.9</v>
      </c>
      <c r="R2" s="7">
        <v>12.78</v>
      </c>
      <c r="S2" s="13">
        <v>58</v>
      </c>
      <c r="T2" s="14">
        <v>10.1</v>
      </c>
      <c r="U2" s="7">
        <v>4.95</v>
      </c>
      <c r="V2" s="7">
        <v>97.1</v>
      </c>
      <c r="W2" s="7"/>
      <c r="X2" s="7">
        <v>6</v>
      </c>
      <c r="Y2" s="7" t="s">
        <v>28</v>
      </c>
    </row>
    <row r="3" spans="1:25" x14ac:dyDescent="0.25">
      <c r="A3" s="6">
        <v>2</v>
      </c>
      <c r="B3" s="15" t="s">
        <v>29</v>
      </c>
      <c r="C3" s="15" t="s">
        <v>30</v>
      </c>
      <c r="D3" s="15" t="s">
        <v>26</v>
      </c>
      <c r="E3" s="16" t="s">
        <v>31</v>
      </c>
      <c r="F3" s="15">
        <v>57</v>
      </c>
      <c r="G3" s="15">
        <v>1.67</v>
      </c>
      <c r="H3" s="15">
        <v>71.8</v>
      </c>
      <c r="I3" s="9">
        <f t="shared" si="0"/>
        <v>25.744917350926887</v>
      </c>
      <c r="J3" s="15">
        <v>1.65</v>
      </c>
      <c r="K3" s="15">
        <v>54.3</v>
      </c>
      <c r="L3" s="15">
        <v>1.95</v>
      </c>
      <c r="M3" s="17">
        <v>51.5</v>
      </c>
      <c r="N3" s="10">
        <f t="shared" si="1"/>
        <v>84.615384615384613</v>
      </c>
      <c r="O3" s="18">
        <v>4.75</v>
      </c>
      <c r="P3" s="19">
        <v>18.100000000000001</v>
      </c>
      <c r="Q3" s="15">
        <v>14.6</v>
      </c>
      <c r="R3" s="19">
        <v>4.75</v>
      </c>
      <c r="S3" s="20">
        <v>18.100000000000001</v>
      </c>
      <c r="T3" s="18">
        <v>12.6</v>
      </c>
      <c r="U3" s="15">
        <v>4.82</v>
      </c>
      <c r="V3" s="15">
        <v>98.4</v>
      </c>
      <c r="W3" s="15"/>
      <c r="X3" s="15" t="s">
        <v>32</v>
      </c>
      <c r="Y3" s="15" t="s">
        <v>28</v>
      </c>
    </row>
    <row r="4" spans="1:25" x14ac:dyDescent="0.25">
      <c r="A4" s="6">
        <v>3</v>
      </c>
      <c r="B4" s="19" t="s">
        <v>33</v>
      </c>
      <c r="C4" s="15" t="s">
        <v>30</v>
      </c>
      <c r="D4" s="15" t="s">
        <v>26</v>
      </c>
      <c r="E4" s="16" t="s">
        <v>34</v>
      </c>
      <c r="F4" s="15">
        <v>66</v>
      </c>
      <c r="G4" s="15">
        <v>1.81</v>
      </c>
      <c r="H4" s="15">
        <v>91.2</v>
      </c>
      <c r="I4" s="9">
        <f t="shared" si="0"/>
        <v>27.837978083697081</v>
      </c>
      <c r="J4" s="15">
        <v>3.01</v>
      </c>
      <c r="K4" s="15">
        <v>89.1</v>
      </c>
      <c r="L4" s="15">
        <v>3.75</v>
      </c>
      <c r="M4" s="17">
        <v>85.8</v>
      </c>
      <c r="N4" s="10">
        <f t="shared" si="1"/>
        <v>80.266666666666666</v>
      </c>
      <c r="O4" s="18">
        <v>19.2</v>
      </c>
      <c r="P4" s="19">
        <v>66.099999999999994</v>
      </c>
      <c r="Q4" s="17">
        <v>16</v>
      </c>
      <c r="R4" s="15">
        <v>18.510000000000002</v>
      </c>
      <c r="S4" s="15">
        <v>63.8</v>
      </c>
      <c r="T4" s="21">
        <v>8.84</v>
      </c>
      <c r="U4" s="15">
        <v>5.08</v>
      </c>
      <c r="V4" s="21">
        <v>95.1</v>
      </c>
      <c r="W4" s="21"/>
      <c r="X4" s="15">
        <v>4</v>
      </c>
      <c r="Y4" s="15">
        <v>1.5</v>
      </c>
    </row>
    <row r="5" spans="1:25" x14ac:dyDescent="0.25">
      <c r="A5" s="22">
        <v>4</v>
      </c>
      <c r="B5" s="19" t="s">
        <v>35</v>
      </c>
      <c r="C5" s="19" t="s">
        <v>30</v>
      </c>
      <c r="D5" s="15" t="s">
        <v>26</v>
      </c>
      <c r="E5" s="23" t="s">
        <v>36</v>
      </c>
      <c r="F5" s="19">
        <v>70</v>
      </c>
      <c r="G5" s="19">
        <v>1.71</v>
      </c>
      <c r="H5" s="19">
        <v>79.900000000000006</v>
      </c>
      <c r="I5" s="9">
        <f t="shared" si="0"/>
        <v>27.324646899900827</v>
      </c>
      <c r="J5" s="19">
        <v>3.34</v>
      </c>
      <c r="K5" s="19">
        <v>119.8</v>
      </c>
      <c r="L5" s="19">
        <v>4.21</v>
      </c>
      <c r="M5" s="24">
        <v>115.9</v>
      </c>
      <c r="N5" s="10">
        <f t="shared" si="1"/>
        <v>79.334916864608076</v>
      </c>
      <c r="O5" s="25">
        <v>14.42</v>
      </c>
      <c r="P5" s="19">
        <v>58.6</v>
      </c>
      <c r="Q5" s="24">
        <v>16</v>
      </c>
      <c r="R5" s="25">
        <v>13.9</v>
      </c>
      <c r="S5" s="26">
        <v>56.5</v>
      </c>
      <c r="T5" s="21">
        <v>8.82</v>
      </c>
      <c r="U5" s="19">
        <v>5.62</v>
      </c>
      <c r="V5" s="27">
        <v>94</v>
      </c>
      <c r="W5" s="27"/>
      <c r="X5" s="19">
        <v>2</v>
      </c>
      <c r="Y5" s="19">
        <v>0</v>
      </c>
    </row>
    <row r="6" spans="1:25" x14ac:dyDescent="0.25">
      <c r="A6" s="22">
        <v>5</v>
      </c>
      <c r="B6" s="19" t="s">
        <v>37</v>
      </c>
      <c r="C6" s="19" t="s">
        <v>25</v>
      </c>
      <c r="D6" s="15" t="s">
        <v>26</v>
      </c>
      <c r="E6" s="23" t="s">
        <v>34</v>
      </c>
      <c r="F6" s="19">
        <v>78</v>
      </c>
      <c r="G6" s="19">
        <v>1.55</v>
      </c>
      <c r="H6" s="19">
        <v>74.900000000000006</v>
      </c>
      <c r="I6" s="28">
        <f t="shared" si="0"/>
        <v>31.175858480749216</v>
      </c>
      <c r="J6" s="19">
        <v>1.75</v>
      </c>
      <c r="K6" s="24">
        <v>111</v>
      </c>
      <c r="L6" s="19">
        <v>2.2200000000000002</v>
      </c>
      <c r="M6" s="24">
        <v>114</v>
      </c>
      <c r="N6" s="10">
        <f t="shared" si="1"/>
        <v>78.828828828828819</v>
      </c>
      <c r="O6" s="25">
        <v>11.36</v>
      </c>
      <c r="P6" s="19">
        <v>62.2</v>
      </c>
      <c r="Q6" s="24">
        <v>11.5</v>
      </c>
      <c r="R6" s="19">
        <v>12.14</v>
      </c>
      <c r="S6" s="19">
        <v>66.400000000000006</v>
      </c>
      <c r="T6" s="21">
        <v>8.98</v>
      </c>
      <c r="U6" s="25">
        <v>5.6</v>
      </c>
      <c r="V6" s="24">
        <v>96</v>
      </c>
      <c r="W6" s="24"/>
      <c r="X6" s="29">
        <v>14</v>
      </c>
      <c r="Y6" s="24">
        <v>3.5</v>
      </c>
    </row>
    <row r="7" spans="1:25" x14ac:dyDescent="0.25">
      <c r="A7" s="6">
        <v>6</v>
      </c>
      <c r="B7" s="15" t="s">
        <v>38</v>
      </c>
      <c r="C7" s="15" t="s">
        <v>30</v>
      </c>
      <c r="D7" s="15" t="s">
        <v>26</v>
      </c>
      <c r="E7" s="16" t="s">
        <v>39</v>
      </c>
      <c r="F7" s="15">
        <v>75</v>
      </c>
      <c r="G7" s="15">
        <v>1.71</v>
      </c>
      <c r="H7" s="15">
        <v>95.5</v>
      </c>
      <c r="I7" s="28">
        <f t="shared" si="0"/>
        <v>32.659621763961567</v>
      </c>
      <c r="J7" s="15">
        <v>2.35</v>
      </c>
      <c r="K7" s="15">
        <v>87.5</v>
      </c>
      <c r="L7" s="15">
        <v>2.85</v>
      </c>
      <c r="M7" s="17">
        <v>80.099999999999994</v>
      </c>
      <c r="N7" s="10">
        <f t="shared" si="1"/>
        <v>82.456140350877192</v>
      </c>
      <c r="O7" s="18">
        <v>11.19</v>
      </c>
      <c r="P7" s="19">
        <v>46.8</v>
      </c>
      <c r="Q7" s="24">
        <v>18</v>
      </c>
      <c r="R7" s="19">
        <v>10.32</v>
      </c>
      <c r="S7" s="30">
        <v>43.107769423558899</v>
      </c>
      <c r="T7" s="21">
        <v>9.08</v>
      </c>
      <c r="U7" s="21">
        <v>4.26</v>
      </c>
      <c r="V7" s="24">
        <v>96</v>
      </c>
      <c r="W7" s="24"/>
      <c r="X7" s="31" t="s">
        <v>40</v>
      </c>
      <c r="Y7" s="19">
        <v>0</v>
      </c>
    </row>
    <row r="8" spans="1:25" x14ac:dyDescent="0.25">
      <c r="A8" s="6">
        <v>7</v>
      </c>
      <c r="B8" s="15" t="s">
        <v>41</v>
      </c>
      <c r="C8" s="15" t="s">
        <v>30</v>
      </c>
      <c r="D8" s="15" t="s">
        <v>26</v>
      </c>
      <c r="E8" s="16" t="s">
        <v>34</v>
      </c>
      <c r="F8" s="15">
        <v>80</v>
      </c>
      <c r="G8" s="15">
        <v>1.67</v>
      </c>
      <c r="H8" s="15">
        <v>73.8</v>
      </c>
      <c r="I8" s="9">
        <f t="shared" si="0"/>
        <v>26.462045967944352</v>
      </c>
      <c r="J8" s="15">
        <v>2.2599999999999998</v>
      </c>
      <c r="K8" s="15">
        <v>95.3</v>
      </c>
      <c r="L8" s="15">
        <v>2.93</v>
      </c>
      <c r="M8" s="17">
        <v>91.6</v>
      </c>
      <c r="N8" s="10">
        <f t="shared" si="1"/>
        <v>77.13310580204778</v>
      </c>
      <c r="O8" s="18">
        <v>10.28</v>
      </c>
      <c r="P8" s="19">
        <v>47.5</v>
      </c>
      <c r="Q8" s="19">
        <v>14.4</v>
      </c>
      <c r="R8" s="19">
        <v>10.34</v>
      </c>
      <c r="S8" s="32">
        <v>47.8</v>
      </c>
      <c r="T8" s="18">
        <v>11.8</v>
      </c>
      <c r="U8" s="21">
        <v>4.22</v>
      </c>
      <c r="V8" s="19">
        <v>97.4</v>
      </c>
      <c r="W8" s="19"/>
      <c r="X8" s="19">
        <v>10</v>
      </c>
      <c r="Y8" s="19">
        <v>6</v>
      </c>
    </row>
    <row r="9" spans="1:25" x14ac:dyDescent="0.25">
      <c r="A9" s="6">
        <v>8</v>
      </c>
      <c r="B9" s="15" t="s">
        <v>42</v>
      </c>
      <c r="C9" s="15" t="s">
        <v>30</v>
      </c>
      <c r="D9" s="15" t="s">
        <v>26</v>
      </c>
      <c r="E9" s="16" t="s">
        <v>43</v>
      </c>
      <c r="F9" s="15">
        <v>75</v>
      </c>
      <c r="G9" s="15">
        <v>1.79</v>
      </c>
      <c r="H9" s="15">
        <v>91.2</v>
      </c>
      <c r="I9" s="9">
        <f t="shared" si="0"/>
        <v>28.463531100777132</v>
      </c>
      <c r="J9" s="15">
        <v>2.92</v>
      </c>
      <c r="K9" s="15">
        <v>96.2</v>
      </c>
      <c r="L9" s="15">
        <v>3.23</v>
      </c>
      <c r="M9" s="17">
        <v>80.400000000000006</v>
      </c>
      <c r="N9" s="10">
        <f t="shared" si="1"/>
        <v>90.402476780185765</v>
      </c>
      <c r="O9" s="18">
        <v>8.77</v>
      </c>
      <c r="P9" s="24">
        <v>33</v>
      </c>
      <c r="Q9" s="24">
        <v>16</v>
      </c>
      <c r="R9" s="25">
        <v>8.4600000000000009</v>
      </c>
      <c r="S9" s="33">
        <v>31.8</v>
      </c>
      <c r="T9" s="18">
        <v>11.7</v>
      </c>
      <c r="U9" s="21">
        <v>4.55</v>
      </c>
      <c r="V9" s="19">
        <v>98.5</v>
      </c>
      <c r="W9" s="19"/>
      <c r="X9" s="19">
        <v>10</v>
      </c>
      <c r="Y9" s="19">
        <v>4</v>
      </c>
    </row>
    <row r="10" spans="1:25" x14ac:dyDescent="0.25">
      <c r="A10" s="6">
        <v>9</v>
      </c>
      <c r="B10" s="15" t="s">
        <v>44</v>
      </c>
      <c r="C10" s="15" t="s">
        <v>30</v>
      </c>
      <c r="D10" s="15" t="s">
        <v>26</v>
      </c>
      <c r="E10" s="16" t="s">
        <v>34</v>
      </c>
      <c r="F10" s="15">
        <v>69</v>
      </c>
      <c r="G10" s="15">
        <v>1.71</v>
      </c>
      <c r="H10" s="17">
        <v>81</v>
      </c>
      <c r="I10" s="9">
        <f t="shared" si="0"/>
        <v>27.70083102493075</v>
      </c>
      <c r="J10" s="15">
        <v>1.59</v>
      </c>
      <c r="K10" s="15">
        <v>55.7</v>
      </c>
      <c r="L10" s="15">
        <v>1.76</v>
      </c>
      <c r="M10" s="17">
        <v>47.5</v>
      </c>
      <c r="N10" s="10">
        <f t="shared" si="1"/>
        <v>90.340909090909093</v>
      </c>
      <c r="O10" s="18">
        <v>4.1500000000000004</v>
      </c>
      <c r="P10" s="19">
        <v>16.5</v>
      </c>
      <c r="Q10" s="19">
        <v>11.6</v>
      </c>
      <c r="R10" s="25">
        <v>4.5999999999999996</v>
      </c>
      <c r="S10" s="20">
        <v>18.3</v>
      </c>
      <c r="T10" s="34">
        <v>7.67</v>
      </c>
      <c r="U10" s="21">
        <v>4.43</v>
      </c>
      <c r="V10" s="21">
        <v>90.9</v>
      </c>
      <c r="W10" s="21"/>
      <c r="X10" s="19">
        <v>10</v>
      </c>
      <c r="Y10" s="19" t="s">
        <v>28</v>
      </c>
    </row>
    <row r="11" spans="1:25" x14ac:dyDescent="0.25">
      <c r="A11" s="6">
        <v>10</v>
      </c>
      <c r="B11" s="15" t="s">
        <v>45</v>
      </c>
      <c r="C11" s="15" t="s">
        <v>30</v>
      </c>
      <c r="D11" s="15" t="s">
        <v>26</v>
      </c>
      <c r="E11" s="16" t="s">
        <v>34</v>
      </c>
      <c r="F11" s="15">
        <v>85</v>
      </c>
      <c r="G11" s="15">
        <v>1.68</v>
      </c>
      <c r="H11" s="17">
        <v>67</v>
      </c>
      <c r="I11" s="9">
        <f t="shared" si="0"/>
        <v>23.738662131519277</v>
      </c>
      <c r="J11" s="18">
        <v>2.2000000000000002</v>
      </c>
      <c r="K11" s="15">
        <v>96.8</v>
      </c>
      <c r="L11" s="15">
        <v>3.23</v>
      </c>
      <c r="M11" s="17">
        <v>103.2</v>
      </c>
      <c r="N11" s="10">
        <f t="shared" si="1"/>
        <v>68.111455108359138</v>
      </c>
      <c r="O11" s="18">
        <v>15.58</v>
      </c>
      <c r="P11" s="19">
        <v>74.3</v>
      </c>
      <c r="Q11" s="15">
        <v>16.100000000000001</v>
      </c>
      <c r="R11" s="15">
        <v>14.48</v>
      </c>
      <c r="S11" s="15">
        <v>71.400000000000006</v>
      </c>
      <c r="T11" s="21">
        <v>9.65</v>
      </c>
      <c r="U11" s="15">
        <v>5.23</v>
      </c>
      <c r="V11" s="15">
        <v>96.5</v>
      </c>
      <c r="W11" s="15"/>
      <c r="X11" s="19">
        <v>8</v>
      </c>
      <c r="Y11" s="15">
        <v>7</v>
      </c>
    </row>
    <row r="12" spans="1:25" x14ac:dyDescent="0.25">
      <c r="A12" s="6">
        <v>11</v>
      </c>
      <c r="B12" s="15" t="s">
        <v>46</v>
      </c>
      <c r="C12" s="15" t="s">
        <v>30</v>
      </c>
      <c r="D12" s="15" t="s">
        <v>26</v>
      </c>
      <c r="E12" s="16" t="s">
        <v>47</v>
      </c>
      <c r="F12" s="15">
        <v>87</v>
      </c>
      <c r="G12" s="15">
        <v>1.64</v>
      </c>
      <c r="H12" s="17">
        <v>65</v>
      </c>
      <c r="I12" s="9">
        <f t="shared" si="0"/>
        <v>24.167162403331353</v>
      </c>
      <c r="J12" s="15">
        <v>1.94</v>
      </c>
      <c r="K12" s="15">
        <v>95.1</v>
      </c>
      <c r="L12" s="15">
        <v>2.59</v>
      </c>
      <c r="M12" s="17">
        <v>91</v>
      </c>
      <c r="N12" s="10">
        <f t="shared" si="1"/>
        <v>74.903474903474915</v>
      </c>
      <c r="O12" s="18">
        <v>4.1500000000000004</v>
      </c>
      <c r="P12" s="19">
        <v>21.6</v>
      </c>
      <c r="Q12" s="19">
        <v>15.2</v>
      </c>
      <c r="R12" s="19">
        <v>4.09</v>
      </c>
      <c r="S12" s="20">
        <v>21.2</v>
      </c>
      <c r="T12" s="34">
        <v>6.47</v>
      </c>
      <c r="U12" s="21">
        <v>4.18</v>
      </c>
      <c r="V12" s="21">
        <v>85.6</v>
      </c>
      <c r="W12" s="21"/>
      <c r="X12" s="19">
        <v>18</v>
      </c>
      <c r="Y12" s="15">
        <v>2</v>
      </c>
    </row>
    <row r="13" spans="1:25" x14ac:dyDescent="0.25">
      <c r="A13" s="6">
        <v>12</v>
      </c>
      <c r="B13" s="15" t="s">
        <v>48</v>
      </c>
      <c r="C13" s="15" t="s">
        <v>25</v>
      </c>
      <c r="D13" s="15" t="s">
        <v>26</v>
      </c>
      <c r="E13" s="16" t="s">
        <v>34</v>
      </c>
      <c r="F13" s="15">
        <v>72</v>
      </c>
      <c r="G13" s="18">
        <v>1.6</v>
      </c>
      <c r="H13" s="17">
        <v>64</v>
      </c>
      <c r="I13" s="9">
        <f t="shared" si="0"/>
        <v>24.999999999999996</v>
      </c>
      <c r="J13" s="15">
        <v>1.38</v>
      </c>
      <c r="K13" s="15">
        <v>71.7</v>
      </c>
      <c r="L13" s="15">
        <v>1.49</v>
      </c>
      <c r="M13" s="17">
        <v>64</v>
      </c>
      <c r="N13" s="10">
        <f t="shared" si="1"/>
        <v>92.617449664429515</v>
      </c>
      <c r="O13" s="18">
        <v>6.97</v>
      </c>
      <c r="P13" s="19">
        <v>34.200000000000003</v>
      </c>
      <c r="Q13" s="15">
        <v>15.5</v>
      </c>
      <c r="R13" s="19">
        <v>6.58</v>
      </c>
      <c r="S13" s="20">
        <v>32.299999999999997</v>
      </c>
      <c r="T13" s="21">
        <v>8.4700000000000006</v>
      </c>
      <c r="U13" s="19">
        <v>5.48</v>
      </c>
      <c r="V13" s="21">
        <v>94.7</v>
      </c>
      <c r="W13" s="21"/>
      <c r="X13" s="15">
        <v>6</v>
      </c>
      <c r="Y13" s="15">
        <v>8</v>
      </c>
    </row>
    <row r="14" spans="1:25" x14ac:dyDescent="0.25">
      <c r="A14" s="6">
        <v>13</v>
      </c>
      <c r="B14" s="15" t="s">
        <v>49</v>
      </c>
      <c r="C14" s="15" t="s">
        <v>30</v>
      </c>
      <c r="D14" s="15" t="s">
        <v>50</v>
      </c>
      <c r="E14" s="16" t="s">
        <v>51</v>
      </c>
      <c r="F14" s="15">
        <v>54</v>
      </c>
      <c r="G14" s="15">
        <v>1.73</v>
      </c>
      <c r="H14" s="17">
        <v>64</v>
      </c>
      <c r="I14" s="9">
        <f t="shared" si="0"/>
        <v>21.383941996057334</v>
      </c>
      <c r="J14" s="15">
        <v>1.42</v>
      </c>
      <c r="K14" s="17">
        <v>42</v>
      </c>
      <c r="L14" s="15">
        <v>1.78</v>
      </c>
      <c r="M14" s="17">
        <v>42.3</v>
      </c>
      <c r="N14" s="10">
        <f t="shared" si="1"/>
        <v>79.775280898876403</v>
      </c>
      <c r="O14" s="18" t="s">
        <v>32</v>
      </c>
      <c r="P14" s="19" t="s">
        <v>32</v>
      </c>
      <c r="Q14" s="15" t="s">
        <v>32</v>
      </c>
      <c r="R14" s="15" t="s">
        <v>32</v>
      </c>
      <c r="S14" s="15" t="s">
        <v>32</v>
      </c>
      <c r="T14" s="15" t="s">
        <v>32</v>
      </c>
      <c r="U14" s="15" t="s">
        <v>32</v>
      </c>
      <c r="V14" s="15" t="s">
        <v>32</v>
      </c>
      <c r="W14" s="15" t="s">
        <v>52</v>
      </c>
      <c r="X14" s="15">
        <v>18</v>
      </c>
      <c r="Y14" s="15">
        <v>9</v>
      </c>
    </row>
    <row r="15" spans="1:25" x14ac:dyDescent="0.25">
      <c r="A15" s="6">
        <v>14</v>
      </c>
      <c r="B15" s="15" t="s">
        <v>53</v>
      </c>
      <c r="C15" s="15" t="s">
        <v>30</v>
      </c>
      <c r="D15" s="15" t="s">
        <v>50</v>
      </c>
      <c r="E15" s="16" t="s">
        <v>54</v>
      </c>
      <c r="F15" s="15">
        <v>76</v>
      </c>
      <c r="G15" s="15">
        <v>1.67</v>
      </c>
      <c r="H15" s="17">
        <v>69</v>
      </c>
      <c r="I15" s="9">
        <f t="shared" si="0"/>
        <v>24.740937287102444</v>
      </c>
      <c r="J15" s="15">
        <v>2.56</v>
      </c>
      <c r="K15" s="15">
        <v>102.8</v>
      </c>
      <c r="L15" s="15">
        <v>2.88</v>
      </c>
      <c r="M15" s="17">
        <v>87.1</v>
      </c>
      <c r="N15" s="10">
        <f t="shared" si="1"/>
        <v>88.8888888888889</v>
      </c>
      <c r="O15" s="18">
        <v>10.35</v>
      </c>
      <c r="P15" s="19">
        <v>46.1</v>
      </c>
      <c r="Q15" s="15">
        <v>14.9</v>
      </c>
      <c r="R15" s="19">
        <v>10.26</v>
      </c>
      <c r="S15" s="32">
        <v>45.8</v>
      </c>
      <c r="T15" s="18">
        <v>12</v>
      </c>
      <c r="U15" s="15">
        <v>5.16</v>
      </c>
      <c r="V15" s="15">
        <v>98.1</v>
      </c>
      <c r="W15" s="15"/>
      <c r="X15" s="15">
        <v>6</v>
      </c>
      <c r="Y15" s="15"/>
    </row>
    <row r="16" spans="1:25" x14ac:dyDescent="0.25">
      <c r="A16" s="6">
        <v>15</v>
      </c>
      <c r="B16" s="15" t="s">
        <v>55</v>
      </c>
      <c r="C16" s="15" t="s">
        <v>30</v>
      </c>
      <c r="D16" s="15" t="s">
        <v>26</v>
      </c>
      <c r="E16" s="16" t="s">
        <v>34</v>
      </c>
      <c r="F16" s="15">
        <v>82</v>
      </c>
      <c r="G16" s="15">
        <v>1.72</v>
      </c>
      <c r="H16" s="17">
        <v>69</v>
      </c>
      <c r="I16" s="9">
        <f t="shared" si="0"/>
        <v>23.323418063818284</v>
      </c>
      <c r="J16" s="15">
        <v>1.83</v>
      </c>
      <c r="K16" s="15">
        <v>72.3</v>
      </c>
      <c r="L16" s="15">
        <v>2.16</v>
      </c>
      <c r="M16" s="17">
        <v>62.8</v>
      </c>
      <c r="N16" s="10">
        <f t="shared" si="1"/>
        <v>84.722222222222214</v>
      </c>
      <c r="O16" s="18">
        <v>13.99</v>
      </c>
      <c r="P16" s="19">
        <v>61.1</v>
      </c>
      <c r="Q16" s="24">
        <v>14</v>
      </c>
      <c r="R16" s="15">
        <v>14.23</v>
      </c>
      <c r="S16" s="15">
        <v>62.2</v>
      </c>
      <c r="T16" s="35">
        <v>10.6</v>
      </c>
      <c r="U16" s="21">
        <v>4.3099999999999996</v>
      </c>
      <c r="V16" s="19">
        <v>97.7</v>
      </c>
      <c r="W16" s="19" t="s">
        <v>56</v>
      </c>
      <c r="X16" s="15">
        <v>6</v>
      </c>
      <c r="Y16" s="15">
        <v>4</v>
      </c>
    </row>
    <row r="17" spans="1:25" x14ac:dyDescent="0.25">
      <c r="A17" s="6">
        <v>16</v>
      </c>
      <c r="B17" s="15" t="s">
        <v>57</v>
      </c>
      <c r="C17" s="15" t="s">
        <v>30</v>
      </c>
      <c r="D17" s="15" t="s">
        <v>50</v>
      </c>
      <c r="E17" s="36" t="s">
        <v>58</v>
      </c>
      <c r="F17" s="15">
        <v>53</v>
      </c>
      <c r="G17" s="15">
        <v>1.71</v>
      </c>
      <c r="H17" s="17">
        <v>63</v>
      </c>
      <c r="I17" s="9">
        <f t="shared" si="0"/>
        <v>21.545090797168363</v>
      </c>
      <c r="J17" s="15">
        <v>3.04</v>
      </c>
      <c r="K17" s="15">
        <v>91.5</v>
      </c>
      <c r="L17" s="15">
        <v>3.22</v>
      </c>
      <c r="M17" s="17">
        <v>77.900000000000006</v>
      </c>
      <c r="N17" s="10">
        <f t="shared" si="1"/>
        <v>94.409937888198755</v>
      </c>
      <c r="O17" s="18">
        <v>6.52</v>
      </c>
      <c r="P17" s="24">
        <v>23</v>
      </c>
      <c r="Q17" s="15">
        <v>14.3</v>
      </c>
      <c r="R17" s="25">
        <v>6.57</v>
      </c>
      <c r="S17" s="33">
        <v>23.2</v>
      </c>
      <c r="T17" s="21">
        <v>9.1300000000000008</v>
      </c>
      <c r="U17" s="15">
        <v>4.8499999999999996</v>
      </c>
      <c r="V17" s="21">
        <v>95.6</v>
      </c>
      <c r="W17" s="21"/>
      <c r="X17" s="15">
        <v>6</v>
      </c>
      <c r="Y17" s="15">
        <v>4</v>
      </c>
    </row>
    <row r="18" spans="1:25" x14ac:dyDescent="0.25">
      <c r="A18" s="6">
        <v>17</v>
      </c>
      <c r="B18" s="15" t="s">
        <v>59</v>
      </c>
      <c r="C18" s="15" t="s">
        <v>30</v>
      </c>
      <c r="D18" s="15" t="s">
        <v>26</v>
      </c>
      <c r="E18" s="16" t="s">
        <v>60</v>
      </c>
      <c r="F18" s="15">
        <v>80</v>
      </c>
      <c r="G18" s="15">
        <v>1.64</v>
      </c>
      <c r="H18" s="15">
        <v>81.5</v>
      </c>
      <c r="I18" s="28">
        <f t="shared" si="0"/>
        <v>30.301903628792392</v>
      </c>
      <c r="J18" s="15">
        <v>1.73</v>
      </c>
      <c r="K18" s="15">
        <v>77.2</v>
      </c>
      <c r="L18" s="15">
        <v>2.1800000000000002</v>
      </c>
      <c r="M18" s="17">
        <v>72</v>
      </c>
      <c r="N18" s="10">
        <f t="shared" si="1"/>
        <v>79.357798165137609</v>
      </c>
      <c r="O18" s="18">
        <v>5.34</v>
      </c>
      <c r="P18" s="19">
        <v>25.9</v>
      </c>
      <c r="Q18" s="15">
        <v>15.3</v>
      </c>
      <c r="R18" s="19">
        <v>5.23</v>
      </c>
      <c r="S18" s="33">
        <v>25.351429956374201</v>
      </c>
      <c r="T18" s="18">
        <v>11.8</v>
      </c>
      <c r="U18" s="15">
        <v>4.8499999999999996</v>
      </c>
      <c r="V18" s="15">
        <v>97.8</v>
      </c>
      <c r="W18" s="15"/>
      <c r="X18" s="15" t="s">
        <v>32</v>
      </c>
      <c r="Y18" s="15">
        <v>4</v>
      </c>
    </row>
    <row r="19" spans="1:25" x14ac:dyDescent="0.25">
      <c r="A19" s="6">
        <v>18</v>
      </c>
      <c r="B19" s="15" t="s">
        <v>61</v>
      </c>
      <c r="C19" s="15" t="s">
        <v>30</v>
      </c>
      <c r="D19" s="15" t="s">
        <v>26</v>
      </c>
      <c r="E19" s="16" t="s">
        <v>62</v>
      </c>
      <c r="F19" s="15">
        <v>73</v>
      </c>
      <c r="G19" s="15">
        <v>1.77</v>
      </c>
      <c r="H19" s="15">
        <v>80.5</v>
      </c>
      <c r="I19" s="9">
        <f t="shared" si="0"/>
        <v>25.695042931469242</v>
      </c>
      <c r="J19" s="37">
        <v>2.2000000000000002</v>
      </c>
      <c r="K19" s="15">
        <v>73.099999999999994</v>
      </c>
      <c r="L19" s="15">
        <v>2.91</v>
      </c>
      <c r="M19" s="17">
        <v>73.5</v>
      </c>
      <c r="N19" s="10">
        <f t="shared" si="1"/>
        <v>75.601374570446737</v>
      </c>
      <c r="O19" s="18">
        <v>8.7100000000000009</v>
      </c>
      <c r="P19" s="15">
        <v>33.1</v>
      </c>
      <c r="Q19" s="15">
        <v>14.4</v>
      </c>
      <c r="R19" s="15">
        <v>8.76</v>
      </c>
      <c r="S19" s="20">
        <v>33.299999999999997</v>
      </c>
      <c r="T19" s="34">
        <v>6.93</v>
      </c>
      <c r="U19" s="15">
        <v>4.87</v>
      </c>
      <c r="V19" s="21">
        <v>89.7</v>
      </c>
      <c r="W19" s="15"/>
      <c r="X19" s="15">
        <v>10</v>
      </c>
      <c r="Y19" s="15">
        <v>9</v>
      </c>
    </row>
    <row r="20" spans="1:25" x14ac:dyDescent="0.25">
      <c r="A20" s="6">
        <v>19</v>
      </c>
      <c r="B20" s="15" t="s">
        <v>63</v>
      </c>
      <c r="C20" s="15" t="s">
        <v>25</v>
      </c>
      <c r="D20" s="15" t="s">
        <v>26</v>
      </c>
      <c r="E20" s="16" t="s">
        <v>64</v>
      </c>
      <c r="F20" s="15">
        <v>68</v>
      </c>
      <c r="G20" s="15">
        <v>1.58</v>
      </c>
      <c r="H20" s="15">
        <v>68.5</v>
      </c>
      <c r="I20" s="9">
        <f t="shared" si="0"/>
        <v>27.439512898573941</v>
      </c>
      <c r="J20" s="15">
        <v>1.97</v>
      </c>
      <c r="K20" s="15">
        <v>101.3</v>
      </c>
      <c r="L20" s="15">
        <v>2.46</v>
      </c>
      <c r="M20" s="17">
        <v>105</v>
      </c>
      <c r="N20" s="10">
        <f t="shared" si="1"/>
        <v>80.081300813008127</v>
      </c>
      <c r="O20" s="18">
        <v>12.22</v>
      </c>
      <c r="P20" s="15">
        <v>59.7</v>
      </c>
      <c r="Q20" s="15">
        <v>12.1</v>
      </c>
      <c r="R20" s="15">
        <v>12.77</v>
      </c>
      <c r="S20" s="15">
        <v>62.4</v>
      </c>
      <c r="T20" s="21">
        <v>9.67</v>
      </c>
      <c r="U20" s="15">
        <v>5.29</v>
      </c>
      <c r="V20" s="15">
        <v>96.7</v>
      </c>
      <c r="W20" s="15"/>
      <c r="X20" s="15"/>
      <c r="Y20" s="15">
        <v>5</v>
      </c>
    </row>
    <row r="21" spans="1:25" x14ac:dyDescent="0.25">
      <c r="A21" s="6">
        <v>20</v>
      </c>
      <c r="B21" s="15" t="s">
        <v>65</v>
      </c>
      <c r="C21" s="15" t="s">
        <v>25</v>
      </c>
      <c r="D21" s="15" t="s">
        <v>26</v>
      </c>
      <c r="E21" s="16" t="s">
        <v>62</v>
      </c>
      <c r="F21" s="15">
        <v>69</v>
      </c>
      <c r="G21" s="15">
        <v>1.58</v>
      </c>
      <c r="H21" s="15">
        <v>64.5</v>
      </c>
      <c r="I21" s="9">
        <f t="shared" si="0"/>
        <v>25.837205576029479</v>
      </c>
      <c r="J21" s="15">
        <v>1.1599999999999999</v>
      </c>
      <c r="K21" s="15">
        <v>60.5</v>
      </c>
      <c r="L21" s="15">
        <v>1.29</v>
      </c>
      <c r="M21" s="17">
        <v>55.7</v>
      </c>
      <c r="N21" s="10">
        <f t="shared" si="1"/>
        <v>89.922480620155028</v>
      </c>
      <c r="O21" s="18">
        <v>6.61</v>
      </c>
      <c r="P21" s="15">
        <v>32.6</v>
      </c>
      <c r="Q21" s="15">
        <v>13.8</v>
      </c>
      <c r="R21" s="15">
        <v>6.54</v>
      </c>
      <c r="S21" s="20">
        <v>32.200000000000003</v>
      </c>
      <c r="T21" s="21">
        <v>9.68</v>
      </c>
      <c r="U21" s="15">
        <v>4.96</v>
      </c>
      <c r="V21" s="21">
        <v>95.7</v>
      </c>
      <c r="W21" s="15"/>
      <c r="X21" s="15">
        <v>6</v>
      </c>
      <c r="Y21" s="15">
        <v>1</v>
      </c>
    </row>
    <row r="22" spans="1:25" x14ac:dyDescent="0.25">
      <c r="A22" s="6">
        <v>21</v>
      </c>
      <c r="B22" s="15" t="s">
        <v>66</v>
      </c>
      <c r="C22" s="15" t="s">
        <v>25</v>
      </c>
      <c r="D22" s="15" t="s">
        <v>26</v>
      </c>
      <c r="E22" s="16" t="s">
        <v>67</v>
      </c>
      <c r="F22" s="15">
        <v>71</v>
      </c>
      <c r="G22" s="15">
        <v>1.67</v>
      </c>
      <c r="H22" s="15">
        <v>74.5</v>
      </c>
      <c r="I22" s="9">
        <f t="shared" si="0"/>
        <v>26.713040983900463</v>
      </c>
      <c r="J22" s="15">
        <v>1.49</v>
      </c>
      <c r="K22" s="17">
        <v>67</v>
      </c>
      <c r="L22" s="15">
        <v>2.15</v>
      </c>
      <c r="M22" s="17">
        <v>80.7</v>
      </c>
      <c r="N22" s="10">
        <f t="shared" si="1"/>
        <v>69.302325581395351</v>
      </c>
      <c r="O22" s="18">
        <v>12.3</v>
      </c>
      <c r="P22" s="15">
        <v>55.3</v>
      </c>
      <c r="Q22" s="17">
        <v>15</v>
      </c>
      <c r="R22" s="15">
        <v>11.76</v>
      </c>
      <c r="S22" s="38">
        <v>52.9</v>
      </c>
      <c r="T22" s="21">
        <v>9.9600000000000009</v>
      </c>
      <c r="U22" s="15">
        <v>5.26</v>
      </c>
      <c r="V22" s="15">
        <v>96.2</v>
      </c>
      <c r="W22" s="15"/>
      <c r="X22" s="15">
        <v>6</v>
      </c>
      <c r="Y22" s="15">
        <v>3.5</v>
      </c>
    </row>
    <row r="23" spans="1:25" x14ac:dyDescent="0.25">
      <c r="A23" s="6">
        <v>22</v>
      </c>
      <c r="B23" s="15" t="s">
        <v>68</v>
      </c>
      <c r="C23" s="15" t="s">
        <v>30</v>
      </c>
      <c r="D23" s="15" t="s">
        <v>26</v>
      </c>
      <c r="E23" s="16" t="s">
        <v>34</v>
      </c>
      <c r="F23" s="15">
        <v>69</v>
      </c>
      <c r="G23" s="15">
        <v>1.85</v>
      </c>
      <c r="H23" s="15">
        <v>89.5</v>
      </c>
      <c r="I23" s="9">
        <f t="shared" si="0"/>
        <v>26.150474799123444</v>
      </c>
      <c r="J23" s="15">
        <v>2.94</v>
      </c>
      <c r="K23" s="15">
        <v>84.9</v>
      </c>
      <c r="L23" s="18">
        <v>3.5</v>
      </c>
      <c r="M23" s="17">
        <v>77.400000000000006</v>
      </c>
      <c r="N23" s="10">
        <f t="shared" si="1"/>
        <v>84</v>
      </c>
      <c r="O23" s="18">
        <v>6.63</v>
      </c>
      <c r="P23" s="15">
        <v>22.3</v>
      </c>
      <c r="Q23" s="15">
        <v>15.1</v>
      </c>
      <c r="R23" s="15">
        <v>6.54</v>
      </c>
      <c r="S23" s="33">
        <v>22</v>
      </c>
      <c r="T23" s="15">
        <v>10.7</v>
      </c>
      <c r="U23" s="21">
        <v>4.53</v>
      </c>
      <c r="V23" s="15">
        <v>96.7</v>
      </c>
      <c r="W23" s="15"/>
      <c r="X23" s="15">
        <v>6</v>
      </c>
      <c r="Y23" s="15">
        <v>7</v>
      </c>
    </row>
    <row r="24" spans="1:25" x14ac:dyDescent="0.25">
      <c r="A24" s="6">
        <v>23</v>
      </c>
      <c r="B24" s="15" t="s">
        <v>69</v>
      </c>
      <c r="C24" s="15" t="s">
        <v>30</v>
      </c>
      <c r="D24" s="15" t="s">
        <v>26</v>
      </c>
      <c r="E24" s="16" t="s">
        <v>70</v>
      </c>
      <c r="F24" s="15">
        <v>69</v>
      </c>
      <c r="G24" s="15">
        <v>1.68</v>
      </c>
      <c r="H24" s="15">
        <v>71.900000000000006</v>
      </c>
      <c r="I24" s="9">
        <f t="shared" si="0"/>
        <v>25.474773242630391</v>
      </c>
      <c r="J24" s="15">
        <v>3.51</v>
      </c>
      <c r="K24" s="15">
        <v>128.4</v>
      </c>
      <c r="L24" s="15">
        <v>4.42</v>
      </c>
      <c r="M24" s="17">
        <v>124.7</v>
      </c>
      <c r="N24" s="10">
        <f t="shared" si="1"/>
        <v>79.411764705882348</v>
      </c>
      <c r="O24" s="18">
        <v>19.059999999999999</v>
      </c>
      <c r="P24" s="17">
        <v>79</v>
      </c>
      <c r="Q24" s="15">
        <v>14.6</v>
      </c>
      <c r="R24" s="15">
        <v>19.059999999999999</v>
      </c>
      <c r="S24" s="17">
        <v>79</v>
      </c>
      <c r="T24" s="15" t="s">
        <v>32</v>
      </c>
      <c r="U24" s="15" t="s">
        <v>32</v>
      </c>
      <c r="V24" s="15" t="s">
        <v>32</v>
      </c>
      <c r="W24" s="15" t="s">
        <v>71</v>
      </c>
      <c r="X24" s="15">
        <v>0</v>
      </c>
      <c r="Y24" s="15">
        <v>1</v>
      </c>
    </row>
    <row r="25" spans="1:25" x14ac:dyDescent="0.25">
      <c r="A25" s="6">
        <v>24</v>
      </c>
      <c r="B25" s="15" t="s">
        <v>72</v>
      </c>
      <c r="C25" s="15" t="s">
        <v>30</v>
      </c>
      <c r="D25" s="15" t="s">
        <v>26</v>
      </c>
      <c r="E25" s="16" t="s">
        <v>73</v>
      </c>
      <c r="F25" s="15">
        <v>77</v>
      </c>
      <c r="G25" s="15">
        <v>1.68</v>
      </c>
      <c r="H25" s="17">
        <v>70</v>
      </c>
      <c r="I25" s="9">
        <f t="shared" si="0"/>
        <v>24.801587301587304</v>
      </c>
      <c r="J25" s="15">
        <v>2.25</v>
      </c>
      <c r="K25" s="17">
        <v>90</v>
      </c>
      <c r="L25" s="15">
        <v>2.87</v>
      </c>
      <c r="M25" s="17">
        <v>86</v>
      </c>
      <c r="N25" s="10">
        <f t="shared" si="1"/>
        <v>78.397212543554005</v>
      </c>
      <c r="O25" s="18">
        <v>8.85</v>
      </c>
      <c r="P25" s="15">
        <v>39.299999999999997</v>
      </c>
      <c r="Q25" s="15">
        <v>17.5</v>
      </c>
      <c r="R25" s="15">
        <v>8.25</v>
      </c>
      <c r="S25" s="20">
        <v>36.6</v>
      </c>
      <c r="T25" s="21">
        <v>8.66</v>
      </c>
      <c r="U25" s="15">
        <v>5.03</v>
      </c>
      <c r="V25" s="21">
        <v>93.9</v>
      </c>
      <c r="W25" s="15"/>
      <c r="X25" s="15">
        <v>10</v>
      </c>
      <c r="Y25" s="15">
        <v>3.5</v>
      </c>
    </row>
    <row r="26" spans="1:25" x14ac:dyDescent="0.25">
      <c r="A26" s="6">
        <v>25</v>
      </c>
      <c r="B26" s="15" t="s">
        <v>74</v>
      </c>
      <c r="C26" s="15" t="s">
        <v>25</v>
      </c>
      <c r="D26" s="15" t="s">
        <v>26</v>
      </c>
      <c r="E26" s="16" t="s">
        <v>75</v>
      </c>
      <c r="F26" s="15">
        <v>78</v>
      </c>
      <c r="G26" s="18">
        <v>1.6</v>
      </c>
      <c r="H26" s="15">
        <v>70.599999999999994</v>
      </c>
      <c r="I26" s="9">
        <f t="shared" si="0"/>
        <v>27.578124999999993</v>
      </c>
      <c r="J26" s="15">
        <v>1.98</v>
      </c>
      <c r="K26" s="17">
        <v>113.5</v>
      </c>
      <c r="L26" s="18">
        <v>2.7</v>
      </c>
      <c r="M26" s="17">
        <v>125.8</v>
      </c>
      <c r="N26" s="10">
        <f t="shared" si="1"/>
        <v>73.333333333333329</v>
      </c>
      <c r="O26" s="18">
        <v>10.38</v>
      </c>
      <c r="P26" s="15">
        <v>53.7</v>
      </c>
      <c r="Q26" s="15">
        <v>14.3</v>
      </c>
      <c r="R26" s="15">
        <v>10.11</v>
      </c>
      <c r="S26" s="26">
        <v>52.3</v>
      </c>
      <c r="T26" s="21">
        <v>9.92</v>
      </c>
      <c r="U26" s="15">
        <v>5.64</v>
      </c>
      <c r="V26" s="15">
        <v>96.4</v>
      </c>
      <c r="W26" s="15"/>
      <c r="X26" s="15">
        <v>10</v>
      </c>
      <c r="Y26" s="15">
        <v>1</v>
      </c>
    </row>
    <row r="27" spans="1:25" x14ac:dyDescent="0.25">
      <c r="A27" s="6">
        <v>26</v>
      </c>
      <c r="B27" s="15" t="s">
        <v>76</v>
      </c>
      <c r="C27" s="15" t="s">
        <v>30</v>
      </c>
      <c r="D27" s="15" t="s">
        <v>26</v>
      </c>
      <c r="E27" s="16" t="s">
        <v>43</v>
      </c>
      <c r="F27" s="15">
        <v>69</v>
      </c>
      <c r="G27" s="15">
        <v>1.77</v>
      </c>
      <c r="H27" s="17">
        <v>101</v>
      </c>
      <c r="I27" s="28">
        <f t="shared" si="0"/>
        <v>32.238501069296817</v>
      </c>
      <c r="J27" s="15">
        <v>2.56</v>
      </c>
      <c r="K27" s="17">
        <v>82</v>
      </c>
      <c r="L27" s="15">
        <v>3.22</v>
      </c>
      <c r="M27" s="17">
        <v>79.400000000000006</v>
      </c>
      <c r="N27" s="10">
        <f t="shared" si="1"/>
        <v>79.503105590062106</v>
      </c>
      <c r="O27" s="18">
        <v>7.79</v>
      </c>
      <c r="P27" s="15">
        <v>28.7</v>
      </c>
      <c r="Q27" s="15">
        <v>17.2</v>
      </c>
      <c r="R27" s="15">
        <v>7.31</v>
      </c>
      <c r="S27" s="20">
        <v>26.9</v>
      </c>
      <c r="T27" s="34">
        <v>6.08</v>
      </c>
      <c r="U27" s="21">
        <v>4.45</v>
      </c>
      <c r="V27" s="21">
        <v>83.2</v>
      </c>
      <c r="W27" s="15"/>
      <c r="X27" s="15">
        <v>18</v>
      </c>
      <c r="Y27" s="15">
        <v>4</v>
      </c>
    </row>
    <row r="28" spans="1:25" x14ac:dyDescent="0.25">
      <c r="A28" s="6">
        <v>27</v>
      </c>
      <c r="B28" s="15" t="s">
        <v>77</v>
      </c>
      <c r="C28" s="15" t="s">
        <v>30</v>
      </c>
      <c r="D28" s="15" t="s">
        <v>26</v>
      </c>
      <c r="E28" s="16" t="s">
        <v>78</v>
      </c>
      <c r="F28" s="15">
        <v>70</v>
      </c>
      <c r="G28" s="15">
        <v>1.79</v>
      </c>
      <c r="H28" s="15">
        <v>89.5</v>
      </c>
      <c r="I28" s="9">
        <f t="shared" si="0"/>
        <v>27.932960893854748</v>
      </c>
      <c r="J28" s="15">
        <v>2.57</v>
      </c>
      <c r="K28" s="15">
        <v>80.900000000000006</v>
      </c>
      <c r="L28" s="15">
        <v>2.98</v>
      </c>
      <c r="M28" s="17">
        <v>71.900000000000006</v>
      </c>
      <c r="N28" s="10">
        <f t="shared" si="1"/>
        <v>86.241610738255019</v>
      </c>
      <c r="O28" s="18">
        <v>7.96</v>
      </c>
      <c r="P28" s="15">
        <v>28.9</v>
      </c>
      <c r="Q28" s="15">
        <v>13.7</v>
      </c>
      <c r="R28" s="15">
        <v>8.18</v>
      </c>
      <c r="S28" s="20">
        <v>29.7</v>
      </c>
      <c r="T28" s="15">
        <v>13.6</v>
      </c>
      <c r="U28" s="21">
        <v>3.44</v>
      </c>
      <c r="V28" s="15">
        <v>98.1</v>
      </c>
      <c r="W28" s="15"/>
      <c r="X28" s="15">
        <v>10</v>
      </c>
      <c r="Y28" s="15">
        <v>5</v>
      </c>
    </row>
    <row r="29" spans="1:25" x14ac:dyDescent="0.25">
      <c r="A29" s="6">
        <v>28</v>
      </c>
      <c r="B29" s="15" t="s">
        <v>79</v>
      </c>
      <c r="C29" s="15" t="s">
        <v>30</v>
      </c>
      <c r="D29" s="15" t="s">
        <v>26</v>
      </c>
      <c r="E29" s="16" t="s">
        <v>80</v>
      </c>
      <c r="F29" s="15">
        <v>81</v>
      </c>
      <c r="G29" s="18">
        <v>1.8</v>
      </c>
      <c r="H29" s="15">
        <v>85.9</v>
      </c>
      <c r="I29" s="9">
        <f t="shared" si="0"/>
        <v>26.512345679012345</v>
      </c>
      <c r="J29" s="15">
        <v>2.0699999999999998</v>
      </c>
      <c r="K29" s="15">
        <v>71.400000000000006</v>
      </c>
      <c r="L29" s="15">
        <v>2.93</v>
      </c>
      <c r="M29" s="17">
        <v>74.8</v>
      </c>
      <c r="N29" s="10">
        <f t="shared" si="1"/>
        <v>70.64846416382251</v>
      </c>
      <c r="O29" s="18">
        <v>7.81</v>
      </c>
      <c r="P29" s="15">
        <v>30.3</v>
      </c>
      <c r="Q29" s="15">
        <v>15.2</v>
      </c>
      <c r="R29" s="15">
        <v>7.68</v>
      </c>
      <c r="S29" s="20">
        <v>29.8</v>
      </c>
      <c r="T29" s="21">
        <v>9.51</v>
      </c>
      <c r="U29" s="35">
        <v>4.3</v>
      </c>
      <c r="V29" s="15">
        <v>96.6</v>
      </c>
      <c r="W29" s="15"/>
      <c r="X29" s="15">
        <v>14</v>
      </c>
      <c r="Y29" s="15" t="s">
        <v>32</v>
      </c>
    </row>
    <row r="30" spans="1:25" x14ac:dyDescent="0.25">
      <c r="A30" s="1">
        <v>29</v>
      </c>
      <c r="B30" s="15" t="s">
        <v>81</v>
      </c>
      <c r="C30" s="15" t="s">
        <v>30</v>
      </c>
      <c r="D30" s="15" t="s">
        <v>26</v>
      </c>
      <c r="E30" s="16" t="s">
        <v>34</v>
      </c>
      <c r="F30" s="15">
        <v>78</v>
      </c>
      <c r="G30" s="15">
        <v>1.73</v>
      </c>
      <c r="H30" s="15">
        <v>66.400000000000006</v>
      </c>
      <c r="I30" s="9">
        <f t="shared" si="0"/>
        <v>22.185839820909486</v>
      </c>
      <c r="J30" s="15">
        <v>0.95</v>
      </c>
      <c r="K30" s="15">
        <v>35.5</v>
      </c>
      <c r="L30" s="15">
        <v>1.82</v>
      </c>
      <c r="M30" s="17">
        <v>50.5</v>
      </c>
      <c r="N30" s="10">
        <f t="shared" si="1"/>
        <v>52.19780219780219</v>
      </c>
      <c r="O30" s="18" t="s">
        <v>32</v>
      </c>
      <c r="P30" s="15" t="s">
        <v>32</v>
      </c>
      <c r="Q30" s="15">
        <v>14.3</v>
      </c>
      <c r="R30" s="15" t="s">
        <v>32</v>
      </c>
      <c r="S30" s="15" t="s">
        <v>32</v>
      </c>
      <c r="T30" s="21">
        <v>9.76</v>
      </c>
      <c r="U30" s="15">
        <v>5.76</v>
      </c>
      <c r="V30" s="21">
        <v>95.9</v>
      </c>
      <c r="W30" s="15"/>
      <c r="X30" s="15">
        <v>16</v>
      </c>
      <c r="Y30" s="15">
        <v>8</v>
      </c>
    </row>
    <row r="31" spans="1:25" x14ac:dyDescent="0.25">
      <c r="A31" s="39">
        <v>30</v>
      </c>
      <c r="B31" s="39" t="s">
        <v>82</v>
      </c>
      <c r="C31" s="39" t="s">
        <v>25</v>
      </c>
      <c r="D31" s="39" t="s">
        <v>26</v>
      </c>
      <c r="E31" s="40" t="s">
        <v>83</v>
      </c>
      <c r="F31" s="39">
        <v>75</v>
      </c>
      <c r="G31" s="39">
        <v>1.55</v>
      </c>
      <c r="H31" s="39">
        <v>62.5</v>
      </c>
      <c r="I31" s="39">
        <v>26</v>
      </c>
      <c r="J31" s="39">
        <v>1.78</v>
      </c>
      <c r="K31" s="39">
        <v>108.3</v>
      </c>
      <c r="L31" s="39">
        <v>2.71</v>
      </c>
      <c r="M31" s="39">
        <v>133.80000000000001</v>
      </c>
      <c r="N31" s="39">
        <v>65.7</v>
      </c>
      <c r="O31" s="39">
        <v>6.24</v>
      </c>
      <c r="P31" s="39">
        <v>33.4</v>
      </c>
      <c r="Q31" s="39">
        <v>15.4</v>
      </c>
      <c r="R31" s="39">
        <v>5.91</v>
      </c>
      <c r="S31" s="41">
        <v>31.6</v>
      </c>
      <c r="T31" s="42">
        <v>8.7899999999999991</v>
      </c>
      <c r="U31" s="42">
        <v>4.37</v>
      </c>
      <c r="V31" s="42">
        <v>95.3</v>
      </c>
      <c r="W31" s="39"/>
      <c r="X31" s="39">
        <v>12</v>
      </c>
      <c r="Y31" s="39">
        <v>7</v>
      </c>
    </row>
    <row r="32" spans="1:25" x14ac:dyDescent="0.25">
      <c r="A32" s="39">
        <v>31</v>
      </c>
      <c r="B32" s="39" t="s">
        <v>84</v>
      </c>
      <c r="C32" s="39" t="s">
        <v>30</v>
      </c>
      <c r="D32" s="39" t="s">
        <v>26</v>
      </c>
      <c r="E32" s="39" t="s">
        <v>85</v>
      </c>
      <c r="F32" s="39">
        <v>74</v>
      </c>
      <c r="G32" s="39">
        <v>1.65</v>
      </c>
      <c r="H32" s="39">
        <v>79.099999999999994</v>
      </c>
      <c r="I32" s="39">
        <v>29.1</v>
      </c>
      <c r="J32" s="39">
        <v>1.67</v>
      </c>
      <c r="K32" s="39">
        <v>67.7</v>
      </c>
      <c r="L32" s="39">
        <v>1.93</v>
      </c>
      <c r="M32" s="39">
        <v>59.6</v>
      </c>
      <c r="N32" s="39">
        <v>86.5</v>
      </c>
      <c r="O32" s="39">
        <v>6.72</v>
      </c>
      <c r="P32" s="39">
        <v>30.3</v>
      </c>
      <c r="Q32" s="39">
        <v>19</v>
      </c>
      <c r="R32" s="39">
        <v>6.08</v>
      </c>
      <c r="S32" s="41">
        <v>27.4</v>
      </c>
      <c r="T32" s="42">
        <v>8.59</v>
      </c>
      <c r="U32" s="39">
        <v>5.45</v>
      </c>
      <c r="V32" s="42">
        <v>93.4</v>
      </c>
      <c r="W32" s="39"/>
      <c r="X32" s="39">
        <v>6</v>
      </c>
      <c r="Y32" s="39">
        <v>5</v>
      </c>
    </row>
    <row r="33" spans="1:25" x14ac:dyDescent="0.25">
      <c r="A33" s="43" t="s">
        <v>86</v>
      </c>
      <c r="B33" s="1"/>
      <c r="C33" s="6">
        <v>25</v>
      </c>
      <c r="D33" s="1"/>
      <c r="E33" s="44" t="s">
        <v>87</v>
      </c>
      <c r="F33" s="45">
        <f t="shared" ref="F33:Y33" si="2">AVERAGE(F2:F32)</f>
        <v>72.516129032258064</v>
      </c>
      <c r="G33" s="45">
        <f t="shared" si="2"/>
        <v>1.6887096774193548</v>
      </c>
      <c r="H33" s="45">
        <f t="shared" si="2"/>
        <v>75.709677419354833</v>
      </c>
      <c r="I33" s="45">
        <f t="shared" si="2"/>
        <v>26.501728195863567</v>
      </c>
      <c r="J33" s="45">
        <f t="shared" si="2"/>
        <v>2.1422580645161289</v>
      </c>
      <c r="K33" s="45">
        <f t="shared" si="2"/>
        <v>84.841935483870984</v>
      </c>
      <c r="L33" s="45">
        <f t="shared" si="2"/>
        <v>2.6751612903225808</v>
      </c>
      <c r="M33" s="45">
        <f t="shared" si="2"/>
        <v>82.767741935483897</v>
      </c>
      <c r="N33" s="45">
        <f t="shared" si="2"/>
        <v>80.214867226148556</v>
      </c>
      <c r="O33" s="46">
        <f t="shared" si="2"/>
        <v>9.6993103448275892</v>
      </c>
      <c r="P33" s="45">
        <f t="shared" si="2"/>
        <v>42.096551724137939</v>
      </c>
      <c r="Q33" s="45">
        <f t="shared" si="2"/>
        <v>14.963333333333335</v>
      </c>
      <c r="R33" s="46">
        <f t="shared" si="2"/>
        <v>9.5237931034482752</v>
      </c>
      <c r="S33" s="46">
        <f t="shared" si="2"/>
        <v>41.426179288963212</v>
      </c>
      <c r="T33" s="46">
        <f t="shared" si="2"/>
        <v>9.64</v>
      </c>
      <c r="U33" s="46">
        <f t="shared" si="2"/>
        <v>4.8599999999999985</v>
      </c>
      <c r="V33" s="45">
        <f t="shared" si="2"/>
        <v>95.07586206896552</v>
      </c>
      <c r="W33" s="45" t="e">
        <f t="shared" si="2"/>
        <v>#DIV/0!</v>
      </c>
      <c r="X33" s="45">
        <f t="shared" si="2"/>
        <v>9.1851851851851851</v>
      </c>
      <c r="Y33" s="45">
        <f t="shared" si="2"/>
        <v>4.3461538461538458</v>
      </c>
    </row>
    <row r="34" spans="1:25" x14ac:dyDescent="0.25">
      <c r="A34" s="1"/>
      <c r="B34" s="1"/>
      <c r="C34" s="1"/>
      <c r="D34" s="1"/>
      <c r="E34" s="47" t="s">
        <v>88</v>
      </c>
      <c r="F34" s="17">
        <f t="shared" ref="F34:Y34" si="3">STDEV(F2:F32)</f>
        <v>7.9744214742802892</v>
      </c>
      <c r="G34" s="17">
        <f t="shared" si="3"/>
        <v>7.7706367627707801E-2</v>
      </c>
      <c r="H34" s="17">
        <f t="shared" si="3"/>
        <v>10.618234468394721</v>
      </c>
      <c r="I34" s="17">
        <f t="shared" si="3"/>
        <v>2.7670565559471725</v>
      </c>
      <c r="J34" s="17">
        <f t="shared" si="3"/>
        <v>0.63485804018126457</v>
      </c>
      <c r="K34" s="17">
        <f t="shared" si="3"/>
        <v>22.243392639816218</v>
      </c>
      <c r="L34" s="17">
        <f t="shared" si="3"/>
        <v>0.74523763980689106</v>
      </c>
      <c r="M34" s="17">
        <f t="shared" si="3"/>
        <v>23.848122037828841</v>
      </c>
      <c r="N34" s="17">
        <f t="shared" si="3"/>
        <v>8.985685857436426</v>
      </c>
      <c r="O34" s="18">
        <f t="shared" si="3"/>
        <v>4.0466255174920382</v>
      </c>
      <c r="P34" s="17">
        <f t="shared" si="3"/>
        <v>17.620107887593722</v>
      </c>
      <c r="Q34" s="17">
        <f t="shared" si="3"/>
        <v>1.6705322986759295</v>
      </c>
      <c r="R34" s="18">
        <f t="shared" si="3"/>
        <v>3.969895117176184</v>
      </c>
      <c r="S34" s="18">
        <f t="shared" si="3"/>
        <v>17.630840675148562</v>
      </c>
      <c r="T34" s="18">
        <f t="shared" si="3"/>
        <v>1.7574596114034209</v>
      </c>
      <c r="U34" s="18">
        <f t="shared" si="3"/>
        <v>0.55445597532305912</v>
      </c>
      <c r="V34" s="17">
        <f t="shared" si="3"/>
        <v>3.6019493901035031</v>
      </c>
      <c r="W34" s="17" t="e">
        <f t="shared" si="3"/>
        <v>#DIV/0!</v>
      </c>
      <c r="X34" s="17">
        <f t="shared" si="3"/>
        <v>4.7800630591031794</v>
      </c>
      <c r="Y34" s="17">
        <f t="shared" si="3"/>
        <v>2.7046967695815023</v>
      </c>
    </row>
    <row r="37" spans="1:25" x14ac:dyDescent="0.25">
      <c r="A37" s="6" t="s">
        <v>89</v>
      </c>
      <c r="B37" s="1"/>
    </row>
    <row r="38" spans="1:25" x14ac:dyDescent="0.25">
      <c r="A38" s="6" t="s">
        <v>90</v>
      </c>
      <c r="B38" s="6" t="s">
        <v>91</v>
      </c>
    </row>
    <row r="39" spans="1:25" x14ac:dyDescent="0.25">
      <c r="A39" s="6" t="s">
        <v>92</v>
      </c>
      <c r="B39" s="6" t="s">
        <v>93</v>
      </c>
    </row>
    <row r="54" spans="4:24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2" t="s">
        <v>17</v>
      </c>
      <c r="U54" s="6" t="s">
        <v>94</v>
      </c>
      <c r="V54" s="1"/>
      <c r="W54" s="6" t="s">
        <v>95</v>
      </c>
      <c r="X54" s="6" t="s">
        <v>96</v>
      </c>
    </row>
    <row r="55" spans="4:24" x14ac:dyDescent="0.25">
      <c r="D55" s="1"/>
      <c r="E55" s="1"/>
      <c r="F55" s="1"/>
      <c r="G55" s="1"/>
      <c r="H55" s="1"/>
      <c r="I55" s="1"/>
      <c r="J55" s="5" t="s">
        <v>22</v>
      </c>
      <c r="K55" s="2" t="s">
        <v>23</v>
      </c>
      <c r="L55" s="1"/>
      <c r="M55" s="1"/>
      <c r="N55" s="1"/>
      <c r="O55" s="1"/>
      <c r="P55" s="2" t="s">
        <v>17</v>
      </c>
      <c r="Q55" s="5" t="s">
        <v>22</v>
      </c>
      <c r="R55" s="1"/>
      <c r="S55" s="1"/>
      <c r="T55" s="13">
        <v>58</v>
      </c>
      <c r="U55" s="48">
        <v>2.2973684210526302</v>
      </c>
      <c r="V55" s="1"/>
      <c r="W55" s="1"/>
      <c r="X55" s="1"/>
    </row>
    <row r="56" spans="4:24" x14ac:dyDescent="0.25">
      <c r="D56" s="2" t="s">
        <v>11</v>
      </c>
      <c r="E56" s="2" t="s">
        <v>17</v>
      </c>
      <c r="F56" s="1"/>
      <c r="G56" s="1"/>
      <c r="H56" s="1"/>
      <c r="I56" s="1"/>
      <c r="J56" s="7"/>
      <c r="K56" s="7"/>
      <c r="L56" s="1"/>
      <c r="M56" s="1"/>
      <c r="N56" s="1"/>
      <c r="O56" s="1"/>
      <c r="P56" s="13">
        <v>58</v>
      </c>
      <c r="Q56" s="7">
        <v>6</v>
      </c>
      <c r="R56" s="1"/>
      <c r="S56" s="1"/>
      <c r="T56" s="20">
        <v>18.100000000000001</v>
      </c>
      <c r="U56" s="48">
        <v>3.5222222222222199</v>
      </c>
      <c r="V56" s="1"/>
      <c r="W56" s="1"/>
      <c r="X56" s="1"/>
    </row>
    <row r="57" spans="4:24" x14ac:dyDescent="0.25">
      <c r="D57" s="10">
        <v>99.9</v>
      </c>
      <c r="E57" s="13">
        <v>58</v>
      </c>
      <c r="F57" s="1"/>
      <c r="G57" s="1"/>
      <c r="H57" s="1"/>
      <c r="I57" s="1"/>
      <c r="J57" s="15"/>
      <c r="K57" s="15"/>
      <c r="L57" s="1"/>
      <c r="M57" s="1"/>
      <c r="N57" s="1"/>
      <c r="O57" s="1"/>
      <c r="P57" s="20"/>
      <c r="Q57" s="15"/>
      <c r="R57" s="1"/>
      <c r="S57" s="1"/>
      <c r="T57" s="15">
        <v>63.8</v>
      </c>
      <c r="U57" s="48">
        <v>2.63894736842105</v>
      </c>
      <c r="V57" s="1"/>
      <c r="W57" s="1"/>
      <c r="X57" s="1"/>
    </row>
    <row r="58" spans="4:24" x14ac:dyDescent="0.25">
      <c r="D58" s="17">
        <v>51.5</v>
      </c>
      <c r="E58" s="20">
        <v>18.100000000000001</v>
      </c>
      <c r="F58" s="1"/>
      <c r="G58" s="1"/>
      <c r="H58" s="1"/>
      <c r="I58" s="1"/>
      <c r="J58" s="15">
        <v>4</v>
      </c>
      <c r="K58" s="15">
        <v>1.5</v>
      </c>
      <c r="L58" s="1"/>
      <c r="M58" s="1"/>
      <c r="N58" s="1"/>
      <c r="O58" s="1"/>
      <c r="P58" s="15">
        <v>63.8</v>
      </c>
      <c r="Q58" s="15">
        <v>4</v>
      </c>
      <c r="R58" s="1"/>
      <c r="S58" s="1"/>
      <c r="T58" s="26">
        <v>56.5</v>
      </c>
      <c r="U58" s="48">
        <v>3.99</v>
      </c>
      <c r="V58" s="1"/>
      <c r="W58" s="1"/>
      <c r="X58" s="1"/>
    </row>
    <row r="59" spans="4:24" x14ac:dyDescent="0.25">
      <c r="D59" s="17">
        <v>85.8</v>
      </c>
      <c r="E59" s="15">
        <v>63.8</v>
      </c>
      <c r="F59" s="1"/>
      <c r="G59" s="1"/>
      <c r="H59" s="1"/>
      <c r="I59" s="1"/>
      <c r="J59" s="19">
        <v>2</v>
      </c>
      <c r="K59" s="19">
        <v>0</v>
      </c>
      <c r="L59" s="1"/>
      <c r="M59" s="1"/>
      <c r="N59" s="1"/>
      <c r="O59" s="1"/>
      <c r="P59" s="26">
        <v>56.5</v>
      </c>
      <c r="Q59" s="19">
        <v>2</v>
      </c>
      <c r="R59" s="1"/>
      <c r="S59" s="1"/>
      <c r="T59" s="19">
        <v>66.400000000000006</v>
      </c>
      <c r="U59" s="48">
        <v>6.4711111111111101</v>
      </c>
      <c r="V59" s="1"/>
      <c r="W59" s="1"/>
      <c r="X59" s="1"/>
    </row>
    <row r="60" spans="4:24" x14ac:dyDescent="0.25">
      <c r="D60" s="24">
        <v>115.9</v>
      </c>
      <c r="E60" s="26">
        <v>56.5</v>
      </c>
      <c r="F60" s="1"/>
      <c r="G60" s="1"/>
      <c r="H60" s="1"/>
      <c r="I60" s="1"/>
      <c r="J60" s="29">
        <v>14</v>
      </c>
      <c r="K60" s="24">
        <v>3.5</v>
      </c>
      <c r="L60" s="1"/>
      <c r="M60" s="1"/>
      <c r="N60" s="1"/>
      <c r="O60" s="1"/>
      <c r="P60" s="19">
        <v>66.400000000000006</v>
      </c>
      <c r="Q60" s="29">
        <v>14</v>
      </c>
      <c r="R60" s="1"/>
      <c r="S60" s="1"/>
      <c r="T60" s="30">
        <v>41.428571428571402</v>
      </c>
      <c r="U60" s="48">
        <v>9.9179999999999993</v>
      </c>
      <c r="V60" s="1"/>
      <c r="W60" s="1"/>
      <c r="X60" s="1"/>
    </row>
    <row r="61" spans="4:24" x14ac:dyDescent="0.25">
      <c r="D61" s="24">
        <v>114</v>
      </c>
      <c r="E61" s="19">
        <v>66.400000000000006</v>
      </c>
      <c r="F61" s="1"/>
      <c r="G61" s="1"/>
      <c r="H61" s="1"/>
      <c r="I61" s="1"/>
      <c r="J61" s="31"/>
      <c r="K61" s="19"/>
      <c r="L61" s="1"/>
      <c r="M61" s="1"/>
      <c r="N61" s="1"/>
      <c r="O61" s="1"/>
      <c r="P61" s="30"/>
      <c r="Q61" s="31"/>
      <c r="R61" s="1"/>
      <c r="S61" s="1"/>
      <c r="T61" s="32">
        <v>47.8</v>
      </c>
      <c r="U61" s="48">
        <v>4.4776923076923101</v>
      </c>
      <c r="V61" s="1"/>
      <c r="W61" s="1"/>
      <c r="X61" s="1"/>
    </row>
    <row r="62" spans="4:24" x14ac:dyDescent="0.25">
      <c r="D62" s="17">
        <v>80.099999999999994</v>
      </c>
      <c r="E62" s="30">
        <v>43.107769423558899</v>
      </c>
      <c r="F62" s="1"/>
      <c r="G62" s="1"/>
      <c r="H62" s="1"/>
      <c r="I62" s="1"/>
      <c r="J62" s="19">
        <v>10</v>
      </c>
      <c r="K62" s="19">
        <v>6</v>
      </c>
      <c r="L62" s="1"/>
      <c r="M62" s="1"/>
      <c r="N62" s="1"/>
      <c r="O62" s="1"/>
      <c r="P62" s="32">
        <v>47.8</v>
      </c>
      <c r="Q62" s="19">
        <v>10</v>
      </c>
      <c r="R62" s="1"/>
      <c r="S62" s="1"/>
      <c r="T62" s="33">
        <v>31.8</v>
      </c>
      <c r="U62" s="48">
        <v>2.93272727272727</v>
      </c>
      <c r="V62" s="1"/>
      <c r="W62" s="1"/>
      <c r="X62" s="1"/>
    </row>
    <row r="63" spans="4:24" x14ac:dyDescent="0.25">
      <c r="D63" s="17">
        <v>91.6</v>
      </c>
      <c r="E63" s="32">
        <v>47.8</v>
      </c>
      <c r="F63" s="1"/>
      <c r="G63" s="1"/>
      <c r="H63" s="1"/>
      <c r="I63" s="1"/>
      <c r="J63" s="19">
        <v>10</v>
      </c>
      <c r="K63" s="19">
        <v>4</v>
      </c>
      <c r="L63" s="1"/>
      <c r="M63" s="1"/>
      <c r="N63" s="1"/>
      <c r="O63" s="1"/>
      <c r="P63" s="33">
        <v>31.8</v>
      </c>
      <c r="Q63" s="19">
        <v>10</v>
      </c>
      <c r="R63" s="1"/>
      <c r="S63" s="1"/>
      <c r="T63" s="20">
        <v>18.3</v>
      </c>
      <c r="U63" s="48">
        <v>3.48882352941177</v>
      </c>
      <c r="V63" s="1"/>
      <c r="W63" s="1"/>
      <c r="X63" s="1"/>
    </row>
    <row r="64" spans="4:24" x14ac:dyDescent="0.25">
      <c r="D64" s="17">
        <v>80.400000000000006</v>
      </c>
      <c r="E64" s="33">
        <v>31.8</v>
      </c>
      <c r="F64" s="1"/>
      <c r="G64" s="1"/>
      <c r="H64" s="1"/>
      <c r="I64" s="1"/>
      <c r="J64" s="19"/>
      <c r="K64" s="19"/>
      <c r="L64" s="1"/>
      <c r="M64" s="1"/>
      <c r="N64" s="1"/>
      <c r="O64" s="1"/>
      <c r="P64" s="20">
        <v>18.3</v>
      </c>
      <c r="Q64" s="19">
        <v>10</v>
      </c>
      <c r="R64" s="1"/>
      <c r="S64" s="1"/>
      <c r="T64" s="15">
        <v>71.400000000000006</v>
      </c>
      <c r="U64" s="48">
        <v>2.0586956521739102</v>
      </c>
      <c r="V64" s="1"/>
      <c r="W64" s="1"/>
      <c r="X64" s="1"/>
    </row>
    <row r="65" spans="4:24" x14ac:dyDescent="0.25">
      <c r="D65" s="17">
        <v>47.5</v>
      </c>
      <c r="E65" s="20">
        <v>18.3</v>
      </c>
      <c r="F65" s="1"/>
      <c r="G65" s="1"/>
      <c r="H65" s="1"/>
      <c r="I65" s="1"/>
      <c r="J65" s="19">
        <v>8</v>
      </c>
      <c r="K65" s="15">
        <v>7</v>
      </c>
      <c r="L65" s="1"/>
      <c r="M65" s="1"/>
      <c r="N65" s="1"/>
      <c r="O65" s="1"/>
      <c r="P65" s="15">
        <v>71.400000000000006</v>
      </c>
      <c r="Q65" s="19">
        <v>8</v>
      </c>
      <c r="R65" s="1"/>
      <c r="S65" s="1"/>
      <c r="T65" s="20">
        <v>21.2</v>
      </c>
      <c r="U65" s="48">
        <v>3.552</v>
      </c>
      <c r="V65" s="1"/>
      <c r="W65" s="1"/>
      <c r="X65" s="1"/>
    </row>
    <row r="66" spans="4:24" x14ac:dyDescent="0.25">
      <c r="D66" s="17">
        <v>103.2</v>
      </c>
      <c r="E66" s="15">
        <v>71.400000000000006</v>
      </c>
      <c r="F66" s="1"/>
      <c r="G66" s="1"/>
      <c r="H66" s="1"/>
      <c r="I66" s="1"/>
      <c r="J66" s="19">
        <v>18</v>
      </c>
      <c r="K66" s="15">
        <v>2</v>
      </c>
      <c r="L66" s="1"/>
      <c r="M66" s="1"/>
      <c r="N66" s="1"/>
      <c r="O66" s="1"/>
      <c r="P66" s="20">
        <v>21.2</v>
      </c>
      <c r="Q66" s="19">
        <v>18</v>
      </c>
      <c r="R66" s="1"/>
      <c r="S66" s="1"/>
      <c r="T66" s="20">
        <v>32.299999999999997</v>
      </c>
      <c r="U66" s="48">
        <v>2.63</v>
      </c>
      <c r="V66" s="1"/>
      <c r="W66" s="1"/>
      <c r="X66" s="1"/>
    </row>
    <row r="67" spans="4:24" x14ac:dyDescent="0.25">
      <c r="D67" s="17">
        <v>91</v>
      </c>
      <c r="E67" s="20">
        <v>21.2</v>
      </c>
      <c r="F67" s="1"/>
      <c r="G67" s="1"/>
      <c r="H67" s="1"/>
      <c r="I67" s="1"/>
      <c r="J67" s="15">
        <v>6</v>
      </c>
      <c r="K67" s="15">
        <v>8</v>
      </c>
      <c r="L67" s="1"/>
      <c r="M67" s="1"/>
      <c r="N67" s="1"/>
      <c r="O67" s="1"/>
      <c r="P67" s="20">
        <v>32.299999999999997</v>
      </c>
      <c r="Q67" s="15">
        <v>6</v>
      </c>
      <c r="R67" s="1"/>
      <c r="S67" s="1"/>
      <c r="T67" s="15"/>
      <c r="U67" s="48"/>
      <c r="V67" s="1"/>
      <c r="W67" s="1"/>
      <c r="X67" s="1"/>
    </row>
    <row r="68" spans="4:24" x14ac:dyDescent="0.25">
      <c r="D68" s="17">
        <v>64</v>
      </c>
      <c r="E68" s="20">
        <v>32.299999999999997</v>
      </c>
      <c r="F68" s="1"/>
      <c r="G68" s="1"/>
      <c r="H68" s="1"/>
      <c r="I68" s="1"/>
      <c r="J68" s="15">
        <v>18</v>
      </c>
      <c r="K68" s="15">
        <v>9</v>
      </c>
      <c r="L68" s="1"/>
      <c r="M68" s="1"/>
      <c r="N68" s="1"/>
      <c r="O68" s="1"/>
      <c r="P68" s="15"/>
      <c r="Q68" s="15"/>
      <c r="R68" s="1"/>
      <c r="S68" s="1"/>
      <c r="T68" s="32">
        <v>45.8</v>
      </c>
      <c r="U68" s="48">
        <v>2.76857142857143</v>
      </c>
      <c r="V68" s="1"/>
      <c r="W68" s="1"/>
      <c r="X68" s="1"/>
    </row>
    <row r="69" spans="4:24" x14ac:dyDescent="0.25">
      <c r="D69" s="17"/>
      <c r="E69" s="15"/>
      <c r="F69" s="1"/>
      <c r="G69" s="1"/>
      <c r="H69" s="1"/>
      <c r="I69" s="1"/>
      <c r="J69" s="15"/>
      <c r="K69" s="15"/>
      <c r="L69" s="1"/>
      <c r="M69" s="1"/>
      <c r="N69" s="1"/>
      <c r="O69" s="1"/>
      <c r="P69" s="32">
        <v>45.8</v>
      </c>
      <c r="Q69" s="15">
        <v>6</v>
      </c>
      <c r="R69" s="1"/>
      <c r="S69" s="1"/>
      <c r="T69" s="15">
        <v>62.2</v>
      </c>
      <c r="U69" s="48">
        <v>3.2626666666666702</v>
      </c>
    </row>
    <row r="70" spans="4:24" x14ac:dyDescent="0.25">
      <c r="D70" s="17">
        <v>87.1</v>
      </c>
      <c r="E70" s="32">
        <v>45.8</v>
      </c>
      <c r="F70" s="1"/>
      <c r="G70" s="1"/>
      <c r="H70" s="1"/>
      <c r="I70" s="1"/>
      <c r="J70" s="15">
        <v>6</v>
      </c>
      <c r="K70" s="15">
        <v>4</v>
      </c>
      <c r="L70" s="1"/>
      <c r="M70" s="1"/>
      <c r="N70" s="1"/>
      <c r="O70" s="1"/>
      <c r="P70" s="15">
        <v>62.2</v>
      </c>
      <c r="Q70" s="15">
        <v>6</v>
      </c>
      <c r="R70" s="1"/>
      <c r="S70" s="1"/>
      <c r="T70" s="33">
        <v>23.2</v>
      </c>
      <c r="U70" s="48">
        <v>3.14384615384615</v>
      </c>
    </row>
    <row r="71" spans="4:24" x14ac:dyDescent="0.25">
      <c r="D71" s="17">
        <v>62.8</v>
      </c>
      <c r="E71" s="15">
        <v>62.2</v>
      </c>
      <c r="F71" s="1"/>
      <c r="G71" s="1"/>
      <c r="H71" s="1"/>
      <c r="I71" s="1"/>
      <c r="J71" s="15">
        <v>6</v>
      </c>
      <c r="K71" s="15">
        <v>4</v>
      </c>
      <c r="L71" s="1"/>
      <c r="M71" s="1"/>
      <c r="N71" s="1"/>
      <c r="O71" s="1"/>
      <c r="P71" s="33">
        <v>23.2</v>
      </c>
      <c r="Q71" s="15">
        <v>6</v>
      </c>
      <c r="R71" s="1"/>
      <c r="S71" s="1"/>
      <c r="T71" s="33">
        <v>13.407088477659601</v>
      </c>
      <c r="U71" s="48">
        <v>2.7658823529411798</v>
      </c>
    </row>
    <row r="72" spans="4:24" x14ac:dyDescent="0.25">
      <c r="D72" s="17">
        <v>77.900000000000006</v>
      </c>
      <c r="E72" s="33">
        <v>23.2</v>
      </c>
      <c r="F72" s="1"/>
      <c r="G72" s="1"/>
      <c r="H72" s="1"/>
      <c r="I72" s="1"/>
      <c r="J72" s="15"/>
      <c r="K72" s="15"/>
      <c r="L72" s="1"/>
      <c r="M72" s="1"/>
      <c r="N72" s="1"/>
      <c r="O72" s="1"/>
      <c r="P72" s="33"/>
      <c r="Q72" s="15"/>
      <c r="R72" s="1"/>
      <c r="S72" s="1"/>
      <c r="T72" s="20">
        <v>33.299999999999997</v>
      </c>
      <c r="U72" s="48">
        <v>3.95846153846154</v>
      </c>
    </row>
    <row r="73" spans="4:24" x14ac:dyDescent="0.25">
      <c r="D73" s="17">
        <v>72</v>
      </c>
      <c r="E73" s="33">
        <v>25.351429956374201</v>
      </c>
      <c r="F73" s="1"/>
      <c r="G73" s="1"/>
      <c r="H73" s="1"/>
      <c r="I73" s="1"/>
      <c r="J73" s="15">
        <v>10</v>
      </c>
      <c r="K73" s="15">
        <v>9</v>
      </c>
      <c r="L73" s="1"/>
      <c r="M73" s="1"/>
      <c r="N73" s="1"/>
      <c r="O73" s="1"/>
      <c r="P73" s="20">
        <v>33.299999999999997</v>
      </c>
      <c r="Q73" s="15">
        <v>10</v>
      </c>
      <c r="R73" s="1"/>
      <c r="S73" s="1"/>
      <c r="T73" s="15">
        <v>62.4</v>
      </c>
      <c r="U73" s="48">
        <v>3.0955555555555598</v>
      </c>
    </row>
    <row r="74" spans="4:24" x14ac:dyDescent="0.25">
      <c r="D74" s="17">
        <v>73.5</v>
      </c>
      <c r="E74" s="20">
        <v>33.299999999999997</v>
      </c>
      <c r="F74" s="1"/>
      <c r="G74" s="1"/>
      <c r="H74" s="1"/>
      <c r="I74" s="1"/>
      <c r="J74" s="15"/>
      <c r="K74" s="15"/>
      <c r="L74" s="1"/>
      <c r="M74" s="1"/>
      <c r="N74" s="1"/>
      <c r="O74" s="1"/>
      <c r="P74" s="15"/>
      <c r="Q74" s="15"/>
      <c r="R74" s="1"/>
      <c r="S74" s="1"/>
      <c r="T74" s="20">
        <v>32.200000000000003</v>
      </c>
      <c r="U74" s="48">
        <v>3.4033333333333302</v>
      </c>
    </row>
    <row r="75" spans="4:24" x14ac:dyDescent="0.25">
      <c r="D75" s="17">
        <v>105</v>
      </c>
      <c r="E75" s="15">
        <v>62.4</v>
      </c>
      <c r="F75" s="1"/>
      <c r="G75" s="1"/>
      <c r="H75" s="1"/>
      <c r="I75" s="1"/>
      <c r="J75" s="15">
        <v>6</v>
      </c>
      <c r="K75" s="15">
        <v>1</v>
      </c>
      <c r="L75" s="1"/>
      <c r="M75" s="1"/>
      <c r="N75" s="1"/>
      <c r="O75" s="1"/>
      <c r="P75" s="20">
        <v>32.200000000000003</v>
      </c>
      <c r="Q75" s="15">
        <v>6</v>
      </c>
      <c r="R75" s="1"/>
      <c r="S75" s="1"/>
      <c r="T75" s="38">
        <v>52.9</v>
      </c>
      <c r="U75" s="48">
        <v>4.1214285714285701</v>
      </c>
    </row>
    <row r="76" spans="4:24" x14ac:dyDescent="0.25">
      <c r="D76" s="17">
        <v>55.7</v>
      </c>
      <c r="E76" s="20">
        <v>32.200000000000003</v>
      </c>
      <c r="F76" s="1"/>
      <c r="G76" s="1"/>
      <c r="H76" s="1"/>
      <c r="I76" s="1"/>
      <c r="J76" s="15">
        <v>6</v>
      </c>
      <c r="K76" s="15">
        <v>3.5</v>
      </c>
      <c r="L76" s="1"/>
      <c r="M76" s="1"/>
      <c r="N76" s="1"/>
      <c r="O76" s="1"/>
      <c r="P76" s="38">
        <v>52.9</v>
      </c>
      <c r="Q76" s="15">
        <v>6</v>
      </c>
      <c r="R76" s="1"/>
      <c r="S76" s="1"/>
      <c r="T76" s="33">
        <v>22</v>
      </c>
      <c r="U76" s="48">
        <v>4.9357142857142904</v>
      </c>
    </row>
    <row r="77" spans="4:24" x14ac:dyDescent="0.25">
      <c r="D77" s="17">
        <v>80.7</v>
      </c>
      <c r="E77" s="38">
        <v>52.9</v>
      </c>
      <c r="F77" s="1"/>
      <c r="G77" s="1"/>
      <c r="H77" s="1"/>
      <c r="I77" s="1"/>
      <c r="J77" s="15">
        <v>6</v>
      </c>
      <c r="K77" s="15">
        <v>7</v>
      </c>
      <c r="L77" s="1"/>
      <c r="M77" s="1"/>
      <c r="N77" s="1"/>
      <c r="O77" s="1"/>
      <c r="P77" s="33">
        <v>22</v>
      </c>
      <c r="Q77" s="15">
        <v>6</v>
      </c>
      <c r="R77" s="1"/>
      <c r="S77" s="1"/>
      <c r="T77" s="17">
        <v>79</v>
      </c>
      <c r="U77" s="48">
        <v>4.1927272727272697</v>
      </c>
    </row>
    <row r="78" spans="4:24" x14ac:dyDescent="0.25">
      <c r="D78" s="17">
        <v>77.400000000000006</v>
      </c>
      <c r="E78" s="33">
        <v>22</v>
      </c>
      <c r="F78" s="1"/>
      <c r="G78" s="1"/>
      <c r="H78" s="1"/>
      <c r="I78" s="1"/>
      <c r="J78" s="15">
        <v>0</v>
      </c>
      <c r="K78" s="15">
        <v>1</v>
      </c>
      <c r="L78" s="1"/>
      <c r="M78" s="1"/>
      <c r="N78" s="1"/>
      <c r="O78" s="1"/>
      <c r="P78" s="17">
        <v>79</v>
      </c>
      <c r="Q78" s="15">
        <v>0</v>
      </c>
      <c r="R78" s="1"/>
      <c r="S78" s="1"/>
      <c r="T78" s="20">
        <v>36.6</v>
      </c>
      <c r="U78" s="48">
        <v>6.8860000000000001</v>
      </c>
    </row>
    <row r="79" spans="4:24" x14ac:dyDescent="0.25">
      <c r="D79" s="17">
        <v>124.7</v>
      </c>
      <c r="E79" s="17">
        <v>79</v>
      </c>
      <c r="F79" s="1"/>
      <c r="G79" s="1"/>
      <c r="H79" s="1"/>
      <c r="I79" s="1"/>
      <c r="J79" s="15">
        <v>10</v>
      </c>
      <c r="K79" s="15">
        <v>3.5</v>
      </c>
      <c r="L79" s="1"/>
      <c r="M79" s="1"/>
      <c r="N79" s="1"/>
      <c r="O79" s="1"/>
      <c r="P79" s="20">
        <v>36.6</v>
      </c>
      <c r="Q79" s="15">
        <v>10</v>
      </c>
      <c r="R79" s="1"/>
      <c r="S79" s="1"/>
      <c r="T79" s="26">
        <v>52.3</v>
      </c>
      <c r="U79" s="48">
        <v>2.8373684210526302</v>
      </c>
    </row>
    <row r="80" spans="4:24" x14ac:dyDescent="0.25">
      <c r="D80" s="17">
        <v>86</v>
      </c>
      <c r="E80" s="20">
        <v>36.6</v>
      </c>
      <c r="F80" s="1"/>
      <c r="G80" s="1"/>
      <c r="H80" s="1"/>
      <c r="I80" s="1"/>
      <c r="J80" s="15">
        <v>10</v>
      </c>
      <c r="K80" s="15">
        <v>1</v>
      </c>
      <c r="L80" s="1"/>
      <c r="M80" s="1"/>
      <c r="N80" s="1"/>
      <c r="O80" s="1"/>
      <c r="P80" s="26">
        <v>52.3</v>
      </c>
      <c r="Q80" s="15">
        <v>10</v>
      </c>
      <c r="R80" s="1"/>
      <c r="S80" s="1"/>
      <c r="T80" s="20">
        <v>26.9</v>
      </c>
      <c r="U80" s="48">
        <v>2.95444444444444</v>
      </c>
    </row>
    <row r="81" spans="4:21" x14ac:dyDescent="0.25">
      <c r="D81" s="17">
        <v>125.8</v>
      </c>
      <c r="E81" s="26">
        <v>52.3</v>
      </c>
      <c r="F81" s="1"/>
      <c r="G81" s="1"/>
      <c r="H81" s="1"/>
      <c r="I81" s="1"/>
      <c r="J81" s="15">
        <v>18</v>
      </c>
      <c r="K81" s="15">
        <v>4</v>
      </c>
      <c r="L81" s="1"/>
      <c r="M81" s="1"/>
      <c r="N81" s="1"/>
      <c r="O81" s="1"/>
      <c r="P81" s="20">
        <v>26.9</v>
      </c>
      <c r="Q81" s="15">
        <v>18</v>
      </c>
      <c r="R81" s="1"/>
      <c r="S81" s="1"/>
      <c r="T81" s="20">
        <v>29.7</v>
      </c>
      <c r="U81" s="48">
        <v>3.2684615384615401</v>
      </c>
    </row>
    <row r="82" spans="4:21" x14ac:dyDescent="0.25">
      <c r="D82" s="17">
        <v>79.400000000000006</v>
      </c>
      <c r="E82" s="20">
        <v>26.9</v>
      </c>
      <c r="F82" s="1"/>
      <c r="G82" s="1"/>
      <c r="H82" s="1"/>
      <c r="I82" s="1"/>
      <c r="J82" s="15">
        <v>10</v>
      </c>
      <c r="K82" s="15">
        <v>5</v>
      </c>
      <c r="L82" s="1"/>
      <c r="M82" s="1"/>
      <c r="N82" s="1"/>
      <c r="O82" s="1"/>
      <c r="P82" s="20">
        <v>29.7</v>
      </c>
      <c r="Q82" s="15">
        <v>10</v>
      </c>
      <c r="R82" s="1"/>
      <c r="S82" s="1"/>
      <c r="T82" s="20">
        <v>29.8</v>
      </c>
      <c r="U82" s="48">
        <v>2.85210526315789</v>
      </c>
    </row>
    <row r="83" spans="4:21" x14ac:dyDescent="0.25">
      <c r="D83" s="17">
        <v>71.900000000000006</v>
      </c>
      <c r="E83" s="20">
        <v>29.7</v>
      </c>
      <c r="F83" s="1"/>
      <c r="G83" s="1"/>
      <c r="H83" s="1"/>
      <c r="I83" s="1"/>
      <c r="J83" s="15"/>
      <c r="K83" s="15"/>
      <c r="L83" s="1"/>
      <c r="M83" s="1"/>
      <c r="N83" s="1"/>
      <c r="O83" s="1"/>
      <c r="P83" s="20">
        <v>29.8</v>
      </c>
      <c r="Q83" s="15">
        <v>14</v>
      </c>
      <c r="R83" s="1"/>
      <c r="S83" s="1"/>
      <c r="T83" s="1"/>
      <c r="U83" s="1"/>
    </row>
    <row r="84" spans="4:21" x14ac:dyDescent="0.25">
      <c r="D84" s="17">
        <v>74.8</v>
      </c>
      <c r="E84" s="20">
        <v>29.8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7"/>
  <sheetViews>
    <sheetView zoomScaleNormal="100" workbookViewId="0">
      <selection activeCell="J31" sqref="J31"/>
    </sheetView>
  </sheetViews>
  <sheetFormatPr defaultRowHeight="15" x14ac:dyDescent="0.25"/>
  <cols>
    <col min="1" max="1025" width="8.5703125"/>
  </cols>
  <sheetData>
    <row r="1" spans="1:55" x14ac:dyDescent="0.25">
      <c r="A1" s="49"/>
      <c r="B1" s="109" t="s">
        <v>96</v>
      </c>
      <c r="C1" s="109"/>
      <c r="D1" s="109" t="s">
        <v>97</v>
      </c>
      <c r="E1" s="109"/>
      <c r="F1" s="109" t="s">
        <v>98</v>
      </c>
      <c r="G1" s="109"/>
      <c r="H1" s="109" t="s">
        <v>99</v>
      </c>
      <c r="I1" s="109"/>
      <c r="J1" s="109" t="s">
        <v>100</v>
      </c>
      <c r="K1" s="109"/>
      <c r="L1" s="109" t="s">
        <v>101</v>
      </c>
      <c r="M1" s="109"/>
      <c r="N1" s="109" t="s">
        <v>102</v>
      </c>
      <c r="O1" s="109"/>
      <c r="P1" s="109" t="s">
        <v>103</v>
      </c>
      <c r="Q1" s="109"/>
      <c r="R1" s="109" t="s">
        <v>104</v>
      </c>
      <c r="S1" s="109"/>
      <c r="T1" s="109" t="s">
        <v>105</v>
      </c>
      <c r="U1" s="109"/>
      <c r="V1" s="109" t="s">
        <v>106</v>
      </c>
      <c r="W1" s="109"/>
      <c r="X1" s="109" t="s">
        <v>107</v>
      </c>
      <c r="Y1" s="109"/>
      <c r="Z1" s="109" t="s">
        <v>108</v>
      </c>
      <c r="AA1" s="109"/>
      <c r="AB1" s="109" t="s">
        <v>109</v>
      </c>
      <c r="AC1" s="109"/>
      <c r="AD1" s="109" t="s">
        <v>110</v>
      </c>
      <c r="AE1" s="109"/>
      <c r="AF1" s="109" t="s">
        <v>111</v>
      </c>
      <c r="AG1" s="109"/>
      <c r="AH1" s="109" t="s">
        <v>112</v>
      </c>
      <c r="AI1" s="109"/>
      <c r="AJ1" s="109" t="s">
        <v>113</v>
      </c>
      <c r="AK1" s="109"/>
      <c r="AL1" s="109" t="s">
        <v>114</v>
      </c>
      <c r="AM1" s="109"/>
      <c r="AN1" s="109" t="s">
        <v>115</v>
      </c>
      <c r="AO1" s="109"/>
      <c r="AP1" s="109" t="s">
        <v>108</v>
      </c>
      <c r="AQ1" s="109"/>
      <c r="AR1" s="109" t="s">
        <v>116</v>
      </c>
      <c r="AS1" s="109"/>
      <c r="AT1" s="109" t="s">
        <v>117</v>
      </c>
      <c r="AU1" s="109"/>
      <c r="AV1" s="109" t="s">
        <v>118</v>
      </c>
      <c r="AW1" s="109"/>
      <c r="AX1" s="109" t="s">
        <v>119</v>
      </c>
      <c r="AY1" s="109"/>
      <c r="AZ1" s="109" t="s">
        <v>120</v>
      </c>
      <c r="BA1" s="109"/>
      <c r="BB1" s="109" t="s">
        <v>121</v>
      </c>
      <c r="BC1" s="109"/>
    </row>
    <row r="2" spans="1:55" x14ac:dyDescent="0.25">
      <c r="A2" s="1"/>
      <c r="B2" s="50" t="s">
        <v>122</v>
      </c>
      <c r="C2" s="51" t="s">
        <v>123</v>
      </c>
      <c r="D2" s="52" t="s">
        <v>122</v>
      </c>
      <c r="E2" s="51" t="s">
        <v>123</v>
      </c>
      <c r="F2" s="52" t="s">
        <v>122</v>
      </c>
      <c r="G2" s="51" t="s">
        <v>123</v>
      </c>
      <c r="H2" s="52" t="s">
        <v>122</v>
      </c>
      <c r="I2" s="51" t="s">
        <v>123</v>
      </c>
      <c r="J2" s="52" t="s">
        <v>122</v>
      </c>
      <c r="K2" s="51" t="s">
        <v>123</v>
      </c>
      <c r="L2" s="52" t="s">
        <v>122</v>
      </c>
      <c r="M2" s="51" t="s">
        <v>123</v>
      </c>
      <c r="N2" s="52" t="s">
        <v>122</v>
      </c>
      <c r="O2" s="51" t="s">
        <v>123</v>
      </c>
      <c r="P2" s="52" t="s">
        <v>122</v>
      </c>
      <c r="Q2" s="51" t="s">
        <v>123</v>
      </c>
      <c r="R2" s="52" t="s">
        <v>122</v>
      </c>
      <c r="S2" s="51" t="s">
        <v>123</v>
      </c>
      <c r="T2" s="52" t="s">
        <v>122</v>
      </c>
      <c r="U2" s="51" t="s">
        <v>123</v>
      </c>
      <c r="V2" s="52" t="s">
        <v>122</v>
      </c>
      <c r="W2" s="51" t="s">
        <v>123</v>
      </c>
      <c r="X2" s="52" t="s">
        <v>122</v>
      </c>
      <c r="Y2" s="51" t="s">
        <v>123</v>
      </c>
      <c r="Z2" s="52" t="s">
        <v>122</v>
      </c>
      <c r="AA2" s="51" t="s">
        <v>123</v>
      </c>
      <c r="AB2" s="52" t="s">
        <v>122</v>
      </c>
      <c r="AC2" s="51" t="s">
        <v>123</v>
      </c>
      <c r="AD2" s="52" t="s">
        <v>122</v>
      </c>
      <c r="AE2" s="51" t="s">
        <v>123</v>
      </c>
      <c r="AF2" s="52" t="s">
        <v>122</v>
      </c>
      <c r="AG2" s="51" t="s">
        <v>123</v>
      </c>
      <c r="AH2" s="52" t="s">
        <v>122</v>
      </c>
      <c r="AI2" s="51" t="s">
        <v>123</v>
      </c>
      <c r="AJ2" s="52" t="s">
        <v>122</v>
      </c>
      <c r="AK2" s="51" t="s">
        <v>123</v>
      </c>
      <c r="AL2" s="52" t="s">
        <v>122</v>
      </c>
      <c r="AM2" s="51" t="s">
        <v>123</v>
      </c>
      <c r="AN2" s="52" t="s">
        <v>122</v>
      </c>
      <c r="AO2" s="51" t="s">
        <v>123</v>
      </c>
      <c r="AP2" s="52" t="s">
        <v>122</v>
      </c>
      <c r="AQ2" s="51" t="s">
        <v>123</v>
      </c>
      <c r="AR2" s="52" t="s">
        <v>122</v>
      </c>
      <c r="AS2" s="51" t="s">
        <v>123</v>
      </c>
      <c r="AT2" s="52" t="s">
        <v>122</v>
      </c>
      <c r="AU2" s="51" t="s">
        <v>123</v>
      </c>
      <c r="AV2" s="52" t="s">
        <v>122</v>
      </c>
      <c r="AW2" s="51" t="s">
        <v>123</v>
      </c>
      <c r="AX2" s="52" t="s">
        <v>122</v>
      </c>
      <c r="AY2" s="51" t="s">
        <v>123</v>
      </c>
      <c r="AZ2" s="52" t="s">
        <v>122</v>
      </c>
      <c r="BA2" s="51" t="s">
        <v>123</v>
      </c>
      <c r="BB2" s="52" t="s">
        <v>122</v>
      </c>
      <c r="BC2" s="51" t="s">
        <v>123</v>
      </c>
    </row>
    <row r="3" spans="1:55" x14ac:dyDescent="0.25">
      <c r="A3" s="53" t="s">
        <v>124</v>
      </c>
      <c r="B3" s="48">
        <v>2.2973684210526302</v>
      </c>
      <c r="C3" s="54">
        <v>0.12132793510258599</v>
      </c>
      <c r="D3" s="55">
        <v>1.1010526315789499</v>
      </c>
      <c r="E3" s="54">
        <v>6.1454114484992002E-2</v>
      </c>
      <c r="F3" s="55">
        <v>0.83192058619347398</v>
      </c>
      <c r="G3" s="54">
        <v>6.7423201925559298E-2</v>
      </c>
      <c r="H3" s="55">
        <v>0.221052631578947</v>
      </c>
      <c r="I3" s="54">
        <v>5.5567250231099402E-2</v>
      </c>
      <c r="J3" s="55">
        <v>1.19631578947368</v>
      </c>
      <c r="K3" s="54">
        <v>8.9889470790879195E-2</v>
      </c>
      <c r="L3" s="55">
        <v>-1.0327504664404199</v>
      </c>
      <c r="M3" s="54">
        <v>0.13305443006544199</v>
      </c>
      <c r="N3" s="55">
        <v>0.34210526315789502</v>
      </c>
      <c r="O3" s="54">
        <v>9.3664824855463499E-2</v>
      </c>
      <c r="P3" s="55">
        <v>0.720531419761684</v>
      </c>
      <c r="Q3" s="54">
        <v>5.2464886613935099E-2</v>
      </c>
      <c r="R3" s="55">
        <v>0.72093431493257898</v>
      </c>
      <c r="S3" s="54">
        <v>4.0716972116545902E-2</v>
      </c>
      <c r="T3" s="55">
        <v>0.470535991579</v>
      </c>
      <c r="U3" s="54">
        <v>3.7924431488070003E-2</v>
      </c>
      <c r="V3" s="55">
        <v>-0.39120628652647399</v>
      </c>
      <c r="W3" s="54">
        <v>5.2845954902422498E-2</v>
      </c>
      <c r="X3" s="55">
        <v>0.721018222002895</v>
      </c>
      <c r="Y3" s="54">
        <v>4.0713190713581898E-2</v>
      </c>
      <c r="Z3" s="55">
        <v>1.06769736842105</v>
      </c>
      <c r="AA3" s="54">
        <v>0.13512356944836601</v>
      </c>
      <c r="AB3" s="55">
        <v>0.43147305004710501</v>
      </c>
      <c r="AC3" s="54">
        <v>2.7895124742861901E-2</v>
      </c>
      <c r="AD3" s="55">
        <v>0.36941058699131601</v>
      </c>
      <c r="AE3" s="54">
        <v>2.5369479152406602E-2</v>
      </c>
      <c r="AF3" s="55">
        <v>0.72054642442605299</v>
      </c>
      <c r="AG3" s="54">
        <v>5.2427660531121002E-2</v>
      </c>
      <c r="AH3" s="55">
        <v>0.80322368421052603</v>
      </c>
      <c r="AI3" s="54">
        <v>6.9072872888029296E-2</v>
      </c>
      <c r="AJ3" s="55">
        <v>1.6149643109452601</v>
      </c>
      <c r="AK3" s="54">
        <v>7.8968884632763595E-2</v>
      </c>
      <c r="AL3" s="55">
        <v>-0.347916475274895</v>
      </c>
      <c r="AM3" s="54">
        <v>4.3599657027435797E-2</v>
      </c>
      <c r="AN3" s="55">
        <v>1.19631578947368</v>
      </c>
      <c r="AO3" s="54">
        <v>8.9889470790879195E-2</v>
      </c>
      <c r="AP3" s="55">
        <v>1.06769736842105</v>
      </c>
      <c r="AQ3" s="54">
        <v>0.13512356944836601</v>
      </c>
      <c r="AR3" s="55">
        <v>0.53481487756373702</v>
      </c>
      <c r="AS3" s="54">
        <v>3.1715464357261802E-2</v>
      </c>
      <c r="AT3" s="55">
        <v>0.36969732756152601</v>
      </c>
      <c r="AU3" s="54">
        <v>2.6883523372907399E-2</v>
      </c>
      <c r="AV3" s="55">
        <v>1.0810526315789499</v>
      </c>
      <c r="AW3" s="54">
        <v>6.1454114484992002E-2</v>
      </c>
      <c r="AX3" s="55">
        <v>0.80322368421052603</v>
      </c>
      <c r="AY3" s="54">
        <v>6.9072872888029296E-2</v>
      </c>
      <c r="AZ3" s="55">
        <v>177.200460511632</v>
      </c>
      <c r="BA3" s="54">
        <v>15.6557410237538</v>
      </c>
      <c r="BB3" s="55">
        <v>167.91868263931599</v>
      </c>
      <c r="BC3" s="54">
        <v>10.851915709842</v>
      </c>
    </row>
    <row r="4" spans="1:55" x14ac:dyDescent="0.25">
      <c r="A4" s="53" t="s">
        <v>125</v>
      </c>
      <c r="B4" s="48">
        <v>3.5222222222222199</v>
      </c>
      <c r="C4" s="54">
        <v>0.26456463188499801</v>
      </c>
      <c r="D4" s="55">
        <v>1.53</v>
      </c>
      <c r="E4" s="54">
        <v>0.13171939872319499</v>
      </c>
      <c r="F4" s="55">
        <v>0.92632273756211103</v>
      </c>
      <c r="G4" s="54">
        <v>4.3523443377936802E-2</v>
      </c>
      <c r="H4" s="55">
        <v>0.48777777777777798</v>
      </c>
      <c r="I4" s="54">
        <v>9.0936485771357906E-2</v>
      </c>
      <c r="J4" s="55">
        <v>1.9922222222222199</v>
      </c>
      <c r="K4" s="54">
        <v>0.161305438359791</v>
      </c>
      <c r="L4" s="55">
        <v>-0.95015874391933297</v>
      </c>
      <c r="M4" s="54">
        <v>5.9181010259020603E-2</v>
      </c>
      <c r="N4" s="55">
        <v>0.57888888888888901</v>
      </c>
      <c r="O4" s="54">
        <v>0.128981049426306</v>
      </c>
      <c r="P4" s="55">
        <v>0.98111796850188904</v>
      </c>
      <c r="Q4" s="54">
        <v>6.4851139848524905E-2</v>
      </c>
      <c r="R4" s="55">
        <v>0.99205473052966697</v>
      </c>
      <c r="S4" s="54">
        <v>6.9267049865956401E-2</v>
      </c>
      <c r="T4" s="55">
        <v>0.61322114007644501</v>
      </c>
      <c r="U4" s="54">
        <v>4.7799475932028802E-2</v>
      </c>
      <c r="V4" s="55">
        <v>-0.36275929664711098</v>
      </c>
      <c r="W4" s="54">
        <v>2.8673384336515399E-2</v>
      </c>
      <c r="X4" s="55">
        <v>0.99209466286133297</v>
      </c>
      <c r="Y4" s="54">
        <v>6.9234268006571606E-2</v>
      </c>
      <c r="Z4" s="55">
        <v>0.96907407407444501</v>
      </c>
      <c r="AA4" s="54">
        <v>5.5908600456199803E-2</v>
      </c>
      <c r="AB4" s="55">
        <v>0.56677548049555604</v>
      </c>
      <c r="AC4" s="54">
        <v>4.6548114313676399E-2</v>
      </c>
      <c r="AD4" s="55">
        <v>0.37564205564388897</v>
      </c>
      <c r="AE4" s="54">
        <v>6.86174410518275E-3</v>
      </c>
      <c r="AF4" s="55">
        <v>0.98115288927400002</v>
      </c>
      <c r="AG4" s="54">
        <v>6.4854130617215802E-2</v>
      </c>
      <c r="AH4" s="55">
        <v>0.91555555555577794</v>
      </c>
      <c r="AI4" s="54">
        <v>4.0577429413057503E-2</v>
      </c>
      <c r="AJ4" s="55">
        <v>2.36569282537778</v>
      </c>
      <c r="AK4" s="54">
        <v>0.16059546259323301</v>
      </c>
      <c r="AL4" s="55">
        <v>-0.31488187849400001</v>
      </c>
      <c r="AM4" s="54">
        <v>2.6425863755364602E-2</v>
      </c>
      <c r="AN4" s="55">
        <v>1.9922222222222199</v>
      </c>
      <c r="AO4" s="54">
        <v>0.161305438359791</v>
      </c>
      <c r="AP4" s="55">
        <v>0.96907407407444501</v>
      </c>
      <c r="AQ4" s="54">
        <v>5.5908600456199803E-2</v>
      </c>
      <c r="AR4" s="55">
        <v>0.70599384530188902</v>
      </c>
      <c r="AS4" s="54">
        <v>7.4647344513776706E-2</v>
      </c>
      <c r="AT4" s="55">
        <v>0.37630934426288898</v>
      </c>
      <c r="AU4" s="54">
        <v>7.2510395242443501E-3</v>
      </c>
      <c r="AV4" s="55">
        <v>1.51</v>
      </c>
      <c r="AW4" s="54">
        <v>0.13171939872319499</v>
      </c>
      <c r="AX4" s="55">
        <v>0.91555555555577794</v>
      </c>
      <c r="AY4" s="54">
        <v>4.0577429413057503E-2</v>
      </c>
      <c r="AZ4" s="55">
        <v>181.37413985522201</v>
      </c>
      <c r="BA4" s="54">
        <v>7.8309194083849603</v>
      </c>
      <c r="BB4" s="55">
        <v>191.214053825778</v>
      </c>
      <c r="BC4" s="54">
        <v>17.408953914630199</v>
      </c>
    </row>
    <row r="5" spans="1:55" x14ac:dyDescent="0.25">
      <c r="A5" s="53" t="s">
        <v>126</v>
      </c>
      <c r="B5" s="48">
        <v>2.63894736842105</v>
      </c>
      <c r="C5" s="54">
        <v>0.16716242057891201</v>
      </c>
      <c r="D5" s="55">
        <v>1.2957894736842099</v>
      </c>
      <c r="E5" s="54">
        <v>9.8280538905143294E-2</v>
      </c>
      <c r="F5" s="55">
        <v>0.55901741223357904</v>
      </c>
      <c r="G5" s="54">
        <v>6.0838707071331599E-2</v>
      </c>
      <c r="H5" s="55">
        <v>0.35789473684210499</v>
      </c>
      <c r="I5" s="54">
        <v>8.8730487518128398E-2</v>
      </c>
      <c r="J5" s="55">
        <v>1.3431578947368401</v>
      </c>
      <c r="K5" s="54">
        <v>0.10279713742117701</v>
      </c>
      <c r="L5" s="55">
        <v>-0.52440364039805298</v>
      </c>
      <c r="M5" s="54">
        <v>5.1060711230141401E-2</v>
      </c>
      <c r="N5" s="55">
        <v>0.44894736842105298</v>
      </c>
      <c r="O5" s="54">
        <v>9.2369712258348002E-2</v>
      </c>
      <c r="P5" s="55">
        <v>0.460550010812105</v>
      </c>
      <c r="Q5" s="54">
        <v>3.8040346770795298E-2</v>
      </c>
      <c r="R5" s="55">
        <v>0.44389638639747397</v>
      </c>
      <c r="S5" s="54">
        <v>3.4258439487110097E-2</v>
      </c>
      <c r="T5" s="55">
        <v>0.28032915604952602</v>
      </c>
      <c r="U5" s="54">
        <v>3.1497343947376501E-2</v>
      </c>
      <c r="V5" s="55">
        <v>-0.21226173834578899</v>
      </c>
      <c r="W5" s="54">
        <v>2.0610516006864098E-2</v>
      </c>
      <c r="X5" s="55">
        <v>0.44393300144773701</v>
      </c>
      <c r="Y5" s="54">
        <v>3.4251006976068102E-2</v>
      </c>
      <c r="Z5" s="55">
        <v>0.53543859649126302</v>
      </c>
      <c r="AA5" s="54">
        <v>5.0853341858378198E-2</v>
      </c>
      <c r="AB5" s="55">
        <v>0.25775004616994701</v>
      </c>
      <c r="AC5" s="54">
        <v>2.4205049875126401E-2</v>
      </c>
      <c r="AD5" s="55">
        <v>0.218971594418789</v>
      </c>
      <c r="AE5" s="54">
        <v>1.9171586689947999E-2</v>
      </c>
      <c r="AF5" s="55">
        <v>0.46054755598805303</v>
      </c>
      <c r="AG5" s="54">
        <v>3.8045863522921802E-2</v>
      </c>
      <c r="AH5" s="55">
        <v>0.54833333333326295</v>
      </c>
      <c r="AI5" s="54">
        <v>6.4398930287876105E-2</v>
      </c>
      <c r="AJ5" s="55">
        <v>1.9328976678305301</v>
      </c>
      <c r="AK5" s="54">
        <v>0.11661436018075599</v>
      </c>
      <c r="AL5" s="55">
        <v>-0.194951658454</v>
      </c>
      <c r="AM5" s="54">
        <v>1.7948785322712501E-2</v>
      </c>
      <c r="AN5" s="55">
        <v>1.3431578947368401</v>
      </c>
      <c r="AO5" s="54">
        <v>0.10279713742117701</v>
      </c>
      <c r="AP5" s="55">
        <v>0.53543859649126302</v>
      </c>
      <c r="AQ5" s="54">
        <v>5.0853341858378198E-2</v>
      </c>
      <c r="AR5" s="55">
        <v>0.58845764208526297</v>
      </c>
      <c r="AS5" s="54">
        <v>5.54967319594038E-2</v>
      </c>
      <c r="AT5" s="55">
        <v>0.21838963415521001</v>
      </c>
      <c r="AU5" s="54">
        <v>1.9257577041657401E-2</v>
      </c>
      <c r="AV5" s="55">
        <v>1.2757894736842099</v>
      </c>
      <c r="AW5" s="54">
        <v>9.8280538905143294E-2</v>
      </c>
      <c r="AX5" s="55">
        <v>0.54833333333326295</v>
      </c>
      <c r="AY5" s="54">
        <v>6.4398930287876105E-2</v>
      </c>
      <c r="AZ5" s="55">
        <v>190.01126424363201</v>
      </c>
      <c r="BA5" s="54">
        <v>13.058053029361201</v>
      </c>
      <c r="BB5" s="55">
        <v>159.14854995010501</v>
      </c>
      <c r="BC5" s="54">
        <v>11.883447239882701</v>
      </c>
    </row>
    <row r="6" spans="1:55" x14ac:dyDescent="0.25">
      <c r="A6" s="53" t="s">
        <v>127</v>
      </c>
      <c r="B6" s="48">
        <v>3.99</v>
      </c>
      <c r="C6" s="54">
        <v>0.31264996401727002</v>
      </c>
      <c r="D6" s="55">
        <v>1.5888888888888899</v>
      </c>
      <c r="E6" s="54">
        <v>0.15317020307850701</v>
      </c>
      <c r="F6" s="55">
        <v>0.87955881982600004</v>
      </c>
      <c r="G6" s="54">
        <v>3.4747521647331601E-2</v>
      </c>
      <c r="H6" s="55">
        <v>0.60555555555555496</v>
      </c>
      <c r="I6" s="54">
        <v>0.129914501799367</v>
      </c>
      <c r="J6" s="55">
        <v>2.4011111111111099</v>
      </c>
      <c r="K6" s="54">
        <v>0.221779419944933</v>
      </c>
      <c r="L6" s="55">
        <v>-0.75074982214933395</v>
      </c>
      <c r="M6" s="54">
        <v>5.5378730943219399E-2</v>
      </c>
      <c r="N6" s="55">
        <v>1.0544444444444401</v>
      </c>
      <c r="O6" s="54">
        <v>0.24668355798021399</v>
      </c>
      <c r="P6" s="55">
        <v>0.95026902909166699</v>
      </c>
      <c r="Q6" s="54">
        <v>8.2346760714095496E-2</v>
      </c>
      <c r="R6" s="55">
        <v>0.99348974099833298</v>
      </c>
      <c r="S6" s="54">
        <v>7.9931058005036595E-2</v>
      </c>
      <c r="T6" s="55">
        <v>0.52548990021866704</v>
      </c>
      <c r="U6" s="54">
        <v>5.1600598817460597E-2</v>
      </c>
      <c r="V6" s="55">
        <v>-0.28937903429377798</v>
      </c>
      <c r="W6" s="54">
        <v>1.5783735100777199E-2</v>
      </c>
      <c r="X6" s="55">
        <v>0.99351085975888898</v>
      </c>
      <c r="Y6" s="54">
        <v>7.9928405520907395E-2</v>
      </c>
      <c r="Z6" s="55">
        <v>0.75728395061722198</v>
      </c>
      <c r="AA6" s="54">
        <v>5.5801846044265697E-2</v>
      </c>
      <c r="AB6" s="55">
        <v>0.52907882585733301</v>
      </c>
      <c r="AC6" s="54">
        <v>5.0775297942484802E-2</v>
      </c>
      <c r="AD6" s="55">
        <v>0.36551950682144502</v>
      </c>
      <c r="AE6" s="54">
        <v>1.52876132044894E-2</v>
      </c>
      <c r="AF6" s="55">
        <v>0.950261712498222</v>
      </c>
      <c r="AG6" s="54">
        <v>8.2329295460036603E-2</v>
      </c>
      <c r="AH6" s="55">
        <v>0.86580246913588899</v>
      </c>
      <c r="AI6" s="54">
        <v>3.2071138989747498E-2</v>
      </c>
      <c r="AJ6" s="55">
        <v>2.79290121926444</v>
      </c>
      <c r="AK6" s="54">
        <v>0.23669851515089499</v>
      </c>
      <c r="AL6" s="55">
        <v>-0.26115177182888899</v>
      </c>
      <c r="AM6" s="54">
        <v>1.46008698673124E-2</v>
      </c>
      <c r="AN6" s="55">
        <v>2.4011111111111099</v>
      </c>
      <c r="AO6" s="54">
        <v>0.221779419944933</v>
      </c>
      <c r="AP6" s="55">
        <v>0.75728395061722198</v>
      </c>
      <c r="AQ6" s="54">
        <v>5.5801846044265697E-2</v>
      </c>
      <c r="AR6" s="55">
        <v>0.71835540210955595</v>
      </c>
      <c r="AS6" s="54">
        <v>4.5277440018474099E-2</v>
      </c>
      <c r="AT6" s="55">
        <v>0.365728199271667</v>
      </c>
      <c r="AU6" s="54">
        <v>1.35506370539978E-2</v>
      </c>
      <c r="AV6" s="55">
        <v>1.5688888888888901</v>
      </c>
      <c r="AW6" s="54">
        <v>0.15317020307850701</v>
      </c>
      <c r="AX6" s="55">
        <v>0.86580246913588899</v>
      </c>
      <c r="AY6" s="54">
        <v>3.2071138989747498E-2</v>
      </c>
      <c r="AZ6" s="55">
        <v>173.491123543556</v>
      </c>
      <c r="BA6" s="54">
        <v>12.543378043843299</v>
      </c>
      <c r="BB6" s="55">
        <v>172.470262343889</v>
      </c>
      <c r="BC6" s="54">
        <v>12.2830450144836</v>
      </c>
    </row>
    <row r="7" spans="1:55" x14ac:dyDescent="0.25">
      <c r="A7" s="53" t="s">
        <v>128</v>
      </c>
      <c r="B7" s="48">
        <v>6.4711111111111101</v>
      </c>
      <c r="C7" s="54">
        <v>0.48565534189496101</v>
      </c>
      <c r="D7" s="55">
        <v>2.5422222222222199</v>
      </c>
      <c r="E7" s="54">
        <v>0.15578653486243399</v>
      </c>
      <c r="F7" s="55">
        <v>0.76607040768077805</v>
      </c>
      <c r="G7" s="54">
        <v>0.121656937713471</v>
      </c>
      <c r="H7" s="55">
        <v>0.83</v>
      </c>
      <c r="I7" s="54">
        <v>0.34806608567914199</v>
      </c>
      <c r="J7" s="55">
        <v>3.9288888888888902</v>
      </c>
      <c r="K7" s="54">
        <v>0.51692466676597004</v>
      </c>
      <c r="L7" s="55">
        <v>-0.54118885157833296</v>
      </c>
      <c r="M7" s="54">
        <v>8.8935213623410697E-2</v>
      </c>
      <c r="N7" s="55">
        <v>1.1655555555555599</v>
      </c>
      <c r="O7" s="54">
        <v>0.430729355602538</v>
      </c>
      <c r="P7" s="55">
        <v>1.1493453043558901</v>
      </c>
      <c r="Q7" s="54">
        <v>0.142394141502758</v>
      </c>
      <c r="R7" s="55">
        <v>1.1589921620511101</v>
      </c>
      <c r="S7" s="54">
        <v>0.10734178225777501</v>
      </c>
      <c r="T7" s="55">
        <v>0.65960290478677797</v>
      </c>
      <c r="U7" s="54">
        <v>9.8790972890451301E-2</v>
      </c>
      <c r="V7" s="55">
        <v>-0.21513016358777801</v>
      </c>
      <c r="W7" s="54">
        <v>3.7819513022639098E-2</v>
      </c>
      <c r="X7" s="55">
        <v>1.15899303867667</v>
      </c>
      <c r="Y7" s="54">
        <v>0.10734178225777501</v>
      </c>
      <c r="Z7" s="55">
        <v>0.54422222222222205</v>
      </c>
      <c r="AA7" s="54">
        <v>9.0377602928729706E-2</v>
      </c>
      <c r="AB7" s="55">
        <v>0.61013788120944501</v>
      </c>
      <c r="AC7" s="54">
        <v>7.7532808206263404E-2</v>
      </c>
      <c r="AD7" s="55">
        <v>0.29264876190855499</v>
      </c>
      <c r="AE7" s="54">
        <v>4.1822067736785998E-2</v>
      </c>
      <c r="AF7" s="55">
        <v>1.14932534101989</v>
      </c>
      <c r="AG7" s="54">
        <v>0.14239953364706501</v>
      </c>
      <c r="AH7" s="55">
        <v>0.75962962962966696</v>
      </c>
      <c r="AI7" s="54">
        <v>0.11933617832318801</v>
      </c>
      <c r="AJ7" s="55">
        <v>4.20824833870111</v>
      </c>
      <c r="AK7" s="54">
        <v>0.31422238586905399</v>
      </c>
      <c r="AL7" s="55">
        <v>-0.19345172397955601</v>
      </c>
      <c r="AM7" s="54">
        <v>3.5326234374623199E-2</v>
      </c>
      <c r="AN7" s="55">
        <v>3.9288888888888902</v>
      </c>
      <c r="AO7" s="54">
        <v>0.51692466676597004</v>
      </c>
      <c r="AP7" s="55">
        <v>0.54422222222222205</v>
      </c>
      <c r="AQ7" s="54">
        <v>9.0377602928729706E-2</v>
      </c>
      <c r="AR7" s="55">
        <v>1.08674602254289</v>
      </c>
      <c r="AS7" s="54">
        <v>0.15919686137956901</v>
      </c>
      <c r="AT7" s="55">
        <v>0.292757327948444</v>
      </c>
      <c r="AU7" s="54">
        <v>4.3584494831828698E-2</v>
      </c>
      <c r="AV7" s="55">
        <v>2.5222222222222199</v>
      </c>
      <c r="AW7" s="54">
        <v>0.15578653486243399</v>
      </c>
      <c r="AX7" s="55">
        <v>0.75962962962966696</v>
      </c>
      <c r="AY7" s="54">
        <v>0.11933617832318801</v>
      </c>
      <c r="AZ7" s="55">
        <v>180.03370282</v>
      </c>
      <c r="BA7" s="54">
        <v>8.0929658921455303</v>
      </c>
      <c r="BB7" s="55">
        <v>185.05992263844399</v>
      </c>
      <c r="BC7" s="54">
        <v>5.3155441716985301</v>
      </c>
    </row>
    <row r="8" spans="1:55" x14ac:dyDescent="0.25">
      <c r="A8" s="53" t="s">
        <v>129</v>
      </c>
      <c r="B8" s="48">
        <v>9.9179999999999993</v>
      </c>
      <c r="C8" s="54">
        <v>0.74999733332859297</v>
      </c>
      <c r="D8" s="55">
        <v>3.9940000000000002</v>
      </c>
      <c r="E8" s="54">
        <v>0.363084012316709</v>
      </c>
      <c r="F8" s="55">
        <v>0.60617016365679999</v>
      </c>
      <c r="G8" s="54">
        <v>4.9329053868373697E-2</v>
      </c>
      <c r="H8" s="55">
        <v>0.89600000000000002</v>
      </c>
      <c r="I8" s="54">
        <v>7.8294316524253504E-2</v>
      </c>
      <c r="J8" s="55">
        <v>5.9240000000000004</v>
      </c>
      <c r="K8" s="54">
        <v>0.54939057145167702</v>
      </c>
      <c r="L8" s="55">
        <v>-0.44096316967619997</v>
      </c>
      <c r="M8" s="54">
        <v>8.26937455648796E-2</v>
      </c>
      <c r="N8" s="55">
        <v>1.6</v>
      </c>
      <c r="O8" s="54">
        <v>0.72876608044008195</v>
      </c>
      <c r="P8" s="55">
        <v>1.593776532008</v>
      </c>
      <c r="Q8" s="54">
        <v>0.175155151568924</v>
      </c>
      <c r="R8" s="55">
        <v>1.5227013504960001</v>
      </c>
      <c r="S8" s="54">
        <v>0.163961090457204</v>
      </c>
      <c r="T8" s="55">
        <v>0.9290590501496</v>
      </c>
      <c r="U8" s="54">
        <v>0.125851698202437</v>
      </c>
      <c r="V8" s="55">
        <v>-0.16239941803220001</v>
      </c>
      <c r="W8" s="54">
        <v>1.9332240713542101E-2</v>
      </c>
      <c r="X8" s="55">
        <v>1.5227292451379999</v>
      </c>
      <c r="Y8" s="54">
        <v>0.16397593465386801</v>
      </c>
      <c r="Z8" s="55">
        <v>0.44759999999979999</v>
      </c>
      <c r="AA8" s="54">
        <v>8.1942866274740206E-2</v>
      </c>
      <c r="AB8" s="55">
        <v>0.8401599214844</v>
      </c>
      <c r="AC8" s="54">
        <v>8.7604607923569E-2</v>
      </c>
      <c r="AD8" s="55">
        <v>0.2270426507976</v>
      </c>
      <c r="AE8" s="54">
        <v>7.9491882344848996E-3</v>
      </c>
      <c r="AF8" s="55">
        <v>1.5937654970399999</v>
      </c>
      <c r="AG8" s="54">
        <v>0.175161022529366</v>
      </c>
      <c r="AH8" s="55">
        <v>0.60013333333319996</v>
      </c>
      <c r="AI8" s="54">
        <v>4.7822937314093997E-2</v>
      </c>
      <c r="AJ8" s="55">
        <v>6.714015545634</v>
      </c>
      <c r="AK8" s="54">
        <v>0.44663267793060302</v>
      </c>
      <c r="AL8" s="55">
        <v>-0.14911280929099999</v>
      </c>
      <c r="AM8" s="54">
        <v>1.42031836890508E-2</v>
      </c>
      <c r="AN8" s="55">
        <v>5.9240000000000004</v>
      </c>
      <c r="AO8" s="54">
        <v>0.54939057145167702</v>
      </c>
      <c r="AP8" s="55">
        <v>0.44759999999979999</v>
      </c>
      <c r="AQ8" s="54">
        <v>8.1942866274740206E-2</v>
      </c>
      <c r="AR8" s="55">
        <v>1.885720994116</v>
      </c>
      <c r="AS8" s="54">
        <v>0.11922782397373</v>
      </c>
      <c r="AT8" s="55">
        <v>0.22611443785839999</v>
      </c>
      <c r="AU8" s="54">
        <v>7.0201119058033801E-3</v>
      </c>
      <c r="AV8" s="55">
        <v>3.9740000000000002</v>
      </c>
      <c r="AW8" s="54">
        <v>0.363084012316709</v>
      </c>
      <c r="AX8" s="55">
        <v>0.60013333333319996</v>
      </c>
      <c r="AY8" s="54">
        <v>4.7822937314093997E-2</v>
      </c>
      <c r="AZ8" s="55">
        <v>175.9039476472</v>
      </c>
      <c r="BA8" s="54">
        <v>4.5355321862030697</v>
      </c>
      <c r="BB8" s="55">
        <v>172.9947298136</v>
      </c>
      <c r="BC8" s="54">
        <v>4.1318483061412703</v>
      </c>
    </row>
    <row r="9" spans="1:55" x14ac:dyDescent="0.25">
      <c r="A9" s="53" t="s">
        <v>130</v>
      </c>
      <c r="B9" s="48">
        <v>4.4776923076923101</v>
      </c>
      <c r="C9" s="54">
        <v>0.21595346127325099</v>
      </c>
      <c r="D9" s="55">
        <v>2.1038461538461499</v>
      </c>
      <c r="E9" s="54">
        <v>7.4334655616616896E-2</v>
      </c>
      <c r="F9" s="55">
        <v>0.461985910891</v>
      </c>
      <c r="G9" s="54">
        <v>2.7685084309974999E-2</v>
      </c>
      <c r="H9" s="55">
        <v>0.77076923076923098</v>
      </c>
      <c r="I9" s="54">
        <v>5.7367461518056002E-2</v>
      </c>
      <c r="J9" s="55">
        <v>2.3738461538461499</v>
      </c>
      <c r="K9" s="54">
        <v>0.164344073087454</v>
      </c>
      <c r="L9" s="55">
        <v>-0.52631079240576895</v>
      </c>
      <c r="M9" s="54">
        <v>4.3084860337923199E-2</v>
      </c>
      <c r="N9" s="55">
        <v>0.62692307692307703</v>
      </c>
      <c r="O9" s="54">
        <v>8.2095941371930603E-2</v>
      </c>
      <c r="P9" s="55">
        <v>0.61997099830523095</v>
      </c>
      <c r="Q9" s="54">
        <v>4.5261748159188001E-2</v>
      </c>
      <c r="R9" s="55">
        <v>0.61894959499676905</v>
      </c>
      <c r="S9" s="54">
        <v>4.2660395765240597E-2</v>
      </c>
      <c r="T9" s="55">
        <v>0.34949083565092298</v>
      </c>
      <c r="U9" s="54">
        <v>3.1751027921209402E-2</v>
      </c>
      <c r="V9" s="55">
        <v>-0.21319222626269199</v>
      </c>
      <c r="W9" s="54">
        <v>1.6892984475936099E-2</v>
      </c>
      <c r="X9" s="55">
        <v>0.61896542889584605</v>
      </c>
      <c r="Y9" s="54">
        <v>4.2662816400714398E-2</v>
      </c>
      <c r="Z9" s="55">
        <v>0.53289835164838495</v>
      </c>
      <c r="AA9" s="54">
        <v>4.2910071102112902E-2</v>
      </c>
      <c r="AB9" s="55">
        <v>0.31730690873046102</v>
      </c>
      <c r="AC9" s="54">
        <v>2.41341005218795E-2</v>
      </c>
      <c r="AD9" s="55">
        <v>0.17844453918</v>
      </c>
      <c r="AE9" s="54">
        <v>1.0759310420291299E-2</v>
      </c>
      <c r="AF9" s="55">
        <v>0.61997002655884603</v>
      </c>
      <c r="AG9" s="54">
        <v>4.52629808007151E-2</v>
      </c>
      <c r="AH9" s="55">
        <v>0.46043956043961598</v>
      </c>
      <c r="AI9" s="54">
        <v>2.8074890676985001E-2</v>
      </c>
      <c r="AJ9" s="55">
        <v>2.9849698153999999</v>
      </c>
      <c r="AK9" s="54">
        <v>0.114574874652573</v>
      </c>
      <c r="AL9" s="55">
        <v>-0.18751230058646201</v>
      </c>
      <c r="AM9" s="54">
        <v>1.44531536960702E-2</v>
      </c>
      <c r="AN9" s="55">
        <v>2.3738461538461499</v>
      </c>
      <c r="AO9" s="54">
        <v>0.164344073087454</v>
      </c>
      <c r="AP9" s="55">
        <v>0.53289835164838495</v>
      </c>
      <c r="AQ9" s="54">
        <v>4.2910071102112902E-2</v>
      </c>
      <c r="AR9" s="55">
        <v>1.0803108772946199</v>
      </c>
      <c r="AS9" s="54">
        <v>5.0206605249108603E-2</v>
      </c>
      <c r="AT9" s="55">
        <v>0.17860706344838501</v>
      </c>
      <c r="AU9" s="54">
        <v>1.10106073139678E-2</v>
      </c>
      <c r="AV9" s="55">
        <v>2.0838461538461499</v>
      </c>
      <c r="AW9" s="54">
        <v>7.4334655616616896E-2</v>
      </c>
      <c r="AX9" s="55">
        <v>0.46043956043961598</v>
      </c>
      <c r="AY9" s="54">
        <v>2.8074890676985001E-2</v>
      </c>
      <c r="AZ9" s="55">
        <v>186.94361899407701</v>
      </c>
      <c r="BA9" s="54">
        <v>4.00558126951133</v>
      </c>
      <c r="BB9" s="55">
        <v>192.67111222823101</v>
      </c>
      <c r="BC9" s="54">
        <v>3.9648288764062101</v>
      </c>
    </row>
    <row r="10" spans="1:55" x14ac:dyDescent="0.25">
      <c r="A10" s="53" t="s">
        <v>131</v>
      </c>
      <c r="B10" s="48">
        <v>2.93272727272727</v>
      </c>
      <c r="C10" s="54">
        <v>0.18221366079912399</v>
      </c>
      <c r="D10" s="55">
        <v>1.2290909090909099</v>
      </c>
      <c r="E10" s="54">
        <v>0.12903135630183399</v>
      </c>
      <c r="F10" s="55">
        <v>0.48233662026290902</v>
      </c>
      <c r="G10" s="54">
        <v>4.8304589154023497E-2</v>
      </c>
      <c r="H10" s="55">
        <v>0.63818181818181796</v>
      </c>
      <c r="I10" s="54">
        <v>0.21586190872028299</v>
      </c>
      <c r="J10" s="55">
        <v>1.7036363636363601</v>
      </c>
      <c r="K10" s="54">
        <v>0.12667065384474199</v>
      </c>
      <c r="L10" s="55">
        <v>-0.55917853125209105</v>
      </c>
      <c r="M10" s="54">
        <v>4.3329836688779301E-2</v>
      </c>
      <c r="N10" s="55">
        <v>0.21363636363636401</v>
      </c>
      <c r="O10" s="54">
        <v>6.6824056637221296E-2</v>
      </c>
      <c r="P10" s="55">
        <v>0.43042961312654499</v>
      </c>
      <c r="Q10" s="54">
        <v>3.3006050054080298E-2</v>
      </c>
      <c r="R10" s="55">
        <v>0.44210409723690902</v>
      </c>
      <c r="S10" s="54">
        <v>2.8971010207285802E-2</v>
      </c>
      <c r="T10" s="55">
        <v>0.27055871235245499</v>
      </c>
      <c r="U10" s="54">
        <v>2.9891166272869901E-2</v>
      </c>
      <c r="V10" s="55">
        <v>-0.194198626404364</v>
      </c>
      <c r="W10" s="54">
        <v>1.58372062072685E-2</v>
      </c>
      <c r="X10" s="55">
        <v>0.44215457269909098</v>
      </c>
      <c r="Y10" s="54">
        <v>2.8978318854862399E-2</v>
      </c>
      <c r="Z10" s="55">
        <v>0.58242424242427304</v>
      </c>
      <c r="AA10" s="54">
        <v>4.8901054501078102E-2</v>
      </c>
      <c r="AB10" s="55">
        <v>0.23459585893054499</v>
      </c>
      <c r="AC10" s="54">
        <v>2.157248307259E-2</v>
      </c>
      <c r="AD10" s="55">
        <v>0.200304833664364</v>
      </c>
      <c r="AE10" s="54">
        <v>1.7779075549705502E-2</v>
      </c>
      <c r="AF10" s="55">
        <v>0.43041912571199997</v>
      </c>
      <c r="AG10" s="54">
        <v>3.3008888362292502E-2</v>
      </c>
      <c r="AH10" s="55">
        <v>0.47363636363636402</v>
      </c>
      <c r="AI10" s="54">
        <v>4.6938601632701402E-2</v>
      </c>
      <c r="AJ10" s="55">
        <v>1.86645206943636</v>
      </c>
      <c r="AK10" s="54">
        <v>0.136491402151626</v>
      </c>
      <c r="AL10" s="55">
        <v>-0.16114028465499999</v>
      </c>
      <c r="AM10" s="54">
        <v>1.33131989283535E-2</v>
      </c>
      <c r="AN10" s="55">
        <v>1.7036363636363601</v>
      </c>
      <c r="AO10" s="54">
        <v>0.12667065384474199</v>
      </c>
      <c r="AP10" s="55">
        <v>0.58242424242427304</v>
      </c>
      <c r="AQ10" s="54">
        <v>4.8901054501078102E-2</v>
      </c>
      <c r="AR10" s="55">
        <v>0.63656536755336401</v>
      </c>
      <c r="AS10" s="54">
        <v>6.6108562956730996E-2</v>
      </c>
      <c r="AT10" s="55">
        <v>0.20085984446090899</v>
      </c>
      <c r="AU10" s="54">
        <v>1.8299585503769301E-2</v>
      </c>
      <c r="AV10" s="55">
        <v>1.2090909090909101</v>
      </c>
      <c r="AW10" s="54">
        <v>0.12903135630183299</v>
      </c>
      <c r="AX10" s="55">
        <v>0.47363636363636402</v>
      </c>
      <c r="AY10" s="54">
        <v>4.6938601632701402E-2</v>
      </c>
      <c r="AZ10" s="55">
        <v>175.71453578236401</v>
      </c>
      <c r="BA10" s="54">
        <v>8.0274723824301208</v>
      </c>
      <c r="BB10" s="55">
        <v>180.15830337172699</v>
      </c>
      <c r="BC10" s="54">
        <v>5.7015988874050203</v>
      </c>
    </row>
    <row r="11" spans="1:55" x14ac:dyDescent="0.25">
      <c r="A11" s="53" t="s">
        <v>132</v>
      </c>
      <c r="B11" s="48">
        <v>3.48882352941177</v>
      </c>
      <c r="C11" s="54">
        <v>0.28433875819480697</v>
      </c>
      <c r="D11" s="55">
        <v>1.51529411764706</v>
      </c>
      <c r="E11" s="54">
        <v>0.13186724607815001</v>
      </c>
      <c r="F11" s="55">
        <v>0.95418553637929404</v>
      </c>
      <c r="G11" s="54">
        <v>7.2475307039787495E-2</v>
      </c>
      <c r="H11" s="55">
        <v>0.63941176470588301</v>
      </c>
      <c r="I11" s="54">
        <v>0.13502178473469001</v>
      </c>
      <c r="J11" s="55">
        <v>1.97352941176471</v>
      </c>
      <c r="K11" s="54">
        <v>0.20987916691726199</v>
      </c>
      <c r="L11" s="55">
        <v>-1.1006043795875899</v>
      </c>
      <c r="M11" s="54">
        <v>6.3518354295905105E-2</v>
      </c>
      <c r="N11" s="55">
        <v>0.439411764705882</v>
      </c>
      <c r="O11" s="54">
        <v>7.5537291141138496E-2</v>
      </c>
      <c r="P11" s="55">
        <v>0.99269562517994103</v>
      </c>
      <c r="Q11" s="54">
        <v>0.105588356548658</v>
      </c>
      <c r="R11" s="55">
        <v>1.03252445886276</v>
      </c>
      <c r="S11" s="54">
        <v>9.8130641560005796E-2</v>
      </c>
      <c r="T11" s="55">
        <v>0.58265184884135302</v>
      </c>
      <c r="U11" s="54">
        <v>7.0399593901857599E-2</v>
      </c>
      <c r="V11" s="55">
        <v>-0.39949564436694102</v>
      </c>
      <c r="W11" s="54">
        <v>2.1454801068887999E-2</v>
      </c>
      <c r="X11" s="55">
        <v>1.0325399975328799</v>
      </c>
      <c r="Y11" s="54">
        <v>9.8125961032244594E-2</v>
      </c>
      <c r="Z11" s="55">
        <v>1.1096638655475899</v>
      </c>
      <c r="AA11" s="54">
        <v>6.2776997223986997E-2</v>
      </c>
      <c r="AB11" s="55">
        <v>0.52568985978364702</v>
      </c>
      <c r="AC11" s="54">
        <v>5.0671992573694299E-2</v>
      </c>
      <c r="AD11" s="55">
        <v>0.39766501050323499</v>
      </c>
      <c r="AE11" s="54">
        <v>2.8938548337545E-2</v>
      </c>
      <c r="AF11" s="55">
        <v>0.99267855973170604</v>
      </c>
      <c r="AG11" s="54">
        <v>0.105576698959267</v>
      </c>
      <c r="AH11" s="55">
        <v>0.94226890756253001</v>
      </c>
      <c r="AI11" s="54">
        <v>7.3438782682127196E-2</v>
      </c>
      <c r="AJ11" s="55">
        <v>2.32195533189706</v>
      </c>
      <c r="AK11" s="54">
        <v>0.17716939659183101</v>
      </c>
      <c r="AL11" s="55">
        <v>-0.344728201462706</v>
      </c>
      <c r="AM11" s="54">
        <v>1.8388775981032699E-2</v>
      </c>
      <c r="AN11" s="55">
        <v>1.97352941176471</v>
      </c>
      <c r="AO11" s="54">
        <v>0.20987916691726199</v>
      </c>
      <c r="AP11" s="55">
        <v>1.1096638655475899</v>
      </c>
      <c r="AQ11" s="54">
        <v>6.2776997223986997E-2</v>
      </c>
      <c r="AR11" s="55">
        <v>0.74131725006482396</v>
      </c>
      <c r="AS11" s="54">
        <v>5.8471978424984201E-2</v>
      </c>
      <c r="AT11" s="55">
        <v>0.39783130117864701</v>
      </c>
      <c r="AU11" s="54">
        <v>3.01200012046157E-2</v>
      </c>
      <c r="AV11" s="55">
        <v>1.49529411764706</v>
      </c>
      <c r="AW11" s="54">
        <v>0.13186724607815001</v>
      </c>
      <c r="AX11" s="55">
        <v>0.94226890756253001</v>
      </c>
      <c r="AY11" s="54">
        <v>7.3438782682127196E-2</v>
      </c>
      <c r="AZ11" s="55">
        <v>160.686824494588</v>
      </c>
      <c r="BA11" s="54">
        <v>6.5626441568546996</v>
      </c>
      <c r="BB11" s="55">
        <v>176.08958148588201</v>
      </c>
      <c r="BC11" s="54">
        <v>8.6443600987632792</v>
      </c>
    </row>
    <row r="12" spans="1:55" x14ac:dyDescent="0.25">
      <c r="A12" s="53" t="s">
        <v>133</v>
      </c>
      <c r="B12" s="48">
        <v>2.0586956521739102</v>
      </c>
      <c r="C12" s="54">
        <v>0.20459059668754201</v>
      </c>
      <c r="D12" s="55">
        <v>0.88826086956521699</v>
      </c>
      <c r="E12" s="54">
        <v>8.0659338292320207E-2</v>
      </c>
      <c r="F12" s="55">
        <v>1.4446437688526099</v>
      </c>
      <c r="G12" s="54">
        <v>0.29967373394716301</v>
      </c>
      <c r="H12" s="55">
        <v>0.56565217391304401</v>
      </c>
      <c r="I12" s="54">
        <v>0.11688479514448499</v>
      </c>
      <c r="J12" s="55">
        <v>1.1704347826087</v>
      </c>
      <c r="K12" s="54">
        <v>0.205082649877148</v>
      </c>
      <c r="L12" s="55">
        <v>-1.2321730013349601</v>
      </c>
      <c r="M12" s="54">
        <v>0.14236830890156099</v>
      </c>
      <c r="N12" s="55">
        <v>0.26608695652173903</v>
      </c>
      <c r="O12" s="54">
        <v>3.11505334019389E-2</v>
      </c>
      <c r="P12" s="55">
        <v>0.84283393939008699</v>
      </c>
      <c r="Q12" s="54">
        <v>0.116222503367336</v>
      </c>
      <c r="R12" s="55">
        <v>0.83808479909313005</v>
      </c>
      <c r="S12" s="54">
        <v>9.6110454972643505E-2</v>
      </c>
      <c r="T12" s="55">
        <v>0.51636333527195699</v>
      </c>
      <c r="U12" s="54">
        <v>8.2611387310816298E-2</v>
      </c>
      <c r="V12" s="55">
        <v>-0.46661399924569602</v>
      </c>
      <c r="W12" s="54">
        <v>4.8218438554239698E-2</v>
      </c>
      <c r="X12" s="55">
        <v>0.83825177736743495</v>
      </c>
      <c r="Y12" s="54">
        <v>9.6141951961704705E-2</v>
      </c>
      <c r="Z12" s="55">
        <v>1.2843944099377</v>
      </c>
      <c r="AA12" s="54">
        <v>0.156531330581654</v>
      </c>
      <c r="AB12" s="55">
        <v>0.46939434269291302</v>
      </c>
      <c r="AC12" s="54">
        <v>5.8430836776052202E-2</v>
      </c>
      <c r="AD12" s="55">
        <v>0.59669611890912999</v>
      </c>
      <c r="AE12" s="54">
        <v>0.112861052870776</v>
      </c>
      <c r="AF12" s="55">
        <v>0.84287942716734798</v>
      </c>
      <c r="AG12" s="54">
        <v>0.11619119289905901</v>
      </c>
      <c r="AH12" s="55">
        <v>1.4311801242231701</v>
      </c>
      <c r="AI12" s="54">
        <v>0.29706783352134802</v>
      </c>
      <c r="AJ12" s="55">
        <v>1.37610535630044</v>
      </c>
      <c r="AK12" s="54">
        <v>8.6791931322906898E-2</v>
      </c>
      <c r="AL12" s="55">
        <v>-0.41827064365439098</v>
      </c>
      <c r="AM12" s="54">
        <v>3.9606853502814898E-2</v>
      </c>
      <c r="AN12" s="55">
        <v>1.1704347826087</v>
      </c>
      <c r="AO12" s="54">
        <v>0.205082649877148</v>
      </c>
      <c r="AP12" s="55">
        <v>1.2843944099377</v>
      </c>
      <c r="AQ12" s="54">
        <v>0.156531330581654</v>
      </c>
      <c r="AR12" s="55">
        <v>0.491846484011913</v>
      </c>
      <c r="AS12" s="54">
        <v>5.07468948114045E-2</v>
      </c>
      <c r="AT12" s="55">
        <v>0.59446049382921695</v>
      </c>
      <c r="AU12" s="54">
        <v>0.111702568296686</v>
      </c>
      <c r="AV12" s="55">
        <v>0.86826086956521797</v>
      </c>
      <c r="AW12" s="54">
        <v>8.0659338292320207E-2</v>
      </c>
      <c r="AX12" s="55">
        <v>1.4311801242231701</v>
      </c>
      <c r="AY12" s="54">
        <v>0.29706783352134802</v>
      </c>
      <c r="AZ12" s="55">
        <v>183.03504497386999</v>
      </c>
      <c r="BA12" s="54">
        <v>9.89512177819363</v>
      </c>
      <c r="BB12" s="55">
        <v>168.11964759452201</v>
      </c>
      <c r="BC12" s="54">
        <v>20.1725463594092</v>
      </c>
    </row>
    <row r="13" spans="1:55" x14ac:dyDescent="0.25">
      <c r="A13" s="53" t="s">
        <v>134</v>
      </c>
      <c r="B13" s="48">
        <v>3.552</v>
      </c>
      <c r="C13" s="54">
        <v>0.43482673068049299</v>
      </c>
      <c r="D13" s="55">
        <v>1.7426666666666699</v>
      </c>
      <c r="E13" s="54">
        <v>0.19897834292299399</v>
      </c>
      <c r="F13" s="55">
        <v>0.69404117550746702</v>
      </c>
      <c r="G13" s="54">
        <v>5.3470221860816E-2</v>
      </c>
      <c r="H13" s="55">
        <v>0.55066666666666697</v>
      </c>
      <c r="I13" s="54">
        <v>0.23106791415594899</v>
      </c>
      <c r="J13" s="55">
        <v>1.8093333333333299</v>
      </c>
      <c r="K13" s="54">
        <v>0.30309043126401702</v>
      </c>
      <c r="L13" s="55">
        <v>-0.74198263401633302</v>
      </c>
      <c r="M13" s="54">
        <v>5.3799085436326999E-2</v>
      </c>
      <c r="N13" s="55">
        <v>0.52</v>
      </c>
      <c r="O13" s="54">
        <v>9.6214047088472393E-2</v>
      </c>
      <c r="P13" s="55">
        <v>0.87670754977840004</v>
      </c>
      <c r="Q13" s="54">
        <v>0.10853903345830999</v>
      </c>
      <c r="R13" s="55">
        <v>0.83633520613080004</v>
      </c>
      <c r="S13" s="54">
        <v>0.103897240316079</v>
      </c>
      <c r="T13" s="55">
        <v>0.53118663597026705</v>
      </c>
      <c r="U13" s="54">
        <v>7.8592636674862895E-2</v>
      </c>
      <c r="V13" s="55">
        <v>-0.29820615130240002</v>
      </c>
      <c r="W13" s="54">
        <v>1.8978640541472899E-2</v>
      </c>
      <c r="X13" s="55">
        <v>0.83636256560466704</v>
      </c>
      <c r="Y13" s="54">
        <v>0.10388498360552</v>
      </c>
      <c r="Z13" s="55">
        <v>0.75292857142853298</v>
      </c>
      <c r="AA13" s="54">
        <v>5.5697309030540799E-2</v>
      </c>
      <c r="AB13" s="55">
        <v>0.47857209716413301</v>
      </c>
      <c r="AC13" s="54">
        <v>6.2863531617721E-2</v>
      </c>
      <c r="AD13" s="55">
        <v>0.28920971127686701</v>
      </c>
      <c r="AE13" s="54">
        <v>2.0150778740381198E-2</v>
      </c>
      <c r="AF13" s="55">
        <v>0.87671070945206697</v>
      </c>
      <c r="AG13" s="54">
        <v>0.108548497092869</v>
      </c>
      <c r="AH13" s="55">
        <v>0.68338095238093299</v>
      </c>
      <c r="AI13" s="54">
        <v>5.2601572343690797E-2</v>
      </c>
      <c r="AJ13" s="55">
        <v>2.5395936101886698</v>
      </c>
      <c r="AK13" s="54">
        <v>0.27544030037338701</v>
      </c>
      <c r="AL13" s="55">
        <v>-0.274534363789667</v>
      </c>
      <c r="AM13" s="54">
        <v>2.0453687201726901E-2</v>
      </c>
      <c r="AN13" s="55">
        <v>1.8093333333333299</v>
      </c>
      <c r="AO13" s="54">
        <v>0.30309043126401702</v>
      </c>
      <c r="AP13" s="55">
        <v>0.75292857142853298</v>
      </c>
      <c r="AQ13" s="54">
        <v>5.5697309030540799E-2</v>
      </c>
      <c r="AR13" s="55">
        <v>0.82704369440673298</v>
      </c>
      <c r="AS13" s="54">
        <v>8.0210992210395293E-2</v>
      </c>
      <c r="AT13" s="55">
        <v>0.28979953598746699</v>
      </c>
      <c r="AU13" s="54">
        <v>2.0867145438507199E-2</v>
      </c>
      <c r="AV13" s="55">
        <v>1.7226666666666699</v>
      </c>
      <c r="AW13" s="54">
        <v>0.19897834292299099</v>
      </c>
      <c r="AX13" s="55">
        <v>0.68338095238093299</v>
      </c>
      <c r="AY13" s="54">
        <v>5.2601572343690797E-2</v>
      </c>
      <c r="AZ13" s="55">
        <v>185.363325236333</v>
      </c>
      <c r="BA13" s="54">
        <v>8.3969418144906101</v>
      </c>
      <c r="BB13" s="55">
        <v>164.886093610133</v>
      </c>
      <c r="BC13" s="54">
        <v>16.220848618260501</v>
      </c>
    </row>
    <row r="14" spans="1:55" x14ac:dyDescent="0.25">
      <c r="A14" s="53" t="s">
        <v>135</v>
      </c>
      <c r="B14" s="48">
        <v>2.63</v>
      </c>
      <c r="C14" s="54">
        <v>0.10329569206893401</v>
      </c>
      <c r="D14" s="55">
        <v>0.98190476190476195</v>
      </c>
      <c r="E14" s="54">
        <v>4.9761335152811899E-2</v>
      </c>
      <c r="F14" s="55">
        <v>1.3059198904276199</v>
      </c>
      <c r="G14" s="54">
        <v>0.129629393895515</v>
      </c>
      <c r="H14" s="55">
        <v>0.356190476190476</v>
      </c>
      <c r="I14" s="54">
        <v>3.2322776872693103E-2</v>
      </c>
      <c r="J14" s="55">
        <v>1.6480952380952401</v>
      </c>
      <c r="K14" s="54">
        <v>7.6786655586699906E-2</v>
      </c>
      <c r="L14" s="55">
        <v>-0.83391004154561899</v>
      </c>
      <c r="M14" s="54">
        <v>6.0463201307367299E-2</v>
      </c>
      <c r="N14" s="55">
        <v>0.52476190476190498</v>
      </c>
      <c r="O14" s="54">
        <v>3.6962013962857601E-2</v>
      </c>
      <c r="P14" s="55">
        <v>0.801712356544238</v>
      </c>
      <c r="Q14" s="54">
        <v>4.8622903979350401E-2</v>
      </c>
      <c r="R14" s="55">
        <v>0.786470610971857</v>
      </c>
      <c r="S14" s="54">
        <v>4.2772641735163902E-2</v>
      </c>
      <c r="T14" s="55">
        <v>0.49587314772614299</v>
      </c>
      <c r="U14" s="54">
        <v>3.2433108566676701E-2</v>
      </c>
      <c r="V14" s="55">
        <v>-0.32957357015938099</v>
      </c>
      <c r="W14" s="54">
        <v>2.6365378265069898E-2</v>
      </c>
      <c r="X14" s="55">
        <v>0.78649305215542897</v>
      </c>
      <c r="Y14" s="54">
        <v>4.27681728112808E-2</v>
      </c>
      <c r="Z14" s="55">
        <v>0.84649659863942905</v>
      </c>
      <c r="AA14" s="54">
        <v>6.0995736201760298E-2</v>
      </c>
      <c r="AB14" s="55">
        <v>0.45020483011947598</v>
      </c>
      <c r="AC14" s="54">
        <v>2.7884064085370801E-2</v>
      </c>
      <c r="AD14" s="55">
        <v>0.52138789154052401</v>
      </c>
      <c r="AE14" s="54">
        <v>5.0919198722578198E-2</v>
      </c>
      <c r="AF14" s="55">
        <v>0.80171123587128601</v>
      </c>
      <c r="AG14" s="54">
        <v>4.8610497130896199E-2</v>
      </c>
      <c r="AH14" s="55">
        <v>1.28700680272048</v>
      </c>
      <c r="AI14" s="54">
        <v>0.126442769389876</v>
      </c>
      <c r="AJ14" s="55">
        <v>1.6929464223447599</v>
      </c>
      <c r="AK14" s="54">
        <v>7.4602092609232604E-2</v>
      </c>
      <c r="AL14" s="55">
        <v>-0.29232781107457101</v>
      </c>
      <c r="AM14" s="54">
        <v>2.56670557237095E-2</v>
      </c>
      <c r="AN14" s="55">
        <v>1.6480952380952401</v>
      </c>
      <c r="AO14" s="54">
        <v>7.6786655586699906E-2</v>
      </c>
      <c r="AP14" s="55">
        <v>0.84649659863942905</v>
      </c>
      <c r="AQ14" s="54">
        <v>6.0995736201760298E-2</v>
      </c>
      <c r="AR14" s="55">
        <v>0.46665373635347601</v>
      </c>
      <c r="AS14" s="54">
        <v>2.01708864424581E-2</v>
      </c>
      <c r="AT14" s="55">
        <v>0.52075552355890498</v>
      </c>
      <c r="AU14" s="54">
        <v>5.1520463288479201E-2</v>
      </c>
      <c r="AV14" s="55">
        <v>0.96190476190476204</v>
      </c>
      <c r="AW14" s="54">
        <v>4.9761335152811899E-2</v>
      </c>
      <c r="AX14" s="55">
        <v>1.28700680272048</v>
      </c>
      <c r="AY14" s="54">
        <v>0.126442769389876</v>
      </c>
      <c r="AZ14" s="55">
        <v>189.57198686257101</v>
      </c>
      <c r="BA14" s="54">
        <v>15.166652247964899</v>
      </c>
      <c r="BB14" s="55">
        <v>181.45248949161899</v>
      </c>
      <c r="BC14" s="54">
        <v>8.2846723828800304</v>
      </c>
    </row>
    <row r="15" spans="1:55" x14ac:dyDescent="0.25">
      <c r="A15" s="53" t="s">
        <v>136</v>
      </c>
      <c r="B15" s="48">
        <v>2.5268421052631602</v>
      </c>
      <c r="C15" s="54">
        <v>9.0188237196737395E-2</v>
      </c>
      <c r="D15" s="55">
        <v>1.2410526315789501</v>
      </c>
      <c r="E15" s="54">
        <v>7.4453172221210104E-2</v>
      </c>
      <c r="F15" s="55">
        <v>1.23105981534737</v>
      </c>
      <c r="G15" s="54">
        <v>7.1888156690573302E-2</v>
      </c>
      <c r="H15" s="55">
        <v>0.218947368421053</v>
      </c>
      <c r="I15" s="54">
        <v>5.48629339396631E-2</v>
      </c>
      <c r="J15" s="55">
        <v>1.2857894736842099</v>
      </c>
      <c r="K15" s="54">
        <v>6.1129715403093102E-2</v>
      </c>
      <c r="L15" s="55">
        <v>-1.07311781623179</v>
      </c>
      <c r="M15" s="54">
        <v>6.5597007396211396E-2</v>
      </c>
      <c r="N15" s="55">
        <v>0.32</v>
      </c>
      <c r="O15" s="54">
        <v>6.9201798306755699E-2</v>
      </c>
      <c r="P15" s="55">
        <v>1.06931047101879</v>
      </c>
      <c r="Q15" s="54">
        <v>6.6267188637396696E-2</v>
      </c>
      <c r="R15" s="55">
        <v>1.0609219439361099</v>
      </c>
      <c r="S15" s="54">
        <v>6.2457623920194903E-2</v>
      </c>
      <c r="T15" s="55">
        <v>0.71139680116368398</v>
      </c>
      <c r="U15" s="54">
        <v>8.2338414245121005E-2</v>
      </c>
      <c r="V15" s="55">
        <v>-0.43370674071179</v>
      </c>
      <c r="W15" s="54">
        <v>2.3448236209338599E-2</v>
      </c>
      <c r="X15" s="55">
        <v>1.0610436057075801</v>
      </c>
      <c r="Y15" s="54">
        <v>6.24464951394769E-2</v>
      </c>
      <c r="Z15" s="55">
        <v>1.121875</v>
      </c>
      <c r="AA15" s="54">
        <v>7.7361547475330306E-2</v>
      </c>
      <c r="AB15" s="55">
        <v>0.67519041581078998</v>
      </c>
      <c r="AC15" s="54">
        <v>7.0647108411560994E-2</v>
      </c>
      <c r="AD15" s="55">
        <v>0.49899778854621102</v>
      </c>
      <c r="AE15" s="54">
        <v>3.4044010494106103E-2</v>
      </c>
      <c r="AF15" s="55">
        <v>1.06936549786468</v>
      </c>
      <c r="AG15" s="54">
        <v>6.6194579578190804E-2</v>
      </c>
      <c r="AH15" s="55">
        <v>1.1856907894736799</v>
      </c>
      <c r="AI15" s="54">
        <v>7.8946760018367201E-2</v>
      </c>
      <c r="AJ15" s="55">
        <v>1.85667783565105</v>
      </c>
      <c r="AK15" s="54">
        <v>7.8523201236108897E-2</v>
      </c>
      <c r="AL15" s="55">
        <v>-0.417530693486105</v>
      </c>
      <c r="AM15" s="54">
        <v>2.3903781600579099E-2</v>
      </c>
      <c r="AN15" s="55">
        <v>1.2857894736842099</v>
      </c>
      <c r="AO15" s="54">
        <v>6.1129715403093102E-2</v>
      </c>
      <c r="AP15" s="55">
        <v>1.121875</v>
      </c>
      <c r="AQ15" s="54">
        <v>7.7361547475330306E-2</v>
      </c>
      <c r="AR15" s="55">
        <v>0.566996708912895</v>
      </c>
      <c r="AS15" s="54">
        <v>3.4099472348737003E-2</v>
      </c>
      <c r="AT15" s="55">
        <v>0.498864441161053</v>
      </c>
      <c r="AU15" s="54">
        <v>3.43287827108874E-2</v>
      </c>
      <c r="AV15" s="55">
        <v>1.2210526315789501</v>
      </c>
      <c r="AW15" s="54">
        <v>7.4453172221210104E-2</v>
      </c>
      <c r="AX15" s="55">
        <v>1.1856907894736799</v>
      </c>
      <c r="AY15" s="54">
        <v>7.8946760018367201E-2</v>
      </c>
      <c r="AZ15" s="55">
        <v>180.87701246110501</v>
      </c>
      <c r="BA15" s="54">
        <v>8.0897473398577002</v>
      </c>
      <c r="BB15" s="55">
        <v>132.504447651737</v>
      </c>
      <c r="BC15" s="54">
        <v>6.9552431104344903</v>
      </c>
    </row>
    <row r="16" spans="1:55" x14ac:dyDescent="0.25">
      <c r="A16" s="53" t="s">
        <v>137</v>
      </c>
      <c r="B16" s="48">
        <v>2.76857142857143</v>
      </c>
      <c r="C16" s="54">
        <v>0.18306907361508601</v>
      </c>
      <c r="D16" s="55">
        <v>1.1628571428571399</v>
      </c>
      <c r="E16" s="54">
        <v>7.2964440132228206E-2</v>
      </c>
      <c r="F16" s="55">
        <v>0.82996321502785697</v>
      </c>
      <c r="G16" s="54">
        <v>0.102340267130328</v>
      </c>
      <c r="H16" s="55">
        <v>0.33714285714285702</v>
      </c>
      <c r="I16" s="54">
        <v>0.167203896058504</v>
      </c>
      <c r="J16" s="55">
        <v>1.6057142857142901</v>
      </c>
      <c r="K16" s="54">
        <v>0.120118988626159</v>
      </c>
      <c r="L16" s="55">
        <v>-0.63900503894057203</v>
      </c>
      <c r="M16" s="54">
        <v>5.0659089287566302E-2</v>
      </c>
      <c r="N16" s="55">
        <v>0.29285714285714298</v>
      </c>
      <c r="O16" s="54">
        <v>8.9015782442269903E-2</v>
      </c>
      <c r="P16" s="55">
        <v>0.68201796633171397</v>
      </c>
      <c r="Q16" s="54">
        <v>5.7188205989576697E-2</v>
      </c>
      <c r="R16" s="55">
        <v>0.67220260357042805</v>
      </c>
      <c r="S16" s="54">
        <v>6.4794161908713593E-2</v>
      </c>
      <c r="T16" s="55">
        <v>0.44587908861800002</v>
      </c>
      <c r="U16" s="54">
        <v>6.0671706587012202E-2</v>
      </c>
      <c r="V16" s="55">
        <v>-0.25185072740185699</v>
      </c>
      <c r="W16" s="54">
        <v>1.3548245233090599E-2</v>
      </c>
      <c r="X16" s="55">
        <v>0.67224404761914303</v>
      </c>
      <c r="Y16" s="54">
        <v>6.4880679131142302E-2</v>
      </c>
      <c r="Z16" s="55">
        <v>0.65698412698414299</v>
      </c>
      <c r="AA16" s="54">
        <v>7.1288015735830698E-2</v>
      </c>
      <c r="AB16" s="55">
        <v>0.40072769744857101</v>
      </c>
      <c r="AC16" s="54">
        <v>4.7766045532121902E-2</v>
      </c>
      <c r="AD16" s="55">
        <v>0.345021801635429</v>
      </c>
      <c r="AE16" s="54">
        <v>3.44283565094331E-2</v>
      </c>
      <c r="AF16" s="55">
        <v>0.68205285799100002</v>
      </c>
      <c r="AG16" s="54">
        <v>5.72221220269915E-2</v>
      </c>
      <c r="AH16" s="55">
        <v>0.81317460317442902</v>
      </c>
      <c r="AI16" s="54">
        <v>0.100301866546347</v>
      </c>
      <c r="AJ16" s="55">
        <v>1.8539658342800001</v>
      </c>
      <c r="AK16" s="54">
        <v>0.12287119793160101</v>
      </c>
      <c r="AL16" s="55">
        <v>-0.231060547805857</v>
      </c>
      <c r="AM16" s="54">
        <v>1.28319448219513E-2</v>
      </c>
      <c r="AN16" s="55">
        <v>1.6057142857142901</v>
      </c>
      <c r="AO16" s="54">
        <v>0.120118988626159</v>
      </c>
      <c r="AP16" s="55">
        <v>0.65698412698414299</v>
      </c>
      <c r="AQ16" s="54">
        <v>7.1288015735830698E-2</v>
      </c>
      <c r="AR16" s="55">
        <v>0.54290027335500002</v>
      </c>
      <c r="AS16" s="54">
        <v>2.75975776081426E-2</v>
      </c>
      <c r="AT16" s="55">
        <v>0.34231873945128599</v>
      </c>
      <c r="AU16" s="54">
        <v>3.3317104549713997E-2</v>
      </c>
      <c r="AV16" s="55">
        <v>1.1428571428571399</v>
      </c>
      <c r="AW16" s="54">
        <v>7.2964440132228206E-2</v>
      </c>
      <c r="AX16" s="55">
        <v>0.81317460317442902</v>
      </c>
      <c r="AY16" s="54">
        <v>0.100301866546347</v>
      </c>
      <c r="AZ16" s="55">
        <v>184.32794159871401</v>
      </c>
      <c r="BA16" s="54">
        <v>6.3067757733725802</v>
      </c>
      <c r="BB16" s="55">
        <v>164.88175994985701</v>
      </c>
      <c r="BC16" s="54">
        <v>8.2283202597537795</v>
      </c>
    </row>
    <row r="17" spans="1:55" x14ac:dyDescent="0.25">
      <c r="A17" s="53" t="s">
        <v>138</v>
      </c>
      <c r="B17" s="48">
        <v>3.2626666666666702</v>
      </c>
      <c r="C17" s="54">
        <v>0.29917664793005899</v>
      </c>
      <c r="D17" s="55">
        <v>1.5206666666666699</v>
      </c>
      <c r="E17" s="54">
        <v>0.15429409148333101</v>
      </c>
      <c r="F17" s="55">
        <v>0.78187530325093302</v>
      </c>
      <c r="G17" s="54">
        <v>9.2066228749765402E-2</v>
      </c>
      <c r="H17" s="55">
        <v>0.55466666666666697</v>
      </c>
      <c r="I17" s="54">
        <v>0.24127242062113299</v>
      </c>
      <c r="J17" s="55">
        <v>1.742</v>
      </c>
      <c r="K17" s="54">
        <v>0.196694106237505</v>
      </c>
      <c r="L17" s="55">
        <v>-0.83612469674906698</v>
      </c>
      <c r="M17" s="54">
        <v>6.5858795558276603E-2</v>
      </c>
      <c r="N17" s="55">
        <v>0.41066666666666701</v>
      </c>
      <c r="O17" s="54">
        <v>8.0575312300858307E-2</v>
      </c>
      <c r="P17" s="55">
        <v>0.830143513666733</v>
      </c>
      <c r="Q17" s="54">
        <v>0.12570766219003501</v>
      </c>
      <c r="R17" s="55">
        <v>0.83680488840353295</v>
      </c>
      <c r="S17" s="54">
        <v>0.109643184902926</v>
      </c>
      <c r="T17" s="55">
        <v>0.48810685883560001</v>
      </c>
      <c r="U17" s="54">
        <v>9.3441221605419594E-2</v>
      </c>
      <c r="V17" s="55">
        <v>-0.32021533700166699</v>
      </c>
      <c r="W17" s="54">
        <v>2.3219807530090401E-2</v>
      </c>
      <c r="X17" s="55">
        <v>0.83685076904406697</v>
      </c>
      <c r="Y17" s="54">
        <v>0.10964417512007101</v>
      </c>
      <c r="Z17" s="55">
        <v>0.85548148148146697</v>
      </c>
      <c r="AA17" s="54">
        <v>7.2457755942566704E-2</v>
      </c>
      <c r="AB17" s="55">
        <v>0.44151719503673298</v>
      </c>
      <c r="AC17" s="54">
        <v>6.3567489026281704E-2</v>
      </c>
      <c r="AD17" s="55">
        <v>0.31775319117673301</v>
      </c>
      <c r="AE17" s="54">
        <v>3.6299912779231898E-2</v>
      </c>
      <c r="AF17" s="55">
        <v>0.83011161248586696</v>
      </c>
      <c r="AG17" s="54">
        <v>0.12568045382453399</v>
      </c>
      <c r="AH17" s="55">
        <v>0.76722222222226699</v>
      </c>
      <c r="AI17" s="54">
        <v>8.8024818129388602E-2</v>
      </c>
      <c r="AJ17" s="55">
        <v>2.2411632742566701</v>
      </c>
      <c r="AK17" s="54">
        <v>0.20290210832849201</v>
      </c>
      <c r="AL17" s="55">
        <v>-0.28539363361693298</v>
      </c>
      <c r="AM17" s="54">
        <v>2.11603966713192E-2</v>
      </c>
      <c r="AN17" s="55">
        <v>1.742</v>
      </c>
      <c r="AO17" s="54">
        <v>0.196694106237505</v>
      </c>
      <c r="AP17" s="55">
        <v>0.85548148148146697</v>
      </c>
      <c r="AQ17" s="54">
        <v>7.2457755942566704E-2</v>
      </c>
      <c r="AR17" s="55">
        <v>0.73367430066966699</v>
      </c>
      <c r="AS17" s="54">
        <v>7.2111566140145203E-2</v>
      </c>
      <c r="AT17" s="55">
        <v>0.31787235930360003</v>
      </c>
      <c r="AU17" s="54">
        <v>3.54489372906081E-2</v>
      </c>
      <c r="AV17" s="55">
        <v>1.5006666666666699</v>
      </c>
      <c r="AW17" s="54">
        <v>0.15429409148333101</v>
      </c>
      <c r="AX17" s="55">
        <v>0.76722222222226699</v>
      </c>
      <c r="AY17" s="54">
        <v>8.8024818129388602E-2</v>
      </c>
      <c r="AZ17" s="55">
        <v>177.68605980113301</v>
      </c>
      <c r="BA17" s="54">
        <v>12.5351573572896</v>
      </c>
      <c r="BB17" s="55">
        <v>170.09882365453299</v>
      </c>
      <c r="BC17" s="54">
        <v>11.8776902767616</v>
      </c>
    </row>
    <row r="18" spans="1:55" x14ac:dyDescent="0.25">
      <c r="A18" s="53" t="s">
        <v>139</v>
      </c>
      <c r="B18" s="48">
        <v>3.14384615384615</v>
      </c>
      <c r="C18" s="54">
        <v>0.25299994932603098</v>
      </c>
      <c r="D18" s="55">
        <v>1.4007692307692301</v>
      </c>
      <c r="E18" s="54">
        <v>0.123791594926146</v>
      </c>
      <c r="F18" s="55">
        <v>0.23961050446238499</v>
      </c>
      <c r="G18" s="54">
        <v>6.95802944727969E-2</v>
      </c>
      <c r="H18" s="55">
        <v>0.50153846153846204</v>
      </c>
      <c r="I18" s="54">
        <v>0.24395512407838901</v>
      </c>
      <c r="J18" s="55">
        <v>1.7430769230769201</v>
      </c>
      <c r="K18" s="54">
        <v>0.20254154369678501</v>
      </c>
      <c r="L18" s="55">
        <v>-0.22128693143515399</v>
      </c>
      <c r="M18" s="54">
        <v>4.8384146587742101E-2</v>
      </c>
      <c r="N18" s="55">
        <v>0.35230769230769199</v>
      </c>
      <c r="O18" s="54">
        <v>8.7669250230040394E-2</v>
      </c>
      <c r="P18" s="55">
        <v>0.25454089527899998</v>
      </c>
      <c r="Q18" s="54">
        <v>7.8738520137518503E-2</v>
      </c>
      <c r="R18" s="55">
        <v>0.24116521259676901</v>
      </c>
      <c r="S18" s="54">
        <v>5.6860656444388799E-2</v>
      </c>
      <c r="T18" s="55">
        <v>0.163043478617869</v>
      </c>
      <c r="U18" s="54">
        <v>6.4006480977441493E-2</v>
      </c>
      <c r="V18" s="55">
        <v>-8.1653343432169206E-2</v>
      </c>
      <c r="W18" s="54">
        <v>1.55662444765929E-2</v>
      </c>
      <c r="X18" s="55">
        <v>0.24118382161830801</v>
      </c>
      <c r="Y18" s="54">
        <v>5.6873238532158997E-2</v>
      </c>
      <c r="Z18" s="55">
        <v>0.230256410256231</v>
      </c>
      <c r="AA18" s="54">
        <v>5.3254482309439299E-2</v>
      </c>
      <c r="AB18" s="55">
        <v>0.14392980602983799</v>
      </c>
      <c r="AC18" s="54">
        <v>4.9255328511001402E-2</v>
      </c>
      <c r="AD18" s="55">
        <v>0.104166203925708</v>
      </c>
      <c r="AE18" s="54">
        <v>3.0520252463435898E-2</v>
      </c>
      <c r="AF18" s="55">
        <v>0.25453453382407698</v>
      </c>
      <c r="AG18" s="54">
        <v>7.8753587655156596E-2</v>
      </c>
      <c r="AH18" s="55">
        <v>0.23282051282053801</v>
      </c>
      <c r="AI18" s="54">
        <v>7.0311425680409795E-2</v>
      </c>
      <c r="AJ18" s="55">
        <v>2.1581417163984602</v>
      </c>
      <c r="AK18" s="54">
        <v>0.15623531882630301</v>
      </c>
      <c r="AL18" s="55">
        <v>-7.4926859994515399E-2</v>
      </c>
      <c r="AM18" s="54">
        <v>1.3376600263761E-2</v>
      </c>
      <c r="AN18" s="55">
        <v>1.7430769230769201</v>
      </c>
      <c r="AO18" s="54">
        <v>0.20254154369678501</v>
      </c>
      <c r="AP18" s="55">
        <v>0.230256410256231</v>
      </c>
      <c r="AQ18" s="54">
        <v>5.3254482309439299E-2</v>
      </c>
      <c r="AR18" s="55">
        <v>0.68816472930100003</v>
      </c>
      <c r="AS18" s="54">
        <v>6.80838773926878E-2</v>
      </c>
      <c r="AT18" s="55">
        <v>0.104699235905046</v>
      </c>
      <c r="AU18" s="54">
        <v>3.05266210139967E-2</v>
      </c>
      <c r="AV18" s="55">
        <v>1.3807692307692301</v>
      </c>
      <c r="AW18" s="54">
        <v>0.123791594926146</v>
      </c>
      <c r="AX18" s="55">
        <v>0.23282051282053801</v>
      </c>
      <c r="AY18" s="54">
        <v>7.0311425680409795E-2</v>
      </c>
      <c r="AZ18" s="55">
        <v>178.46357396346201</v>
      </c>
      <c r="BA18" s="54">
        <v>5.8654673749622503</v>
      </c>
      <c r="BB18" s="55">
        <v>171.98404740369199</v>
      </c>
      <c r="BC18" s="54">
        <v>6.6636141942757803</v>
      </c>
    </row>
    <row r="19" spans="1:55" x14ac:dyDescent="0.25">
      <c r="A19" s="53" t="s">
        <v>140</v>
      </c>
      <c r="B19" s="48">
        <v>2.7658823529411798</v>
      </c>
      <c r="C19" s="54">
        <v>0.110570047002421</v>
      </c>
      <c r="D19" s="55">
        <v>1.25176470588235</v>
      </c>
      <c r="E19" s="54">
        <v>6.17692575353678E-2</v>
      </c>
      <c r="F19" s="55">
        <v>0.78521541523247096</v>
      </c>
      <c r="G19" s="54">
        <v>8.6914586854907397E-2</v>
      </c>
      <c r="H19" s="55">
        <v>0.34352941176470603</v>
      </c>
      <c r="I19" s="54">
        <v>8.9995914939970306E-2</v>
      </c>
      <c r="J19" s="55">
        <v>1.51411764705882</v>
      </c>
      <c r="K19" s="54">
        <v>0.121452605135162</v>
      </c>
      <c r="L19" s="55">
        <v>-0.71852408056582395</v>
      </c>
      <c r="M19" s="54">
        <v>5.7539100177451702E-2</v>
      </c>
      <c r="N19" s="55">
        <v>0.628235294117647</v>
      </c>
      <c r="O19" s="54">
        <v>0.10701841512782</v>
      </c>
      <c r="P19" s="55">
        <v>0.68479879755376505</v>
      </c>
      <c r="Q19" s="54">
        <v>4.9718356567736897E-2</v>
      </c>
      <c r="R19" s="55">
        <v>0.67920408809617705</v>
      </c>
      <c r="S19" s="54">
        <v>5.1258183320893602E-2</v>
      </c>
      <c r="T19" s="55">
        <v>0.41347472734405899</v>
      </c>
      <c r="U19" s="54">
        <v>3.4258352988144697E-2</v>
      </c>
      <c r="V19" s="55">
        <v>-0.28422534395458798</v>
      </c>
      <c r="W19" s="54">
        <v>2.43625540937247E-2</v>
      </c>
      <c r="X19" s="55">
        <v>0.67925774953811802</v>
      </c>
      <c r="Y19" s="54">
        <v>5.1243244931302903E-2</v>
      </c>
      <c r="Z19" s="55">
        <v>0.73743697478988202</v>
      </c>
      <c r="AA19" s="54">
        <v>5.6736871865124203E-2</v>
      </c>
      <c r="AB19" s="55">
        <v>0.394124035516765</v>
      </c>
      <c r="AC19" s="54">
        <v>2.81560390104218E-2</v>
      </c>
      <c r="AD19" s="55">
        <v>0.32245333047441199</v>
      </c>
      <c r="AE19" s="54">
        <v>3.2043395254845099E-2</v>
      </c>
      <c r="AF19" s="55">
        <v>0.68480042491388204</v>
      </c>
      <c r="AG19" s="54">
        <v>4.9689264571254901E-2</v>
      </c>
      <c r="AH19" s="55">
        <v>0.76739495798311697</v>
      </c>
      <c r="AI19" s="54">
        <v>8.5148033301043993E-2</v>
      </c>
      <c r="AJ19" s="55">
        <v>1.95218789228471</v>
      </c>
      <c r="AK19" s="54">
        <v>6.2016173553177997E-2</v>
      </c>
      <c r="AL19" s="55">
        <v>-0.259158381205294</v>
      </c>
      <c r="AM19" s="54">
        <v>1.8758688777322299E-2</v>
      </c>
      <c r="AN19" s="55">
        <v>1.51411764705882</v>
      </c>
      <c r="AO19" s="54">
        <v>0.121452605135162</v>
      </c>
      <c r="AP19" s="55">
        <v>0.73743697478988202</v>
      </c>
      <c r="AQ19" s="54">
        <v>5.6736871865124203E-2</v>
      </c>
      <c r="AR19" s="55">
        <v>0.59403531591982395</v>
      </c>
      <c r="AS19" s="54">
        <v>4.3134158159586197E-2</v>
      </c>
      <c r="AT19" s="55">
        <v>0.32175534124023503</v>
      </c>
      <c r="AU19" s="54">
        <v>3.1872728481549401E-2</v>
      </c>
      <c r="AV19" s="55">
        <v>1.23176470588235</v>
      </c>
      <c r="AW19" s="54">
        <v>6.17692575353678E-2</v>
      </c>
      <c r="AX19" s="55">
        <v>0.76739495798311697</v>
      </c>
      <c r="AY19" s="54">
        <v>8.5148033301043993E-2</v>
      </c>
      <c r="AZ19" s="55">
        <v>191.46658835252899</v>
      </c>
      <c r="BA19" s="54">
        <v>11.1062321499732</v>
      </c>
      <c r="BB19" s="55">
        <v>175.11525191564701</v>
      </c>
      <c r="BC19" s="54">
        <v>23.291371924967901</v>
      </c>
    </row>
    <row r="20" spans="1:55" x14ac:dyDescent="0.25">
      <c r="A20" s="53" t="s">
        <v>141</v>
      </c>
      <c r="B20" s="48">
        <v>3.95846153846154</v>
      </c>
      <c r="C20" s="54">
        <v>0.20103259080085101</v>
      </c>
      <c r="D20" s="55">
        <v>1.55615384615385</v>
      </c>
      <c r="E20" s="54">
        <v>8.7990384090011198E-2</v>
      </c>
      <c r="F20" s="55">
        <v>0.93909924868407701</v>
      </c>
      <c r="G20" s="54">
        <v>0.12814675081214999</v>
      </c>
      <c r="H20" s="55">
        <v>0.36923076923076897</v>
      </c>
      <c r="I20" s="54">
        <v>8.1900502487422797E-2</v>
      </c>
      <c r="J20" s="55">
        <v>2.4023076923076898</v>
      </c>
      <c r="K20" s="54">
        <v>0.15843788720683</v>
      </c>
      <c r="L20" s="55">
        <v>-0.65874690516253798</v>
      </c>
      <c r="M20" s="54">
        <v>5.6544400525332598E-2</v>
      </c>
      <c r="N20" s="55">
        <v>0.71538461538461495</v>
      </c>
      <c r="O20" s="54">
        <v>0.12686051294074799</v>
      </c>
      <c r="P20" s="55">
        <v>0.91578993302346201</v>
      </c>
      <c r="Q20" s="54">
        <v>7.6556052506874597E-2</v>
      </c>
      <c r="R20" s="55">
        <v>0.96601053862207698</v>
      </c>
      <c r="S20" s="54">
        <v>6.2230742638382699E-2</v>
      </c>
      <c r="T20" s="55">
        <v>0.52385568081907696</v>
      </c>
      <c r="U20" s="54">
        <v>7.0818402847918405E-2</v>
      </c>
      <c r="V20" s="55">
        <v>-0.25417093304692301</v>
      </c>
      <c r="W20" s="54">
        <v>1.85489908990179E-2</v>
      </c>
      <c r="X20" s="55">
        <v>0.96603729846807695</v>
      </c>
      <c r="Y20" s="54">
        <v>6.2216374640952803E-2</v>
      </c>
      <c r="Z20" s="55">
        <v>0.66984615384615398</v>
      </c>
      <c r="AA20" s="54">
        <v>5.6261067287314198E-2</v>
      </c>
      <c r="AB20" s="55">
        <v>0.50433756366430804</v>
      </c>
      <c r="AC20" s="54">
        <v>4.2951736003007099E-2</v>
      </c>
      <c r="AD20" s="55">
        <v>0.35692920201099998</v>
      </c>
      <c r="AE20" s="54">
        <v>3.7690284250473202E-2</v>
      </c>
      <c r="AF20" s="55">
        <v>0.91578855592146202</v>
      </c>
      <c r="AG20" s="54">
        <v>7.6558252844185104E-2</v>
      </c>
      <c r="AH20" s="55">
        <v>0.92607692307692302</v>
      </c>
      <c r="AI20" s="54">
        <v>0.12742086533640001</v>
      </c>
      <c r="AJ20" s="55">
        <v>2.61608124479769</v>
      </c>
      <c r="AK20" s="54">
        <v>0.13437856500116299</v>
      </c>
      <c r="AL20" s="55">
        <v>-0.23241315820669201</v>
      </c>
      <c r="AM20" s="54">
        <v>1.5969896068413501E-2</v>
      </c>
      <c r="AN20" s="55">
        <v>2.4023076923076898</v>
      </c>
      <c r="AO20" s="54">
        <v>0.15843788720683</v>
      </c>
      <c r="AP20" s="55">
        <v>0.66984615384615398</v>
      </c>
      <c r="AQ20" s="54">
        <v>5.6261067287314198E-2</v>
      </c>
      <c r="AR20" s="55">
        <v>0.69022042188999999</v>
      </c>
      <c r="AS20" s="54">
        <v>5.5291921105242697E-2</v>
      </c>
      <c r="AT20" s="55">
        <v>0.35848162084476898</v>
      </c>
      <c r="AU20" s="54">
        <v>3.7432747580735899E-2</v>
      </c>
      <c r="AV20" s="55">
        <v>1.53615384615385</v>
      </c>
      <c r="AW20" s="54">
        <v>8.7990384090011198E-2</v>
      </c>
      <c r="AX20" s="55">
        <v>0.92607692307692302</v>
      </c>
      <c r="AY20" s="54">
        <v>0.12742086533640001</v>
      </c>
      <c r="AZ20" s="55">
        <v>177.615587747154</v>
      </c>
      <c r="BA20" s="54">
        <v>7.2852459728606203</v>
      </c>
      <c r="BB20" s="55">
        <v>173.36531864446201</v>
      </c>
      <c r="BC20" s="54">
        <v>10.296327387072401</v>
      </c>
    </row>
    <row r="21" spans="1:55" x14ac:dyDescent="0.25">
      <c r="A21" s="53" t="s">
        <v>142</v>
      </c>
      <c r="B21" s="48">
        <v>3.0955555555555598</v>
      </c>
      <c r="C21" s="54">
        <v>0.19519932832306999</v>
      </c>
      <c r="D21" s="55">
        <v>1.2666666666666699</v>
      </c>
      <c r="E21" s="54">
        <v>6.8556546004010496E-2</v>
      </c>
      <c r="F21" s="55">
        <v>0.87381903886355605</v>
      </c>
      <c r="G21" s="54">
        <v>0.124778101655881</v>
      </c>
      <c r="H21" s="55">
        <v>0.28777777777777802</v>
      </c>
      <c r="I21" s="54">
        <v>9.2571293846658895E-2</v>
      </c>
      <c r="J21" s="55">
        <v>1.8288888888888899</v>
      </c>
      <c r="K21" s="54">
        <v>0.20337431281042001</v>
      </c>
      <c r="L21" s="55">
        <v>-0.69340318335877804</v>
      </c>
      <c r="M21" s="54">
        <v>5.2058327330451598E-2</v>
      </c>
      <c r="N21" s="55">
        <v>0.67111111111111099</v>
      </c>
      <c r="O21" s="54">
        <v>0.12623831078999501</v>
      </c>
      <c r="P21" s="55">
        <v>0.74554740698699995</v>
      </c>
      <c r="Q21" s="54">
        <v>9.2747712564519802E-2</v>
      </c>
      <c r="R21" s="55">
        <v>0.74398060287344503</v>
      </c>
      <c r="S21" s="54">
        <v>7.4372691042739997E-2</v>
      </c>
      <c r="T21" s="55">
        <v>0.44338087500233297</v>
      </c>
      <c r="U21" s="54">
        <v>0.116900444005613</v>
      </c>
      <c r="V21" s="55">
        <v>-0.26323389203755598</v>
      </c>
      <c r="W21" s="54">
        <v>1.8413398857598701E-2</v>
      </c>
      <c r="X21" s="55">
        <v>0.74401532284233296</v>
      </c>
      <c r="Y21" s="54">
        <v>7.4341895969411806E-2</v>
      </c>
      <c r="Z21" s="55">
        <v>0.70652777777777798</v>
      </c>
      <c r="AA21" s="54">
        <v>4.7691954976121997E-2</v>
      </c>
      <c r="AB21" s="55">
        <v>0.41479846230788903</v>
      </c>
      <c r="AC21" s="54">
        <v>5.5273877627953098E-2</v>
      </c>
      <c r="AD21" s="55">
        <v>0.35404140306266701</v>
      </c>
      <c r="AE21" s="54">
        <v>3.7845473090269102E-2</v>
      </c>
      <c r="AF21" s="55">
        <v>0.745532827709111</v>
      </c>
      <c r="AG21" s="54">
        <v>9.2748874555472594E-2</v>
      </c>
      <c r="AH21" s="55">
        <v>0.85833333333333295</v>
      </c>
      <c r="AI21" s="54">
        <v>0.12592315364935899</v>
      </c>
      <c r="AJ21" s="55">
        <v>2.0907243711888901</v>
      </c>
      <c r="AK21" s="54">
        <v>7.3860223766619507E-2</v>
      </c>
      <c r="AL21" s="55">
        <v>-0.23853121140088901</v>
      </c>
      <c r="AM21" s="54">
        <v>1.7212910379419102E-2</v>
      </c>
      <c r="AN21" s="55">
        <v>1.8288888888888899</v>
      </c>
      <c r="AO21" s="54">
        <v>0.20337431281042001</v>
      </c>
      <c r="AP21" s="55">
        <v>0.70652777777777798</v>
      </c>
      <c r="AQ21" s="54">
        <v>4.7691954976121997E-2</v>
      </c>
      <c r="AR21" s="55">
        <v>0.57099932792999997</v>
      </c>
      <c r="AS21" s="54">
        <v>4.1678402527661799E-2</v>
      </c>
      <c r="AT21" s="55">
        <v>0.35468229902877801</v>
      </c>
      <c r="AU21" s="54">
        <v>3.9452085310331599E-2</v>
      </c>
      <c r="AV21" s="55">
        <v>1.2466666666666699</v>
      </c>
      <c r="AW21" s="54">
        <v>6.8556546004010399E-2</v>
      </c>
      <c r="AX21" s="55">
        <v>0.85833333333333295</v>
      </c>
      <c r="AY21" s="54">
        <v>0.12592315364935899</v>
      </c>
      <c r="AZ21" s="55">
        <v>173.34180816011099</v>
      </c>
      <c r="BA21" s="54">
        <v>13.470344368142699</v>
      </c>
      <c r="BB21" s="55">
        <v>168.97540049899999</v>
      </c>
      <c r="BC21" s="54">
        <v>5.8417308666548102</v>
      </c>
    </row>
    <row r="22" spans="1:55" x14ac:dyDescent="0.25">
      <c r="A22" s="53" t="s">
        <v>143</v>
      </c>
      <c r="B22" s="48">
        <v>3.4033333333333302</v>
      </c>
      <c r="C22" s="54">
        <v>0.362780269322241</v>
      </c>
      <c r="D22" s="55">
        <v>1.266</v>
      </c>
      <c r="E22" s="54">
        <v>0.126536273737725</v>
      </c>
      <c r="F22" s="55">
        <v>0.86483917817946698</v>
      </c>
      <c r="G22" s="54">
        <v>6.8814444903101499E-2</v>
      </c>
      <c r="H22" s="55">
        <v>0.789333333333333</v>
      </c>
      <c r="I22" s="54">
        <v>0.20585940648436599</v>
      </c>
      <c r="J22" s="55">
        <v>2.1373333333333302</v>
      </c>
      <c r="K22" s="54">
        <v>0.27387345009449698</v>
      </c>
      <c r="L22" s="55">
        <v>-0.53061915515366698</v>
      </c>
      <c r="M22" s="54">
        <v>6.4982340778824296E-2</v>
      </c>
      <c r="N22" s="55">
        <v>0.72266666666666701</v>
      </c>
      <c r="O22" s="54">
        <v>0.35145547709625002</v>
      </c>
      <c r="P22" s="55">
        <v>0.79204329945980001</v>
      </c>
      <c r="Q22" s="54">
        <v>4.43442796924952E-2</v>
      </c>
      <c r="R22" s="55">
        <v>0.75003186872713301</v>
      </c>
      <c r="S22" s="54">
        <v>4.2161351001892201E-2</v>
      </c>
      <c r="T22" s="55">
        <v>0.50148226147160002</v>
      </c>
      <c r="U22" s="54">
        <v>5.12608737854479E-2</v>
      </c>
      <c r="V22" s="55">
        <v>-0.20319435270559999</v>
      </c>
      <c r="W22" s="54">
        <v>3.0487789280065101E-2</v>
      </c>
      <c r="X22" s="55">
        <v>0.75008911212960006</v>
      </c>
      <c r="Y22" s="54">
        <v>4.2161047685811699E-2</v>
      </c>
      <c r="Z22" s="55">
        <v>0.55245833333333305</v>
      </c>
      <c r="AA22" s="54">
        <v>6.1044876398629003E-2</v>
      </c>
      <c r="AB22" s="55">
        <v>0.45357623293406701</v>
      </c>
      <c r="AC22" s="54">
        <v>4.1539004514807298E-2</v>
      </c>
      <c r="AD22" s="55">
        <v>0.366420186549133</v>
      </c>
      <c r="AE22" s="54">
        <v>3.2169876192343301E-2</v>
      </c>
      <c r="AF22" s="55">
        <v>0.79204990767799999</v>
      </c>
      <c r="AG22" s="54">
        <v>4.4348419724084799E-2</v>
      </c>
      <c r="AH22" s="55">
        <v>0.84850000000000003</v>
      </c>
      <c r="AI22" s="54">
        <v>6.8863056392482899E-2</v>
      </c>
      <c r="AJ22" s="55">
        <v>2.2260755389386699</v>
      </c>
      <c r="AK22" s="54">
        <v>0.210794966687324</v>
      </c>
      <c r="AL22" s="55">
        <v>-0.188695696424</v>
      </c>
      <c r="AM22" s="54">
        <v>2.7770582267436901E-2</v>
      </c>
      <c r="AN22" s="55">
        <v>2.1373333333333302</v>
      </c>
      <c r="AO22" s="54">
        <v>0.27387345009449698</v>
      </c>
      <c r="AP22" s="55">
        <v>0.55245833333333305</v>
      </c>
      <c r="AQ22" s="54">
        <v>6.1044876398629003E-2</v>
      </c>
      <c r="AR22" s="55">
        <v>0.65182833198786705</v>
      </c>
      <c r="AS22" s="54">
        <v>7.1006221305993406E-2</v>
      </c>
      <c r="AT22" s="55">
        <v>0.36605074155513301</v>
      </c>
      <c r="AU22" s="54">
        <v>3.08738068171759E-2</v>
      </c>
      <c r="AV22" s="55">
        <v>1.246</v>
      </c>
      <c r="AW22" s="54">
        <v>0.126536273737725</v>
      </c>
      <c r="AX22" s="55">
        <v>0.84850000000000003</v>
      </c>
      <c r="AY22" s="54">
        <v>6.8863056392482899E-2</v>
      </c>
      <c r="AZ22" s="55">
        <v>175.70066155546701</v>
      </c>
      <c r="BA22" s="54">
        <v>11.385429664699201</v>
      </c>
      <c r="BB22" s="55">
        <v>169.54353530060001</v>
      </c>
      <c r="BC22" s="54">
        <v>14.118101320348</v>
      </c>
    </row>
    <row r="23" spans="1:55" x14ac:dyDescent="0.25">
      <c r="A23" s="53" t="s">
        <v>144</v>
      </c>
      <c r="B23" s="48">
        <v>4.1214285714285701</v>
      </c>
      <c r="C23" s="54">
        <v>0.36653460825359901</v>
      </c>
      <c r="D23" s="55">
        <v>1.6128571428571401</v>
      </c>
      <c r="E23" s="54">
        <v>0.180066125420106</v>
      </c>
      <c r="F23" s="55">
        <v>0.63220114703985697</v>
      </c>
      <c r="G23" s="54">
        <v>9.3203566250788406E-2</v>
      </c>
      <c r="H23" s="55">
        <v>0.61285714285714299</v>
      </c>
      <c r="I23" s="54">
        <v>0.27317358862783497</v>
      </c>
      <c r="J23" s="55">
        <v>2.5085714285714298</v>
      </c>
      <c r="K23" s="54">
        <v>0.26479102272223198</v>
      </c>
      <c r="L23" s="55">
        <v>-0.62357807373942897</v>
      </c>
      <c r="M23" s="54">
        <v>5.9121037940240699E-2</v>
      </c>
      <c r="N23" s="55">
        <v>0.40571428571428603</v>
      </c>
      <c r="O23" s="54">
        <v>3.2071349029490902E-2</v>
      </c>
      <c r="P23" s="55">
        <v>0.70083146377285699</v>
      </c>
      <c r="Q23" s="54">
        <v>5.3279379582295602E-2</v>
      </c>
      <c r="R23" s="55">
        <v>0.71545493518471404</v>
      </c>
      <c r="S23" s="54">
        <v>4.4859108066373499E-2</v>
      </c>
      <c r="T23" s="55">
        <v>0.42228183184399998</v>
      </c>
      <c r="U23" s="54">
        <v>4.0152369612090497E-2</v>
      </c>
      <c r="V23" s="55">
        <v>-0.24299945845714299</v>
      </c>
      <c r="W23" s="54">
        <v>2.7572972071120201E-2</v>
      </c>
      <c r="X23" s="55">
        <v>0.71546948969900004</v>
      </c>
      <c r="Y23" s="54">
        <v>4.48367270215363E-2</v>
      </c>
      <c r="Z23" s="55">
        <v>0.63350649350642896</v>
      </c>
      <c r="AA23" s="54">
        <v>5.3620127412626603E-2</v>
      </c>
      <c r="AB23" s="55">
        <v>0.36956334560800003</v>
      </c>
      <c r="AC23" s="54">
        <v>3.09632367400017E-2</v>
      </c>
      <c r="AD23" s="55">
        <v>0.25521137150885698</v>
      </c>
      <c r="AE23" s="54">
        <v>1.9706902447990698E-2</v>
      </c>
      <c r="AF23" s="55">
        <v>0.70081627048414297</v>
      </c>
      <c r="AG23" s="54">
        <v>5.3295114188871798E-2</v>
      </c>
      <c r="AH23" s="55">
        <v>0.62474025974028602</v>
      </c>
      <c r="AI23" s="54">
        <v>9.1675878754246598E-2</v>
      </c>
      <c r="AJ23" s="55">
        <v>2.4718689915257102</v>
      </c>
      <c r="AK23" s="54">
        <v>0.19369656598224899</v>
      </c>
      <c r="AL23" s="55">
        <v>-0.20489746358957101</v>
      </c>
      <c r="AM23" s="54">
        <v>2.6981276727814901E-2</v>
      </c>
      <c r="AN23" s="55">
        <v>2.5085714285714298</v>
      </c>
      <c r="AO23" s="54">
        <v>0.26479102272223198</v>
      </c>
      <c r="AP23" s="55">
        <v>0.63350649350642896</v>
      </c>
      <c r="AQ23" s="54">
        <v>5.3620127412626603E-2</v>
      </c>
      <c r="AR23" s="55">
        <v>0.81087767863342897</v>
      </c>
      <c r="AS23" s="54">
        <v>0.124776030115985</v>
      </c>
      <c r="AT23" s="55">
        <v>0.25301784335657101</v>
      </c>
      <c r="AU23" s="54">
        <v>2.1534543406590501E-2</v>
      </c>
      <c r="AV23" s="55">
        <v>1.5928571428571401</v>
      </c>
      <c r="AW23" s="54">
        <v>0.180066125420103</v>
      </c>
      <c r="AX23" s="55">
        <v>0.62474025974028602</v>
      </c>
      <c r="AY23" s="54">
        <v>9.1675878754246598E-2</v>
      </c>
      <c r="AZ23" s="55">
        <v>176.82303323214299</v>
      </c>
      <c r="BA23" s="54">
        <v>9.1366957519533702</v>
      </c>
      <c r="BB23" s="55">
        <v>190.02052423171401</v>
      </c>
      <c r="BC23" s="54">
        <v>8.7596748275779799</v>
      </c>
    </row>
    <row r="24" spans="1:55" x14ac:dyDescent="0.25">
      <c r="A24" s="53" t="s">
        <v>145</v>
      </c>
      <c r="B24" s="48">
        <v>4.9357142857142904</v>
      </c>
      <c r="C24" s="54">
        <v>0.31463508719664102</v>
      </c>
      <c r="D24" s="55">
        <v>1.8171428571428601</v>
      </c>
      <c r="E24" s="54">
        <v>0.13225156403791999</v>
      </c>
      <c r="F24" s="55">
        <v>0.67677484634985696</v>
      </c>
      <c r="G24" s="54">
        <v>6.0942407831481298E-2</v>
      </c>
      <c r="H24" s="55">
        <v>0.57428571428571396</v>
      </c>
      <c r="I24" s="54">
        <v>0.108759236060996</v>
      </c>
      <c r="J24" s="55">
        <v>3.1185714285714301</v>
      </c>
      <c r="K24" s="54">
        <v>0.266922496331087</v>
      </c>
      <c r="L24" s="55">
        <v>-0.605526740951571</v>
      </c>
      <c r="M24" s="54">
        <v>6.6555352394673598E-2</v>
      </c>
      <c r="N24" s="55">
        <v>0.86285714285714299</v>
      </c>
      <c r="O24" s="54">
        <v>0.17317758570460501</v>
      </c>
      <c r="P24" s="55">
        <v>0.81414441904442902</v>
      </c>
      <c r="Q24" s="54">
        <v>2.5435323423483501E-2</v>
      </c>
      <c r="R24" s="55">
        <v>0.85924273597171397</v>
      </c>
      <c r="S24" s="54">
        <v>3.7088693430497997E-2</v>
      </c>
      <c r="T24" s="55">
        <v>0.46340414385242901</v>
      </c>
      <c r="U24" s="54">
        <v>1.7307556022650699E-2</v>
      </c>
      <c r="V24" s="55">
        <v>-0.23011579462500001</v>
      </c>
      <c r="W24" s="54">
        <v>2.4589549456561301E-2</v>
      </c>
      <c r="X24" s="55">
        <v>0.85926743158628605</v>
      </c>
      <c r="Y24" s="54">
        <v>3.7087773146057802E-2</v>
      </c>
      <c r="Z24" s="55">
        <v>0.61404761904771399</v>
      </c>
      <c r="AA24" s="54">
        <v>7.0950131943532196E-2</v>
      </c>
      <c r="AB24" s="55">
        <v>0.43855645392971399</v>
      </c>
      <c r="AC24" s="54">
        <v>1.6425474704685701E-2</v>
      </c>
      <c r="AD24" s="55">
        <v>0.26899796949600002</v>
      </c>
      <c r="AE24" s="54">
        <v>2.2234138704076901E-2</v>
      </c>
      <c r="AF24" s="55">
        <v>0.81415881343771401</v>
      </c>
      <c r="AG24" s="54">
        <v>2.54240625244956E-2</v>
      </c>
      <c r="AH24" s="55">
        <v>0.67380952380942805</v>
      </c>
      <c r="AI24" s="54">
        <v>6.0233110751616699E-2</v>
      </c>
      <c r="AJ24" s="55">
        <v>3.1354231190214299</v>
      </c>
      <c r="AK24" s="54">
        <v>0.21633206892955301</v>
      </c>
      <c r="AL24" s="55">
        <v>-0.192835063553143</v>
      </c>
      <c r="AM24" s="54">
        <v>1.49931074427978E-2</v>
      </c>
      <c r="AN24" s="55">
        <v>3.1185714285714301</v>
      </c>
      <c r="AO24" s="54">
        <v>0.266922496331087</v>
      </c>
      <c r="AP24" s="55">
        <v>0.61404761904771399</v>
      </c>
      <c r="AQ24" s="54">
        <v>7.0950131943532196E-2</v>
      </c>
      <c r="AR24" s="55">
        <v>0.86459863079257104</v>
      </c>
      <c r="AS24" s="54">
        <v>8.8657327969846003E-2</v>
      </c>
      <c r="AT24" s="55">
        <v>0.26852091381628601</v>
      </c>
      <c r="AU24" s="54">
        <v>2.1084074407441901E-2</v>
      </c>
      <c r="AV24" s="55">
        <v>1.79714285714286</v>
      </c>
      <c r="AW24" s="54">
        <v>0.13225156403791999</v>
      </c>
      <c r="AX24" s="55">
        <v>0.67380952380942805</v>
      </c>
      <c r="AY24" s="54">
        <v>6.0233110751616699E-2</v>
      </c>
      <c r="AZ24" s="55">
        <v>180.05995182000001</v>
      </c>
      <c r="BA24" s="54">
        <v>11.7679597770566</v>
      </c>
      <c r="BB24" s="55">
        <v>186.864844938857</v>
      </c>
      <c r="BC24" s="54">
        <v>5.5053699356875301</v>
      </c>
    </row>
    <row r="25" spans="1:55" x14ac:dyDescent="0.25">
      <c r="A25" s="53" t="s">
        <v>146</v>
      </c>
      <c r="B25" s="48">
        <v>4.1927272727272697</v>
      </c>
      <c r="C25" s="54">
        <v>0.44917904913499301</v>
      </c>
      <c r="D25" s="55">
        <v>1.69090909090909</v>
      </c>
      <c r="E25" s="54">
        <v>0.28236340221263001</v>
      </c>
      <c r="F25" s="55">
        <v>0.66803125475881797</v>
      </c>
      <c r="G25" s="54">
        <v>7.6133963980493394E-2</v>
      </c>
      <c r="H25" s="55">
        <v>0.82090909090909103</v>
      </c>
      <c r="I25" s="54">
        <v>0.38326112626914199</v>
      </c>
      <c r="J25" s="55">
        <v>2.5018181818181802</v>
      </c>
      <c r="K25" s="54">
        <v>0.21117851130350301</v>
      </c>
      <c r="L25" s="55">
        <v>-0.45964551291809103</v>
      </c>
      <c r="M25" s="54">
        <v>3.5684740063402901E-2</v>
      </c>
      <c r="N25" s="55">
        <v>0.95909090909090899</v>
      </c>
      <c r="O25" s="54">
        <v>0.38562817701652802</v>
      </c>
      <c r="P25" s="55">
        <v>0.81495988718881796</v>
      </c>
      <c r="Q25" s="54">
        <v>0.19458965554197699</v>
      </c>
      <c r="R25" s="55">
        <v>0.82877397340245496</v>
      </c>
      <c r="S25" s="54">
        <v>0.110592238486978</v>
      </c>
      <c r="T25" s="55">
        <v>0.45647486325881798</v>
      </c>
      <c r="U25" s="54">
        <v>0.16743175377689901</v>
      </c>
      <c r="V25" s="55">
        <v>-0.18140315753054501</v>
      </c>
      <c r="W25" s="54">
        <v>1.4317396087781001E-2</v>
      </c>
      <c r="X25" s="55">
        <v>0.82881658735618202</v>
      </c>
      <c r="Y25" s="54">
        <v>0.110587155131928</v>
      </c>
      <c r="Z25" s="55">
        <v>0.47520202020190899</v>
      </c>
      <c r="AA25" s="54">
        <v>4.0663685931464702E-2</v>
      </c>
      <c r="AB25" s="55">
        <v>0.45316411170627302</v>
      </c>
      <c r="AC25" s="54">
        <v>0.104220076743895</v>
      </c>
      <c r="AD25" s="55">
        <v>0.276138846371</v>
      </c>
      <c r="AE25" s="54">
        <v>2.8350475747331599E-2</v>
      </c>
      <c r="AF25" s="55">
        <v>0.81493866554954597</v>
      </c>
      <c r="AG25" s="54">
        <v>0.194567123624</v>
      </c>
      <c r="AH25" s="55">
        <v>0.65383838383836401</v>
      </c>
      <c r="AI25" s="54">
        <v>7.5410995099042699E-2</v>
      </c>
      <c r="AJ25" s="55">
        <v>2.9202493637554499</v>
      </c>
      <c r="AK25" s="54">
        <v>0.394883045464969</v>
      </c>
      <c r="AL25" s="55">
        <v>-0.17303558645272701</v>
      </c>
      <c r="AM25" s="54">
        <v>1.37713975936687E-2</v>
      </c>
      <c r="AN25" s="55">
        <v>2.5018181818181802</v>
      </c>
      <c r="AO25" s="54">
        <v>0.21117851130350301</v>
      </c>
      <c r="AP25" s="55">
        <v>0.47520202020190899</v>
      </c>
      <c r="AQ25" s="54">
        <v>4.0663685931464702E-2</v>
      </c>
      <c r="AR25" s="55">
        <v>0.84616665958863602</v>
      </c>
      <c r="AS25" s="54">
        <v>0.14781280979171699</v>
      </c>
      <c r="AT25" s="55">
        <v>0.27540284847181801</v>
      </c>
      <c r="AU25" s="54">
        <v>2.88078189113859E-2</v>
      </c>
      <c r="AV25" s="55">
        <v>1.67090909090909</v>
      </c>
      <c r="AW25" s="54">
        <v>0.28236340221263001</v>
      </c>
      <c r="AX25" s="55">
        <v>0.65383838383836401</v>
      </c>
      <c r="AY25" s="54">
        <v>7.5410995099042699E-2</v>
      </c>
      <c r="AZ25" s="55">
        <v>179.67232574790901</v>
      </c>
      <c r="BA25" s="54">
        <v>4.6415100242672596</v>
      </c>
      <c r="BB25" s="55">
        <v>149.58691182763599</v>
      </c>
      <c r="BC25" s="54">
        <v>15.4728096086066</v>
      </c>
    </row>
    <row r="26" spans="1:55" x14ac:dyDescent="0.25">
      <c r="A26" s="53" t="s">
        <v>147</v>
      </c>
      <c r="B26" s="48">
        <v>6.8860000000000001</v>
      </c>
      <c r="C26" s="54">
        <v>0.808164587197437</v>
      </c>
      <c r="D26" s="55">
        <v>2.6619999999999999</v>
      </c>
      <c r="E26" s="54">
        <v>0.33640749099864298</v>
      </c>
      <c r="F26" s="55">
        <v>0.88699516626859998</v>
      </c>
      <c r="G26" s="54">
        <v>0.12760909698238501</v>
      </c>
      <c r="H26" s="55">
        <v>1.5720000000000001</v>
      </c>
      <c r="I26" s="54">
        <v>0.270129598526337</v>
      </c>
      <c r="J26" s="55">
        <v>4.2240000000000002</v>
      </c>
      <c r="K26" s="54">
        <v>0.51140003910832899</v>
      </c>
      <c r="L26" s="55">
        <v>-0.68529054801699996</v>
      </c>
      <c r="M26" s="54">
        <v>0.111749309453087</v>
      </c>
      <c r="N26" s="55">
        <v>1.56</v>
      </c>
      <c r="O26" s="54">
        <v>0.37795502377928403</v>
      </c>
      <c r="P26" s="55">
        <v>1.449420323802</v>
      </c>
      <c r="Q26" s="54">
        <v>5.4569365173727603E-2</v>
      </c>
      <c r="R26" s="55">
        <v>1.3941499601080001</v>
      </c>
      <c r="S26" s="54">
        <v>8.9545602195229307E-2</v>
      </c>
      <c r="T26" s="55">
        <v>0.46340414385242901</v>
      </c>
      <c r="U26" s="54">
        <v>1.7307556022650699E-2</v>
      </c>
      <c r="V26" s="55">
        <v>-0.25516951275799998</v>
      </c>
      <c r="W26" s="54">
        <v>4.5204523445010601E-2</v>
      </c>
      <c r="X26" s="55">
        <v>1.3941499601080001</v>
      </c>
      <c r="Y26" s="54">
        <v>8.9548571238229693E-2</v>
      </c>
      <c r="Z26" s="55">
        <v>0.69671428571420002</v>
      </c>
      <c r="AA26" s="54">
        <v>0.112636085492618</v>
      </c>
      <c r="AB26" s="55">
        <v>0.75901597562739997</v>
      </c>
      <c r="AC26" s="54">
        <v>3.7911489496410301E-2</v>
      </c>
      <c r="AD26" s="55">
        <v>0.33468990591059999</v>
      </c>
      <c r="AE26" s="54">
        <v>4.5632667204299801E-2</v>
      </c>
      <c r="AF26" s="55">
        <v>1.4494332292800001</v>
      </c>
      <c r="AG26" s="54">
        <v>5.4588227441296502E-2</v>
      </c>
      <c r="AH26" s="55">
        <v>0.88142857142779996</v>
      </c>
      <c r="AI26" s="54">
        <v>0.126921958987531</v>
      </c>
      <c r="AJ26" s="55">
        <v>4.4095194563059996</v>
      </c>
      <c r="AK26" s="54">
        <v>0.53715672488279997</v>
      </c>
      <c r="AL26" s="55">
        <v>-0.22021674814139999</v>
      </c>
      <c r="AM26" s="54">
        <v>3.2970887434869402E-2</v>
      </c>
      <c r="AN26" s="55">
        <v>4.2240000000000002</v>
      </c>
      <c r="AO26" s="54">
        <v>0.51140003910832899</v>
      </c>
      <c r="AP26" s="55">
        <v>0.69671428571420002</v>
      </c>
      <c r="AQ26" s="54">
        <v>0.112636085492618</v>
      </c>
      <c r="AR26" s="55">
        <v>1.4180631535120001</v>
      </c>
      <c r="AS26" s="54">
        <v>0.18227522268867799</v>
      </c>
      <c r="AT26" s="55">
        <v>0.33355102771720002</v>
      </c>
      <c r="AU26" s="54">
        <v>4.20037780830404E-2</v>
      </c>
      <c r="AV26" s="55">
        <v>2.6419999999999999</v>
      </c>
      <c r="AW26" s="54">
        <v>0.33640749099863998</v>
      </c>
      <c r="AX26" s="55">
        <v>0.88142857142779996</v>
      </c>
      <c r="AY26" s="54">
        <v>0.126921958987531</v>
      </c>
      <c r="AZ26" s="55">
        <v>176.65393891439999</v>
      </c>
      <c r="BA26" s="54">
        <v>9.1195227523720792</v>
      </c>
      <c r="BB26" s="55">
        <v>185.80703220320001</v>
      </c>
      <c r="BC26" s="54">
        <v>2.4462528513324502</v>
      </c>
    </row>
    <row r="27" spans="1:55" x14ac:dyDescent="0.25">
      <c r="A27" s="53" t="s">
        <v>148</v>
      </c>
      <c r="B27" s="48">
        <v>2.8373684210526302</v>
      </c>
      <c r="C27" s="54">
        <v>0.108414949013458</v>
      </c>
      <c r="D27" s="55">
        <v>1.2478947368421101</v>
      </c>
      <c r="E27" s="54">
        <v>6.0606100478455799E-2</v>
      </c>
      <c r="F27" s="55">
        <v>0.929046887787631</v>
      </c>
      <c r="G27" s="54">
        <v>0.10814115507855999</v>
      </c>
      <c r="H27" s="55">
        <v>0.47473684210526301</v>
      </c>
      <c r="I27" s="54">
        <v>0.12760043630422799</v>
      </c>
      <c r="J27" s="55">
        <v>1.5894736842105299</v>
      </c>
      <c r="K27" s="54">
        <v>7.1528835227521001E-2</v>
      </c>
      <c r="L27" s="55">
        <v>-0.71691802449305297</v>
      </c>
      <c r="M27" s="54">
        <v>6.0791027773982001E-2</v>
      </c>
      <c r="N27" s="55">
        <v>0.62157894736842101</v>
      </c>
      <c r="O27" s="54">
        <v>0.16337629223818501</v>
      </c>
      <c r="P27" s="55">
        <v>0.77135652783352604</v>
      </c>
      <c r="Q27" s="54">
        <v>7.1511110346270904E-2</v>
      </c>
      <c r="R27" s="55">
        <v>0.77881374641026302</v>
      </c>
      <c r="S27" s="54">
        <v>6.3659470054423406E-2</v>
      </c>
      <c r="T27" s="55">
        <v>0.455621025959842</v>
      </c>
      <c r="U27" s="54">
        <v>5.5266724271953498E-2</v>
      </c>
      <c r="V27" s="55">
        <v>-0.28453508677084199</v>
      </c>
      <c r="W27" s="54">
        <v>2.27577252204102E-2</v>
      </c>
      <c r="X27" s="55">
        <v>0.77887556894794696</v>
      </c>
      <c r="Y27" s="54">
        <v>6.3724599991974606E-2</v>
      </c>
      <c r="Z27" s="55">
        <v>0.74043859649126298</v>
      </c>
      <c r="AA27" s="54">
        <v>7.1138974804276806E-2</v>
      </c>
      <c r="AB27" s="55">
        <v>0.43893644032184198</v>
      </c>
      <c r="AC27" s="54">
        <v>4.6605347656745601E-2</v>
      </c>
      <c r="AD27" s="55">
        <v>0.36856087265347398</v>
      </c>
      <c r="AE27" s="54">
        <v>3.9678094095740697E-2</v>
      </c>
      <c r="AF27" s="55">
        <v>0.77135597123631605</v>
      </c>
      <c r="AG27" s="54">
        <v>7.1505215261722502E-2</v>
      </c>
      <c r="AH27" s="55">
        <v>0.91078947368473695</v>
      </c>
      <c r="AI27" s="54">
        <v>0.108393670407609</v>
      </c>
      <c r="AJ27" s="55">
        <v>1.97372310238105</v>
      </c>
      <c r="AK27" s="54">
        <v>8.8192960181382896E-2</v>
      </c>
      <c r="AL27" s="55">
        <v>-0.26661040397263203</v>
      </c>
      <c r="AM27" s="54">
        <v>2.07254436713071E-2</v>
      </c>
      <c r="AN27" s="55">
        <v>1.5894736842105299</v>
      </c>
      <c r="AO27" s="54">
        <v>7.1528835227521001E-2</v>
      </c>
      <c r="AP27" s="55">
        <v>0.74043859649126298</v>
      </c>
      <c r="AQ27" s="54">
        <v>7.1138974804276806E-2</v>
      </c>
      <c r="AR27" s="55">
        <v>0.60649148303215805</v>
      </c>
      <c r="AS27" s="54">
        <v>3.5009115242092999E-2</v>
      </c>
      <c r="AT27" s="55">
        <v>0.369900589825579</v>
      </c>
      <c r="AU27" s="54">
        <v>3.80727196806794E-2</v>
      </c>
      <c r="AV27" s="55">
        <v>1.22789473684211</v>
      </c>
      <c r="AW27" s="54">
        <v>6.0606100478455799E-2</v>
      </c>
      <c r="AX27" s="55">
        <v>0.91078947368473695</v>
      </c>
      <c r="AY27" s="54">
        <v>0.108393670407609</v>
      </c>
      <c r="AZ27" s="55">
        <v>184.93771200984199</v>
      </c>
      <c r="BA27" s="54">
        <v>14.961146629945</v>
      </c>
      <c r="BB27" s="55">
        <v>163.835477171474</v>
      </c>
      <c r="BC27" s="54">
        <v>12.079240588118999</v>
      </c>
    </row>
    <row r="28" spans="1:55" x14ac:dyDescent="0.25">
      <c r="A28" s="53" t="s">
        <v>149</v>
      </c>
      <c r="B28" s="6">
        <v>2.95444444444444</v>
      </c>
      <c r="C28" s="6">
        <v>0.19053287846924899</v>
      </c>
      <c r="D28" s="6">
        <v>1.4422222222222201</v>
      </c>
      <c r="E28" s="6">
        <v>0.107212146907169</v>
      </c>
      <c r="F28" s="6">
        <v>1.2302165444322199</v>
      </c>
      <c r="G28" s="6">
        <v>6.2580503708778601E-2</v>
      </c>
      <c r="H28" s="6">
        <v>0.61444444444444501</v>
      </c>
      <c r="I28" s="6">
        <v>0.11759157188241801</v>
      </c>
      <c r="J28" s="6">
        <v>1.5122222222222199</v>
      </c>
      <c r="K28" s="6">
        <v>0.14359472289901301</v>
      </c>
      <c r="L28" s="6">
        <v>-1.47578345556778</v>
      </c>
      <c r="M28" s="6">
        <v>0.151542714917097</v>
      </c>
      <c r="N28" s="6">
        <v>0.344444444444444</v>
      </c>
      <c r="O28" s="6">
        <v>4.5856054973991998E-2</v>
      </c>
      <c r="P28" s="6">
        <v>1.049629368148</v>
      </c>
      <c r="Q28" s="6">
        <v>3.9186678743386799E-2</v>
      </c>
      <c r="R28" s="6">
        <v>0.96384191940766695</v>
      </c>
      <c r="S28" s="6">
        <v>7.4254704383960493E-2</v>
      </c>
      <c r="T28" s="6">
        <v>0.641088521585222</v>
      </c>
      <c r="U28" s="6">
        <v>3.05437090948673E-2</v>
      </c>
      <c r="V28" s="6">
        <v>-0.56776727160711105</v>
      </c>
      <c r="W28" s="6">
        <v>6.2196714516213898E-2</v>
      </c>
      <c r="X28" s="6">
        <v>0.96389522119733295</v>
      </c>
      <c r="Y28" s="6">
        <v>7.4289914285900899E-2</v>
      </c>
      <c r="Z28" s="6">
        <v>1.4979444444444401</v>
      </c>
      <c r="AA28" s="6">
        <v>0.151556805448577</v>
      </c>
      <c r="AB28" s="6">
        <v>0.53506712018288904</v>
      </c>
      <c r="AC28" s="6">
        <v>2.7425738762262501E-2</v>
      </c>
      <c r="AD28" s="6">
        <v>0.48738824035133299</v>
      </c>
      <c r="AE28" s="6">
        <v>2.15608705136748E-2</v>
      </c>
      <c r="AF28" s="6">
        <v>1.04961914715</v>
      </c>
      <c r="AG28" s="6">
        <v>3.9194691298030999E-2</v>
      </c>
      <c r="AH28" s="6">
        <v>1.2256111111111101</v>
      </c>
      <c r="AI28" s="6">
        <v>6.4100398681374099E-2</v>
      </c>
      <c r="AJ28" s="6">
        <v>1.98918360523</v>
      </c>
      <c r="AK28" s="6">
        <v>0.12845571601342901</v>
      </c>
      <c r="AL28" s="6">
        <v>-0.479713027023</v>
      </c>
      <c r="AM28" s="6">
        <v>5.23455794147938E-2</v>
      </c>
      <c r="AN28" s="6">
        <v>1.5122222222222199</v>
      </c>
      <c r="AO28" s="6">
        <v>0.14359472289901301</v>
      </c>
      <c r="AP28" s="6">
        <v>1.4979444444444401</v>
      </c>
      <c r="AQ28" s="6">
        <v>0.151556805448577</v>
      </c>
      <c r="AR28" s="6">
        <v>0.78171534526099995</v>
      </c>
      <c r="AS28" s="6">
        <v>9.4742617471952298E-2</v>
      </c>
      <c r="AT28" s="6">
        <v>0.48519033279099999</v>
      </c>
      <c r="AU28" s="6">
        <v>2.0661350433275501E-2</v>
      </c>
      <c r="AV28" s="6">
        <v>1.4222222222222201</v>
      </c>
      <c r="AW28" s="6">
        <v>0.107212146907169</v>
      </c>
      <c r="AX28" s="6">
        <v>1.2256111111111101</v>
      </c>
      <c r="AY28" s="6">
        <v>6.4100398681374099E-2</v>
      </c>
      <c r="AZ28" s="6">
        <v>173.264475422</v>
      </c>
      <c r="BA28" s="6">
        <v>11.5619411673499</v>
      </c>
      <c r="BB28" s="6">
        <v>200.70889399522201</v>
      </c>
      <c r="BC28" s="6">
        <v>11.4652796757386</v>
      </c>
    </row>
    <row r="29" spans="1:55" x14ac:dyDescent="0.25">
      <c r="A29" s="53" t="s">
        <v>150</v>
      </c>
      <c r="B29" s="6">
        <v>3.2684615384615401</v>
      </c>
      <c r="C29" s="6">
        <v>0.130884564524505</v>
      </c>
      <c r="D29" s="6">
        <v>1.4423076923076901</v>
      </c>
      <c r="E29" s="6">
        <v>4.7985040403902002E-2</v>
      </c>
      <c r="F29" s="6">
        <v>0.87601751274653805</v>
      </c>
      <c r="G29" s="6">
        <v>4.7978638854467501E-2</v>
      </c>
      <c r="H29" s="6">
        <v>0.47846153846153799</v>
      </c>
      <c r="I29" s="6">
        <v>0.16647553142760199</v>
      </c>
      <c r="J29" s="6">
        <v>1.82615384615385</v>
      </c>
      <c r="K29" s="6">
        <v>0.10380578512607599</v>
      </c>
      <c r="L29" s="6">
        <v>-0.87776453853553804</v>
      </c>
      <c r="M29" s="6">
        <v>4.0957207881869698E-2</v>
      </c>
      <c r="N29" s="6">
        <v>0.58538461538461495</v>
      </c>
      <c r="O29" s="6">
        <v>9.2970908049721399E-2</v>
      </c>
      <c r="P29" s="6">
        <v>0.98045485188661496</v>
      </c>
      <c r="Q29" s="6">
        <v>4.1257245923117802E-2</v>
      </c>
      <c r="R29" s="6">
        <v>1.0097253464467699</v>
      </c>
      <c r="S29" s="6">
        <v>3.2787883544542401E-2</v>
      </c>
      <c r="T29" s="6">
        <v>0.59233756106107704</v>
      </c>
      <c r="U29" s="6">
        <v>4.1403928200982598E-2</v>
      </c>
      <c r="V29" s="6">
        <v>-0.351206013395923</v>
      </c>
      <c r="W29" s="6">
        <v>1.2826633603053E-2</v>
      </c>
      <c r="X29" s="6">
        <v>1.00977344731331</v>
      </c>
      <c r="Y29" s="6">
        <v>3.2772456603026301E-2</v>
      </c>
      <c r="Z29" s="6">
        <v>0.89775641025638497</v>
      </c>
      <c r="AA29" s="6">
        <v>4.3348534480449001E-2</v>
      </c>
      <c r="AB29" s="6">
        <v>0.56994678605738502</v>
      </c>
      <c r="AC29" s="6">
        <v>3.4610666126248898E-2</v>
      </c>
      <c r="AD29" s="6">
        <v>0.38327476093130802</v>
      </c>
      <c r="AE29" s="6">
        <v>1.88706397069726E-2</v>
      </c>
      <c r="AF29" s="6">
        <v>0.980450445989</v>
      </c>
      <c r="AG29" s="6">
        <v>4.2430158752859201E-2</v>
      </c>
      <c r="AH29" s="6">
        <v>0.85358974358969197</v>
      </c>
      <c r="AI29" s="6">
        <v>4.5599637312960302E-2</v>
      </c>
      <c r="AJ29" s="6">
        <v>2.2610190099861498</v>
      </c>
      <c r="AK29" s="6">
        <v>8.1727344067234906E-2</v>
      </c>
      <c r="AL29" s="6">
        <v>-0.32201056463984601</v>
      </c>
      <c r="AM29" s="6">
        <v>1.32833238418225E-2</v>
      </c>
      <c r="AN29" s="6">
        <v>1.82615384615385</v>
      </c>
      <c r="AO29" s="6">
        <v>0.10380578512607599</v>
      </c>
      <c r="AP29" s="6">
        <v>0.89775641025638497</v>
      </c>
      <c r="AQ29" s="6">
        <v>4.3348534480449001E-2</v>
      </c>
      <c r="AR29" s="6">
        <v>0.69166882220038495</v>
      </c>
      <c r="AS29" s="6">
        <v>2.7894563434721801E-2</v>
      </c>
      <c r="AT29" s="6">
        <v>0.38436400413100003</v>
      </c>
      <c r="AU29" s="6">
        <v>1.9813614471307299E-2</v>
      </c>
      <c r="AV29" s="6">
        <v>1.4223076923076901</v>
      </c>
      <c r="AW29" s="6">
        <v>4.7985040403901898E-2</v>
      </c>
      <c r="AX29" s="6">
        <v>0.85358974358969197</v>
      </c>
      <c r="AY29" s="6">
        <v>4.5599637312960302E-2</v>
      </c>
      <c r="AZ29" s="6">
        <v>197.045521838692</v>
      </c>
      <c r="BA29" s="6">
        <v>14.2525051242409</v>
      </c>
      <c r="BB29" s="6">
        <v>183.466762390615</v>
      </c>
      <c r="BC29" s="6">
        <v>13.9438630256612</v>
      </c>
    </row>
    <row r="30" spans="1:55" x14ac:dyDescent="0.25">
      <c r="A30" s="53" t="s">
        <v>151</v>
      </c>
      <c r="B30" s="6">
        <v>2.85210526315789</v>
      </c>
      <c r="C30" s="6">
        <v>0.26146125583744401</v>
      </c>
      <c r="D30" s="6">
        <v>1.2973684210526299</v>
      </c>
      <c r="E30" s="6">
        <v>0.114835249392005</v>
      </c>
      <c r="F30" s="6">
        <v>0.93007897037231602</v>
      </c>
      <c r="G30" s="6">
        <v>9.6044643717535294E-2</v>
      </c>
      <c r="H30" s="6">
        <v>0.55578947368421106</v>
      </c>
      <c r="I30" s="6">
        <v>0.16173764041646399</v>
      </c>
      <c r="J30" s="6">
        <v>1.5547368421052601</v>
      </c>
      <c r="K30" s="6">
        <v>0.19351624741012299</v>
      </c>
      <c r="L30" s="6">
        <v>-1.16614909980263</v>
      </c>
      <c r="M30" s="6">
        <v>8.5028733247717495E-2</v>
      </c>
      <c r="N30" s="6">
        <v>0.32526315789473698</v>
      </c>
      <c r="O30" s="6">
        <v>5.50119604220181E-2</v>
      </c>
      <c r="P30" s="6">
        <v>0.87493818289152603</v>
      </c>
      <c r="Q30" s="6">
        <v>9.0371130639785899E-2</v>
      </c>
      <c r="R30" s="6">
        <v>0.87220615767973697</v>
      </c>
      <c r="S30" s="6">
        <v>9.4996051143525204E-2</v>
      </c>
      <c r="T30" s="6">
        <v>0.55431856889605302</v>
      </c>
      <c r="U30" s="6">
        <v>6.0421575925554798E-2</v>
      </c>
      <c r="V30" s="6">
        <v>-0.43907467329005301</v>
      </c>
      <c r="W30" s="6">
        <v>2.8652450588957899E-2</v>
      </c>
      <c r="X30" s="6">
        <v>0.872265936157684</v>
      </c>
      <c r="Y30" s="6">
        <v>9.4997931425560206E-2</v>
      </c>
      <c r="Z30" s="6">
        <v>1.1905263157894701</v>
      </c>
      <c r="AA30" s="6">
        <v>9.5520508157932602E-2</v>
      </c>
      <c r="AB30" s="6">
        <v>0.484043019802053</v>
      </c>
      <c r="AC30" s="6">
        <v>5.3514244218296397E-2</v>
      </c>
      <c r="AD30" s="6">
        <v>0.39197398449415799</v>
      </c>
      <c r="AE30" s="6">
        <v>3.7262077309020598E-2</v>
      </c>
      <c r="AF30" s="6">
        <v>0.87496436687215795</v>
      </c>
      <c r="AG30" s="6">
        <v>9.0399554605314403E-2</v>
      </c>
      <c r="AH30" s="6">
        <v>0.91877192982473699</v>
      </c>
      <c r="AI30" s="6">
        <v>9.5569430687490395E-2</v>
      </c>
      <c r="AJ30" s="6">
        <v>1.8909778516531599</v>
      </c>
      <c r="AK30" s="6">
        <v>0.146762320511373</v>
      </c>
      <c r="AL30" s="6">
        <v>-0.370189380378316</v>
      </c>
      <c r="AM30" s="6">
        <v>2.2292630106389901E-2</v>
      </c>
      <c r="AN30" s="6">
        <v>1.5547368421052601</v>
      </c>
      <c r="AO30" s="6">
        <v>0.19351624741012299</v>
      </c>
      <c r="AP30" s="6">
        <v>1.1905263157894701</v>
      </c>
      <c r="AQ30" s="6">
        <v>9.5520508157932602E-2</v>
      </c>
      <c r="AR30" s="6">
        <v>0.65135401257257897</v>
      </c>
      <c r="AS30" s="6">
        <v>6.6668397302872801E-2</v>
      </c>
      <c r="AT30" s="6">
        <v>0.39319761006457898</v>
      </c>
      <c r="AU30" s="6">
        <v>3.7442246337263799E-2</v>
      </c>
      <c r="AV30" s="6">
        <v>1.2773684210526299</v>
      </c>
      <c r="AW30" s="6">
        <v>0.114835249392005</v>
      </c>
      <c r="AX30" s="6">
        <v>0.91877192982473699</v>
      </c>
      <c r="AY30" s="6">
        <v>9.5569430687490395E-2</v>
      </c>
      <c r="AZ30" s="6">
        <v>166.83242164073701</v>
      </c>
      <c r="BA30" s="6">
        <v>8.7117146907559793</v>
      </c>
      <c r="BB30" s="6">
        <v>182.56976268</v>
      </c>
      <c r="BC30" s="6">
        <v>11.021951065634401</v>
      </c>
    </row>
    <row r="31" spans="1:55" x14ac:dyDescent="0.25">
      <c r="A31" s="53" t="s">
        <v>152</v>
      </c>
      <c r="B31" s="39">
        <v>4.5390899999999998</v>
      </c>
      <c r="C31" s="39">
        <v>0.24407000000000001</v>
      </c>
      <c r="D31" s="39">
        <v>1.80091</v>
      </c>
      <c r="E31" s="39">
        <v>9.6379999999999993E-2</v>
      </c>
      <c r="F31" s="39">
        <v>0.79032999999999998</v>
      </c>
      <c r="G31" s="39">
        <v>7.4579999999999994E-2</v>
      </c>
      <c r="H31" s="39">
        <v>0.55454999999999999</v>
      </c>
      <c r="I31" s="39">
        <v>8.1409999999999996E-2</v>
      </c>
      <c r="J31" s="39">
        <v>2.7381799999999998</v>
      </c>
      <c r="K31" s="39">
        <v>0.23121</v>
      </c>
      <c r="L31" s="39" t="s">
        <v>153</v>
      </c>
      <c r="M31" s="39">
        <v>0.10536</v>
      </c>
      <c r="N31" s="39">
        <v>0.53727000000000003</v>
      </c>
      <c r="O31" s="39">
        <v>0.17141000000000001</v>
      </c>
      <c r="P31" s="39">
        <v>0.83691000000000004</v>
      </c>
      <c r="Q31" s="39">
        <v>4.48E-2</v>
      </c>
      <c r="R31" s="39">
        <v>0.89049</v>
      </c>
      <c r="S31" s="39">
        <v>6.1499999999999999E-2</v>
      </c>
      <c r="T31" s="39">
        <v>0.46871000000000002</v>
      </c>
      <c r="U31" s="39">
        <v>4.3119999999999999E-2</v>
      </c>
      <c r="V31" s="39" t="s">
        <v>154</v>
      </c>
      <c r="W31" s="39">
        <v>3.0720000000000001E-2</v>
      </c>
      <c r="X31" s="39">
        <v>0.89056999999999997</v>
      </c>
      <c r="Y31" s="39">
        <v>6.1499999999999999E-2</v>
      </c>
      <c r="Z31" s="39">
        <v>0.60885999999999996</v>
      </c>
      <c r="AA31" s="39">
        <v>0.11011</v>
      </c>
      <c r="AB31" s="39">
        <v>0.44364999999999999</v>
      </c>
      <c r="AC31" s="39">
        <v>3.5270000000000003E-2</v>
      </c>
      <c r="AD31" s="39">
        <v>0.28774</v>
      </c>
      <c r="AE31" s="39">
        <v>1.668E-2</v>
      </c>
      <c r="AF31" s="39">
        <v>0.83689999999999998</v>
      </c>
      <c r="AG31" s="39">
        <v>4.4839999999999998E-2</v>
      </c>
      <c r="AH31" s="39">
        <v>0.78169999999999995</v>
      </c>
      <c r="AI31" s="39">
        <v>8.0790000000000001E-2</v>
      </c>
      <c r="AJ31" s="39">
        <v>2.98624</v>
      </c>
      <c r="AK31" s="39">
        <v>0.15373999999999999</v>
      </c>
      <c r="AL31" s="39" t="s">
        <v>155</v>
      </c>
      <c r="AM31" s="39">
        <v>2.266E-2</v>
      </c>
      <c r="AN31" s="39">
        <v>2.7381799999999998</v>
      </c>
      <c r="AO31" s="39">
        <v>0.23121</v>
      </c>
      <c r="AP31" s="39">
        <v>0.60885999999999996</v>
      </c>
      <c r="AQ31" s="39">
        <v>0.11011</v>
      </c>
      <c r="AR31" s="39">
        <v>0.86219999999999997</v>
      </c>
      <c r="AS31" s="39">
        <v>8.1640000000000004E-2</v>
      </c>
      <c r="AT31" s="39">
        <v>0.28616000000000003</v>
      </c>
      <c r="AU31" s="39">
        <v>1.7180000000000001E-2</v>
      </c>
      <c r="AV31" s="39">
        <v>1.78091</v>
      </c>
      <c r="AW31" s="39">
        <v>9.6379999999999993E-2</v>
      </c>
      <c r="AX31" s="39">
        <v>0.78169999999999995</v>
      </c>
      <c r="AY31" s="39">
        <v>8.0790000000000001E-2</v>
      </c>
      <c r="AZ31" s="39">
        <v>176.29</v>
      </c>
      <c r="BA31" s="39">
        <v>6.5546699999999998</v>
      </c>
      <c r="BB31" s="39">
        <v>168.90799999999999</v>
      </c>
      <c r="BC31" s="39">
        <v>7.1796199999999999</v>
      </c>
    </row>
    <row r="32" spans="1:55" x14ac:dyDescent="0.25">
      <c r="A32" s="53" t="s">
        <v>156</v>
      </c>
      <c r="B32" s="39">
        <v>4.8259999999999996</v>
      </c>
      <c r="C32" s="39">
        <v>0.39526</v>
      </c>
      <c r="D32" s="39">
        <v>1.8580000000000001</v>
      </c>
      <c r="E32" s="39">
        <v>0.12398000000000001</v>
      </c>
      <c r="F32" s="39">
        <v>0.72760000000000002</v>
      </c>
      <c r="G32" s="39">
        <v>5.9700000000000003E-2</v>
      </c>
      <c r="H32" s="39">
        <v>0.84199999999999997</v>
      </c>
      <c r="I32" s="39">
        <v>0.16799</v>
      </c>
      <c r="J32" s="39">
        <v>2.968</v>
      </c>
      <c r="K32" s="39">
        <v>0.30392000000000002</v>
      </c>
      <c r="L32" s="39" t="s">
        <v>157</v>
      </c>
      <c r="M32" s="39">
        <v>6.7419999999999994E-2</v>
      </c>
      <c r="N32" s="39">
        <v>0.52</v>
      </c>
      <c r="O32" s="39">
        <v>0.11225</v>
      </c>
      <c r="P32" s="39">
        <v>0.87799000000000005</v>
      </c>
      <c r="Q32" s="39">
        <v>8.4330000000000002E-2</v>
      </c>
      <c r="R32" s="39">
        <v>0.90837999999999997</v>
      </c>
      <c r="S32" s="39">
        <v>7.5980000000000006E-2</v>
      </c>
      <c r="T32" s="39">
        <v>0.52319000000000004</v>
      </c>
      <c r="U32" s="39">
        <v>6.6170000000000007E-2</v>
      </c>
      <c r="V32" s="39" t="s">
        <v>158</v>
      </c>
      <c r="W32" s="39">
        <v>4.0689999999999997E-2</v>
      </c>
      <c r="X32" s="39">
        <v>0.90839999999999999</v>
      </c>
      <c r="Y32" s="39">
        <v>7.5969999999999996E-2</v>
      </c>
      <c r="Z32" s="39">
        <v>0.71136999999999995</v>
      </c>
      <c r="AA32" s="39">
        <v>6.5079999999999999E-2</v>
      </c>
      <c r="AB32" s="39">
        <v>0.46850000000000003</v>
      </c>
      <c r="AC32" s="39">
        <v>5.4269999999999999E-2</v>
      </c>
      <c r="AD32" s="39">
        <v>0.28473999999999999</v>
      </c>
      <c r="AE32" s="39">
        <v>2.223E-2</v>
      </c>
      <c r="AF32" s="39">
        <v>0.87797999999999998</v>
      </c>
      <c r="AG32" s="39">
        <v>8.4349999999999994E-2</v>
      </c>
      <c r="AH32" s="39">
        <v>0.72124999999999995</v>
      </c>
      <c r="AI32" s="39">
        <v>6.2590000000000007E-2</v>
      </c>
      <c r="AJ32" s="39">
        <v>2.9255800000000001</v>
      </c>
      <c r="AK32" s="39">
        <v>0.17199</v>
      </c>
      <c r="AL32" s="39" t="s">
        <v>159</v>
      </c>
      <c r="AM32" s="39">
        <v>2.9170000000000001E-2</v>
      </c>
      <c r="AN32" s="39">
        <v>2.968</v>
      </c>
      <c r="AO32" s="39">
        <v>0.30392000000000002</v>
      </c>
      <c r="AP32" s="39">
        <v>0.71136999999999995</v>
      </c>
      <c r="AQ32" s="39">
        <v>6.5079999999999999E-2</v>
      </c>
      <c r="AR32" s="39">
        <v>0.89498</v>
      </c>
      <c r="AS32" s="39">
        <v>6.6409999999999997E-2</v>
      </c>
      <c r="AT32" s="39">
        <v>0.28522999999999998</v>
      </c>
      <c r="AU32" s="39">
        <v>2.2349999999999998E-2</v>
      </c>
      <c r="AV32" s="39">
        <v>1.8380000000000001</v>
      </c>
      <c r="AW32" s="39">
        <v>0.12398000000000001</v>
      </c>
      <c r="AX32" s="39">
        <v>0.72124999999999995</v>
      </c>
      <c r="AY32" s="39">
        <v>6.2590000000000007E-2</v>
      </c>
      <c r="AZ32" s="39">
        <v>174.80600000000001</v>
      </c>
      <c r="BA32" s="39">
        <v>9.9201599999999992</v>
      </c>
      <c r="BB32" s="39">
        <v>188.297</v>
      </c>
      <c r="BC32" s="39">
        <v>7.5867500000000003</v>
      </c>
    </row>
    <row r="33" spans="1:55" x14ac:dyDescent="0.25">
      <c r="A33" s="39" t="s">
        <v>160</v>
      </c>
      <c r="B33" s="39">
        <v>4.5979999999999999</v>
      </c>
      <c r="C33" s="39">
        <v>0.36874000000000001</v>
      </c>
      <c r="D33" s="39">
        <v>2.0419999999999998</v>
      </c>
      <c r="E33" s="39">
        <v>0.28543000000000002</v>
      </c>
      <c r="F33" s="39">
        <v>0.71828999999999998</v>
      </c>
      <c r="G33" s="39">
        <v>6.0109999999999997E-2</v>
      </c>
      <c r="H33" s="39">
        <v>0.98399999999999999</v>
      </c>
      <c r="I33" s="39">
        <v>0.1305</v>
      </c>
      <c r="J33" s="39">
        <v>2.556</v>
      </c>
      <c r="K33" s="39">
        <v>0.15565999999999999</v>
      </c>
      <c r="L33" s="39" t="s">
        <v>161</v>
      </c>
      <c r="M33" s="39">
        <v>9.7220000000000001E-2</v>
      </c>
      <c r="N33" s="39">
        <v>0.40400000000000003</v>
      </c>
      <c r="O33" s="39">
        <v>0.1195</v>
      </c>
      <c r="P33" s="39">
        <v>0.98365000000000002</v>
      </c>
      <c r="Q33" s="39">
        <v>9.8150000000000001E-2</v>
      </c>
      <c r="R33" s="39">
        <v>1.0575399999999999</v>
      </c>
      <c r="S33" s="39">
        <v>5.1729999999999998E-2</v>
      </c>
      <c r="T33" s="39">
        <v>0.59777999999999998</v>
      </c>
      <c r="U33" s="39">
        <v>9.2319999999999999E-2</v>
      </c>
      <c r="V33" s="39" t="s">
        <v>162</v>
      </c>
      <c r="W33" s="39">
        <v>4.512E-2</v>
      </c>
      <c r="X33" s="39">
        <v>1.05759</v>
      </c>
      <c r="Y33" s="39">
        <v>5.1679999999999997E-2</v>
      </c>
      <c r="Z33" s="39">
        <v>0.84724999999999995</v>
      </c>
      <c r="AA33" s="39">
        <v>9.8640000000000005E-2</v>
      </c>
      <c r="AB33" s="39">
        <v>0.55328999999999995</v>
      </c>
      <c r="AC33" s="39">
        <v>6.6869999999999999E-2</v>
      </c>
      <c r="AD33" s="39">
        <v>0.28294000000000002</v>
      </c>
      <c r="AE33" s="39">
        <v>2.0389999999999998E-2</v>
      </c>
      <c r="AF33" s="39">
        <v>0.98368</v>
      </c>
      <c r="AG33" s="39">
        <v>9.8169999999999993E-2</v>
      </c>
      <c r="AH33" s="39">
        <v>0.71</v>
      </c>
      <c r="AI33" s="39">
        <v>6.1559999999999997E-2</v>
      </c>
      <c r="AJ33" s="39">
        <v>3.0484</v>
      </c>
      <c r="AK33" s="39">
        <v>0.35588999999999998</v>
      </c>
      <c r="AL33" s="39" t="s">
        <v>163</v>
      </c>
      <c r="AM33" s="39">
        <v>2.937E-2</v>
      </c>
      <c r="AN33" s="39">
        <v>2.556</v>
      </c>
      <c r="AO33" s="39">
        <v>0.15565999999999999</v>
      </c>
      <c r="AP33" s="39">
        <v>0.84724999999999995</v>
      </c>
      <c r="AQ33" s="39">
        <v>9.8640000000000005E-2</v>
      </c>
      <c r="AR33" s="39">
        <v>0.99831999999999999</v>
      </c>
      <c r="AS33" s="39">
        <v>0.10138</v>
      </c>
      <c r="AT33" s="39">
        <v>0.28158</v>
      </c>
      <c r="AU33" s="39">
        <v>1.8169999999999999E-2</v>
      </c>
      <c r="AV33" s="39">
        <v>2.0219999999999998</v>
      </c>
      <c r="AW33" s="39">
        <v>0.28543000000000002</v>
      </c>
      <c r="AX33" s="39">
        <v>0.71</v>
      </c>
      <c r="AY33" s="39">
        <v>6.1559999999999997E-2</v>
      </c>
      <c r="AZ33" s="39">
        <v>167.488</v>
      </c>
      <c r="BA33" s="39">
        <v>5.19984</v>
      </c>
      <c r="BB33" s="39">
        <v>179.97399999999999</v>
      </c>
      <c r="BC33" s="39">
        <v>6.7404799999999998</v>
      </c>
    </row>
    <row r="34" spans="1:55" x14ac:dyDescent="0.25">
      <c r="A34" s="56" t="s">
        <v>122</v>
      </c>
      <c r="B34" s="57">
        <f t="shared" ref="B34:AG34" si="0">AVERAGE(B3:B33)</f>
        <v>3.8359382844012222</v>
      </c>
      <c r="C34" s="58">
        <f t="shared" si="0"/>
        <v>0.28578934353726754</v>
      </c>
      <c r="D34" s="58">
        <f t="shared" si="0"/>
        <v>1.6158890241614077</v>
      </c>
      <c r="E34" s="58">
        <f t="shared" si="0"/>
        <v>0.13438709537795382</v>
      </c>
      <c r="F34" s="58">
        <f t="shared" si="0"/>
        <v>0.82333022833153557</v>
      </c>
      <c r="G34" s="58">
        <f t="shared" si="0"/>
        <v>8.4526129144686366E-2</v>
      </c>
      <c r="H34" s="58">
        <f t="shared" si="0"/>
        <v>0.59372108789692046</v>
      </c>
      <c r="I34" s="58">
        <f t="shared" si="0"/>
        <v>0.15310599969808494</v>
      </c>
      <c r="J34" s="58">
        <f t="shared" si="0"/>
        <v>2.220049260239815</v>
      </c>
      <c r="K34" s="58">
        <f t="shared" si="0"/>
        <v>0.21042227756935755</v>
      </c>
      <c r="L34" s="58">
        <f t="shared" si="0"/>
        <v>-0.75770920985451862</v>
      </c>
      <c r="M34" s="58">
        <f t="shared" si="0"/>
        <v>7.1610349031222709E-2</v>
      </c>
      <c r="N34" s="58">
        <f t="shared" si="0"/>
        <v>0.61353529931880335</v>
      </c>
      <c r="O34" s="58">
        <f t="shared" si="0"/>
        <v>0.1573296991811314</v>
      </c>
      <c r="P34" s="58">
        <f t="shared" si="0"/>
        <v>0.85640056950786159</v>
      </c>
      <c r="Q34" s="58">
        <f t="shared" si="0"/>
        <v>7.7459383556327546E-2</v>
      </c>
      <c r="R34" s="58">
        <f t="shared" si="0"/>
        <v>0.85856380561723822</v>
      </c>
      <c r="S34" s="58">
        <f t="shared" si="0"/>
        <v>6.9961003975216415E-2</v>
      </c>
      <c r="T34" s="58">
        <f t="shared" si="0"/>
        <v>0.50172880938242592</v>
      </c>
      <c r="U34" s="58">
        <f t="shared" si="0"/>
        <v>6.2073693932125307E-2</v>
      </c>
      <c r="V34" s="58">
        <f t="shared" si="0"/>
        <v>-0.2921049212107632</v>
      </c>
      <c r="W34" s="58">
        <f t="shared" si="0"/>
        <v>2.725987176658912E-2</v>
      </c>
      <c r="X34" s="58">
        <f t="shared" si="0"/>
        <v>0.85860779978947888</v>
      </c>
      <c r="Y34" s="58">
        <f t="shared" si="0"/>
        <v>6.9961582993214227E-2</v>
      </c>
      <c r="Z34" s="58">
        <f t="shared" si="0"/>
        <v>0.77014853856040999</v>
      </c>
      <c r="AA34" s="58">
        <f t="shared" si="0"/>
        <v>7.4425217784311173E-2</v>
      </c>
      <c r="AB34" s="58">
        <f t="shared" si="0"/>
        <v>0.47267979886030576</v>
      </c>
      <c r="AC34" s="58">
        <f t="shared" si="0"/>
        <v>4.7334223056031972E-2</v>
      </c>
      <c r="AD34" s="58">
        <f t="shared" si="0"/>
        <v>0.33291555873399142</v>
      </c>
      <c r="AE34" s="58">
        <f t="shared" si="0"/>
        <v>2.9855066791220009E-2</v>
      </c>
      <c r="AF34" s="58">
        <f t="shared" si="0"/>
        <v>0.8564032784879495</v>
      </c>
      <c r="AG34" s="58">
        <f t="shared" si="0"/>
        <v>7.7495998839654426E-2</v>
      </c>
      <c r="AH34" s="58">
        <f t="shared" ref="AH34:BM34" si="1">AVERAGE(AH3:AH33)</f>
        <v>0.81049461468618889</v>
      </c>
      <c r="AI34" s="58">
        <f t="shared" si="1"/>
        <v>8.4375128941883537E-2</v>
      </c>
      <c r="AJ34" s="58">
        <f t="shared" si="1"/>
        <v>2.5618691845475969</v>
      </c>
      <c r="AK34" s="58">
        <f t="shared" si="1"/>
        <v>0.18481325114266584</v>
      </c>
      <c r="AL34" s="58">
        <f t="shared" si="1"/>
        <v>-0.26061422651557348</v>
      </c>
      <c r="AM34" s="58">
        <f t="shared" si="1"/>
        <v>2.3017282779157208E-2</v>
      </c>
      <c r="AN34" s="58">
        <f t="shared" si="1"/>
        <v>2.220049260239815</v>
      </c>
      <c r="AO34" s="58">
        <f t="shared" si="1"/>
        <v>0.21042227756935755</v>
      </c>
      <c r="AP34" s="58">
        <f t="shared" si="1"/>
        <v>0.77014853856040999</v>
      </c>
      <c r="AQ34" s="58">
        <f t="shared" si="1"/>
        <v>7.4425217784311173E-2</v>
      </c>
      <c r="AR34" s="58">
        <f t="shared" si="1"/>
        <v>0.78158327061171862</v>
      </c>
      <c r="AS34" s="58">
        <f t="shared" si="1"/>
        <v>7.2314415061398685E-2</v>
      </c>
      <c r="AT34" s="58">
        <f t="shared" si="1"/>
        <v>0.3326499994253419</v>
      </c>
      <c r="AU34" s="58">
        <f t="shared" si="1"/>
        <v>2.9723894008466062E-2</v>
      </c>
      <c r="AV34" s="58">
        <f t="shared" si="1"/>
        <v>1.5958890241614077</v>
      </c>
      <c r="AW34" s="58">
        <f t="shared" si="1"/>
        <v>0.13438709537795349</v>
      </c>
      <c r="AX34" s="58">
        <f t="shared" si="1"/>
        <v>0.81049461468618889</v>
      </c>
      <c r="AY34" s="58">
        <f t="shared" si="1"/>
        <v>8.4375128941883537E-2</v>
      </c>
      <c r="AZ34" s="58">
        <f t="shared" si="1"/>
        <v>179.11879320098208</v>
      </c>
      <c r="BA34" s="58">
        <f t="shared" si="1"/>
        <v>9.5368731984592277</v>
      </c>
      <c r="BB34" s="58">
        <f t="shared" si="1"/>
        <v>174.79649107908043</v>
      </c>
      <c r="BC34" s="59">
        <f t="shared" si="1"/>
        <v>10.139912919304162</v>
      </c>
    </row>
    <row r="35" spans="1:55" x14ac:dyDescent="0.25">
      <c r="A35" s="60"/>
    </row>
    <row r="36" spans="1:55" x14ac:dyDescent="0.25">
      <c r="A36" s="53"/>
    </row>
    <row r="37" spans="1:55" x14ac:dyDescent="0.25">
      <c r="A37" s="53"/>
    </row>
  </sheetData>
  <mergeCells count="2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Z1:BA1"/>
    <mergeCell ref="BB1:BC1"/>
    <mergeCell ref="AP1:AQ1"/>
    <mergeCell ref="AR1:AS1"/>
    <mergeCell ref="AT1:AU1"/>
    <mergeCell ref="AV1:AW1"/>
    <mergeCell ref="AX1:AY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zoomScaleNormal="100" workbookViewId="0">
      <selection activeCell="I35" sqref="I34:I35"/>
    </sheetView>
  </sheetViews>
  <sheetFormatPr defaultRowHeight="15" x14ac:dyDescent="0.25"/>
  <cols>
    <col min="1" max="1025" width="8.5703125"/>
  </cols>
  <sheetData>
    <row r="1" spans="1:21" x14ac:dyDescent="0.25">
      <c r="A1" s="1"/>
      <c r="B1" s="61" t="s">
        <v>0</v>
      </c>
      <c r="C1" s="61" t="s">
        <v>1</v>
      </c>
      <c r="D1" s="61" t="s">
        <v>2</v>
      </c>
      <c r="E1" s="62" t="s">
        <v>3</v>
      </c>
      <c r="F1" s="61" t="s">
        <v>4</v>
      </c>
      <c r="G1" s="61" t="s">
        <v>5</v>
      </c>
      <c r="H1" s="61" t="s">
        <v>6</v>
      </c>
      <c r="I1" s="63" t="s">
        <v>7</v>
      </c>
      <c r="J1" s="64" t="s">
        <v>8</v>
      </c>
      <c r="K1" s="65" t="s">
        <v>9</v>
      </c>
      <c r="L1" s="66" t="s">
        <v>10</v>
      </c>
      <c r="M1" s="64" t="s">
        <v>11</v>
      </c>
      <c r="N1" s="67" t="s">
        <v>12</v>
      </c>
      <c r="O1" s="64" t="s">
        <v>13</v>
      </c>
      <c r="P1" s="65" t="s">
        <v>14</v>
      </c>
      <c r="Q1" s="68" t="s">
        <v>164</v>
      </c>
      <c r="R1" s="68" t="s">
        <v>165</v>
      </c>
    </row>
    <row r="2" spans="1:21" x14ac:dyDescent="0.25">
      <c r="A2" s="1"/>
      <c r="B2" s="69" t="s">
        <v>166</v>
      </c>
      <c r="C2" s="70" t="s">
        <v>25</v>
      </c>
      <c r="D2" s="70" t="s">
        <v>26</v>
      </c>
      <c r="E2" s="71" t="s">
        <v>34</v>
      </c>
      <c r="F2" s="70">
        <v>53</v>
      </c>
      <c r="G2" s="72">
        <v>1.7</v>
      </c>
      <c r="H2" s="73">
        <v>77</v>
      </c>
      <c r="I2" s="9">
        <f t="shared" ref="I2:I8" si="0">H2/(G2*G2)</f>
        <v>26.643598615916957</v>
      </c>
      <c r="J2" s="70">
        <v>3.29</v>
      </c>
      <c r="K2" s="73">
        <v>118</v>
      </c>
      <c r="L2" s="70">
        <v>4.1100000000000003</v>
      </c>
      <c r="M2" s="73">
        <v>126</v>
      </c>
      <c r="N2" s="11">
        <f t="shared" ref="N2:N8" si="1">J2/L2*100</f>
        <v>80.048661800486613</v>
      </c>
      <c r="O2" s="72">
        <v>21.66</v>
      </c>
      <c r="P2" s="71">
        <v>84.7</v>
      </c>
      <c r="Q2" s="15">
        <v>2</v>
      </c>
      <c r="R2" s="15">
        <v>0</v>
      </c>
    </row>
    <row r="3" spans="1:21" x14ac:dyDescent="0.25">
      <c r="A3" s="22"/>
      <c r="B3" s="19" t="s">
        <v>167</v>
      </c>
      <c r="C3" s="19" t="s">
        <v>25</v>
      </c>
      <c r="D3" s="15" t="s">
        <v>26</v>
      </c>
      <c r="E3" s="23" t="s">
        <v>34</v>
      </c>
      <c r="F3" s="19">
        <v>69</v>
      </c>
      <c r="G3" s="19">
        <v>1.48</v>
      </c>
      <c r="H3" s="19">
        <v>80.099999999999994</v>
      </c>
      <c r="I3" s="28">
        <f t="shared" si="0"/>
        <v>36.56866325785245</v>
      </c>
      <c r="J3" s="19">
        <v>2.48</v>
      </c>
      <c r="K3" s="24">
        <v>163</v>
      </c>
      <c r="L3" s="19">
        <v>3.36</v>
      </c>
      <c r="M3" s="24">
        <v>179.4</v>
      </c>
      <c r="N3" s="11">
        <f t="shared" si="1"/>
        <v>73.80952380952381</v>
      </c>
      <c r="O3" s="25">
        <v>15.61</v>
      </c>
      <c r="P3" s="23">
        <v>87.4</v>
      </c>
      <c r="Q3" s="15">
        <v>2</v>
      </c>
      <c r="R3" s="15">
        <v>0</v>
      </c>
    </row>
    <row r="4" spans="1:21" x14ac:dyDescent="0.25">
      <c r="A4" s="22"/>
      <c r="B4" s="19" t="s">
        <v>168</v>
      </c>
      <c r="C4" s="19" t="s">
        <v>30</v>
      </c>
      <c r="D4" s="15" t="s">
        <v>26</v>
      </c>
      <c r="E4" s="23" t="s">
        <v>34</v>
      </c>
      <c r="F4" s="19">
        <v>53</v>
      </c>
      <c r="G4" s="19">
        <v>1.77</v>
      </c>
      <c r="H4" s="19">
        <v>113</v>
      </c>
      <c r="I4" s="28">
        <f t="shared" si="0"/>
        <v>36.068818028025149</v>
      </c>
      <c r="J4" s="19">
        <v>3.53</v>
      </c>
      <c r="K4" s="24">
        <v>96.3</v>
      </c>
      <c r="L4" s="19">
        <v>4.93</v>
      </c>
      <c r="M4" s="24">
        <v>107.4</v>
      </c>
      <c r="N4" s="11">
        <f t="shared" si="1"/>
        <v>71.602434077079096</v>
      </c>
      <c r="O4" s="25">
        <v>34.409999999999997</v>
      </c>
      <c r="P4" s="23">
        <v>111.3</v>
      </c>
      <c r="Q4" s="15">
        <v>4</v>
      </c>
      <c r="R4" s="15">
        <v>0</v>
      </c>
    </row>
    <row r="5" spans="1:21" x14ac:dyDescent="0.25">
      <c r="A5" s="1"/>
      <c r="B5" s="15" t="s">
        <v>169</v>
      </c>
      <c r="C5" s="15" t="s">
        <v>30</v>
      </c>
      <c r="D5" s="15" t="s">
        <v>26</v>
      </c>
      <c r="E5" s="16" t="s">
        <v>62</v>
      </c>
      <c r="F5" s="15">
        <v>77</v>
      </c>
      <c r="G5" s="15">
        <v>1.64</v>
      </c>
      <c r="H5" s="15">
        <v>77.8</v>
      </c>
      <c r="I5" s="9">
        <f t="shared" si="0"/>
        <v>28.926234384295068</v>
      </c>
      <c r="J5" s="15">
        <v>2.99</v>
      </c>
      <c r="K5" s="17">
        <v>128.30000000000001</v>
      </c>
      <c r="L5" s="15">
        <v>4.5</v>
      </c>
      <c r="M5" s="17">
        <v>144.9</v>
      </c>
      <c r="N5" s="11">
        <f t="shared" si="1"/>
        <v>66.444444444444457</v>
      </c>
      <c r="O5" s="18">
        <v>17.64</v>
      </c>
      <c r="P5" s="16">
        <v>83.1</v>
      </c>
      <c r="Q5" s="15">
        <v>4</v>
      </c>
      <c r="R5" s="15">
        <v>0</v>
      </c>
    </row>
    <row r="6" spans="1:21" x14ac:dyDescent="0.25">
      <c r="A6" s="1"/>
      <c r="B6" s="15" t="s">
        <v>170</v>
      </c>
      <c r="C6" s="15" t="s">
        <v>25</v>
      </c>
      <c r="D6" s="15" t="s">
        <v>50</v>
      </c>
      <c r="E6" s="16" t="s">
        <v>34</v>
      </c>
      <c r="F6" s="15">
        <v>52</v>
      </c>
      <c r="G6" s="15">
        <v>1.57</v>
      </c>
      <c r="H6" s="15">
        <v>68.8</v>
      </c>
      <c r="I6" s="9">
        <f t="shared" si="0"/>
        <v>27.911882835003446</v>
      </c>
      <c r="J6" s="15">
        <v>2.1</v>
      </c>
      <c r="K6" s="17">
        <v>91.4</v>
      </c>
      <c r="L6" s="15">
        <v>2.65</v>
      </c>
      <c r="M6" s="17">
        <v>97.6</v>
      </c>
      <c r="N6" s="11">
        <f t="shared" si="1"/>
        <v>79.245283018867923</v>
      </c>
      <c r="O6" s="18">
        <v>13.83</v>
      </c>
      <c r="P6" s="16">
        <v>61.3</v>
      </c>
      <c r="Q6" s="15">
        <v>4</v>
      </c>
      <c r="R6" s="15">
        <v>0</v>
      </c>
    </row>
    <row r="7" spans="1:21" x14ac:dyDescent="0.25">
      <c r="A7" s="1"/>
      <c r="B7" s="15" t="s">
        <v>171</v>
      </c>
      <c r="C7" s="15" t="s">
        <v>25</v>
      </c>
      <c r="D7" s="15" t="s">
        <v>26</v>
      </c>
      <c r="E7" s="16" t="s">
        <v>62</v>
      </c>
      <c r="F7" s="15">
        <v>63</v>
      </c>
      <c r="G7" s="15">
        <v>1.56</v>
      </c>
      <c r="H7" s="15">
        <v>61.7</v>
      </c>
      <c r="I7" s="9">
        <f t="shared" si="0"/>
        <v>25.353385930309006</v>
      </c>
      <c r="J7" s="15">
        <v>2.08</v>
      </c>
      <c r="K7" s="17">
        <v>104.6</v>
      </c>
      <c r="L7" s="15">
        <v>2.77</v>
      </c>
      <c r="M7" s="17">
        <v>116.2</v>
      </c>
      <c r="N7" s="11">
        <f t="shared" si="1"/>
        <v>75.090252707581229</v>
      </c>
      <c r="O7" s="18">
        <v>17.649999999999999</v>
      </c>
      <c r="P7" s="74">
        <v>85.3</v>
      </c>
      <c r="Q7" s="15">
        <v>4</v>
      </c>
      <c r="R7" s="15">
        <v>2</v>
      </c>
    </row>
    <row r="8" spans="1:21" x14ac:dyDescent="0.25">
      <c r="A8" s="1"/>
      <c r="B8" s="15" t="s">
        <v>172</v>
      </c>
      <c r="C8" s="15" t="s">
        <v>25</v>
      </c>
      <c r="D8" s="15" t="s">
        <v>26</v>
      </c>
      <c r="E8" s="16" t="s">
        <v>34</v>
      </c>
      <c r="F8" s="15">
        <v>62</v>
      </c>
      <c r="G8" s="15">
        <v>1.67</v>
      </c>
      <c r="H8" s="17">
        <v>88.7</v>
      </c>
      <c r="I8" s="28">
        <f t="shared" si="0"/>
        <v>31.804654164724447</v>
      </c>
      <c r="J8" s="15">
        <v>2.2599999999999998</v>
      </c>
      <c r="K8" s="17">
        <v>92.5</v>
      </c>
      <c r="L8" s="15">
        <v>2.89</v>
      </c>
      <c r="M8" s="17">
        <v>99.9</v>
      </c>
      <c r="N8" s="11">
        <f t="shared" si="1"/>
        <v>78.200692041522473</v>
      </c>
      <c r="O8" s="18">
        <v>20.67</v>
      </c>
      <c r="P8" s="16">
        <v>87.8</v>
      </c>
      <c r="Q8" s="15">
        <v>4</v>
      </c>
      <c r="R8" s="15">
        <v>0</v>
      </c>
    </row>
    <row r="9" spans="1:21" x14ac:dyDescent="0.25">
      <c r="A9" s="1"/>
      <c r="B9" s="39" t="s">
        <v>173</v>
      </c>
      <c r="C9" s="39" t="s">
        <v>30</v>
      </c>
      <c r="D9" s="39" t="s">
        <v>26</v>
      </c>
      <c r="E9" s="39" t="s">
        <v>60</v>
      </c>
      <c r="F9" s="39">
        <v>69</v>
      </c>
      <c r="G9" s="39">
        <v>1.8</v>
      </c>
      <c r="H9" s="39">
        <v>93.8</v>
      </c>
      <c r="I9" s="39">
        <v>29</v>
      </c>
      <c r="J9" s="39">
        <v>3.19</v>
      </c>
      <c r="K9" s="39">
        <v>99.5</v>
      </c>
      <c r="L9" s="39">
        <v>4.28</v>
      </c>
      <c r="M9" s="39">
        <v>102.6</v>
      </c>
      <c r="N9" s="39">
        <v>74.53</v>
      </c>
      <c r="O9" s="39">
        <v>24.67</v>
      </c>
      <c r="P9" s="39">
        <v>88.8</v>
      </c>
      <c r="Q9" s="39">
        <v>4</v>
      </c>
      <c r="R9" s="39">
        <v>0</v>
      </c>
    </row>
    <row r="10" spans="1:21" x14ac:dyDescent="0.25">
      <c r="A10" s="1"/>
      <c r="B10" s="39" t="s">
        <v>174</v>
      </c>
      <c r="C10" s="39" t="s">
        <v>25</v>
      </c>
      <c r="D10" s="39" t="s">
        <v>26</v>
      </c>
      <c r="E10" s="39" t="s">
        <v>34</v>
      </c>
      <c r="F10" s="39">
        <v>67</v>
      </c>
      <c r="G10" s="39">
        <v>1.66</v>
      </c>
      <c r="H10" s="39">
        <v>54.3</v>
      </c>
      <c r="I10" s="39">
        <v>19.7</v>
      </c>
      <c r="J10" s="39">
        <v>2.68</v>
      </c>
      <c r="K10" s="39">
        <v>117.7</v>
      </c>
      <c r="L10" s="39">
        <v>3.63</v>
      </c>
      <c r="M10" s="39">
        <v>133.4</v>
      </c>
      <c r="N10" s="39">
        <v>73.83</v>
      </c>
      <c r="O10" s="39">
        <v>18.13</v>
      </c>
      <c r="P10" s="39">
        <v>80.400000000000006</v>
      </c>
      <c r="Q10" s="39">
        <v>4</v>
      </c>
      <c r="R10" s="39">
        <v>0</v>
      </c>
    </row>
    <row r="11" spans="1:21" x14ac:dyDescent="0.25">
      <c r="A11" s="1"/>
      <c r="B11" s="39" t="s">
        <v>175</v>
      </c>
      <c r="C11" s="39" t="s">
        <v>25</v>
      </c>
      <c r="D11" s="39" t="s">
        <v>26</v>
      </c>
      <c r="E11" s="39" t="s">
        <v>34</v>
      </c>
      <c r="F11" s="39">
        <v>77</v>
      </c>
      <c r="G11" s="39">
        <v>1.55</v>
      </c>
      <c r="H11" s="39">
        <v>71.400000000000006</v>
      </c>
      <c r="I11" s="39">
        <v>29.7</v>
      </c>
      <c r="J11" s="39">
        <v>1.62</v>
      </c>
      <c r="K11" s="39">
        <v>103.8</v>
      </c>
      <c r="L11" s="39">
        <v>2.2200000000000002</v>
      </c>
      <c r="M11" s="39">
        <v>115</v>
      </c>
      <c r="N11" s="39">
        <v>72.97</v>
      </c>
      <c r="O11" s="39">
        <v>14.73</v>
      </c>
      <c r="P11" s="39">
        <v>81.099999999999994</v>
      </c>
      <c r="Q11" s="39">
        <v>0</v>
      </c>
      <c r="R11" s="39">
        <v>0</v>
      </c>
      <c r="S11" s="75"/>
      <c r="T11" s="75"/>
      <c r="U11" s="75"/>
    </row>
    <row r="12" spans="1:21" x14ac:dyDescent="0.25">
      <c r="A12" s="1"/>
      <c r="B12" s="39" t="s">
        <v>176</v>
      </c>
      <c r="C12" s="39" t="s">
        <v>25</v>
      </c>
      <c r="D12" s="39" t="s">
        <v>26</v>
      </c>
      <c r="E12" s="39" t="s">
        <v>177</v>
      </c>
      <c r="F12" s="39">
        <v>67</v>
      </c>
      <c r="G12" s="39">
        <v>1.68</v>
      </c>
      <c r="H12" s="39">
        <v>91.7</v>
      </c>
      <c r="I12" s="39">
        <v>32.5</v>
      </c>
      <c r="J12" s="39">
        <v>2.62</v>
      </c>
      <c r="K12" s="39">
        <v>110.8</v>
      </c>
      <c r="L12" s="39">
        <v>3.37</v>
      </c>
      <c r="M12" s="39">
        <v>119.8</v>
      </c>
      <c r="N12" s="39">
        <v>77.739999999999995</v>
      </c>
      <c r="O12" s="39">
        <v>18.100000000000001</v>
      </c>
      <c r="P12" s="39">
        <v>78.5</v>
      </c>
      <c r="Q12" s="39">
        <v>2</v>
      </c>
      <c r="R12" s="39">
        <v>0</v>
      </c>
      <c r="S12" s="75"/>
      <c r="T12" s="75"/>
      <c r="U12" s="75"/>
    </row>
    <row r="13" spans="1:21" ht="14.85" customHeight="1" x14ac:dyDescent="0.25">
      <c r="A13" s="1"/>
      <c r="B13" s="39" t="s">
        <v>178</v>
      </c>
      <c r="C13" s="39" t="s">
        <v>25</v>
      </c>
      <c r="D13" s="39" t="s">
        <v>50</v>
      </c>
      <c r="E13" s="39" t="s">
        <v>34</v>
      </c>
      <c r="F13" s="39">
        <v>62</v>
      </c>
      <c r="G13" s="39">
        <v>1.57</v>
      </c>
      <c r="H13" s="39">
        <v>50.7</v>
      </c>
      <c r="I13" s="39">
        <v>20.6</v>
      </c>
      <c r="J13" s="39">
        <v>1.61</v>
      </c>
      <c r="K13" s="39">
        <v>78.599999999999994</v>
      </c>
      <c r="L13" s="39">
        <v>1.73</v>
      </c>
      <c r="M13" s="39">
        <v>70.5</v>
      </c>
      <c r="N13" s="39">
        <v>93.06</v>
      </c>
      <c r="O13" s="39">
        <v>13.31</v>
      </c>
      <c r="P13" s="39">
        <v>63.1</v>
      </c>
      <c r="Q13" s="39">
        <v>4</v>
      </c>
      <c r="R13" s="39">
        <v>0</v>
      </c>
      <c r="S13" s="110" t="s">
        <v>179</v>
      </c>
      <c r="T13" s="110"/>
      <c r="U13" s="110"/>
    </row>
    <row r="14" spans="1:21" x14ac:dyDescent="0.25">
      <c r="B14" s="39" t="s">
        <v>180</v>
      </c>
      <c r="C14" s="39" t="s">
        <v>25</v>
      </c>
      <c r="D14" s="39" t="s">
        <v>26</v>
      </c>
      <c r="E14" s="39" t="s">
        <v>34</v>
      </c>
      <c r="F14" s="39">
        <v>60</v>
      </c>
      <c r="G14" s="39">
        <v>1.65</v>
      </c>
      <c r="H14" s="39">
        <v>51</v>
      </c>
      <c r="I14" s="39">
        <v>18.7</v>
      </c>
      <c r="J14" s="39">
        <v>2.6</v>
      </c>
      <c r="K14" s="39">
        <v>107.5</v>
      </c>
      <c r="L14" s="39">
        <v>3.66</v>
      </c>
      <c r="M14" s="39">
        <v>128</v>
      </c>
      <c r="N14" s="39">
        <v>71.040000000000006</v>
      </c>
      <c r="O14" s="39">
        <v>16.82</v>
      </c>
      <c r="P14" s="39">
        <v>72.099999999999994</v>
      </c>
      <c r="Q14" s="39">
        <v>2</v>
      </c>
      <c r="R14" s="39">
        <v>0</v>
      </c>
      <c r="S14" s="39" t="s">
        <v>181</v>
      </c>
    </row>
    <row r="15" spans="1:21" x14ac:dyDescent="0.25">
      <c r="B15" s="39" t="s">
        <v>182</v>
      </c>
      <c r="C15" s="39" t="s">
        <v>30</v>
      </c>
      <c r="D15" s="39" t="s">
        <v>26</v>
      </c>
      <c r="E15" s="39" t="s">
        <v>34</v>
      </c>
      <c r="F15" s="39">
        <v>64</v>
      </c>
      <c r="G15" s="39">
        <v>1.71</v>
      </c>
      <c r="H15" s="39">
        <v>78.599999999999994</v>
      </c>
      <c r="I15" s="39">
        <v>26.9</v>
      </c>
      <c r="J15" s="39">
        <v>3.04</v>
      </c>
      <c r="K15" s="39">
        <v>102.7</v>
      </c>
      <c r="L15" s="39">
        <v>4.0199999999999996</v>
      </c>
      <c r="M15" s="39">
        <v>106.1</v>
      </c>
      <c r="N15" s="39">
        <v>75.62</v>
      </c>
      <c r="O15" s="39">
        <v>24.38</v>
      </c>
      <c r="P15" s="39">
        <v>94.6</v>
      </c>
      <c r="Q15" s="39">
        <v>4</v>
      </c>
      <c r="R15" s="39">
        <v>0</v>
      </c>
      <c r="S15" s="39" t="s">
        <v>183</v>
      </c>
      <c r="T15" s="75"/>
    </row>
    <row r="16" spans="1:21" x14ac:dyDescent="0.25">
      <c r="B16" s="39" t="s">
        <v>184</v>
      </c>
      <c r="C16" s="39" t="s">
        <v>25</v>
      </c>
      <c r="D16" s="39" t="s">
        <v>26</v>
      </c>
      <c r="E16" s="39" t="s">
        <v>34</v>
      </c>
      <c r="F16" s="39">
        <v>70</v>
      </c>
      <c r="G16" s="39">
        <v>1.65</v>
      </c>
      <c r="H16" s="39">
        <v>100.5</v>
      </c>
      <c r="I16" s="39">
        <v>36.9</v>
      </c>
      <c r="J16" s="39">
        <v>2.06</v>
      </c>
      <c r="K16" s="39">
        <v>95.2</v>
      </c>
      <c r="L16" s="39">
        <v>3.06</v>
      </c>
      <c r="M16" s="39">
        <v>117.5</v>
      </c>
      <c r="N16" s="39">
        <v>67.319999999999993</v>
      </c>
      <c r="O16" s="39">
        <v>20.02</v>
      </c>
      <c r="P16" s="39">
        <v>91.5</v>
      </c>
      <c r="Q16" s="39">
        <v>6</v>
      </c>
      <c r="R16" s="39">
        <v>4</v>
      </c>
      <c r="S16" s="39" t="s">
        <v>185</v>
      </c>
      <c r="T16" s="75"/>
      <c r="U16" s="75"/>
    </row>
    <row r="17" spans="1:31" x14ac:dyDescent="0.25">
      <c r="B17" s="76" t="s">
        <v>186</v>
      </c>
      <c r="C17" s="39" t="s">
        <v>25</v>
      </c>
      <c r="D17" s="39" t="s">
        <v>26</v>
      </c>
      <c r="E17" s="39" t="s">
        <v>187</v>
      </c>
      <c r="F17" s="39">
        <v>66</v>
      </c>
      <c r="G17" s="39">
        <v>1.6</v>
      </c>
      <c r="H17" s="39">
        <v>55.7</v>
      </c>
      <c r="I17" s="39">
        <v>21.8</v>
      </c>
      <c r="J17" s="39">
        <v>1.82</v>
      </c>
      <c r="K17" s="39">
        <v>87.9</v>
      </c>
      <c r="L17" s="39">
        <v>2.4700000000000002</v>
      </c>
      <c r="M17" s="39">
        <v>99.5</v>
      </c>
      <c r="N17" s="39">
        <v>73.680000000000007</v>
      </c>
      <c r="O17" s="39">
        <v>14.12</v>
      </c>
      <c r="P17" s="39">
        <v>66.5</v>
      </c>
      <c r="Q17" s="39">
        <v>4</v>
      </c>
      <c r="R17" s="39">
        <v>0</v>
      </c>
      <c r="S17" s="111"/>
      <c r="T17" s="111"/>
      <c r="U17" s="111"/>
      <c r="V17" s="75"/>
      <c r="W17" s="75"/>
      <c r="X17" s="75"/>
      <c r="Y17" s="75"/>
      <c r="Z17" s="75"/>
      <c r="AA17" s="75"/>
    </row>
    <row r="18" spans="1:31" x14ac:dyDescent="0.25">
      <c r="B18" s="76" t="s">
        <v>188</v>
      </c>
      <c r="C18" s="39" t="s">
        <v>25</v>
      </c>
      <c r="D18" s="39" t="s">
        <v>26</v>
      </c>
      <c r="E18" s="39" t="s">
        <v>34</v>
      </c>
      <c r="F18" s="39">
        <v>74</v>
      </c>
      <c r="G18" s="39">
        <v>1.5</v>
      </c>
      <c r="H18" s="39">
        <v>80.2</v>
      </c>
      <c r="I18" s="39">
        <v>35.6</v>
      </c>
      <c r="J18" s="39">
        <v>1.61</v>
      </c>
      <c r="K18" s="39">
        <v>109.4</v>
      </c>
      <c r="L18" s="39">
        <v>2.04</v>
      </c>
      <c r="M18" s="39">
        <v>111.2</v>
      </c>
      <c r="N18" s="39">
        <v>78.92</v>
      </c>
      <c r="O18" s="39">
        <v>15.95</v>
      </c>
      <c r="P18" s="39">
        <v>90.5</v>
      </c>
      <c r="Q18" s="39">
        <v>2</v>
      </c>
      <c r="R18" s="39">
        <v>2</v>
      </c>
      <c r="S18" s="111" t="s">
        <v>189</v>
      </c>
      <c r="T18" s="111"/>
      <c r="U18" s="111"/>
    </row>
    <row r="19" spans="1:31" ht="15.75" thickBot="1" x14ac:dyDescent="0.3">
      <c r="B19" s="76" t="s">
        <v>190</v>
      </c>
      <c r="C19" s="39" t="s">
        <v>30</v>
      </c>
      <c r="D19" s="39" t="s">
        <v>26</v>
      </c>
      <c r="E19" s="39" t="s">
        <v>34</v>
      </c>
      <c r="F19" s="39">
        <v>75</v>
      </c>
      <c r="G19" s="39">
        <v>1.77</v>
      </c>
      <c r="H19" s="39">
        <v>104.8</v>
      </c>
      <c r="I19" s="39">
        <v>33.5</v>
      </c>
      <c r="J19" s="39">
        <v>3.59</v>
      </c>
      <c r="K19" s="39">
        <v>122</v>
      </c>
      <c r="L19" s="39">
        <v>4.37</v>
      </c>
      <c r="M19" s="39">
        <v>111.9</v>
      </c>
      <c r="N19" s="39">
        <v>82.15</v>
      </c>
      <c r="O19" s="39">
        <v>28.2</v>
      </c>
      <c r="P19" s="39">
        <v>108.7</v>
      </c>
      <c r="Q19" s="39">
        <v>2</v>
      </c>
      <c r="R19" s="39">
        <v>0</v>
      </c>
      <c r="S19" s="111"/>
      <c r="T19" s="111"/>
      <c r="U19" s="111"/>
      <c r="V19" s="111"/>
      <c r="W19" s="111"/>
      <c r="X19" s="111"/>
      <c r="Y19" s="111"/>
      <c r="Z19" s="75"/>
      <c r="AA19" s="75"/>
      <c r="AB19" s="75"/>
      <c r="AC19" s="75"/>
      <c r="AD19" s="75"/>
      <c r="AE19" s="75"/>
    </row>
    <row r="20" spans="1:31" x14ac:dyDescent="0.25">
      <c r="A20" s="43" t="s">
        <v>86</v>
      </c>
      <c r="B20" s="1"/>
      <c r="C20" s="1"/>
      <c r="D20" s="1"/>
      <c r="E20" s="44" t="s">
        <v>87</v>
      </c>
      <c r="F20" s="45">
        <f t="shared" ref="F20:R20" si="2">AVERAGE(F2:F19)</f>
        <v>65.555555555555557</v>
      </c>
      <c r="G20" s="77">
        <f t="shared" si="2"/>
        <v>1.6405555555555553</v>
      </c>
      <c r="H20" s="45">
        <f t="shared" si="2"/>
        <v>77.766666666666666</v>
      </c>
      <c r="I20" s="45">
        <f t="shared" si="2"/>
        <v>28.787624289784805</v>
      </c>
      <c r="J20" s="46">
        <f t="shared" si="2"/>
        <v>2.5094444444444446</v>
      </c>
      <c r="K20" s="45">
        <f t="shared" si="2"/>
        <v>107.17777777777779</v>
      </c>
      <c r="L20" s="77">
        <f t="shared" si="2"/>
        <v>3.336666666666666</v>
      </c>
      <c r="M20" s="45">
        <f t="shared" si="2"/>
        <v>115.9388888888889</v>
      </c>
      <c r="N20" s="46">
        <f t="shared" si="2"/>
        <v>75.850071772194781</v>
      </c>
      <c r="O20" s="46">
        <f t="shared" si="2"/>
        <v>19.438888888888883</v>
      </c>
      <c r="P20" s="45">
        <f t="shared" si="2"/>
        <v>84.261111111111106</v>
      </c>
      <c r="Q20" s="45">
        <f t="shared" si="2"/>
        <v>3.2222222222222223</v>
      </c>
      <c r="R20" s="45">
        <f t="shared" si="2"/>
        <v>0.44444444444444442</v>
      </c>
    </row>
    <row r="21" spans="1:31" x14ac:dyDescent="0.25">
      <c r="A21" s="1"/>
      <c r="B21" s="1"/>
      <c r="C21" s="1"/>
      <c r="D21" s="1"/>
      <c r="E21" s="47" t="s">
        <v>88</v>
      </c>
      <c r="F21" s="17">
        <f t="shared" ref="F21:R21" si="3">STDEV(F2:F19)</f>
        <v>7.8006200524454465</v>
      </c>
      <c r="G21" s="18">
        <f t="shared" si="3"/>
        <v>9.1424814640370708E-2</v>
      </c>
      <c r="H21" s="17">
        <f t="shared" si="3"/>
        <v>18.689632231298113</v>
      </c>
      <c r="I21" s="17">
        <f t="shared" si="3"/>
        <v>5.904619013627701</v>
      </c>
      <c r="J21" s="18">
        <f t="shared" si="3"/>
        <v>0.65731604201096994</v>
      </c>
      <c r="K21" s="17">
        <f t="shared" si="3"/>
        <v>18.848484275323603</v>
      </c>
      <c r="L21" s="18">
        <f t="shared" si="3"/>
        <v>0.92152048268066244</v>
      </c>
      <c r="M21" s="17">
        <f t="shared" si="3"/>
        <v>22.688222881405679</v>
      </c>
      <c r="N21" s="18">
        <f t="shared" si="3"/>
        <v>5.9881088602863182</v>
      </c>
      <c r="O21" s="18">
        <f t="shared" si="3"/>
        <v>5.5443525998653929</v>
      </c>
      <c r="P21" s="17">
        <f t="shared" si="3"/>
        <v>13.435297623135236</v>
      </c>
      <c r="Q21" s="17">
        <f t="shared" si="3"/>
        <v>1.3956046783744507</v>
      </c>
      <c r="R21" s="17">
        <f t="shared" si="3"/>
        <v>1.0966377611066325</v>
      </c>
    </row>
  </sheetData>
  <mergeCells count="4">
    <mergeCell ref="S13:U13"/>
    <mergeCell ref="S17:U17"/>
    <mergeCell ref="S18:U18"/>
    <mergeCell ref="S19:Y1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"/>
  <sheetViews>
    <sheetView zoomScaleNormal="100" workbookViewId="0">
      <selection activeCell="K40" sqref="K40"/>
    </sheetView>
  </sheetViews>
  <sheetFormatPr defaultRowHeight="15" x14ac:dyDescent="0.25"/>
  <cols>
    <col min="1" max="1" width="8.5703125" style="78"/>
    <col min="2" max="1025" width="8.5703125"/>
  </cols>
  <sheetData>
    <row r="1" spans="1:55" x14ac:dyDescent="0.25">
      <c r="A1" s="79"/>
      <c r="B1" s="112" t="s">
        <v>96</v>
      </c>
      <c r="C1" s="112"/>
      <c r="D1" s="109" t="s">
        <v>97</v>
      </c>
      <c r="E1" s="109"/>
      <c r="F1" s="109" t="s">
        <v>98</v>
      </c>
      <c r="G1" s="109"/>
      <c r="H1" s="109" t="s">
        <v>99</v>
      </c>
      <c r="I1" s="109"/>
      <c r="J1" s="109" t="s">
        <v>100</v>
      </c>
      <c r="K1" s="109"/>
      <c r="L1" s="109" t="s">
        <v>101</v>
      </c>
      <c r="M1" s="109"/>
      <c r="N1" s="109" t="s">
        <v>102</v>
      </c>
      <c r="O1" s="109"/>
      <c r="P1" s="109" t="s">
        <v>103</v>
      </c>
      <c r="Q1" s="109"/>
      <c r="R1" s="109" t="s">
        <v>104</v>
      </c>
      <c r="S1" s="109"/>
      <c r="T1" s="109" t="s">
        <v>105</v>
      </c>
      <c r="U1" s="109"/>
      <c r="V1" s="109" t="s">
        <v>106</v>
      </c>
      <c r="W1" s="109"/>
      <c r="X1" s="109" t="s">
        <v>107</v>
      </c>
      <c r="Y1" s="109"/>
      <c r="Z1" s="109" t="s">
        <v>108</v>
      </c>
      <c r="AA1" s="109"/>
      <c r="AB1" s="109" t="s">
        <v>109</v>
      </c>
      <c r="AC1" s="109"/>
      <c r="AD1" s="109" t="s">
        <v>110</v>
      </c>
      <c r="AE1" s="109"/>
      <c r="AF1" s="109" t="s">
        <v>111</v>
      </c>
      <c r="AG1" s="109"/>
      <c r="AH1" s="109" t="s">
        <v>112</v>
      </c>
      <c r="AI1" s="109"/>
      <c r="AJ1" s="109" t="s">
        <v>113</v>
      </c>
      <c r="AK1" s="109"/>
      <c r="AL1" s="109" t="s">
        <v>114</v>
      </c>
      <c r="AM1" s="109"/>
      <c r="AN1" s="109" t="s">
        <v>115</v>
      </c>
      <c r="AO1" s="109"/>
      <c r="AP1" s="109" t="s">
        <v>108</v>
      </c>
      <c r="AQ1" s="109"/>
      <c r="AR1" s="109" t="s">
        <v>116</v>
      </c>
      <c r="AS1" s="109"/>
      <c r="AT1" s="109" t="s">
        <v>117</v>
      </c>
      <c r="AU1" s="109"/>
      <c r="AV1" s="109" t="s">
        <v>118</v>
      </c>
      <c r="AW1" s="109"/>
      <c r="AX1" s="109" t="s">
        <v>119</v>
      </c>
      <c r="AY1" s="109"/>
      <c r="AZ1" s="109" t="s">
        <v>120</v>
      </c>
      <c r="BA1" s="109"/>
      <c r="BB1" s="109" t="s">
        <v>121</v>
      </c>
      <c r="BC1" s="109"/>
    </row>
    <row r="2" spans="1:55" x14ac:dyDescent="0.25">
      <c r="A2" s="80"/>
      <c r="B2" s="81" t="s">
        <v>122</v>
      </c>
      <c r="C2" s="82" t="s">
        <v>123</v>
      </c>
      <c r="D2" s="50" t="s">
        <v>122</v>
      </c>
      <c r="E2" s="51" t="s">
        <v>123</v>
      </c>
      <c r="F2" s="52" t="s">
        <v>122</v>
      </c>
      <c r="G2" s="51" t="s">
        <v>123</v>
      </c>
      <c r="H2" s="52" t="s">
        <v>122</v>
      </c>
      <c r="I2" s="51" t="s">
        <v>123</v>
      </c>
      <c r="J2" s="52" t="s">
        <v>122</v>
      </c>
      <c r="K2" s="51" t="s">
        <v>123</v>
      </c>
      <c r="L2" s="52" t="s">
        <v>122</v>
      </c>
      <c r="M2" s="51" t="s">
        <v>123</v>
      </c>
      <c r="N2" s="52" t="s">
        <v>122</v>
      </c>
      <c r="O2" s="51" t="s">
        <v>123</v>
      </c>
      <c r="P2" s="52" t="s">
        <v>122</v>
      </c>
      <c r="Q2" s="51" t="s">
        <v>123</v>
      </c>
      <c r="R2" s="52" t="s">
        <v>122</v>
      </c>
      <c r="S2" s="51" t="s">
        <v>123</v>
      </c>
      <c r="T2" s="52" t="s">
        <v>122</v>
      </c>
      <c r="U2" s="51" t="s">
        <v>123</v>
      </c>
      <c r="V2" s="52" t="s">
        <v>122</v>
      </c>
      <c r="W2" s="51" t="s">
        <v>123</v>
      </c>
      <c r="X2" s="52" t="s">
        <v>122</v>
      </c>
      <c r="Y2" s="51" t="s">
        <v>123</v>
      </c>
      <c r="Z2" s="52" t="s">
        <v>122</v>
      </c>
      <c r="AA2" s="51" t="s">
        <v>123</v>
      </c>
      <c r="AB2" s="52" t="s">
        <v>122</v>
      </c>
      <c r="AC2" s="51" t="s">
        <v>123</v>
      </c>
      <c r="AD2" s="52" t="s">
        <v>122</v>
      </c>
      <c r="AE2" s="51" t="s">
        <v>123</v>
      </c>
      <c r="AF2" s="52" t="s">
        <v>122</v>
      </c>
      <c r="AG2" s="51" t="s">
        <v>123</v>
      </c>
      <c r="AH2" s="52" t="s">
        <v>122</v>
      </c>
      <c r="AI2" s="51" t="s">
        <v>123</v>
      </c>
      <c r="AJ2" s="52" t="s">
        <v>122</v>
      </c>
      <c r="AK2" s="51" t="s">
        <v>123</v>
      </c>
      <c r="AL2" s="52" t="s">
        <v>122</v>
      </c>
      <c r="AM2" s="51" t="s">
        <v>123</v>
      </c>
      <c r="AN2" s="52" t="s">
        <v>122</v>
      </c>
      <c r="AO2" s="51" t="s">
        <v>123</v>
      </c>
      <c r="AP2" s="52" t="s">
        <v>122</v>
      </c>
      <c r="AQ2" s="51" t="s">
        <v>123</v>
      </c>
      <c r="AR2" s="52" t="s">
        <v>122</v>
      </c>
      <c r="AS2" s="51" t="s">
        <v>123</v>
      </c>
      <c r="AT2" s="52" t="s">
        <v>122</v>
      </c>
      <c r="AU2" s="51" t="s">
        <v>123</v>
      </c>
      <c r="AV2" s="52" t="s">
        <v>122</v>
      </c>
      <c r="AW2" s="51" t="s">
        <v>123</v>
      </c>
      <c r="AX2" s="52" t="s">
        <v>122</v>
      </c>
      <c r="AY2" s="51" t="s">
        <v>123</v>
      </c>
      <c r="AZ2" s="52" t="s">
        <v>122</v>
      </c>
      <c r="BA2" s="51" t="s">
        <v>123</v>
      </c>
      <c r="BB2" s="52" t="s">
        <v>122</v>
      </c>
      <c r="BC2" s="51" t="s">
        <v>123</v>
      </c>
    </row>
    <row r="3" spans="1:55" x14ac:dyDescent="0.25">
      <c r="A3" s="83" t="s">
        <v>191</v>
      </c>
      <c r="B3" s="84">
        <v>2.2984210526315798</v>
      </c>
      <c r="C3" s="85">
        <v>9.7596855476139194E-2</v>
      </c>
      <c r="D3" s="6">
        <v>0.95578947368421097</v>
      </c>
      <c r="E3" s="6">
        <v>2.9686470819341299E-2</v>
      </c>
      <c r="F3" s="6">
        <v>0.97100154500184199</v>
      </c>
      <c r="G3" s="6">
        <v>0.114112691954559</v>
      </c>
      <c r="H3" s="6">
        <v>0.437894736842105</v>
      </c>
      <c r="I3" s="6">
        <v>6.5028109081844296E-2</v>
      </c>
      <c r="J3" s="6">
        <v>1.34263157894737</v>
      </c>
      <c r="K3" s="6">
        <v>9.5501140497154802E-2</v>
      </c>
      <c r="L3" s="6">
        <v>-0.67842827955899998</v>
      </c>
      <c r="M3" s="6">
        <v>7.2126482876691794E-2</v>
      </c>
      <c r="N3" s="6">
        <v>0.52210526315789496</v>
      </c>
      <c r="O3" s="6">
        <v>9.6008040598947395E-2</v>
      </c>
      <c r="P3" s="6">
        <v>0.61614280704568403</v>
      </c>
      <c r="Q3" s="6">
        <v>7.2649605131735295E-2</v>
      </c>
      <c r="R3" s="6">
        <v>0.60851016478142095</v>
      </c>
      <c r="S3" s="6">
        <v>7.2748086285133004E-2</v>
      </c>
      <c r="T3" s="6">
        <v>0.35857766453852602</v>
      </c>
      <c r="U3" s="6">
        <v>7.7609436177561705E-2</v>
      </c>
      <c r="V3" s="6">
        <v>-0.256051229936263</v>
      </c>
      <c r="W3" s="6">
        <v>2.9013912832387901E-2</v>
      </c>
      <c r="X3" s="6">
        <v>0.60860701040147402</v>
      </c>
      <c r="Y3" s="6">
        <v>7.27136142068604E-2</v>
      </c>
      <c r="Z3" s="6">
        <v>0.71289473684215798</v>
      </c>
      <c r="AA3" s="6">
        <v>7.2787514414990401E-2</v>
      </c>
      <c r="AB3" s="6">
        <v>0.344218458946842</v>
      </c>
      <c r="AC3" s="6">
        <v>4.3681607262436903E-2</v>
      </c>
      <c r="AD3" s="6">
        <v>0.39453359309931602</v>
      </c>
      <c r="AE3" s="6">
        <v>4.5392933149472903E-2</v>
      </c>
      <c r="AF3" s="6">
        <v>0.61612094949052598</v>
      </c>
      <c r="AG3" s="6">
        <v>7.2649223672002106E-2</v>
      </c>
      <c r="AH3" s="6">
        <v>0.95087719298247397</v>
      </c>
      <c r="AI3" s="6">
        <v>0.111045283862692</v>
      </c>
      <c r="AJ3" s="6">
        <v>1.59000147575316</v>
      </c>
      <c r="AK3" s="6">
        <v>5.39884869453095E-2</v>
      </c>
      <c r="AL3" s="6">
        <v>-0.238765380649474</v>
      </c>
      <c r="AM3" s="6">
        <v>2.5832745506854601E-2</v>
      </c>
      <c r="AN3" s="6">
        <v>1.34263157894737</v>
      </c>
      <c r="AO3" s="6">
        <v>9.6360230996231297E-2</v>
      </c>
      <c r="AP3" s="6">
        <v>0.71289473684215798</v>
      </c>
      <c r="AQ3" s="6">
        <v>7.2787514414990401E-2</v>
      </c>
      <c r="AR3" s="6">
        <v>0.49189229386642103</v>
      </c>
      <c r="AS3" s="6">
        <v>2.78624196437771E-2</v>
      </c>
      <c r="AT3" s="6">
        <v>0.39343534147100001</v>
      </c>
      <c r="AU3" s="6">
        <v>4.4098624834509402E-2</v>
      </c>
      <c r="AV3" s="6">
        <v>0.93578947368421095</v>
      </c>
      <c r="AW3" s="6">
        <v>2.6021609923418201E-2</v>
      </c>
      <c r="AX3" s="6">
        <v>0.95087719298247397</v>
      </c>
      <c r="AY3" s="6">
        <v>0.111045283862692</v>
      </c>
      <c r="AZ3" s="6">
        <v>175.46047256431601</v>
      </c>
      <c r="BA3" s="6">
        <v>17.296856335026401</v>
      </c>
      <c r="BB3" s="6">
        <v>152.77270246594699</v>
      </c>
      <c r="BC3" s="6">
        <v>16.325446923329501</v>
      </c>
    </row>
    <row r="4" spans="1:55" x14ac:dyDescent="0.25">
      <c r="A4" s="83" t="s">
        <v>192</v>
      </c>
      <c r="B4" s="84">
        <v>3.2954545454545499</v>
      </c>
      <c r="C4" s="85">
        <v>0.21467946508055399</v>
      </c>
      <c r="D4" s="6">
        <v>1.2563636363636399</v>
      </c>
      <c r="E4" s="6">
        <v>9.1098237572902002E-2</v>
      </c>
      <c r="F4" s="6">
        <v>0.63442563109927297</v>
      </c>
      <c r="G4" s="6">
        <v>2.9903059206567901E-2</v>
      </c>
      <c r="H4" s="6">
        <v>0.60818181818181805</v>
      </c>
      <c r="I4" s="6">
        <v>0.14590712418826199</v>
      </c>
      <c r="J4" s="6">
        <v>2.03909090909091</v>
      </c>
      <c r="K4" s="6">
        <v>0.14672794862973801</v>
      </c>
      <c r="L4" s="6">
        <v>-0.65895099227727305</v>
      </c>
      <c r="M4" s="6">
        <v>2.8297550979992401E-2</v>
      </c>
      <c r="N4" s="6">
        <v>0.34454545454545499</v>
      </c>
      <c r="O4" s="6">
        <v>5.7855619668902798E-2</v>
      </c>
      <c r="P4" s="6">
        <v>0.55147282288354504</v>
      </c>
      <c r="Q4" s="6">
        <v>2.53995082767823E-2</v>
      </c>
      <c r="R4" s="6">
        <v>0.58295900032154502</v>
      </c>
      <c r="S4" s="6">
        <v>2.4882204832416901E-2</v>
      </c>
      <c r="T4" s="6">
        <v>0.331058441955</v>
      </c>
      <c r="U4" s="6">
        <v>2.23516095627397E-2</v>
      </c>
      <c r="V4" s="6">
        <v>-0.24483506547336401</v>
      </c>
      <c r="W4" s="6">
        <v>1.28893544777289E-2</v>
      </c>
      <c r="X4" s="6">
        <v>0.58298542410400001</v>
      </c>
      <c r="Y4" s="6">
        <v>2.4890251737123201E-2</v>
      </c>
      <c r="Z4" s="6">
        <v>0.67701298701299994</v>
      </c>
      <c r="AA4" s="6">
        <v>3.0386654868114701E-2</v>
      </c>
      <c r="AB4" s="6">
        <v>0.29781188306663597</v>
      </c>
      <c r="AC4" s="6">
        <v>1.7903430975172701E-2</v>
      </c>
      <c r="AD4" s="6">
        <v>0.26284307180499999</v>
      </c>
      <c r="AE4" s="6">
        <v>1.00118041516298E-2</v>
      </c>
      <c r="AF4" s="6">
        <v>0.55147564449472697</v>
      </c>
      <c r="AG4" s="6">
        <v>2.5398301500331101E-2</v>
      </c>
      <c r="AH4" s="6">
        <v>0.62837662337681799</v>
      </c>
      <c r="AI4" s="6">
        <v>2.9200382491678101E-2</v>
      </c>
      <c r="AJ4" s="6">
        <v>1.9570879283009099</v>
      </c>
      <c r="AK4" s="6">
        <v>0.12282435355707701</v>
      </c>
      <c r="AL4" s="6">
        <v>-0.20309705431281799</v>
      </c>
      <c r="AM4" s="6">
        <v>1.2304500837182099E-2</v>
      </c>
      <c r="AN4" s="6">
        <v>2.03909090909091</v>
      </c>
      <c r="AO4" s="6">
        <v>0.15466451147923699</v>
      </c>
      <c r="AP4" s="6">
        <v>0.67701298701299994</v>
      </c>
      <c r="AQ4" s="6">
        <v>3.0386654868114701E-2</v>
      </c>
      <c r="AR4" s="6">
        <v>0.68062908990209103</v>
      </c>
      <c r="AS4" s="6">
        <v>7.6171094449500099E-2</v>
      </c>
      <c r="AT4" s="6">
        <v>0.26125163500336401</v>
      </c>
      <c r="AU4" s="6">
        <v>8.8715526668335098E-3</v>
      </c>
      <c r="AV4" s="6">
        <v>1.2363636363636401</v>
      </c>
      <c r="AW4" s="6">
        <v>8.8235222816370404E-2</v>
      </c>
      <c r="AX4" s="6">
        <v>0.62837662337681799</v>
      </c>
      <c r="AY4" s="6">
        <v>2.9200382491678101E-2</v>
      </c>
      <c r="AZ4" s="6">
        <v>169.59309631190899</v>
      </c>
      <c r="BA4" s="6">
        <v>4.8836140548313898</v>
      </c>
      <c r="BB4" s="6">
        <v>191.16005866436399</v>
      </c>
      <c r="BC4" s="6">
        <v>6.7401787531811603</v>
      </c>
    </row>
    <row r="5" spans="1:55" x14ac:dyDescent="0.25">
      <c r="A5" s="83" t="s">
        <v>193</v>
      </c>
      <c r="B5" s="84">
        <v>2.8346666666666702</v>
      </c>
      <c r="C5" s="85">
        <v>0.19234241444778699</v>
      </c>
      <c r="D5" s="6">
        <v>1.13266666666667</v>
      </c>
      <c r="E5" s="6">
        <v>8.98782244934513E-2</v>
      </c>
      <c r="F5" s="6">
        <v>0.92334122613733405</v>
      </c>
      <c r="G5" s="6">
        <v>0.14219490103669</v>
      </c>
      <c r="H5" s="6">
        <v>0.57266666666666699</v>
      </c>
      <c r="I5" s="6">
        <v>9.3767696742433404E-2</v>
      </c>
      <c r="J5" s="6">
        <v>1.702</v>
      </c>
      <c r="K5" s="6">
        <v>0.14318818786079099</v>
      </c>
      <c r="L5" s="6">
        <v>-0.76465877386233305</v>
      </c>
      <c r="M5" s="6">
        <v>0.122619717982449</v>
      </c>
      <c r="N5" s="6">
        <v>0.53600000000000003</v>
      </c>
      <c r="O5" s="6">
        <v>8.4244542002095704E-2</v>
      </c>
      <c r="P5" s="6">
        <v>0.73360105543326704</v>
      </c>
      <c r="Q5" s="6">
        <v>9.3753829719413595E-2</v>
      </c>
      <c r="R5" s="6">
        <v>0.73996064977980003</v>
      </c>
      <c r="S5" s="6">
        <v>7.8914408779309095E-2</v>
      </c>
      <c r="T5" s="6">
        <v>0.4612812158938</v>
      </c>
      <c r="U5" s="6">
        <v>7.5586112126043006E-2</v>
      </c>
      <c r="V5" s="6">
        <v>-0.288769151227867</v>
      </c>
      <c r="W5" s="6">
        <v>4.7133339152356603E-2</v>
      </c>
      <c r="X5" s="6">
        <v>0.74003011380333406</v>
      </c>
      <c r="Y5" s="6">
        <v>7.8934523560334702E-2</v>
      </c>
      <c r="Z5" s="6">
        <v>0.78441666666666698</v>
      </c>
      <c r="AA5" s="6">
        <v>0.124251209632897</v>
      </c>
      <c r="AB5" s="6">
        <v>0.42890090858793301</v>
      </c>
      <c r="AC5" s="6">
        <v>6.0718869409334499E-2</v>
      </c>
      <c r="AD5" s="6">
        <v>0.38449064874653299</v>
      </c>
      <c r="AE5" s="6">
        <v>5.47244710979665E-2</v>
      </c>
      <c r="AF5" s="6">
        <v>0.73364430983853302</v>
      </c>
      <c r="AG5" s="6">
        <v>9.3809360204215195E-2</v>
      </c>
      <c r="AH5" s="6">
        <v>0.90991666666666704</v>
      </c>
      <c r="AI5" s="6">
        <v>0.142764061937703</v>
      </c>
      <c r="AJ5" s="6">
        <v>1.8876650650439999</v>
      </c>
      <c r="AK5" s="6">
        <v>0.13664758203531599</v>
      </c>
      <c r="AL5" s="6">
        <v>-0.2549891848818</v>
      </c>
      <c r="AM5" s="6">
        <v>4.0913882842884497E-2</v>
      </c>
      <c r="AN5" s="6">
        <v>1.702</v>
      </c>
      <c r="AO5" s="6">
        <v>0.14318818786079099</v>
      </c>
      <c r="AP5" s="6">
        <v>0.78441666666666698</v>
      </c>
      <c r="AQ5" s="6">
        <v>0.124251209632897</v>
      </c>
      <c r="AR5" s="6">
        <v>0.57269486811986703</v>
      </c>
      <c r="AS5" s="6">
        <v>4.6364859938418101E-2</v>
      </c>
      <c r="AT5" s="6">
        <v>0.38451294090979998</v>
      </c>
      <c r="AU5" s="6">
        <v>5.46578215342306E-2</v>
      </c>
      <c r="AV5" s="6">
        <v>1.11266666666667</v>
      </c>
      <c r="AW5" s="6">
        <v>8.9878224493451397E-2</v>
      </c>
      <c r="AX5" s="6">
        <v>0.90991666666666704</v>
      </c>
      <c r="AY5" s="6">
        <v>0.142764061937703</v>
      </c>
      <c r="AZ5" s="6">
        <v>178.91461830466699</v>
      </c>
      <c r="BA5" s="6">
        <v>11.163292092149399</v>
      </c>
      <c r="BB5" s="6">
        <v>169.20112769806701</v>
      </c>
      <c r="BC5" s="6">
        <v>7.6009156027109297</v>
      </c>
    </row>
    <row r="6" spans="1:55" x14ac:dyDescent="0.25">
      <c r="A6" s="83" t="s">
        <v>194</v>
      </c>
      <c r="B6" s="39">
        <v>3.19</v>
      </c>
      <c r="C6" s="39">
        <v>0.14000000000000001</v>
      </c>
      <c r="D6" s="39">
        <v>1.42</v>
      </c>
      <c r="E6" s="39">
        <v>0.05</v>
      </c>
      <c r="F6" s="39">
        <v>0.51</v>
      </c>
      <c r="G6" s="39">
        <v>0.04</v>
      </c>
      <c r="H6" s="39">
        <v>0.38</v>
      </c>
      <c r="I6" s="39">
        <v>0.1</v>
      </c>
      <c r="J6" s="39">
        <v>1.78</v>
      </c>
      <c r="K6" s="39">
        <v>0.11</v>
      </c>
      <c r="L6" s="39" t="s">
        <v>195</v>
      </c>
      <c r="M6" s="39">
        <v>0.04</v>
      </c>
      <c r="N6" s="39">
        <v>0.46</v>
      </c>
      <c r="O6" s="39">
        <v>0.18</v>
      </c>
      <c r="P6" s="39">
        <v>0.47</v>
      </c>
      <c r="Q6" s="39">
        <v>0.04</v>
      </c>
      <c r="R6" s="39">
        <v>0.45</v>
      </c>
      <c r="S6" s="39">
        <v>0.04</v>
      </c>
      <c r="T6" s="39">
        <v>0.28000000000000003</v>
      </c>
      <c r="U6" s="39">
        <v>0.03</v>
      </c>
      <c r="V6" s="39" t="s">
        <v>196</v>
      </c>
      <c r="W6" s="39">
        <v>0.02</v>
      </c>
      <c r="X6" s="39">
        <v>0.45</v>
      </c>
      <c r="Y6" s="39">
        <v>0.04</v>
      </c>
      <c r="Z6" s="39">
        <v>0.4</v>
      </c>
      <c r="AA6" s="39">
        <v>0.04</v>
      </c>
      <c r="AB6" s="39">
        <v>0.26</v>
      </c>
      <c r="AC6" s="39">
        <v>0.03</v>
      </c>
      <c r="AD6" s="39">
        <v>0.2</v>
      </c>
      <c r="AE6" s="39">
        <v>0.02</v>
      </c>
      <c r="AF6" s="39">
        <v>0.47</v>
      </c>
      <c r="AG6" s="39">
        <v>0.04</v>
      </c>
      <c r="AH6" s="39">
        <v>0.5</v>
      </c>
      <c r="AI6" s="39">
        <v>0.04</v>
      </c>
      <c r="AJ6" s="39">
        <v>2.2200000000000002</v>
      </c>
      <c r="AK6" s="39">
        <v>0.09</v>
      </c>
      <c r="AL6" s="39" t="s">
        <v>197</v>
      </c>
      <c r="AM6" s="39">
        <v>0.02</v>
      </c>
      <c r="AN6" s="39">
        <v>1.78</v>
      </c>
      <c r="AO6" s="39">
        <v>0.11</v>
      </c>
      <c r="AP6" s="39">
        <v>0.4</v>
      </c>
      <c r="AQ6" s="39">
        <v>0.04</v>
      </c>
      <c r="AR6" s="39">
        <v>0.64</v>
      </c>
      <c r="AS6" s="39">
        <v>0.03</v>
      </c>
      <c r="AT6" s="39">
        <v>0.2</v>
      </c>
      <c r="AU6" s="39">
        <v>0.02</v>
      </c>
      <c r="AV6" s="39">
        <v>1.4</v>
      </c>
      <c r="AW6" s="39">
        <v>0.05</v>
      </c>
      <c r="AX6" s="39">
        <v>0.5</v>
      </c>
      <c r="AY6" s="39">
        <v>0.04</v>
      </c>
      <c r="AZ6" s="39">
        <v>178.41</v>
      </c>
      <c r="BA6" s="39">
        <v>8.5500000000000007</v>
      </c>
      <c r="BB6" s="39">
        <v>163.9</v>
      </c>
      <c r="BC6" s="39">
        <v>10.53</v>
      </c>
    </row>
    <row r="7" spans="1:55" x14ac:dyDescent="0.25">
      <c r="A7" s="83" t="s">
        <v>198</v>
      </c>
      <c r="B7" s="39">
        <v>3.8353799999999998</v>
      </c>
      <c r="C7" s="39">
        <v>0.26534999999999997</v>
      </c>
      <c r="D7" s="39">
        <v>1.6907700000000001</v>
      </c>
      <c r="E7" s="39">
        <v>9.1969999999999996E-2</v>
      </c>
      <c r="F7" s="39">
        <v>0.48615000000000003</v>
      </c>
      <c r="G7" s="39">
        <v>4.6390000000000001E-2</v>
      </c>
      <c r="H7" s="39">
        <v>0.50846000000000002</v>
      </c>
      <c r="I7" s="39">
        <v>0.11589000000000001</v>
      </c>
      <c r="J7" s="39">
        <v>2.1446200000000002</v>
      </c>
      <c r="K7" s="39">
        <v>0.21285999999999999</v>
      </c>
      <c r="L7" s="39" t="s">
        <v>199</v>
      </c>
      <c r="M7" s="39">
        <v>3.3939999999999998E-2</v>
      </c>
      <c r="N7" s="39">
        <v>1.0792299999999999</v>
      </c>
      <c r="O7" s="39">
        <v>0.24948000000000001</v>
      </c>
      <c r="P7" s="39">
        <v>0.56438999999999995</v>
      </c>
      <c r="Q7" s="39">
        <v>7.7670000000000003E-2</v>
      </c>
      <c r="R7" s="39">
        <v>0.56433999999999995</v>
      </c>
      <c r="S7" s="39">
        <v>5.441E-2</v>
      </c>
      <c r="T7" s="39">
        <v>0.31175000000000003</v>
      </c>
      <c r="U7" s="39">
        <v>6.4839999999999995E-2</v>
      </c>
      <c r="V7" s="39" t="s">
        <v>200</v>
      </c>
      <c r="W7" s="39">
        <v>1.4670000000000001E-2</v>
      </c>
      <c r="X7" s="39">
        <v>0.56435999999999997</v>
      </c>
      <c r="Y7" s="39">
        <v>5.441E-2</v>
      </c>
      <c r="Z7" s="39">
        <v>0.37974000000000002</v>
      </c>
      <c r="AA7" s="39">
        <v>3.4660000000000003E-2</v>
      </c>
      <c r="AB7" s="39">
        <v>0.31025000000000003</v>
      </c>
      <c r="AC7" s="39">
        <v>4.1009999999999998E-2</v>
      </c>
      <c r="AD7" s="39">
        <v>0.20074</v>
      </c>
      <c r="AE7" s="39">
        <v>2.2759999999999999E-2</v>
      </c>
      <c r="AF7" s="39">
        <v>0.56437999999999999</v>
      </c>
      <c r="AG7" s="39">
        <v>7.7649999999999997E-2</v>
      </c>
      <c r="AH7" s="39">
        <v>0.47538000000000002</v>
      </c>
      <c r="AI7" s="39">
        <v>4.3610000000000003E-2</v>
      </c>
      <c r="AJ7" s="39">
        <v>2.7760199999999999</v>
      </c>
      <c r="AK7" s="39">
        <v>0.15436</v>
      </c>
      <c r="AL7" s="39" t="s">
        <v>201</v>
      </c>
      <c r="AM7" s="39">
        <v>1.346E-2</v>
      </c>
      <c r="AN7" s="39">
        <v>2.1446200000000002</v>
      </c>
      <c r="AO7" s="39">
        <v>0.21285999999999999</v>
      </c>
      <c r="AP7" s="39">
        <v>0.37974000000000002</v>
      </c>
      <c r="AQ7" s="39">
        <v>3.4660000000000003E-2</v>
      </c>
      <c r="AR7" s="39">
        <v>0.76900000000000002</v>
      </c>
      <c r="AS7" s="39">
        <v>5.0349999999999999E-2</v>
      </c>
      <c r="AT7" s="39">
        <v>0.19946</v>
      </c>
      <c r="AU7" s="39">
        <v>2.247E-2</v>
      </c>
      <c r="AV7" s="39">
        <v>1.6707700000000001</v>
      </c>
      <c r="AW7" s="39">
        <v>9.1969999999999996E-2</v>
      </c>
      <c r="AX7" s="39">
        <v>0.47538000000000002</v>
      </c>
      <c r="AY7" s="39">
        <v>4.3610000000000003E-2</v>
      </c>
      <c r="AZ7" s="39">
        <v>180.13023000000001</v>
      </c>
      <c r="BA7" s="39">
        <v>7.3263699999999998</v>
      </c>
      <c r="BB7" s="39">
        <v>148.94208</v>
      </c>
      <c r="BC7" s="39">
        <v>9.9810099999999995</v>
      </c>
    </row>
    <row r="8" spans="1:55" x14ac:dyDescent="0.25">
      <c r="A8" s="83" t="s">
        <v>202</v>
      </c>
      <c r="B8" s="39">
        <v>5.1128600000000004</v>
      </c>
      <c r="C8" s="39">
        <v>0.84701000000000004</v>
      </c>
      <c r="D8" s="39">
        <v>2.1814300000000002</v>
      </c>
      <c r="E8" s="39">
        <v>0.27193000000000001</v>
      </c>
      <c r="F8" s="39">
        <v>0.36220999999999998</v>
      </c>
      <c r="G8" s="39">
        <v>6.2719999999999998E-2</v>
      </c>
      <c r="H8" s="39">
        <v>1.0242899999999999</v>
      </c>
      <c r="I8" s="39">
        <v>0.22233</v>
      </c>
      <c r="J8" s="39">
        <v>2.9314300000000002</v>
      </c>
      <c r="K8" s="39">
        <v>0.6341</v>
      </c>
      <c r="L8" s="39" t="s">
        <v>203</v>
      </c>
      <c r="M8" s="39">
        <v>2.1760000000000002E-2</v>
      </c>
      <c r="N8" s="39">
        <v>1.1971400000000001</v>
      </c>
      <c r="O8" s="39">
        <v>0.25830999999999998</v>
      </c>
      <c r="P8" s="39">
        <v>0.48207</v>
      </c>
      <c r="Q8" s="39">
        <v>0.11164</v>
      </c>
      <c r="R8" s="39">
        <v>0.4955</v>
      </c>
      <c r="S8" s="39">
        <v>9.7850000000000006E-2</v>
      </c>
      <c r="T8" s="39">
        <v>0.25276999999999999</v>
      </c>
      <c r="U8" s="39">
        <v>6.5610000000000002E-2</v>
      </c>
      <c r="V8" s="39" t="s">
        <v>204</v>
      </c>
      <c r="W8" s="39">
        <v>8.4200000000000004E-3</v>
      </c>
      <c r="X8" s="39">
        <v>0.4955</v>
      </c>
      <c r="Y8" s="39">
        <v>9.7850000000000006E-2</v>
      </c>
      <c r="Z8" s="39">
        <v>0.29886000000000001</v>
      </c>
      <c r="AA8" s="39">
        <v>2.1690000000000001E-2</v>
      </c>
      <c r="AB8" s="39">
        <v>0.25041000000000002</v>
      </c>
      <c r="AC8" s="39">
        <v>5.6169999999999998E-2</v>
      </c>
      <c r="AD8" s="39">
        <v>0.14208000000000001</v>
      </c>
      <c r="AE8" s="39">
        <v>2.5250000000000002E-2</v>
      </c>
      <c r="AF8" s="39">
        <v>0.48205999999999999</v>
      </c>
      <c r="AG8" s="39">
        <v>0.11162999999999999</v>
      </c>
      <c r="AH8" s="39">
        <v>0.36031000000000002</v>
      </c>
      <c r="AI8" s="39">
        <v>6.2330000000000003E-2</v>
      </c>
      <c r="AJ8" s="39">
        <v>3.5257700000000001</v>
      </c>
      <c r="AK8" s="39">
        <v>0.49963999999999997</v>
      </c>
      <c r="AL8" s="39" t="s">
        <v>205</v>
      </c>
      <c r="AM8" s="39">
        <v>7.3600000000000002E-3</v>
      </c>
      <c r="AN8" s="39">
        <v>2.9314300000000002</v>
      </c>
      <c r="AO8" s="39">
        <v>0.6341</v>
      </c>
      <c r="AP8" s="39">
        <v>0.29886000000000001</v>
      </c>
      <c r="AQ8" s="39">
        <v>2.1690000000000001E-2</v>
      </c>
      <c r="AR8" s="39">
        <v>1.0824499999999999</v>
      </c>
      <c r="AS8" s="39">
        <v>0.1358</v>
      </c>
      <c r="AT8" s="39">
        <v>0.14194999999999999</v>
      </c>
      <c r="AU8" s="39">
        <v>2.443E-2</v>
      </c>
      <c r="AV8" s="39">
        <v>2.1614300000000002</v>
      </c>
      <c r="AW8" s="39">
        <v>0.27193000000000001</v>
      </c>
      <c r="AX8" s="39">
        <v>0.36031000000000002</v>
      </c>
      <c r="AY8" s="39">
        <v>6.2330000000000003E-2</v>
      </c>
      <c r="AZ8" s="39">
        <v>185.90199999999999</v>
      </c>
      <c r="BA8" s="39">
        <v>2.9478800000000001</v>
      </c>
      <c r="BB8" s="39">
        <v>179.095</v>
      </c>
      <c r="BC8" s="39">
        <v>5.6488500000000004</v>
      </c>
    </row>
    <row r="9" spans="1:55" x14ac:dyDescent="0.25">
      <c r="A9" s="86" t="s">
        <v>206</v>
      </c>
      <c r="B9" s="39">
        <v>3.7845499999999999</v>
      </c>
      <c r="C9" s="39">
        <v>0.27100999999999997</v>
      </c>
      <c r="D9" s="39">
        <v>1.49091</v>
      </c>
      <c r="E9" s="39">
        <v>9.6280000000000004E-2</v>
      </c>
      <c r="F9" s="39">
        <v>0.63622999999999996</v>
      </c>
      <c r="G9" s="39">
        <v>4.1189999999999997E-2</v>
      </c>
      <c r="H9" s="39">
        <v>0.65181999999999995</v>
      </c>
      <c r="I9" s="39">
        <v>0.18415999999999999</v>
      </c>
      <c r="J9" s="39">
        <v>2.2936399999999999</v>
      </c>
      <c r="K9" s="39">
        <v>0.20519999999999999</v>
      </c>
      <c r="L9" s="39" t="s">
        <v>207</v>
      </c>
      <c r="M9" s="39">
        <v>2.3019999999999999E-2</v>
      </c>
      <c r="N9" s="39">
        <v>0.77273000000000003</v>
      </c>
      <c r="O9" s="39">
        <v>0.21415000000000001</v>
      </c>
      <c r="P9" s="39">
        <v>0.68542999999999998</v>
      </c>
      <c r="Q9" s="39">
        <v>2.2259999999999999E-2</v>
      </c>
      <c r="R9" s="39">
        <v>0.66607000000000005</v>
      </c>
      <c r="S9" s="39">
        <v>1.9470000000000001E-2</v>
      </c>
      <c r="T9" s="39">
        <v>0.39822999999999997</v>
      </c>
      <c r="U9" s="39">
        <v>2.3740000000000001E-2</v>
      </c>
      <c r="V9" s="39" t="s">
        <v>208</v>
      </c>
      <c r="W9" s="39">
        <v>8.9999999999999993E-3</v>
      </c>
      <c r="X9" s="39">
        <v>0.66608999999999996</v>
      </c>
      <c r="Y9" s="39">
        <v>1.9460000000000002E-2</v>
      </c>
      <c r="Z9" s="39">
        <v>0.46932000000000001</v>
      </c>
      <c r="AA9" s="39">
        <v>2.579E-2</v>
      </c>
      <c r="AB9" s="39">
        <v>0.36577999999999999</v>
      </c>
      <c r="AC9" s="39">
        <v>2.0230000000000001E-2</v>
      </c>
      <c r="AD9" s="39">
        <v>0.27044000000000001</v>
      </c>
      <c r="AE9" s="39">
        <v>1.7129999999999999E-2</v>
      </c>
      <c r="AF9" s="39">
        <v>0.68540000000000001</v>
      </c>
      <c r="AG9" s="39">
        <v>2.2290000000000001E-2</v>
      </c>
      <c r="AH9" s="39">
        <v>0.62341000000000002</v>
      </c>
      <c r="AI9" s="39">
        <v>4.0430000000000001E-2</v>
      </c>
      <c r="AJ9" s="39">
        <v>2.5445000000000002</v>
      </c>
      <c r="AK9" s="39">
        <v>0.19968</v>
      </c>
      <c r="AL9" s="39" t="s">
        <v>209</v>
      </c>
      <c r="AM9" s="39">
        <v>8.6700000000000006E-3</v>
      </c>
      <c r="AN9" s="39">
        <v>2.2936399999999999</v>
      </c>
      <c r="AO9" s="39">
        <v>0.20519999999999999</v>
      </c>
      <c r="AP9" s="39">
        <v>0.46932000000000001</v>
      </c>
      <c r="AQ9" s="39">
        <v>2.579E-2</v>
      </c>
      <c r="AR9" s="39">
        <v>0.73734</v>
      </c>
      <c r="AS9" s="39">
        <v>5.8590000000000003E-2</v>
      </c>
      <c r="AT9" s="39">
        <v>0.26859</v>
      </c>
      <c r="AU9" s="39">
        <v>1.485E-2</v>
      </c>
      <c r="AV9" s="39">
        <v>1.4709099999999999</v>
      </c>
      <c r="AW9" s="39">
        <v>9.6280000000000004E-2</v>
      </c>
      <c r="AX9" s="39">
        <v>0.62341000000000002</v>
      </c>
      <c r="AY9" s="39">
        <v>4.0430000000000001E-2</v>
      </c>
      <c r="AZ9" s="39">
        <v>190.666</v>
      </c>
      <c r="BA9" s="39">
        <v>3.6863999999999999</v>
      </c>
      <c r="BB9" s="39">
        <v>173.18899999999999</v>
      </c>
      <c r="BC9" s="39">
        <v>4.6462899999999996</v>
      </c>
    </row>
    <row r="10" spans="1:55" x14ac:dyDescent="0.25">
      <c r="A10" s="39" t="s">
        <v>210</v>
      </c>
      <c r="B10" s="39">
        <v>4.42889</v>
      </c>
      <c r="C10" s="39">
        <v>0.20058999999999999</v>
      </c>
      <c r="D10" s="39">
        <v>1.8588899999999999</v>
      </c>
      <c r="E10" s="39">
        <v>0.13850999999999999</v>
      </c>
      <c r="F10" s="39">
        <v>0.39737</v>
      </c>
      <c r="G10" s="39">
        <v>2.3699999999999999E-2</v>
      </c>
      <c r="H10" s="39">
        <v>0.88666999999999996</v>
      </c>
      <c r="I10" s="39">
        <v>0.33537</v>
      </c>
      <c r="J10" s="39">
        <v>2.57</v>
      </c>
      <c r="K10" s="39">
        <v>0.12093</v>
      </c>
      <c r="L10" s="39" t="s">
        <v>211</v>
      </c>
      <c r="M10" s="39">
        <v>2.5510000000000001E-2</v>
      </c>
      <c r="N10" s="39">
        <v>1.1855599999999999</v>
      </c>
      <c r="O10" s="39">
        <v>0.35458000000000001</v>
      </c>
      <c r="P10" s="39">
        <v>0.53573000000000004</v>
      </c>
      <c r="Q10" s="39">
        <v>3.005E-2</v>
      </c>
      <c r="R10" s="39">
        <v>0.53022999999999998</v>
      </c>
      <c r="S10" s="39">
        <v>4.0230000000000002E-2</v>
      </c>
      <c r="T10" s="39">
        <v>0.30568000000000001</v>
      </c>
      <c r="U10" s="39">
        <v>2.1659999999999999E-2</v>
      </c>
      <c r="V10" s="39" t="s">
        <v>212</v>
      </c>
      <c r="W10" s="39">
        <v>9.4800000000000006E-3</v>
      </c>
      <c r="X10" s="39">
        <v>0.53025</v>
      </c>
      <c r="Y10" s="39">
        <v>4.0250000000000001E-2</v>
      </c>
      <c r="Z10" s="39">
        <v>0.32457999999999998</v>
      </c>
      <c r="AA10" s="39">
        <v>3.0089999999999999E-2</v>
      </c>
      <c r="AB10" s="39">
        <v>0.29643000000000003</v>
      </c>
      <c r="AC10" s="39">
        <v>1.951E-2</v>
      </c>
      <c r="AD10" s="39">
        <v>0.16628000000000001</v>
      </c>
      <c r="AE10" s="39">
        <v>1.197E-2</v>
      </c>
      <c r="AF10" s="39">
        <v>0.53571999999999997</v>
      </c>
      <c r="AG10" s="39">
        <v>3.0030000000000001E-2</v>
      </c>
      <c r="AH10" s="39">
        <v>0.39167000000000002</v>
      </c>
      <c r="AI10" s="39">
        <v>2.154E-2</v>
      </c>
      <c r="AJ10" s="39">
        <v>3.0907200000000001</v>
      </c>
      <c r="AK10" s="39">
        <v>0.19422</v>
      </c>
      <c r="AL10" s="39" t="s">
        <v>213</v>
      </c>
      <c r="AM10" s="39">
        <v>7.8100000000000001E-3</v>
      </c>
      <c r="AN10" s="39">
        <v>2.57</v>
      </c>
      <c r="AO10" s="39">
        <v>0.12093</v>
      </c>
      <c r="AP10" s="39">
        <v>0.32457999999999998</v>
      </c>
      <c r="AQ10" s="39">
        <v>3.0089999999999999E-2</v>
      </c>
      <c r="AR10" s="39">
        <v>0.92476000000000003</v>
      </c>
      <c r="AS10" s="39">
        <v>4.4019999999999997E-2</v>
      </c>
      <c r="AT10" s="39">
        <v>0.16735</v>
      </c>
      <c r="AU10" s="39">
        <v>1.227E-2</v>
      </c>
      <c r="AV10" s="39">
        <v>1.8388899999999999</v>
      </c>
      <c r="AW10" s="39">
        <v>0.13850999999999999</v>
      </c>
      <c r="AX10" s="39">
        <v>0.39167000000000002</v>
      </c>
      <c r="AY10" s="39">
        <v>2.154E-2</v>
      </c>
      <c r="AZ10" s="39">
        <v>179.50299999999999</v>
      </c>
      <c r="BA10" s="39">
        <v>5.2293200000000004</v>
      </c>
      <c r="BB10" s="39">
        <v>167.13300000000001</v>
      </c>
      <c r="BC10" s="39">
        <v>8.70641</v>
      </c>
    </row>
    <row r="11" spans="1:55" x14ac:dyDescent="0.25">
      <c r="A11" s="39" t="s">
        <v>214</v>
      </c>
      <c r="B11" s="39">
        <v>4.6245500000000002</v>
      </c>
      <c r="C11" s="39">
        <v>0.19536000000000001</v>
      </c>
      <c r="D11" s="39">
        <v>1.8236399999999999</v>
      </c>
      <c r="E11" s="39">
        <v>0.10838</v>
      </c>
      <c r="F11" s="39">
        <v>0.45700000000000002</v>
      </c>
      <c r="G11" s="39">
        <v>4.3999999999999997E-2</v>
      </c>
      <c r="H11" s="39">
        <v>0.96272999999999997</v>
      </c>
      <c r="I11" s="39">
        <v>0.23482</v>
      </c>
      <c r="J11" s="39">
        <v>2.80091</v>
      </c>
      <c r="K11" s="39">
        <v>0.1401</v>
      </c>
      <c r="L11" s="39" t="s">
        <v>215</v>
      </c>
      <c r="M11" s="39">
        <v>2.8420000000000001E-2</v>
      </c>
      <c r="N11" s="39">
        <v>1.0527299999999999</v>
      </c>
      <c r="O11" s="39">
        <v>0.18751000000000001</v>
      </c>
      <c r="P11" s="39">
        <v>0.56762999999999997</v>
      </c>
      <c r="Q11" s="39">
        <v>4.6980000000000001E-2</v>
      </c>
      <c r="R11" s="39">
        <v>0.57216</v>
      </c>
      <c r="S11" s="39">
        <v>4.8669999999999998E-2</v>
      </c>
      <c r="T11" s="39">
        <v>0.32519999999999999</v>
      </c>
      <c r="U11" s="39">
        <v>3.9870000000000003E-2</v>
      </c>
      <c r="V11" s="39" t="s">
        <v>216</v>
      </c>
      <c r="W11" s="39">
        <v>1.1950000000000001E-2</v>
      </c>
      <c r="X11" s="39">
        <v>0.57216999999999996</v>
      </c>
      <c r="Y11" s="39">
        <v>4.8660000000000002E-2</v>
      </c>
      <c r="Z11" s="39">
        <v>0.35272999999999999</v>
      </c>
      <c r="AA11" s="39">
        <v>2.938E-2</v>
      </c>
      <c r="AB11" s="39">
        <v>0.31394</v>
      </c>
      <c r="AC11" s="39">
        <v>2.9929999999999998E-2</v>
      </c>
      <c r="AD11" s="39">
        <v>0.18486</v>
      </c>
      <c r="AE11" s="39">
        <v>1.6559999999999998E-2</v>
      </c>
      <c r="AF11" s="39">
        <v>0.56764000000000003</v>
      </c>
      <c r="AG11" s="39">
        <v>4.6980000000000001E-2</v>
      </c>
      <c r="AH11" s="39">
        <v>0.45374999999999999</v>
      </c>
      <c r="AI11" s="39">
        <v>4.4319999999999998E-2</v>
      </c>
      <c r="AJ11" s="39">
        <v>3.1410200000000001</v>
      </c>
      <c r="AK11" s="39">
        <v>0.17224999999999999</v>
      </c>
      <c r="AL11" s="39" t="s">
        <v>217</v>
      </c>
      <c r="AM11" s="39">
        <v>9.7000000000000003E-3</v>
      </c>
      <c r="AN11" s="39">
        <v>2.80091</v>
      </c>
      <c r="AO11" s="39">
        <v>0.1401</v>
      </c>
      <c r="AP11" s="39">
        <v>0.35272999999999999</v>
      </c>
      <c r="AQ11" s="39">
        <v>2.938E-2</v>
      </c>
      <c r="AR11" s="39">
        <v>0.92339000000000004</v>
      </c>
      <c r="AS11" s="39">
        <v>6.0229999999999999E-2</v>
      </c>
      <c r="AT11" s="39">
        <v>0.18465000000000001</v>
      </c>
      <c r="AU11" s="39">
        <v>1.789E-2</v>
      </c>
      <c r="AV11" s="39">
        <v>1.8036399999999999</v>
      </c>
      <c r="AW11" s="39">
        <v>0.10838</v>
      </c>
      <c r="AX11" s="39">
        <v>0.45374999999999999</v>
      </c>
      <c r="AY11" s="39">
        <v>4.4319999999999998E-2</v>
      </c>
      <c r="AZ11" s="39">
        <v>181.40799999999999</v>
      </c>
      <c r="BA11" s="39">
        <v>4.3992399999999998</v>
      </c>
      <c r="BB11" s="39">
        <v>173.44200000000001</v>
      </c>
      <c r="BC11" s="39">
        <v>5.1816599999999999</v>
      </c>
    </row>
    <row r="12" spans="1:55" x14ac:dyDescent="0.25">
      <c r="A12" s="39" t="s">
        <v>218</v>
      </c>
      <c r="B12" s="39">
        <v>3.3155600000000001</v>
      </c>
      <c r="C12" s="39">
        <v>0.15223999999999999</v>
      </c>
      <c r="D12" s="39">
        <v>1.4211100000000001</v>
      </c>
      <c r="E12" s="39">
        <v>0.10055</v>
      </c>
      <c r="F12" s="39">
        <v>0.39887</v>
      </c>
      <c r="G12" s="39">
        <v>3.1550000000000002E-2</v>
      </c>
      <c r="H12" s="39">
        <v>0.56555999999999995</v>
      </c>
      <c r="I12" s="39">
        <v>0.18781999999999999</v>
      </c>
      <c r="J12" s="39">
        <v>1.8944399999999999</v>
      </c>
      <c r="K12" s="39">
        <v>0.10453999999999999</v>
      </c>
      <c r="L12" s="39" t="s">
        <v>219</v>
      </c>
      <c r="M12" s="39">
        <v>1.9230000000000001E-2</v>
      </c>
      <c r="N12" s="39">
        <v>0.58667000000000002</v>
      </c>
      <c r="O12" s="39">
        <v>0.18526999999999999</v>
      </c>
      <c r="P12" s="39">
        <v>0.43865999999999999</v>
      </c>
      <c r="Q12" s="39">
        <v>5.6469999999999999E-2</v>
      </c>
      <c r="R12" s="39">
        <v>0.46010000000000001</v>
      </c>
      <c r="S12" s="39">
        <v>3.7429999999999998E-2</v>
      </c>
      <c r="T12" s="39">
        <v>0.24704999999999999</v>
      </c>
      <c r="U12" s="39">
        <v>5.1240000000000001E-2</v>
      </c>
      <c r="V12" s="39" t="s">
        <v>220</v>
      </c>
      <c r="W12" s="39">
        <v>1.0529999999999999E-2</v>
      </c>
      <c r="X12" s="39">
        <v>0.46011999999999997</v>
      </c>
      <c r="Y12" s="39">
        <v>3.7400000000000003E-2</v>
      </c>
      <c r="Z12" s="39">
        <v>0.34388999999999997</v>
      </c>
      <c r="AA12" s="39">
        <v>1.8169999999999999E-2</v>
      </c>
      <c r="AB12" s="39">
        <v>0.24646999999999999</v>
      </c>
      <c r="AC12" s="39">
        <v>3.585E-2</v>
      </c>
      <c r="AD12" s="39">
        <v>0.17246</v>
      </c>
      <c r="AE12" s="39">
        <v>1.511E-2</v>
      </c>
      <c r="AF12" s="39">
        <v>0.43865999999999999</v>
      </c>
      <c r="AG12" s="39">
        <v>5.645E-2</v>
      </c>
      <c r="AH12" s="39">
        <v>0.39111000000000001</v>
      </c>
      <c r="AI12" s="39">
        <v>2.7990000000000001E-2</v>
      </c>
      <c r="AJ12" s="39">
        <v>2.2946499999999999</v>
      </c>
      <c r="AK12" s="39">
        <v>0.12909000000000001</v>
      </c>
      <c r="AL12" s="39" t="s">
        <v>221</v>
      </c>
      <c r="AM12" s="39">
        <v>1.102E-2</v>
      </c>
      <c r="AN12" s="39">
        <v>1.8944399999999999</v>
      </c>
      <c r="AO12" s="39">
        <v>0.10453999999999999</v>
      </c>
      <c r="AP12" s="39">
        <v>0.34388999999999997</v>
      </c>
      <c r="AQ12" s="39">
        <v>1.8169999999999999E-2</v>
      </c>
      <c r="AR12" s="39">
        <v>0.70728999999999997</v>
      </c>
      <c r="AS12" s="39">
        <v>4.675E-2</v>
      </c>
      <c r="AT12" s="39">
        <v>0.17249</v>
      </c>
      <c r="AU12" s="39">
        <v>1.5679999999999999E-2</v>
      </c>
      <c r="AV12" s="39">
        <v>1.4011100000000001</v>
      </c>
      <c r="AW12" s="39">
        <v>0.10055</v>
      </c>
      <c r="AX12" s="39">
        <v>0.39111000000000001</v>
      </c>
      <c r="AY12" s="39">
        <v>2.7990000000000001E-2</v>
      </c>
      <c r="AZ12" s="39">
        <v>181.964</v>
      </c>
      <c r="BA12" s="39">
        <v>5.2702099999999996</v>
      </c>
      <c r="BB12" s="39">
        <v>161.827</v>
      </c>
      <c r="BC12" s="39">
        <v>7.0917700000000004</v>
      </c>
    </row>
    <row r="13" spans="1:55" x14ac:dyDescent="0.25">
      <c r="A13" s="39" t="s">
        <v>222</v>
      </c>
      <c r="B13" s="39">
        <v>4.2163599999999999</v>
      </c>
      <c r="C13" s="39">
        <v>0.24104999999999999</v>
      </c>
      <c r="D13" s="39">
        <v>1.95455</v>
      </c>
      <c r="E13" s="39">
        <v>0.14438999999999999</v>
      </c>
      <c r="F13" s="39">
        <v>0.59843999999999997</v>
      </c>
      <c r="G13" s="39">
        <v>7.3380000000000001E-2</v>
      </c>
      <c r="H13" s="39">
        <v>0.79</v>
      </c>
      <c r="I13" s="39">
        <v>0.51017999999999997</v>
      </c>
      <c r="J13" s="39">
        <v>2.2618200000000002</v>
      </c>
      <c r="K13" s="39">
        <v>0.25329000000000002</v>
      </c>
      <c r="L13" s="39" t="s">
        <v>223</v>
      </c>
      <c r="M13" s="39">
        <v>4.4970000000000003E-2</v>
      </c>
      <c r="N13" s="39">
        <v>0.71272999999999997</v>
      </c>
      <c r="O13" s="39">
        <v>0.41459000000000001</v>
      </c>
      <c r="P13" s="39">
        <v>0.87797000000000003</v>
      </c>
      <c r="Q13" s="39">
        <v>0.13269</v>
      </c>
      <c r="R13" s="39">
        <v>0.86890000000000001</v>
      </c>
      <c r="S13" s="39">
        <v>7.7329999999999996E-2</v>
      </c>
      <c r="T13" s="39">
        <v>0.53347</v>
      </c>
      <c r="U13" s="39">
        <v>0.12712999999999999</v>
      </c>
      <c r="V13" s="39" t="s">
        <v>224</v>
      </c>
      <c r="W13" s="39">
        <v>2.256E-2</v>
      </c>
      <c r="X13" s="39">
        <v>0.86894000000000005</v>
      </c>
      <c r="Y13" s="39">
        <v>7.7289999999999998E-2</v>
      </c>
      <c r="Z13" s="39">
        <v>0.55864000000000003</v>
      </c>
      <c r="AA13" s="39">
        <v>4.9160000000000002E-2</v>
      </c>
      <c r="AB13" s="39">
        <v>0.50770999999999999</v>
      </c>
      <c r="AC13" s="39">
        <v>7.6009999999999994E-2</v>
      </c>
      <c r="AD13" s="39">
        <v>0.25074000000000002</v>
      </c>
      <c r="AE13" s="39">
        <v>2.929E-2</v>
      </c>
      <c r="AF13" s="39">
        <v>0.87795999999999996</v>
      </c>
      <c r="AG13" s="39">
        <v>0.13267000000000001</v>
      </c>
      <c r="AH13" s="39">
        <v>0.58148</v>
      </c>
      <c r="AI13" s="39">
        <v>7.3859999999999995E-2</v>
      </c>
      <c r="AJ13" s="39">
        <v>2.9960599999999999</v>
      </c>
      <c r="AK13" s="39">
        <v>0.16314999999999999</v>
      </c>
      <c r="AL13" s="39" t="s">
        <v>225</v>
      </c>
      <c r="AM13" s="39">
        <v>2.3609999999999999E-2</v>
      </c>
      <c r="AN13" s="39">
        <v>2.2618200000000002</v>
      </c>
      <c r="AO13" s="39">
        <v>0.25329000000000002</v>
      </c>
      <c r="AP13" s="39">
        <v>0.55864000000000003</v>
      </c>
      <c r="AQ13" s="39">
        <v>4.9160000000000002E-2</v>
      </c>
      <c r="AR13" s="39">
        <v>0.96506999999999998</v>
      </c>
      <c r="AS13" s="39">
        <v>0.11992999999999999</v>
      </c>
      <c r="AT13" s="39">
        <v>0.25195000000000001</v>
      </c>
      <c r="AU13" s="39">
        <v>3.1009999999999999E-2</v>
      </c>
      <c r="AV13" s="39">
        <v>1.93455</v>
      </c>
      <c r="AW13" s="39">
        <v>0.14438999999999999</v>
      </c>
      <c r="AX13" s="39">
        <v>0.58148</v>
      </c>
      <c r="AY13" s="39">
        <v>7.3859999999999995E-2</v>
      </c>
      <c r="AZ13" s="39">
        <v>175.96</v>
      </c>
      <c r="BA13" s="39">
        <v>11.247400000000001</v>
      </c>
      <c r="BB13" s="39">
        <v>152.357</v>
      </c>
      <c r="BC13" s="39">
        <v>13.961600000000001</v>
      </c>
    </row>
    <row r="14" spans="1:55" x14ac:dyDescent="0.25">
      <c r="A14" s="83"/>
      <c r="B14" s="87"/>
      <c r="C14" s="88"/>
      <c r="D14" s="48"/>
      <c r="E14" s="54"/>
      <c r="F14" s="55"/>
      <c r="G14" s="54"/>
      <c r="H14" s="55"/>
      <c r="I14" s="54"/>
      <c r="J14" s="55"/>
      <c r="K14" s="54"/>
      <c r="L14" s="55"/>
      <c r="M14" s="54"/>
      <c r="N14" s="55"/>
      <c r="O14" s="54"/>
      <c r="P14" s="55"/>
      <c r="Q14" s="54"/>
      <c r="R14" s="55"/>
      <c r="S14" s="54"/>
      <c r="T14" s="55"/>
      <c r="U14" s="54"/>
      <c r="V14" s="55"/>
      <c r="W14" s="54"/>
      <c r="X14" s="55"/>
      <c r="Y14" s="54"/>
      <c r="Z14" s="55"/>
      <c r="AA14" s="54"/>
      <c r="AB14" s="55"/>
      <c r="AC14" s="54"/>
      <c r="AD14" s="55"/>
      <c r="AE14" s="54"/>
      <c r="AF14" s="55"/>
      <c r="AG14" s="54"/>
      <c r="AH14" s="55"/>
      <c r="AI14" s="54"/>
      <c r="AJ14" s="55"/>
      <c r="AK14" s="54"/>
      <c r="AL14" s="55"/>
      <c r="AM14" s="54"/>
      <c r="AN14" s="55"/>
      <c r="AO14" s="54"/>
      <c r="AP14" s="55"/>
      <c r="AQ14" s="54"/>
      <c r="AR14" s="55"/>
      <c r="AS14" s="54"/>
      <c r="AT14" s="55"/>
      <c r="AU14" s="54"/>
      <c r="AV14" s="55"/>
      <c r="AW14" s="54"/>
      <c r="AX14" s="55"/>
      <c r="AY14" s="54"/>
      <c r="AZ14" s="55"/>
      <c r="BA14" s="54"/>
      <c r="BB14" s="55"/>
      <c r="BC14" s="54"/>
    </row>
    <row r="15" spans="1:55" x14ac:dyDescent="0.25">
      <c r="A15" s="39" t="s">
        <v>226</v>
      </c>
      <c r="B15" s="39">
        <v>4.7411099999999999</v>
      </c>
      <c r="C15" s="39">
        <v>0.35754000000000002</v>
      </c>
      <c r="D15" s="39">
        <v>1.4911099999999999</v>
      </c>
      <c r="E15" s="39">
        <v>0.1217</v>
      </c>
      <c r="F15" s="39">
        <v>0.56803000000000003</v>
      </c>
      <c r="G15" s="39">
        <v>2.3859999999999999E-2</v>
      </c>
      <c r="H15" s="39">
        <v>0.33444000000000002</v>
      </c>
      <c r="I15" s="39">
        <v>6.948E-2</v>
      </c>
      <c r="J15" s="39">
        <v>3.25</v>
      </c>
      <c r="K15" s="39">
        <v>0.24093999999999999</v>
      </c>
      <c r="L15" s="39" t="s">
        <v>227</v>
      </c>
      <c r="M15" s="39">
        <v>3.6389999999999999E-2</v>
      </c>
      <c r="N15" s="39">
        <v>1.1711100000000001</v>
      </c>
      <c r="O15" s="39">
        <v>0.28738000000000002</v>
      </c>
      <c r="P15" s="39">
        <v>0.57679999999999998</v>
      </c>
      <c r="Q15" s="39">
        <v>5.6529999999999997E-2</v>
      </c>
      <c r="R15" s="39">
        <v>0.57330000000000003</v>
      </c>
      <c r="S15" s="39">
        <v>4.8959999999999997E-2</v>
      </c>
      <c r="T15" s="39">
        <v>0.32863999999999999</v>
      </c>
      <c r="U15" s="39">
        <v>4.1439999999999998E-2</v>
      </c>
      <c r="V15" s="39" t="s">
        <v>228</v>
      </c>
      <c r="W15" s="39">
        <v>7.7499999999999999E-3</v>
      </c>
      <c r="X15" s="39">
        <v>0.57332000000000005</v>
      </c>
      <c r="Y15" s="39">
        <v>4.8980000000000003E-2</v>
      </c>
      <c r="Z15" s="39">
        <v>0.34499999999999997</v>
      </c>
      <c r="AA15" s="39">
        <v>4.0309999999999999E-2</v>
      </c>
      <c r="AB15" s="39">
        <v>0.30743999999999999</v>
      </c>
      <c r="AC15" s="39">
        <v>3.2219999999999999E-2</v>
      </c>
      <c r="AD15" s="39">
        <v>0.23078000000000001</v>
      </c>
      <c r="AE15" s="39">
        <v>1.0840000000000001E-2</v>
      </c>
      <c r="AF15" s="39">
        <v>0.57679000000000002</v>
      </c>
      <c r="AG15" s="39">
        <v>5.6529999999999997E-2</v>
      </c>
      <c r="AH15" s="39">
        <v>0.56167</v>
      </c>
      <c r="AI15" s="39">
        <v>2.4240000000000001E-2</v>
      </c>
      <c r="AJ15" s="39">
        <v>2.88619</v>
      </c>
      <c r="AK15" s="39">
        <v>0.21343999999999999</v>
      </c>
      <c r="AL15" s="39" t="s">
        <v>229</v>
      </c>
      <c r="AM15" s="39">
        <v>4.8900000000000002E-3</v>
      </c>
      <c r="AN15" s="39">
        <v>3.25</v>
      </c>
      <c r="AO15" s="39">
        <v>0.24093999999999999</v>
      </c>
      <c r="AP15" s="39">
        <v>0.34499999999999997</v>
      </c>
      <c r="AQ15" s="39">
        <v>4.0309999999999999E-2</v>
      </c>
      <c r="AR15" s="39">
        <v>0.68054999999999999</v>
      </c>
      <c r="AS15" s="39">
        <v>6.4890000000000003E-2</v>
      </c>
      <c r="AT15" s="39">
        <v>0.23150999999999999</v>
      </c>
      <c r="AU15" s="39">
        <v>1.103E-2</v>
      </c>
      <c r="AV15" s="39">
        <v>1.4711099999999999</v>
      </c>
      <c r="AW15" s="39">
        <v>0.1217</v>
      </c>
      <c r="AX15" s="39">
        <v>0.56167</v>
      </c>
      <c r="AY15" s="39">
        <v>2.4240000000000001E-2</v>
      </c>
      <c r="AZ15" s="39">
        <v>177.798</v>
      </c>
      <c r="BA15" s="39">
        <v>5.0244900000000001</v>
      </c>
      <c r="BB15" s="39">
        <v>185.29300000000001</v>
      </c>
      <c r="BC15" s="39">
        <v>8.4161699999999993</v>
      </c>
    </row>
    <row r="16" spans="1:55" x14ac:dyDescent="0.25">
      <c r="A16" s="39" t="s">
        <v>230</v>
      </c>
      <c r="B16" s="39">
        <v>4.1980000000000004</v>
      </c>
      <c r="C16" s="39">
        <v>0.28155000000000002</v>
      </c>
      <c r="D16" s="39">
        <v>1.976</v>
      </c>
      <c r="E16" s="39">
        <v>0.22777</v>
      </c>
      <c r="F16" s="39">
        <v>0.51615999999999995</v>
      </c>
      <c r="G16" s="39">
        <v>5.117E-2</v>
      </c>
      <c r="H16" s="39">
        <v>0.88400000000000001</v>
      </c>
      <c r="I16" s="39">
        <v>0.29913000000000001</v>
      </c>
      <c r="J16" s="39">
        <v>2.222</v>
      </c>
      <c r="K16" s="39">
        <v>0.33906999999999998</v>
      </c>
      <c r="L16" s="39" t="s">
        <v>231</v>
      </c>
      <c r="M16" s="39">
        <v>4.4889999999999999E-2</v>
      </c>
      <c r="N16" s="39">
        <v>1.282</v>
      </c>
      <c r="O16" s="39">
        <v>0.42364000000000002</v>
      </c>
      <c r="P16" s="39">
        <v>0.78451000000000004</v>
      </c>
      <c r="Q16" s="39">
        <v>0.11985</v>
      </c>
      <c r="R16" s="39">
        <v>0.82028000000000001</v>
      </c>
      <c r="S16" s="39">
        <v>0.1348</v>
      </c>
      <c r="T16" s="39">
        <v>0.42608000000000001</v>
      </c>
      <c r="U16" s="39">
        <v>0.18451000000000001</v>
      </c>
      <c r="V16" s="39" t="s">
        <v>232</v>
      </c>
      <c r="W16" s="39">
        <v>8.7200000000000003E-3</v>
      </c>
      <c r="X16" s="39">
        <v>0.82030999999999998</v>
      </c>
      <c r="Y16" s="39">
        <v>0.13482</v>
      </c>
      <c r="Z16" s="39">
        <v>0.53363000000000005</v>
      </c>
      <c r="AA16" s="39">
        <v>4.7379999999999999E-2</v>
      </c>
      <c r="AB16" s="39">
        <v>0.45773999999999998</v>
      </c>
      <c r="AC16" s="39">
        <v>5.7779999999999998E-2</v>
      </c>
      <c r="AD16" s="39">
        <v>0.22147</v>
      </c>
      <c r="AE16" s="39">
        <v>2.683E-2</v>
      </c>
      <c r="AF16" s="39">
        <v>0.78452</v>
      </c>
      <c r="AG16" s="39">
        <v>0.11981</v>
      </c>
      <c r="AH16" s="39">
        <v>0.50312999999999997</v>
      </c>
      <c r="AI16" s="39">
        <v>5.1589999999999997E-2</v>
      </c>
      <c r="AJ16" s="39">
        <v>3.13951</v>
      </c>
      <c r="AK16" s="39">
        <v>0.21833</v>
      </c>
      <c r="AL16" s="39" t="s">
        <v>233</v>
      </c>
      <c r="AM16" s="39">
        <v>5.7800000000000004E-3</v>
      </c>
      <c r="AN16" s="39">
        <v>2.222</v>
      </c>
      <c r="AO16" s="39">
        <v>0.33906999999999998</v>
      </c>
      <c r="AP16" s="39">
        <v>0.53363000000000005</v>
      </c>
      <c r="AQ16" s="39">
        <v>4.7379999999999999E-2</v>
      </c>
      <c r="AR16" s="39">
        <v>0.96808000000000005</v>
      </c>
      <c r="AS16" s="39">
        <v>9.0630000000000002E-2</v>
      </c>
      <c r="AT16" s="39">
        <v>0.22278999999999999</v>
      </c>
      <c r="AU16" s="39">
        <v>2.8209999999999999E-2</v>
      </c>
      <c r="AV16" s="39">
        <v>1.956</v>
      </c>
      <c r="AW16" s="39">
        <v>0.22777</v>
      </c>
      <c r="AX16" s="39">
        <v>0.50312999999999997</v>
      </c>
      <c r="AY16" s="39">
        <v>5.1589999999999997E-2</v>
      </c>
      <c r="AZ16" s="39">
        <v>177.50800000000001</v>
      </c>
      <c r="BA16" s="39">
        <v>10.1228</v>
      </c>
      <c r="BB16" s="39">
        <v>132.886</v>
      </c>
      <c r="BC16" s="39">
        <v>9.1528600000000004</v>
      </c>
    </row>
    <row r="17" spans="1:55" x14ac:dyDescent="0.25">
      <c r="A17" s="39" t="s">
        <v>234</v>
      </c>
      <c r="B17" s="39">
        <v>2.7227299999999999</v>
      </c>
      <c r="C17" s="39">
        <v>0.12092</v>
      </c>
      <c r="D17" s="39">
        <v>1.0336399999999999</v>
      </c>
      <c r="E17" s="39">
        <v>5.2209999999999999E-2</v>
      </c>
      <c r="F17" s="39">
        <v>0.75309000000000004</v>
      </c>
      <c r="G17" s="39">
        <v>4.6460000000000001E-2</v>
      </c>
      <c r="H17" s="39">
        <v>0.36273</v>
      </c>
      <c r="I17" s="39">
        <v>6.6799999999999998E-2</v>
      </c>
      <c r="J17" s="39">
        <v>1.68909</v>
      </c>
      <c r="K17" s="39">
        <v>9.7619999999999998E-2</v>
      </c>
      <c r="L17" s="39" t="s">
        <v>235</v>
      </c>
      <c r="M17" s="39">
        <v>3.0259999999999999E-2</v>
      </c>
      <c r="N17" s="39">
        <v>0.33273000000000003</v>
      </c>
      <c r="O17" s="39">
        <v>6.6350000000000006E-2</v>
      </c>
      <c r="P17" s="39">
        <v>0.57003999999999999</v>
      </c>
      <c r="Q17" s="39">
        <v>3.117E-2</v>
      </c>
      <c r="R17" s="39">
        <v>0.56969000000000003</v>
      </c>
      <c r="S17" s="39">
        <v>3.2509999999999997E-2</v>
      </c>
      <c r="T17" s="39">
        <v>0.38319999999999999</v>
      </c>
      <c r="U17" s="39">
        <v>2.8410000000000001E-2</v>
      </c>
      <c r="V17" s="39" t="s">
        <v>236</v>
      </c>
      <c r="W17" s="39">
        <v>1.508E-2</v>
      </c>
      <c r="X17" s="39">
        <v>0.56976000000000004</v>
      </c>
      <c r="Y17" s="39">
        <v>3.2530000000000003E-2</v>
      </c>
      <c r="Z17" s="39">
        <v>0.62158999999999998</v>
      </c>
      <c r="AA17" s="39">
        <v>3.3750000000000002E-2</v>
      </c>
      <c r="AB17" s="39">
        <v>0.34100999999999998</v>
      </c>
      <c r="AC17" s="39">
        <v>2.1780000000000001E-2</v>
      </c>
      <c r="AD17" s="39">
        <v>0.31945000000000001</v>
      </c>
      <c r="AE17" s="39">
        <v>1.3939999999999999E-2</v>
      </c>
      <c r="AF17" s="39">
        <v>0.57006999999999997</v>
      </c>
      <c r="AG17" s="39">
        <v>3.1210000000000002E-2</v>
      </c>
      <c r="AH17" s="39">
        <v>0.73863999999999996</v>
      </c>
      <c r="AI17" s="39">
        <v>5.0979999999999998E-2</v>
      </c>
      <c r="AJ17" s="39">
        <v>1.71255</v>
      </c>
      <c r="AK17" s="39">
        <v>7.9070000000000001E-2</v>
      </c>
      <c r="AL17" s="39" t="s">
        <v>237</v>
      </c>
      <c r="AM17" s="39">
        <v>1.289E-2</v>
      </c>
      <c r="AN17" s="39">
        <v>1.68909</v>
      </c>
      <c r="AO17" s="39">
        <v>9.7619999999999998E-2</v>
      </c>
      <c r="AP17" s="39">
        <v>0.62158999999999998</v>
      </c>
      <c r="AQ17" s="39">
        <v>3.3750000000000002E-2</v>
      </c>
      <c r="AR17" s="39">
        <v>0.50173999999999996</v>
      </c>
      <c r="AS17" s="39">
        <v>2.7980000000000001E-2</v>
      </c>
      <c r="AT17" s="39">
        <v>0.31891000000000003</v>
      </c>
      <c r="AU17" s="39">
        <v>1.5299999999999999E-2</v>
      </c>
      <c r="AV17" s="39">
        <v>1.0136400000000001</v>
      </c>
      <c r="AW17" s="39">
        <v>5.2209999999999999E-2</v>
      </c>
      <c r="AX17" s="39">
        <v>0.73863999999999996</v>
      </c>
      <c r="AY17" s="39">
        <v>5.0979999999999998E-2</v>
      </c>
      <c r="AZ17" s="39">
        <v>177.666</v>
      </c>
      <c r="BA17" s="39">
        <v>12.4796</v>
      </c>
      <c r="BB17" s="39">
        <v>180.94399999999999</v>
      </c>
      <c r="BC17" s="39">
        <v>5.2597300000000002</v>
      </c>
    </row>
    <row r="18" spans="1:55" x14ac:dyDescent="0.25">
      <c r="A18" s="39" t="s">
        <v>238</v>
      </c>
      <c r="B18" s="39">
        <v>4.5144399999999996</v>
      </c>
      <c r="C18" s="39">
        <v>0.36617</v>
      </c>
      <c r="D18" s="39">
        <v>1.8711100000000001</v>
      </c>
      <c r="E18" s="39">
        <v>0.18617</v>
      </c>
      <c r="F18" s="39">
        <v>0.29381000000000002</v>
      </c>
      <c r="G18" s="39">
        <v>4.0649999999999999E-2</v>
      </c>
      <c r="H18" s="39">
        <v>0.54778000000000004</v>
      </c>
      <c r="I18" s="39">
        <v>0.13935</v>
      </c>
      <c r="J18" s="39">
        <v>2.6433300000000002</v>
      </c>
      <c r="K18" s="39">
        <v>0.20785000000000001</v>
      </c>
      <c r="L18" s="39" t="s">
        <v>239</v>
      </c>
      <c r="M18" s="39">
        <v>3.9100000000000003E-2</v>
      </c>
      <c r="N18" s="39">
        <v>1.26556</v>
      </c>
      <c r="O18" s="39">
        <v>0.12268999999999999</v>
      </c>
      <c r="P18" s="39">
        <v>0.33378000000000002</v>
      </c>
      <c r="Q18" s="39">
        <v>2.0490000000000001E-2</v>
      </c>
      <c r="R18" s="39">
        <v>0.37157000000000001</v>
      </c>
      <c r="S18" s="39">
        <v>2.947E-2</v>
      </c>
      <c r="T18" s="39">
        <v>0.17867</v>
      </c>
      <c r="U18" s="39">
        <v>2.1780000000000001E-2</v>
      </c>
      <c r="V18" s="39" t="s">
        <v>240</v>
      </c>
      <c r="W18" s="39">
        <v>1.2540000000000001E-2</v>
      </c>
      <c r="X18" s="39">
        <v>0.37158999999999998</v>
      </c>
      <c r="Y18" s="39">
        <v>2.946E-2</v>
      </c>
      <c r="Z18" s="39">
        <v>0.24332999999999999</v>
      </c>
      <c r="AA18" s="39">
        <v>4.0739999999999998E-2</v>
      </c>
      <c r="AB18" s="39">
        <v>0.19091</v>
      </c>
      <c r="AC18" s="39">
        <v>1.294E-2</v>
      </c>
      <c r="AD18" s="39">
        <v>0.10727</v>
      </c>
      <c r="AE18" s="39">
        <v>1.171E-2</v>
      </c>
      <c r="AF18" s="39">
        <v>0.33378999999999998</v>
      </c>
      <c r="AG18" s="39">
        <v>2.0490000000000001E-2</v>
      </c>
      <c r="AH18" s="39">
        <v>0.29021000000000002</v>
      </c>
      <c r="AI18" s="39">
        <v>4.0559999999999999E-2</v>
      </c>
      <c r="AJ18" s="39">
        <v>3.1399900000000001</v>
      </c>
      <c r="AK18" s="39">
        <v>0.29207</v>
      </c>
      <c r="AL18" s="39" t="s">
        <v>241</v>
      </c>
      <c r="AM18" s="39">
        <v>1.008E-2</v>
      </c>
      <c r="AN18" s="39">
        <v>2.6433300000000002</v>
      </c>
      <c r="AO18" s="39">
        <v>0.20785000000000001</v>
      </c>
      <c r="AP18" s="39">
        <v>0.24332999999999999</v>
      </c>
      <c r="AQ18" s="39">
        <v>4.0739999999999998E-2</v>
      </c>
      <c r="AR18" s="39">
        <v>0.83742000000000005</v>
      </c>
      <c r="AS18" s="39">
        <v>8.4640000000000007E-2</v>
      </c>
      <c r="AT18" s="39">
        <v>0.10764</v>
      </c>
      <c r="AU18" s="39">
        <v>1.2160000000000001E-2</v>
      </c>
      <c r="AV18" s="39">
        <v>1.85111</v>
      </c>
      <c r="AW18" s="39">
        <v>0.18617</v>
      </c>
      <c r="AX18" s="39">
        <v>0.29021000000000002</v>
      </c>
      <c r="AY18" s="39">
        <v>4.0559999999999999E-2</v>
      </c>
      <c r="AZ18" s="39">
        <v>175.625</v>
      </c>
      <c r="BA18" s="39">
        <v>9.0767000000000007</v>
      </c>
      <c r="BB18" s="39">
        <v>177.16300000000001</v>
      </c>
      <c r="BC18" s="39">
        <v>4.4912799999999997</v>
      </c>
    </row>
    <row r="19" spans="1:55" x14ac:dyDescent="0.25">
      <c r="A19" s="39" t="s">
        <v>242</v>
      </c>
      <c r="B19" s="39">
        <v>2.30091</v>
      </c>
      <c r="C19" s="39">
        <v>0.10811999999999999</v>
      </c>
      <c r="D19" s="39">
        <v>1.08091</v>
      </c>
      <c r="E19" s="39">
        <v>8.8260000000000005E-2</v>
      </c>
      <c r="F19" s="39">
        <v>1.4840199999999999</v>
      </c>
      <c r="G19" s="39">
        <v>0.16606000000000001</v>
      </c>
      <c r="H19" s="39">
        <v>0.40272999999999998</v>
      </c>
      <c r="I19" s="39">
        <v>0.10631</v>
      </c>
      <c r="J19" s="39">
        <v>1.22</v>
      </c>
      <c r="K19" s="39">
        <v>9.1759999999999994E-2</v>
      </c>
      <c r="L19" s="39" t="s">
        <v>243</v>
      </c>
      <c r="M19" s="39">
        <v>0.15126000000000001</v>
      </c>
      <c r="N19" s="39">
        <v>0.30454999999999999</v>
      </c>
      <c r="O19" s="39">
        <v>6.6239999999999993E-2</v>
      </c>
      <c r="P19" s="39">
        <v>1.0367299999999999</v>
      </c>
      <c r="Q19" s="39">
        <v>0.13900000000000001</v>
      </c>
      <c r="R19" s="39">
        <v>0.98609000000000002</v>
      </c>
      <c r="S19" s="39">
        <v>0.10137</v>
      </c>
      <c r="T19" s="39">
        <v>0.69489000000000001</v>
      </c>
      <c r="U19" s="39">
        <v>9.7299999999999998E-2</v>
      </c>
      <c r="V19" s="39" t="s">
        <v>244</v>
      </c>
      <c r="W19" s="39">
        <v>6.3729999999999995E-2</v>
      </c>
      <c r="X19" s="39">
        <v>0.98612</v>
      </c>
      <c r="Y19" s="39">
        <v>0.10138</v>
      </c>
      <c r="Z19" s="39">
        <v>1.5020500000000001</v>
      </c>
      <c r="AA19" s="39">
        <v>0.14853</v>
      </c>
      <c r="AB19" s="39">
        <v>0.60919000000000001</v>
      </c>
      <c r="AC19" s="39">
        <v>6.6369999999999998E-2</v>
      </c>
      <c r="AD19" s="39">
        <v>0.60152000000000005</v>
      </c>
      <c r="AE19" s="39">
        <v>8.4430000000000005E-2</v>
      </c>
      <c r="AF19" s="39">
        <v>1.03674</v>
      </c>
      <c r="AG19" s="39">
        <v>0.13893</v>
      </c>
      <c r="AH19" s="39">
        <v>1.45261</v>
      </c>
      <c r="AI19" s="39">
        <v>0.16236</v>
      </c>
      <c r="AJ19" s="39">
        <v>1.6412899999999999</v>
      </c>
      <c r="AK19" s="39">
        <v>8.3510000000000001E-2</v>
      </c>
      <c r="AL19" s="39" t="s">
        <v>245</v>
      </c>
      <c r="AM19" s="39">
        <v>5.203E-2</v>
      </c>
      <c r="AN19" s="39">
        <v>1.22</v>
      </c>
      <c r="AO19" s="39">
        <v>9.1759999999999994E-2</v>
      </c>
      <c r="AP19" s="39">
        <v>1.5020500000000001</v>
      </c>
      <c r="AQ19" s="39">
        <v>0.14853</v>
      </c>
      <c r="AR19" s="39">
        <v>0.49596000000000001</v>
      </c>
      <c r="AS19" s="39">
        <v>5.5350000000000003E-2</v>
      </c>
      <c r="AT19" s="39">
        <v>0.59897999999999996</v>
      </c>
      <c r="AU19" s="39">
        <v>8.5819999999999994E-2</v>
      </c>
      <c r="AV19" s="39">
        <v>1.06091</v>
      </c>
      <c r="AW19" s="39">
        <v>8.8260000000000005E-2</v>
      </c>
      <c r="AX19" s="39">
        <v>1.45261</v>
      </c>
      <c r="AY19" s="39">
        <v>0.16236</v>
      </c>
      <c r="AZ19" s="39">
        <v>173.69</v>
      </c>
      <c r="BA19" s="39">
        <v>11.061500000000001</v>
      </c>
      <c r="BB19" s="39">
        <v>164.62899999999999</v>
      </c>
      <c r="BC19" s="39">
        <v>5.8186499999999999</v>
      </c>
    </row>
    <row r="20" spans="1:55" x14ac:dyDescent="0.25">
      <c r="A20" s="39" t="s">
        <v>246</v>
      </c>
      <c r="B20" s="39">
        <v>2.71095</v>
      </c>
      <c r="C20" s="39">
        <v>0.12259</v>
      </c>
      <c r="D20" s="39">
        <v>1.30524</v>
      </c>
      <c r="E20" s="39">
        <v>8.2979999999999998E-2</v>
      </c>
      <c r="F20" s="39">
        <v>0.85733000000000004</v>
      </c>
      <c r="G20" s="39">
        <v>6.5790000000000001E-2</v>
      </c>
      <c r="H20" s="39">
        <v>0.74238000000000004</v>
      </c>
      <c r="I20" s="39">
        <v>0.19463</v>
      </c>
      <c r="J20" s="39">
        <v>1.40571</v>
      </c>
      <c r="K20" s="39">
        <v>5.8189999999999999E-2</v>
      </c>
      <c r="L20" s="39" t="s">
        <v>247</v>
      </c>
      <c r="M20" s="39">
        <v>7.2830000000000006E-2</v>
      </c>
      <c r="N20" s="39">
        <v>0.31190000000000001</v>
      </c>
      <c r="O20" s="39">
        <v>5.5100000000000003E-2</v>
      </c>
      <c r="P20" s="39">
        <v>0.82106000000000001</v>
      </c>
      <c r="Q20" s="39">
        <v>6.6989999999999994E-2</v>
      </c>
      <c r="R20" s="39">
        <v>0.82715000000000005</v>
      </c>
      <c r="S20" s="39">
        <v>5.6460000000000003E-2</v>
      </c>
      <c r="T20" s="39">
        <v>0.48255999999999999</v>
      </c>
      <c r="U20" s="39">
        <v>5.1749999999999997E-2</v>
      </c>
      <c r="V20" s="39" t="s">
        <v>248</v>
      </c>
      <c r="W20" s="39">
        <v>3.4569999999999997E-2</v>
      </c>
      <c r="X20" s="39">
        <v>0.82726</v>
      </c>
      <c r="Y20" s="39">
        <v>5.6430000000000001E-2</v>
      </c>
      <c r="Z20" s="39">
        <v>1.04619</v>
      </c>
      <c r="AA20" s="39">
        <v>6.5629999999999994E-2</v>
      </c>
      <c r="AB20" s="39">
        <v>0.43741999999999998</v>
      </c>
      <c r="AC20" s="39">
        <v>3.4660000000000003E-2</v>
      </c>
      <c r="AD20" s="39">
        <v>0.3624</v>
      </c>
      <c r="AE20" s="39">
        <v>2.281E-2</v>
      </c>
      <c r="AF20" s="39">
        <v>0.82106000000000001</v>
      </c>
      <c r="AG20" s="39">
        <v>6.7000000000000004E-2</v>
      </c>
      <c r="AH20" s="39">
        <v>0.84755999999999998</v>
      </c>
      <c r="AI20" s="39">
        <v>6.8599999999999994E-2</v>
      </c>
      <c r="AJ20" s="39">
        <v>1.8803399999999999</v>
      </c>
      <c r="AK20" s="39">
        <v>9.6860000000000002E-2</v>
      </c>
      <c r="AL20" s="39" t="s">
        <v>249</v>
      </c>
      <c r="AM20" s="39">
        <v>3.209E-2</v>
      </c>
      <c r="AN20" s="39">
        <v>1.40571</v>
      </c>
      <c r="AO20" s="39">
        <v>5.8189999999999999E-2</v>
      </c>
      <c r="AP20" s="39">
        <v>1.04619</v>
      </c>
      <c r="AQ20" s="39">
        <v>6.5629999999999994E-2</v>
      </c>
      <c r="AR20" s="39">
        <v>0.70048999999999995</v>
      </c>
      <c r="AS20" s="39">
        <v>4.9849999999999998E-2</v>
      </c>
      <c r="AT20" s="39">
        <v>0.36221999999999999</v>
      </c>
      <c r="AU20" s="39">
        <v>2.3890000000000002E-2</v>
      </c>
      <c r="AV20" s="39">
        <v>1.2852399999999999</v>
      </c>
      <c r="AW20" s="39">
        <v>8.2979999999999998E-2</v>
      </c>
      <c r="AX20" s="39">
        <v>0.84755999999999998</v>
      </c>
      <c r="AY20" s="39">
        <v>6.8599999999999994E-2</v>
      </c>
      <c r="AZ20" s="39">
        <v>188.89599999999999</v>
      </c>
      <c r="BA20" s="39">
        <v>11.8489</v>
      </c>
      <c r="BB20" s="39">
        <v>171.26499999999999</v>
      </c>
      <c r="BC20" s="39">
        <v>8.5235099999999999</v>
      </c>
    </row>
    <row r="21" spans="1:55" x14ac:dyDescent="0.25">
      <c r="A21" s="89" t="s">
        <v>122</v>
      </c>
      <c r="B21" s="90">
        <f t="shared" ref="B21:AG21" si="0">AVERAGE(B3:B20)</f>
        <v>3.6544018979266353</v>
      </c>
      <c r="C21" s="90">
        <f t="shared" si="0"/>
        <v>0.24553639617673409</v>
      </c>
      <c r="D21" s="90">
        <f t="shared" si="0"/>
        <v>1.5261252809832069</v>
      </c>
      <c r="E21" s="90">
        <f t="shared" si="0"/>
        <v>0.1159860548756291</v>
      </c>
      <c r="F21" s="90">
        <f t="shared" si="0"/>
        <v>0.63808696483755578</v>
      </c>
      <c r="G21" s="90">
        <f t="shared" si="0"/>
        <v>6.1360626599871584E-2</v>
      </c>
      <c r="H21" s="90">
        <f t="shared" si="0"/>
        <v>0.62719607186415238</v>
      </c>
      <c r="I21" s="90">
        <f t="shared" si="0"/>
        <v>0.1806454664713259</v>
      </c>
      <c r="J21" s="90">
        <f t="shared" si="0"/>
        <v>2.1288654404728398</v>
      </c>
      <c r="K21" s="90">
        <f t="shared" si="0"/>
        <v>0.18834513394045199</v>
      </c>
      <c r="L21" s="90">
        <f t="shared" si="0"/>
        <v>-0.70067934856620206</v>
      </c>
      <c r="M21" s="90">
        <f t="shared" si="0"/>
        <v>4.9095514814066654E-2</v>
      </c>
      <c r="N21" s="90">
        <f t="shared" si="0"/>
        <v>0.77160533633549122</v>
      </c>
      <c r="O21" s="90">
        <f t="shared" si="0"/>
        <v>0.19431754130999682</v>
      </c>
      <c r="P21" s="90">
        <f t="shared" si="0"/>
        <v>0.62623627560955863</v>
      </c>
      <c r="Q21" s="90">
        <f t="shared" si="0"/>
        <v>6.7270173125172431E-2</v>
      </c>
      <c r="R21" s="90">
        <f t="shared" si="0"/>
        <v>0.62863587146369226</v>
      </c>
      <c r="S21" s="90">
        <f t="shared" si="0"/>
        <v>5.8559099993932884E-2</v>
      </c>
      <c r="T21" s="90">
        <f t="shared" si="0"/>
        <v>0.37053572484631336</v>
      </c>
      <c r="U21" s="90">
        <f t="shared" si="0"/>
        <v>6.0283950462726152E-2</v>
      </c>
      <c r="V21" s="90">
        <f t="shared" si="0"/>
        <v>-0.26321848221249805</v>
      </c>
      <c r="W21" s="90">
        <f t="shared" si="0"/>
        <v>1.9884506262498436E-2</v>
      </c>
      <c r="X21" s="90">
        <f t="shared" si="0"/>
        <v>0.62867132637110623</v>
      </c>
      <c r="Y21" s="90">
        <f t="shared" si="0"/>
        <v>5.8556375853195196E-2</v>
      </c>
      <c r="Z21" s="90">
        <f t="shared" si="0"/>
        <v>0.56434555238363671</v>
      </c>
      <c r="AA21" s="90">
        <f t="shared" si="0"/>
        <v>5.0159139936235414E-2</v>
      </c>
      <c r="AB21" s="90">
        <f t="shared" si="0"/>
        <v>0.35091948532949474</v>
      </c>
      <c r="AC21" s="90">
        <f t="shared" si="0"/>
        <v>3.8633171038055532E-2</v>
      </c>
      <c r="AD21" s="90">
        <f t="shared" si="0"/>
        <v>0.26307984197946177</v>
      </c>
      <c r="AE21" s="90">
        <f t="shared" si="0"/>
        <v>2.5809365199945249E-2</v>
      </c>
      <c r="AF21" s="90">
        <f t="shared" si="0"/>
        <v>0.62623711198963428</v>
      </c>
      <c r="AG21" s="90">
        <f t="shared" si="0"/>
        <v>6.7266287375091077E-2</v>
      </c>
      <c r="AH21" s="90">
        <f t="shared" ref="AH21:BM21" si="1">AVERAGE(AH3:AH20)</f>
        <v>0.62706473429564458</v>
      </c>
      <c r="AI21" s="90">
        <f t="shared" si="1"/>
        <v>6.090704284071019E-2</v>
      </c>
      <c r="AJ21" s="90">
        <f t="shared" si="1"/>
        <v>2.4954920275940036</v>
      </c>
      <c r="AK21" s="90">
        <f t="shared" si="1"/>
        <v>0.17053708367868836</v>
      </c>
      <c r="AL21" s="90">
        <f t="shared" si="1"/>
        <v>-0.23228387328136399</v>
      </c>
      <c r="AM21" s="90">
        <f t="shared" si="1"/>
        <v>1.7555360540407131E-2</v>
      </c>
      <c r="AN21" s="90">
        <f t="shared" si="1"/>
        <v>2.1288654404728398</v>
      </c>
      <c r="AO21" s="90">
        <f t="shared" si="1"/>
        <v>0.18886252531389761</v>
      </c>
      <c r="AP21" s="90">
        <f t="shared" si="1"/>
        <v>0.56434555238363671</v>
      </c>
      <c r="AQ21" s="90">
        <f t="shared" si="1"/>
        <v>5.0159139936235414E-2</v>
      </c>
      <c r="AR21" s="90">
        <f t="shared" si="1"/>
        <v>0.74580919128755174</v>
      </c>
      <c r="AS21" s="90">
        <f t="shared" si="1"/>
        <v>6.2906374943040883E-2</v>
      </c>
      <c r="AT21" s="90">
        <f t="shared" si="1"/>
        <v>0.26280528925789198</v>
      </c>
      <c r="AU21" s="90">
        <f t="shared" si="1"/>
        <v>2.6037529355033735E-2</v>
      </c>
      <c r="AV21" s="90">
        <f t="shared" si="1"/>
        <v>1.5061252809832069</v>
      </c>
      <c r="AW21" s="90">
        <f t="shared" si="1"/>
        <v>0.1156020621901906</v>
      </c>
      <c r="AX21" s="90">
        <f t="shared" si="1"/>
        <v>0.62706473429564458</v>
      </c>
      <c r="AY21" s="90">
        <f t="shared" si="1"/>
        <v>6.090704284071019E-2</v>
      </c>
      <c r="AZ21" s="90">
        <f t="shared" si="1"/>
        <v>179.35849512828776</v>
      </c>
      <c r="BA21" s="90">
        <f t="shared" si="1"/>
        <v>8.3302689695298344</v>
      </c>
      <c r="BB21" s="90">
        <f t="shared" si="1"/>
        <v>167.3646452251987</v>
      </c>
      <c r="BC21" s="90">
        <f t="shared" si="1"/>
        <v>8.122137134071858</v>
      </c>
    </row>
  </sheetData>
  <mergeCells count="2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Z1:BA1"/>
    <mergeCell ref="BB1:BC1"/>
    <mergeCell ref="AP1:AQ1"/>
    <mergeCell ref="AR1:AS1"/>
    <mergeCell ref="AT1:AU1"/>
    <mergeCell ref="AV1:AW1"/>
    <mergeCell ref="AX1:AY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16" workbookViewId="0">
      <selection activeCell="J40" sqref="J40"/>
    </sheetView>
  </sheetViews>
  <sheetFormatPr defaultRowHeight="15" x14ac:dyDescent="0.25"/>
  <cols>
    <col min="2" max="2" width="10.5703125" bestFit="1" customWidth="1"/>
    <col min="3" max="3" width="10.42578125" bestFit="1" customWidth="1"/>
    <col min="4" max="4" width="11.28515625" bestFit="1" customWidth="1"/>
    <col min="5" max="5" width="16.5703125" bestFit="1" customWidth="1"/>
    <col min="6" max="6" width="18.5703125" bestFit="1" customWidth="1"/>
  </cols>
  <sheetData>
    <row r="1" spans="1:8" ht="15.75" thickBot="1" x14ac:dyDescent="0.3">
      <c r="A1" s="1"/>
      <c r="B1" s="2" t="s">
        <v>0</v>
      </c>
      <c r="C1" s="2" t="s">
        <v>1</v>
      </c>
      <c r="D1" s="2" t="s">
        <v>4</v>
      </c>
      <c r="E1" s="2" t="s">
        <v>11</v>
      </c>
      <c r="F1" s="3" t="s">
        <v>17</v>
      </c>
      <c r="G1" s="94" t="s">
        <v>267</v>
      </c>
      <c r="H1" s="94" t="s">
        <v>268</v>
      </c>
    </row>
    <row r="2" spans="1:8" x14ac:dyDescent="0.25">
      <c r="A2" s="6">
        <v>1</v>
      </c>
      <c r="B2" s="7" t="s">
        <v>24</v>
      </c>
      <c r="C2" s="7" t="s">
        <v>25</v>
      </c>
      <c r="D2" s="7">
        <v>68</v>
      </c>
      <c r="E2" s="10">
        <v>99.9</v>
      </c>
      <c r="F2" s="113">
        <v>58</v>
      </c>
      <c r="G2" s="123">
        <f>0+2+0+0</f>
        <v>2</v>
      </c>
      <c r="H2" s="123">
        <v>1</v>
      </c>
    </row>
    <row r="3" spans="1:8" x14ac:dyDescent="0.25">
      <c r="A3" s="6">
        <f>A2+1</f>
        <v>2</v>
      </c>
      <c r="B3" s="19" t="s">
        <v>33</v>
      </c>
      <c r="C3" s="15" t="s">
        <v>30</v>
      </c>
      <c r="D3" s="15">
        <v>66</v>
      </c>
      <c r="E3" s="17">
        <v>85.8</v>
      </c>
      <c r="F3" s="16">
        <v>63.8</v>
      </c>
      <c r="G3" s="122">
        <f>1+2+0+0</f>
        <v>3</v>
      </c>
      <c r="H3" s="122">
        <v>1</v>
      </c>
    </row>
    <row r="4" spans="1:8" x14ac:dyDescent="0.25">
      <c r="A4" s="22">
        <f>A3+1</f>
        <v>3</v>
      </c>
      <c r="B4" s="19" t="s">
        <v>35</v>
      </c>
      <c r="C4" s="19" t="s">
        <v>30</v>
      </c>
      <c r="D4" s="19">
        <v>70</v>
      </c>
      <c r="E4" s="24">
        <v>115.9</v>
      </c>
      <c r="F4" s="115">
        <v>56.5</v>
      </c>
      <c r="G4" s="122">
        <f>1+2+0+0</f>
        <v>3</v>
      </c>
      <c r="H4" s="122">
        <v>1</v>
      </c>
    </row>
    <row r="5" spans="1:8" x14ac:dyDescent="0.25">
      <c r="A5" s="22">
        <f t="shared" ref="A5:A32" si="0">A4+1</f>
        <v>4</v>
      </c>
      <c r="B5" s="19" t="s">
        <v>37</v>
      </c>
      <c r="C5" s="19" t="s">
        <v>25</v>
      </c>
      <c r="D5" s="19">
        <v>78</v>
      </c>
      <c r="E5" s="24">
        <v>114</v>
      </c>
      <c r="F5" s="23">
        <v>66.400000000000006</v>
      </c>
      <c r="G5" s="122">
        <f>0+2+0+0</f>
        <v>2</v>
      </c>
      <c r="H5" s="122">
        <v>1</v>
      </c>
    </row>
    <row r="6" spans="1:8" x14ac:dyDescent="0.25">
      <c r="A6" s="22">
        <f t="shared" si="0"/>
        <v>5</v>
      </c>
      <c r="B6" s="15" t="s">
        <v>45</v>
      </c>
      <c r="C6" s="15" t="s">
        <v>30</v>
      </c>
      <c r="D6" s="15">
        <v>85</v>
      </c>
      <c r="E6" s="17">
        <v>103.2</v>
      </c>
      <c r="F6" s="16">
        <v>71.400000000000006</v>
      </c>
      <c r="G6" s="122">
        <f>1+2+0+0</f>
        <v>3</v>
      </c>
      <c r="H6" s="122">
        <v>1</v>
      </c>
    </row>
    <row r="7" spans="1:8" x14ac:dyDescent="0.25">
      <c r="A7" s="22">
        <f t="shared" si="0"/>
        <v>6</v>
      </c>
      <c r="B7" s="15" t="s">
        <v>57</v>
      </c>
      <c r="C7" s="15" t="s">
        <v>30</v>
      </c>
      <c r="D7" s="15">
        <v>53</v>
      </c>
      <c r="E7" s="17">
        <v>77.900000000000006</v>
      </c>
      <c r="F7" s="118">
        <v>23.2</v>
      </c>
      <c r="G7" s="122">
        <f>1+0+0+2</f>
        <v>3</v>
      </c>
      <c r="H7" s="122">
        <v>1</v>
      </c>
    </row>
    <row r="8" spans="1:8" x14ac:dyDescent="0.25">
      <c r="A8" s="22">
        <f t="shared" si="0"/>
        <v>7</v>
      </c>
      <c r="B8" s="15" t="s">
        <v>63</v>
      </c>
      <c r="C8" s="15" t="s">
        <v>25</v>
      </c>
      <c r="D8" s="15">
        <v>68</v>
      </c>
      <c r="E8" s="17">
        <v>105</v>
      </c>
      <c r="F8" s="16">
        <v>62.4</v>
      </c>
      <c r="G8" s="122">
        <f>0+2+0+0</f>
        <v>2</v>
      </c>
      <c r="H8" s="122">
        <v>1</v>
      </c>
    </row>
    <row r="9" spans="1:8" x14ac:dyDescent="0.25">
      <c r="A9" s="22">
        <f t="shared" si="0"/>
        <v>8</v>
      </c>
      <c r="B9" s="15" t="s">
        <v>66</v>
      </c>
      <c r="C9" s="15" t="s">
        <v>25</v>
      </c>
      <c r="D9" s="15">
        <v>71</v>
      </c>
      <c r="E9" s="17">
        <v>80.7</v>
      </c>
      <c r="F9" s="119">
        <v>52.9</v>
      </c>
      <c r="G9" s="122">
        <f>0+2+0+1</f>
        <v>3</v>
      </c>
      <c r="H9" s="122">
        <v>1</v>
      </c>
    </row>
    <row r="10" spans="1:8" x14ac:dyDescent="0.25">
      <c r="A10" s="22">
        <f t="shared" si="0"/>
        <v>9</v>
      </c>
      <c r="B10" s="15" t="s">
        <v>69</v>
      </c>
      <c r="C10" s="15" t="s">
        <v>30</v>
      </c>
      <c r="D10" s="15">
        <v>69</v>
      </c>
      <c r="E10" s="17">
        <v>124.7</v>
      </c>
      <c r="F10" s="74">
        <v>79</v>
      </c>
      <c r="G10" s="122">
        <f>1+2+0+0</f>
        <v>3</v>
      </c>
      <c r="H10" s="122">
        <v>1</v>
      </c>
    </row>
    <row r="11" spans="1:8" x14ac:dyDescent="0.25">
      <c r="A11" s="22">
        <f t="shared" si="0"/>
        <v>10</v>
      </c>
      <c r="B11" s="15" t="s">
        <v>74</v>
      </c>
      <c r="C11" s="15" t="s">
        <v>25</v>
      </c>
      <c r="D11" s="15">
        <v>78</v>
      </c>
      <c r="E11" s="17">
        <v>125.8</v>
      </c>
      <c r="F11" s="120">
        <v>52.3</v>
      </c>
      <c r="G11" s="122">
        <f>0+2+0+1</f>
        <v>3</v>
      </c>
      <c r="H11" s="122">
        <v>1</v>
      </c>
    </row>
    <row r="12" spans="1:8" x14ac:dyDescent="0.25">
      <c r="A12" s="22">
        <f t="shared" si="0"/>
        <v>11</v>
      </c>
      <c r="B12" s="15" t="s">
        <v>29</v>
      </c>
      <c r="C12" s="15" t="s">
        <v>30</v>
      </c>
      <c r="D12" s="15">
        <v>57</v>
      </c>
      <c r="E12" s="17">
        <v>51.5</v>
      </c>
      <c r="F12" s="114">
        <v>18.100000000000001</v>
      </c>
      <c r="G12" s="122">
        <f>1+0+1+2</f>
        <v>4</v>
      </c>
      <c r="H12" s="122">
        <v>2</v>
      </c>
    </row>
    <row r="13" spans="1:8" x14ac:dyDescent="0.25">
      <c r="A13" s="22">
        <f t="shared" si="0"/>
        <v>12</v>
      </c>
      <c r="B13" s="15" t="s">
        <v>38</v>
      </c>
      <c r="C13" s="15" t="s">
        <v>30</v>
      </c>
      <c r="D13" s="15">
        <v>75</v>
      </c>
      <c r="E13" s="17">
        <v>80.099999999999994</v>
      </c>
      <c r="F13" s="116">
        <v>43.107769423558899</v>
      </c>
      <c r="G13" s="122">
        <f>1+2+0+1</f>
        <v>4</v>
      </c>
      <c r="H13" s="122">
        <v>2</v>
      </c>
    </row>
    <row r="14" spans="1:8" x14ac:dyDescent="0.25">
      <c r="A14" s="22">
        <f t="shared" si="0"/>
        <v>13</v>
      </c>
      <c r="B14" s="15" t="s">
        <v>41</v>
      </c>
      <c r="C14" s="15" t="s">
        <v>30</v>
      </c>
      <c r="D14" s="15">
        <v>80</v>
      </c>
      <c r="E14" s="17">
        <v>91.6</v>
      </c>
      <c r="F14" s="117">
        <v>47.8</v>
      </c>
      <c r="G14" s="122">
        <f>1+2+0+1</f>
        <v>4</v>
      </c>
      <c r="H14" s="122">
        <v>2</v>
      </c>
    </row>
    <row r="15" spans="1:8" x14ac:dyDescent="0.25">
      <c r="A15" s="22">
        <f t="shared" si="0"/>
        <v>14</v>
      </c>
      <c r="B15" s="15" t="s">
        <v>42</v>
      </c>
      <c r="C15" s="15" t="s">
        <v>30</v>
      </c>
      <c r="D15" s="15">
        <v>75</v>
      </c>
      <c r="E15" s="17">
        <v>80.400000000000006</v>
      </c>
      <c r="F15" s="118">
        <v>31.8</v>
      </c>
      <c r="G15" s="122">
        <f>1+2+0+2</f>
        <v>5</v>
      </c>
      <c r="H15" s="122">
        <v>2</v>
      </c>
    </row>
    <row r="16" spans="1:8" x14ac:dyDescent="0.25">
      <c r="A16" s="22">
        <f t="shared" si="0"/>
        <v>15</v>
      </c>
      <c r="B16" s="15" t="s">
        <v>48</v>
      </c>
      <c r="C16" s="15" t="s">
        <v>25</v>
      </c>
      <c r="D16" s="15">
        <v>72</v>
      </c>
      <c r="E16" s="17">
        <v>64</v>
      </c>
      <c r="F16" s="114">
        <v>32.299999999999997</v>
      </c>
      <c r="G16" s="122">
        <f>0+2+1+2</f>
        <v>5</v>
      </c>
      <c r="H16" s="122">
        <v>2</v>
      </c>
    </row>
    <row r="17" spans="1:8" x14ac:dyDescent="0.25">
      <c r="A17" s="22">
        <f t="shared" si="0"/>
        <v>16</v>
      </c>
      <c r="B17" s="15" t="s">
        <v>53</v>
      </c>
      <c r="C17" s="15" t="s">
        <v>30</v>
      </c>
      <c r="D17" s="15">
        <v>76</v>
      </c>
      <c r="E17" s="17">
        <v>87.1</v>
      </c>
      <c r="F17" s="117">
        <v>45.8</v>
      </c>
      <c r="G17" s="122">
        <f>1+2+0+1</f>
        <v>4</v>
      </c>
      <c r="H17" s="122">
        <v>2</v>
      </c>
    </row>
    <row r="18" spans="1:8" x14ac:dyDescent="0.25">
      <c r="A18" s="22">
        <f t="shared" si="0"/>
        <v>17</v>
      </c>
      <c r="B18" s="15" t="s">
        <v>55</v>
      </c>
      <c r="C18" s="15" t="s">
        <v>30</v>
      </c>
      <c r="D18" s="15">
        <v>82</v>
      </c>
      <c r="E18" s="17">
        <v>62.8</v>
      </c>
      <c r="F18" s="16">
        <v>62.2</v>
      </c>
      <c r="G18" s="122">
        <f>1+2+1+0</f>
        <v>4</v>
      </c>
      <c r="H18" s="122">
        <v>2</v>
      </c>
    </row>
    <row r="19" spans="1:8" x14ac:dyDescent="0.25">
      <c r="A19" s="22">
        <f t="shared" si="0"/>
        <v>18</v>
      </c>
      <c r="B19" s="15" t="s">
        <v>65</v>
      </c>
      <c r="C19" s="15" t="s">
        <v>25</v>
      </c>
      <c r="D19" s="15">
        <v>69</v>
      </c>
      <c r="E19" s="17">
        <v>55.7</v>
      </c>
      <c r="F19" s="114">
        <v>32.200000000000003</v>
      </c>
      <c r="G19" s="122">
        <f>0+2+1+2</f>
        <v>5</v>
      </c>
      <c r="H19" s="122">
        <v>2</v>
      </c>
    </row>
    <row r="20" spans="1:8" x14ac:dyDescent="0.25">
      <c r="A20" s="22">
        <f t="shared" si="0"/>
        <v>19</v>
      </c>
      <c r="B20" s="15" t="s">
        <v>68</v>
      </c>
      <c r="C20" s="15" t="s">
        <v>30</v>
      </c>
      <c r="D20" s="15">
        <v>69</v>
      </c>
      <c r="E20" s="17">
        <v>77.400000000000006</v>
      </c>
      <c r="F20" s="118">
        <v>22</v>
      </c>
      <c r="G20" s="122">
        <f>1+2+0+2</f>
        <v>5</v>
      </c>
      <c r="H20" s="122">
        <v>2</v>
      </c>
    </row>
    <row r="21" spans="1:8" x14ac:dyDescent="0.25">
      <c r="A21" s="22">
        <f t="shared" si="0"/>
        <v>20</v>
      </c>
      <c r="B21" s="15" t="s">
        <v>72</v>
      </c>
      <c r="C21" s="15" t="s">
        <v>30</v>
      </c>
      <c r="D21" s="15">
        <v>77</v>
      </c>
      <c r="E21" s="17">
        <v>86</v>
      </c>
      <c r="F21" s="117">
        <v>36.6</v>
      </c>
      <c r="G21" s="122">
        <f>1+2+0+1</f>
        <v>4</v>
      </c>
      <c r="H21" s="122">
        <v>2</v>
      </c>
    </row>
    <row r="22" spans="1:8" x14ac:dyDescent="0.25">
      <c r="A22" s="22">
        <f t="shared" si="0"/>
        <v>21</v>
      </c>
      <c r="B22" s="15" t="s">
        <v>76</v>
      </c>
      <c r="C22" s="15" t="s">
        <v>30</v>
      </c>
      <c r="D22" s="15">
        <v>69</v>
      </c>
      <c r="E22" s="17">
        <v>79.400000000000006</v>
      </c>
      <c r="F22" s="114">
        <v>26.9</v>
      </c>
      <c r="G22" s="122">
        <f>1+2+0+2</f>
        <v>5</v>
      </c>
      <c r="H22" s="122">
        <v>2</v>
      </c>
    </row>
    <row r="23" spans="1:8" x14ac:dyDescent="0.25">
      <c r="A23" s="22">
        <f t="shared" si="0"/>
        <v>22</v>
      </c>
      <c r="B23" s="124" t="s">
        <v>82</v>
      </c>
      <c r="C23" s="124" t="s">
        <v>25</v>
      </c>
      <c r="D23" s="124">
        <v>75</v>
      </c>
      <c r="E23" s="124">
        <v>133.80000000000001</v>
      </c>
      <c r="F23" s="127">
        <v>31.6</v>
      </c>
      <c r="G23" s="122">
        <f>0+2+0+2</f>
        <v>4</v>
      </c>
      <c r="H23" s="122">
        <v>2</v>
      </c>
    </row>
    <row r="24" spans="1:8" x14ac:dyDescent="0.25">
      <c r="A24" s="22">
        <f t="shared" si="0"/>
        <v>23</v>
      </c>
      <c r="B24" s="15" t="s">
        <v>44</v>
      </c>
      <c r="C24" s="15" t="s">
        <v>30</v>
      </c>
      <c r="D24" s="15">
        <v>69</v>
      </c>
      <c r="E24" s="17">
        <v>47.5</v>
      </c>
      <c r="F24" s="114">
        <v>18.3</v>
      </c>
      <c r="G24" s="122">
        <f>1+2+2+2</f>
        <v>7</v>
      </c>
      <c r="H24" s="122">
        <v>3</v>
      </c>
    </row>
    <row r="25" spans="1:8" x14ac:dyDescent="0.25">
      <c r="A25" s="22">
        <f t="shared" si="0"/>
        <v>24</v>
      </c>
      <c r="B25" s="15" t="s">
        <v>46</v>
      </c>
      <c r="C25" s="15" t="s">
        <v>30</v>
      </c>
      <c r="D25" s="15">
        <v>87</v>
      </c>
      <c r="E25" s="17">
        <v>91</v>
      </c>
      <c r="F25" s="114">
        <v>21.2</v>
      </c>
      <c r="G25" s="122">
        <f>1+2+0+3</f>
        <v>6</v>
      </c>
      <c r="H25" s="122">
        <v>3</v>
      </c>
    </row>
    <row r="26" spans="1:8" x14ac:dyDescent="0.25">
      <c r="A26" s="22">
        <f t="shared" si="0"/>
        <v>25</v>
      </c>
      <c r="B26" s="15" t="s">
        <v>49</v>
      </c>
      <c r="C26" s="15" t="s">
        <v>30</v>
      </c>
      <c r="D26" s="15">
        <v>54</v>
      </c>
      <c r="E26" s="17">
        <v>42.3</v>
      </c>
      <c r="F26" s="16" t="s">
        <v>32</v>
      </c>
      <c r="G26" s="122">
        <f>1+0+2+3</f>
        <v>6</v>
      </c>
      <c r="H26" s="122">
        <v>3</v>
      </c>
    </row>
    <row r="27" spans="1:8" x14ac:dyDescent="0.25">
      <c r="A27" s="22">
        <f t="shared" si="0"/>
        <v>26</v>
      </c>
      <c r="B27" s="15" t="s">
        <v>59</v>
      </c>
      <c r="C27" s="15" t="s">
        <v>30</v>
      </c>
      <c r="D27" s="15">
        <v>80</v>
      </c>
      <c r="E27" s="17">
        <v>72</v>
      </c>
      <c r="F27" s="118">
        <v>25.351429956374201</v>
      </c>
      <c r="G27" s="122">
        <f>1+2+1+2</f>
        <v>6</v>
      </c>
      <c r="H27" s="122">
        <v>3</v>
      </c>
    </row>
    <row r="28" spans="1:8" x14ac:dyDescent="0.25">
      <c r="A28" s="22">
        <f t="shared" si="0"/>
        <v>27</v>
      </c>
      <c r="B28" s="15" t="s">
        <v>61</v>
      </c>
      <c r="C28" s="15" t="s">
        <v>30</v>
      </c>
      <c r="D28" s="15">
        <v>73</v>
      </c>
      <c r="E28" s="17">
        <v>73.5</v>
      </c>
      <c r="F28" s="114">
        <v>33.299999999999997</v>
      </c>
      <c r="G28" s="122">
        <f>1+2+1+2</f>
        <v>6</v>
      </c>
      <c r="H28" s="122">
        <v>3</v>
      </c>
    </row>
    <row r="29" spans="1:8" x14ac:dyDescent="0.25">
      <c r="A29" s="22">
        <f t="shared" si="0"/>
        <v>28</v>
      </c>
      <c r="B29" s="15" t="s">
        <v>77</v>
      </c>
      <c r="C29" s="15" t="s">
        <v>30</v>
      </c>
      <c r="D29" s="15">
        <v>70</v>
      </c>
      <c r="E29" s="17">
        <v>71.900000000000006</v>
      </c>
      <c r="F29" s="114">
        <v>29.7</v>
      </c>
      <c r="G29" s="122">
        <f>1+2+1+2</f>
        <v>6</v>
      </c>
      <c r="H29" s="122">
        <v>3</v>
      </c>
    </row>
    <row r="30" spans="1:8" x14ac:dyDescent="0.25">
      <c r="A30" s="22">
        <f t="shared" si="0"/>
        <v>29</v>
      </c>
      <c r="B30" s="91" t="s">
        <v>79</v>
      </c>
      <c r="C30" s="91" t="s">
        <v>30</v>
      </c>
      <c r="D30" s="91">
        <v>81</v>
      </c>
      <c r="E30" s="92">
        <v>74.8</v>
      </c>
      <c r="F30" s="129">
        <v>29.8</v>
      </c>
      <c r="G30" s="122">
        <f>1+2+1+2</f>
        <v>6</v>
      </c>
      <c r="H30" s="122">
        <v>3</v>
      </c>
    </row>
    <row r="31" spans="1:8" x14ac:dyDescent="0.25">
      <c r="A31" s="22">
        <f t="shared" si="0"/>
        <v>30</v>
      </c>
      <c r="B31" s="125" t="s">
        <v>81</v>
      </c>
      <c r="C31" s="125" t="s">
        <v>30</v>
      </c>
      <c r="D31" s="125">
        <v>78</v>
      </c>
      <c r="E31" s="126">
        <v>50.5</v>
      </c>
      <c r="F31" s="128" t="s">
        <v>32</v>
      </c>
      <c r="G31" s="122">
        <f>1+2+1+3</f>
        <v>7</v>
      </c>
      <c r="H31" s="122">
        <v>3</v>
      </c>
    </row>
    <row r="32" spans="1:8" x14ac:dyDescent="0.25">
      <c r="A32" s="22">
        <f t="shared" si="0"/>
        <v>31</v>
      </c>
      <c r="B32" s="93" t="s">
        <v>84</v>
      </c>
      <c r="C32" s="93" t="s">
        <v>30</v>
      </c>
      <c r="D32" s="93">
        <v>74</v>
      </c>
      <c r="E32" s="93">
        <v>59.6</v>
      </c>
      <c r="F32" s="121">
        <v>27.4</v>
      </c>
      <c r="G32" s="122">
        <f>1+2+1+2</f>
        <v>6</v>
      </c>
      <c r="H32" s="122">
        <v>3</v>
      </c>
    </row>
    <row r="33" spans="2:11" ht="15.75" thickBot="1" x14ac:dyDescent="0.3"/>
    <row r="34" spans="2:11" x14ac:dyDescent="0.25">
      <c r="B34" s="95" t="s">
        <v>250</v>
      </c>
      <c r="C34" s="96" t="s">
        <v>251</v>
      </c>
      <c r="D34" s="96" t="s">
        <v>257</v>
      </c>
      <c r="E34" s="96"/>
      <c r="F34" s="97"/>
      <c r="H34" s="95" t="s">
        <v>268</v>
      </c>
      <c r="I34" s="96" t="s">
        <v>269</v>
      </c>
      <c r="J34" s="96" t="s">
        <v>270</v>
      </c>
      <c r="K34" s="97" t="s">
        <v>271</v>
      </c>
    </row>
    <row r="35" spans="2:11" x14ac:dyDescent="0.25">
      <c r="B35" s="98" t="s">
        <v>252</v>
      </c>
      <c r="C35" s="99" t="s">
        <v>253</v>
      </c>
      <c r="D35" s="100" t="s">
        <v>254</v>
      </c>
      <c r="E35" s="100" t="s">
        <v>255</v>
      </c>
      <c r="F35" s="101"/>
      <c r="H35" s="98" t="s">
        <v>272</v>
      </c>
      <c r="I35" s="100" t="s">
        <v>273</v>
      </c>
      <c r="J35" s="107" t="s">
        <v>274</v>
      </c>
      <c r="K35" s="101" t="s">
        <v>275</v>
      </c>
    </row>
    <row r="36" spans="2:11" x14ac:dyDescent="0.25">
      <c r="B36" s="98" t="s">
        <v>256</v>
      </c>
      <c r="C36" s="100"/>
      <c r="D36" s="100"/>
      <c r="E36" s="100"/>
      <c r="F36" s="101"/>
      <c r="H36" s="98" t="s">
        <v>276</v>
      </c>
      <c r="I36" s="100"/>
      <c r="J36" s="100"/>
      <c r="K36" s="101"/>
    </row>
    <row r="37" spans="2:11" x14ac:dyDescent="0.25">
      <c r="B37" s="102" t="s">
        <v>258</v>
      </c>
      <c r="C37" s="100" t="s">
        <v>259</v>
      </c>
      <c r="D37" s="100" t="s">
        <v>260</v>
      </c>
      <c r="E37" s="100" t="s">
        <v>261</v>
      </c>
      <c r="F37" s="101"/>
      <c r="H37" s="98">
        <v>1</v>
      </c>
      <c r="I37" s="100">
        <v>5.6</v>
      </c>
      <c r="J37" s="100">
        <v>16.2</v>
      </c>
      <c r="K37" s="101">
        <v>39.200000000000003</v>
      </c>
    </row>
    <row r="38" spans="2:11" ht="15.75" thickBot="1" x14ac:dyDescent="0.3">
      <c r="B38" s="103" t="s">
        <v>262</v>
      </c>
      <c r="C38" s="104" t="s">
        <v>263</v>
      </c>
      <c r="D38" s="104" t="s">
        <v>264</v>
      </c>
      <c r="E38" s="105" t="s">
        <v>265</v>
      </c>
      <c r="F38" s="106" t="s">
        <v>266</v>
      </c>
      <c r="H38" s="98">
        <v>2</v>
      </c>
      <c r="I38" s="100">
        <v>10.9</v>
      </c>
      <c r="J38" s="100">
        <v>29.9</v>
      </c>
      <c r="K38" s="101">
        <v>62.1</v>
      </c>
    </row>
    <row r="39" spans="2:11" ht="15.75" thickBot="1" x14ac:dyDescent="0.3">
      <c r="H39" s="108">
        <v>3</v>
      </c>
      <c r="I39" s="104">
        <v>16.3</v>
      </c>
      <c r="J39" s="104">
        <v>42.1</v>
      </c>
      <c r="K39" s="106">
        <v>76.8</v>
      </c>
    </row>
  </sheetData>
  <sortState ref="A2:H32">
    <sortCondition ref="H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Prospective (demo-LF)</vt:lpstr>
      <vt:lpstr>breathing parameters</vt:lpstr>
      <vt:lpstr>Control (demo-LF)</vt:lpstr>
      <vt:lpstr>Control breathing parameters</vt:lpstr>
      <vt:lpstr>GAP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Tables</dc:title>
  <dc:creator>insrv</dc:creator>
  <cp:lastModifiedBy>Soapy</cp:lastModifiedBy>
  <cp:revision>0</cp:revision>
  <dcterms:created xsi:type="dcterms:W3CDTF">2014-05-04T16:59:57Z</dcterms:created>
  <dcterms:modified xsi:type="dcterms:W3CDTF">2014-06-19T14:24:41Z</dcterms:modified>
  <dc:language>en-GB</dc:language>
</cp:coreProperties>
</file>