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23.xml" ContentType="application/vnd.openxmlformats-officedocument.drawingml.chart+xml"/>
  <Override PartName="/xl/charts/chart322.xml" ContentType="application/vnd.openxmlformats-officedocument.drawingml.chart+xml"/>
  <Override PartName="/xl/charts/chart321.xml" ContentType="application/vnd.openxmlformats-officedocument.drawingml.chart+xml"/>
  <Override PartName="/xl/charts/chart320.xml" ContentType="application/vnd.openxmlformats-officedocument.drawingml.chart+xml"/>
  <Override PartName="/xl/charts/chart316.xml" ContentType="application/vnd.openxmlformats-officedocument.drawingml.chart+xml"/>
  <Override PartName="/xl/charts/chart315.xml" ContentType="application/vnd.openxmlformats-officedocument.drawingml.chart+xml"/>
  <Override PartName="/xl/charts/chart314.xml" ContentType="application/vnd.openxmlformats-officedocument.drawingml.chart+xml"/>
  <Override PartName="/xl/charts/chart313.xml" ContentType="application/vnd.openxmlformats-officedocument.drawingml.chart+xml"/>
  <Override PartName="/xl/charts/chart312.xml" ContentType="application/vnd.openxmlformats-officedocument.drawingml.chart+xml"/>
  <Override PartName="/xl/charts/chart311.xml" ContentType="application/vnd.openxmlformats-officedocument.drawingml.chart+xml"/>
  <Override PartName="/xl/charts/chart310.xml" ContentType="application/vnd.openxmlformats-officedocument.drawingml.chart+xml"/>
  <Override PartName="/xl/charts/chart307.xml" ContentType="application/vnd.openxmlformats-officedocument.drawingml.chart+xml"/>
  <Override PartName="/xl/charts/chart306.xml" ContentType="application/vnd.openxmlformats-officedocument.drawingml.chart+xml"/>
  <Override PartName="/xl/charts/chart302.xml" ContentType="application/vnd.openxmlformats-officedocument.drawingml.chart+xml"/>
  <Override PartName="/xl/charts/chart299.xml" ContentType="application/vnd.openxmlformats-officedocument.drawingml.chart+xml"/>
  <Override PartName="/xl/charts/chart297.xml" ContentType="application/vnd.openxmlformats-officedocument.drawingml.chart+xml"/>
  <Override PartName="/xl/charts/chart293.xml" ContentType="application/vnd.openxmlformats-officedocument.drawingml.chart+xml"/>
  <Override PartName="/xl/charts/chart292.xml" ContentType="application/vnd.openxmlformats-officedocument.drawingml.chart+xml"/>
  <Override PartName="/xl/charts/chart291.xml" ContentType="application/vnd.openxmlformats-officedocument.drawingml.chart+xml"/>
  <Override PartName="/xl/charts/chart288.xml" ContentType="application/vnd.openxmlformats-officedocument.drawingml.chart+xml"/>
  <Override PartName="/xl/charts/chart286.xml" ContentType="application/vnd.openxmlformats-officedocument.drawingml.chart+xml"/>
  <Override PartName="/xl/charts/chart284.xml" ContentType="application/vnd.openxmlformats-officedocument.drawingml.chart+xml"/>
  <Override PartName="/xl/charts/chart282.xml" ContentType="application/vnd.openxmlformats-officedocument.drawingml.chart+xml"/>
  <Override PartName="/xl/charts/chart281.xml" ContentType="application/vnd.openxmlformats-officedocument.drawingml.chart+xml"/>
  <Override PartName="/xl/charts/chart280.xml" ContentType="application/vnd.openxmlformats-officedocument.drawingml.chart+xml"/>
  <Override PartName="/xl/charts/chart278.xml" ContentType="application/vnd.openxmlformats-officedocument.drawingml.chart+xml"/>
  <Override PartName="/xl/charts/chart274.xml" ContentType="application/vnd.openxmlformats-officedocument.drawingml.chart+xml"/>
  <Override PartName="/xl/charts/chart271.xml" ContentType="application/vnd.openxmlformats-officedocument.drawingml.chart+xml"/>
  <Override PartName="/xl/charts/chart270.xml" ContentType="application/vnd.openxmlformats-officedocument.drawingml.chart+xml"/>
  <Override PartName="/xl/charts/chart269.xml" ContentType="application/vnd.openxmlformats-officedocument.drawingml.chart+xml"/>
  <Override PartName="/xl/charts/chart268.xml" ContentType="application/vnd.openxmlformats-officedocument.drawingml.chart+xml"/>
  <Override PartName="/xl/charts/chart266.xml" ContentType="application/vnd.openxmlformats-officedocument.drawingml.chart+xml"/>
  <Override PartName="/xl/charts/chart265.xml" ContentType="application/vnd.openxmlformats-officedocument.drawingml.chart+xml"/>
  <Override PartName="/xl/charts/chart267.xml" ContentType="application/vnd.openxmlformats-officedocument.drawingml.chart+xml"/>
  <Override PartName="/xl/charts/chart262.xml" ContentType="application/vnd.openxmlformats-officedocument.drawingml.chart+xml"/>
  <Override PartName="/xl/charts/chart261.xml" ContentType="application/vnd.openxmlformats-officedocument.drawingml.chart+xml"/>
  <Override PartName="/xl/charts/chart260.xml" ContentType="application/vnd.openxmlformats-officedocument.drawingml.chart+xml"/>
  <Override PartName="/xl/charts/chart258.xml" ContentType="application/vnd.openxmlformats-officedocument.drawingml.chart+xml"/>
  <Override PartName="/xl/charts/chart255.xml" ContentType="application/vnd.openxmlformats-officedocument.drawingml.chart+xml"/>
  <Override PartName="/xl/charts/chart283.xml" ContentType="application/vnd.openxmlformats-officedocument.drawingml.chart+xml"/>
  <Override PartName="/xl/charts/chart249.xml" ContentType="application/vnd.openxmlformats-officedocument.drawingml.chart+xml"/>
  <Override PartName="/xl/charts/chart300.xml" ContentType="application/vnd.openxmlformats-officedocument.drawingml.chart+xml"/>
  <Override PartName="/xl/charts/chart248.xml" ContentType="application/vnd.openxmlformats-officedocument.drawingml.chart+xml"/>
  <Override PartName="/xl/charts/chart247.xml" ContentType="application/vnd.openxmlformats-officedocument.drawingml.chart+xml"/>
  <Override PartName="/xl/charts/chart246.xml" ContentType="application/vnd.openxmlformats-officedocument.drawingml.chart+xml"/>
  <Override PartName="/xl/charts/chart244.xml" ContentType="application/vnd.openxmlformats-officedocument.drawingml.chart+xml"/>
  <Override PartName="/xl/charts/chart272.xml" ContentType="application/vnd.openxmlformats-officedocument.drawingml.chart+xml"/>
  <Override PartName="/xl/charts/chart296.xml" ContentType="application/vnd.openxmlformats-officedocument.drawingml.chart+xml"/>
  <Override PartName="/xl/charts/chart243.xml" ContentType="application/vnd.openxmlformats-officedocument.drawingml.chart+xml"/>
  <Override PartName="/xl/charts/chart241.xml" ContentType="application/vnd.openxmlformats-officedocument.drawingml.chart+xml"/>
  <Override PartName="/xl/charts/chart237.xml" ContentType="application/vnd.openxmlformats-officedocument.drawingml.chart+xml"/>
  <Override PartName="/xl/charts/chart242.xml" ContentType="application/vnd.openxmlformats-officedocument.drawingml.chart+xml"/>
  <Override PartName="/xl/charts/chart317.xml" ContentType="application/vnd.openxmlformats-officedocument.drawingml.chart+xml"/>
  <Override PartName="/xl/charts/chart304.xml" ContentType="application/vnd.openxmlformats-officedocument.drawingml.chart+xml"/>
  <Override PartName="/xl/charts/chart236.xml" ContentType="application/vnd.openxmlformats-officedocument.drawingml.chart+xml"/>
  <Override PartName="/xl/charts/chart235.xml" ContentType="application/vnd.openxmlformats-officedocument.drawingml.chart+xml"/>
  <Override PartName="/xl/charts/chart234.xml" ContentType="application/vnd.openxmlformats-officedocument.drawingml.chart+xml"/>
  <Override PartName="/xl/charts/chart231.xml" ContentType="application/vnd.openxmlformats-officedocument.drawingml.chart+xml"/>
  <Override PartName="/xl/charts/chart273.xml" ContentType="application/vnd.openxmlformats-officedocument.drawingml.chart+xml"/>
  <Override PartName="/xl/charts/chart230.xml" ContentType="application/vnd.openxmlformats-officedocument.drawingml.chart+xml"/>
  <Override PartName="/xl/charts/chart228.xml" ContentType="application/vnd.openxmlformats-officedocument.drawingml.chart+xml"/>
  <Override PartName="/xl/charts/chart222.xml" ContentType="application/vnd.openxmlformats-officedocument.drawingml.chart+xml"/>
  <Override PartName="/xl/charts/chart220.xml" ContentType="application/vnd.openxmlformats-officedocument.drawingml.chart+xml"/>
  <Override PartName="/xl/charts/chart301.xml" ContentType="application/vnd.openxmlformats-officedocument.drawingml.chart+xml"/>
  <Override PartName="/xl/charts/chart229.xml" ContentType="application/vnd.openxmlformats-officedocument.drawingml.chart+xml"/>
  <Override PartName="/xl/charts/chart217.xml" ContentType="application/vnd.openxmlformats-officedocument.drawingml.chart+xml"/>
  <Override PartName="/xl/charts/chart216.xml" ContentType="application/vnd.openxmlformats-officedocument.drawingml.chart+xml"/>
  <Override PartName="/xl/charts/chart219.xml" ContentType="application/vnd.openxmlformats-officedocument.drawingml.chart+xml"/>
  <Override PartName="/xl/charts/chart214.xml" ContentType="application/vnd.openxmlformats-officedocument.drawingml.chart+xml"/>
  <Override PartName="/xl/charts/chart319.xml" ContentType="application/vnd.openxmlformats-officedocument.drawingml.chart+xml"/>
  <Override PartName="/xl/charts/chart213.xml" ContentType="application/vnd.openxmlformats-officedocument.drawingml.chart+xml"/>
  <Override PartName="/xl/charts/chart252.xml" ContentType="application/vnd.openxmlformats-officedocument.drawingml.chart+xml"/>
  <Override PartName="/xl/charts/chart209.xml" ContentType="application/vnd.openxmlformats-officedocument.drawingml.chart+xml"/>
  <Override PartName="/xl/charts/chart208.xml" ContentType="application/vnd.openxmlformats-officedocument.drawingml.chart+xml"/>
  <Override PartName="/xl/charts/chart279.xml" ContentType="application/vnd.openxmlformats-officedocument.drawingml.chart+xml"/>
  <Override PartName="/xl/charts/chart224.xml" ContentType="application/vnd.openxmlformats-officedocument.drawingml.chart+xml"/>
  <Override PartName="/xl/charts/chart250.xml" ContentType="application/vnd.openxmlformats-officedocument.drawingml.chart+xml"/>
  <Override PartName="/xl/charts/chart287.xml" ContentType="application/vnd.openxmlformats-officedocument.drawingml.chart+xml"/>
  <Override PartName="/xl/charts/chart207.xml" ContentType="application/vnd.openxmlformats-officedocument.drawingml.chart+xml"/>
  <Override PartName="/xl/charts/chart324.xml" ContentType="application/vnd.openxmlformats-officedocument.drawingml.chart+xml"/>
  <Override PartName="/xl/charts/chart205.xml" ContentType="application/vnd.openxmlformats-officedocument.drawingml.chart+xml"/>
  <Override PartName="/xl/charts/chart204.xml" ContentType="application/vnd.openxmlformats-officedocument.drawingml.chart+xml"/>
  <Override PartName="/xl/charts/chart210.xml" ContentType="application/vnd.openxmlformats-officedocument.drawingml.chart+xml"/>
  <Override PartName="/xl/charts/chart202.xml" ContentType="application/vnd.openxmlformats-officedocument.drawingml.chart+xml"/>
  <Override PartName="/xl/charts/chart285.xml" ContentType="application/vnd.openxmlformats-officedocument.drawingml.chart+xml"/>
  <Override PartName="/xl/charts/chart203.xml" ContentType="application/vnd.openxmlformats-officedocument.drawingml.chart+xml"/>
  <Override PartName="/xl/charts/chart221.xml" ContentType="application/vnd.openxmlformats-officedocument.drawingml.chart+xml"/>
  <Override PartName="/xl/charts/chart200.xml" ContentType="application/vnd.openxmlformats-officedocument.drawingml.chart+xml"/>
  <Override PartName="/xl/charts/chart199.xml" ContentType="application/vnd.openxmlformats-officedocument.drawingml.chart+xml"/>
  <Override PartName="/xl/charts/chart197.xml" ContentType="application/vnd.openxmlformats-officedocument.drawingml.chart+xml"/>
  <Override PartName="/xl/charts/chart196.xml" ContentType="application/vnd.openxmlformats-officedocument.drawingml.chart+xml"/>
  <Override PartName="/xl/charts/chart253.xml" ContentType="application/vnd.openxmlformats-officedocument.drawingml.chart+xml"/>
  <Override PartName="/xl/charts/chart212.xml" ContentType="application/vnd.openxmlformats-officedocument.drawingml.chart+xml"/>
  <Override PartName="/xl/charts/chart194.xml" ContentType="application/vnd.openxmlformats-officedocument.drawingml.chart+xml"/>
  <Override PartName="/xl/charts/chart198.xml" ContentType="application/vnd.openxmlformats-officedocument.drawingml.chart+xml"/>
  <Override PartName="/xl/charts/chart238.xml" ContentType="application/vnd.openxmlformats-officedocument.drawingml.chart+xml"/>
  <Override PartName="/xl/charts/chart195.xml" ContentType="application/vnd.openxmlformats-officedocument.drawingml.chart+xml"/>
  <Override PartName="/xl/charts/chart192.xml" ContentType="application/vnd.openxmlformats-officedocument.drawingml.chart+xml"/>
  <Override PartName="/xl/charts/chart251.xml" ContentType="application/vnd.openxmlformats-officedocument.drawingml.chart+xml"/>
  <Override PartName="/xl/charts/chart190.xml" ContentType="application/vnd.openxmlformats-officedocument.drawingml.chart+xml"/>
  <Override PartName="/xl/charts/chart232.xml" ContentType="application/vnd.openxmlformats-officedocument.drawingml.chart+xml"/>
  <Override PartName="/xl/charts/chart309.xml" ContentType="application/vnd.openxmlformats-officedocument.drawingml.chart+xml"/>
  <Override PartName="/xl/charts/chart227.xml" ContentType="application/vnd.openxmlformats-officedocument.drawingml.chart+xml"/>
  <Override PartName="/xl/charts/chart218.xml" ContentType="application/vnd.openxmlformats-officedocument.drawingml.chart+xml"/>
  <Override PartName="/xl/charts/chart245.xml" ContentType="application/vnd.openxmlformats-officedocument.drawingml.chart+xml"/>
  <Override PartName="/xl/charts/chart188.xml" ContentType="application/vnd.openxmlformats-officedocument.drawingml.chart+xml"/>
  <Override PartName="/xl/charts/chart295.xml" ContentType="application/vnd.openxmlformats-officedocument.drawingml.chart+xml"/>
  <Override PartName="/xl/charts/chart187.xml" ContentType="application/vnd.openxmlformats-officedocument.drawingml.chart+xml"/>
  <Override PartName="/xl/charts/chart289.xml" ContentType="application/vnd.openxmlformats-officedocument.drawingml.chart+xml"/>
  <Override PartName="/xl/charts/chart186.xml" ContentType="application/vnd.openxmlformats-officedocument.drawingml.chart+xml"/>
  <Override PartName="/xl/charts/chart259.xml" ContentType="application/vnd.openxmlformats-officedocument.drawingml.chart+xml"/>
  <Override PartName="/xl/charts/chart185.xml" ContentType="application/vnd.openxmlformats-officedocument.drawingml.chart+xml"/>
  <Override PartName="/xl/charts/chart184.xml" ContentType="application/vnd.openxmlformats-officedocument.drawingml.chart+xml"/>
  <Override PartName="/xl/charts/chart254.xml" ContentType="application/vnd.openxmlformats-officedocument.drawingml.chart+xml"/>
  <Override PartName="/xl/charts/chart223.xml" ContentType="application/vnd.openxmlformats-officedocument.drawingml.chart+xml"/>
  <Override PartName="/xl/charts/chart180.xml" ContentType="application/vnd.openxmlformats-officedocument.drawingml.chart+xml"/>
  <Override PartName="/xl/charts/chart226.xml" ContentType="application/vnd.openxmlformats-officedocument.drawingml.chart+xml"/>
  <Override PartName="/xl/charts/chart179.xml" ContentType="application/vnd.openxmlformats-officedocument.drawingml.chart+xml"/>
  <Override PartName="/xl/charts/chart191.xml" ContentType="application/vnd.openxmlformats-officedocument.drawingml.chart+xml"/>
  <Override PartName="/xl/charts/chart240.xml" ContentType="application/vnd.openxmlformats-officedocument.drawingml.chart+xml"/>
  <Override PartName="/xl/charts/chart181.xml" ContentType="application/vnd.openxmlformats-officedocument.drawingml.chart+xml"/>
  <Override PartName="/xl/charts/chart176.xml" ContentType="application/vnd.openxmlformats-officedocument.drawingml.chart+xml"/>
  <Override PartName="/xl/charts/chart174.xml" ContentType="application/vnd.openxmlformats-officedocument.drawingml.chart+xml"/>
  <Override PartName="/xl/charts/chart305.xml" ContentType="application/vnd.openxmlformats-officedocument.drawingml.chart+xml"/>
  <Override PartName="/xl/charts/chart173.xml" ContentType="application/vnd.openxmlformats-officedocument.drawingml.chart+xml"/>
  <Override PartName="/xl/charts/chart303.xml" ContentType="application/vnd.openxmlformats-officedocument.drawingml.chart+xml"/>
  <Override PartName="/xl/charts/chart201.xml" ContentType="application/vnd.openxmlformats-officedocument.drawingml.chart+xml"/>
  <Override PartName="/xl/charts/chart308.xml" ContentType="application/vnd.openxmlformats-officedocument.drawingml.chart+xml"/>
  <Override PartName="/xl/charts/chart298.xml" ContentType="application/vnd.openxmlformats-officedocument.drawingml.chart+xml"/>
  <Override PartName="/xl/charts/chart193.xml" ContentType="application/vnd.openxmlformats-officedocument.drawingml.chart+xml"/>
  <Override PartName="/xl/charts/chart276.xml" ContentType="application/vnd.openxmlformats-officedocument.drawingml.chart+xml"/>
  <Override PartName="/xl/charts/chart183.xml" ContentType="application/vnd.openxmlformats-officedocument.drawingml.chart+xml"/>
  <Override PartName="/xl/charts/chart233.xml" ContentType="application/vnd.openxmlformats-officedocument.drawingml.chart+xml"/>
  <Override PartName="/xl/charts/chart206.xml" ContentType="application/vnd.openxmlformats-officedocument.drawingml.chart+xml"/>
  <Override PartName="/xl/charts/chart290.xml" ContentType="application/vnd.openxmlformats-officedocument.drawingml.chart+xml"/>
  <Override PartName="/xl/charts/chart171.xml" ContentType="application/vnd.openxmlformats-officedocument.drawingml.chart+xml"/>
  <Override PartName="/xl/charts/chart170.xml" ContentType="application/vnd.openxmlformats-officedocument.drawingml.chart+xml"/>
  <Override PartName="/xl/charts/chart264.xml" ContentType="application/vnd.openxmlformats-officedocument.drawingml.chart+xml"/>
  <Override PartName="/xl/charts/chart277.xml" ContentType="application/vnd.openxmlformats-officedocument.drawingml.chart+xml"/>
  <Override PartName="/xl/charts/chart175.xml" ContentType="application/vnd.openxmlformats-officedocument.drawingml.chart+xml"/>
  <Override PartName="/xl/charts/chart172.xml" ContentType="application/vnd.openxmlformats-officedocument.drawingml.chart+xml"/>
  <Override PartName="/xl/charts/chart169.xml" ContentType="application/vnd.openxmlformats-officedocument.drawingml.chart+xml"/>
  <Override PartName="/xl/charts/chart225.xml" ContentType="application/vnd.openxmlformats-officedocument.drawingml.chart+xml"/>
  <Override PartName="/xl/charts/chart182.xml" ContentType="application/vnd.openxmlformats-officedocument.drawingml.chart+xml"/>
  <Override PartName="/xl/charts/chart318.xml" ContentType="application/vnd.openxmlformats-officedocument.drawingml.chart+xml"/>
  <Override PartName="/xl/charts/chart211.xml" ContentType="application/vnd.openxmlformats-officedocument.drawingml.chart+xml"/>
  <Override PartName="/xl/charts/chart177.xml" ContentType="application/vnd.openxmlformats-officedocument.drawingml.chart+xml"/>
  <Override PartName="/xl/charts/chart168.xml" ContentType="application/vnd.openxmlformats-officedocument.drawingml.chart+xml"/>
  <Override PartName="/xl/charts/chart239.xml" ContentType="application/vnd.openxmlformats-officedocument.drawingml.chart+xml"/>
  <Override PartName="/xl/charts/chart263.xml" ContentType="application/vnd.openxmlformats-officedocument.drawingml.chart+xml"/>
  <Override PartName="/xl/charts/chart166.xml" ContentType="application/vnd.openxmlformats-officedocument.drawingml.chart+xml"/>
  <Override PartName="/xl/charts/chart178.xml" ContentType="application/vnd.openxmlformats-officedocument.drawingml.chart+xml"/>
  <Override PartName="/xl/charts/chart165.xml" ContentType="application/vnd.openxmlformats-officedocument.drawingml.chart+xml"/>
  <Override PartName="/xl/charts/chart215.xml" ContentType="application/vnd.openxmlformats-officedocument.drawingml.chart+xml"/>
  <Override PartName="/xl/charts/chart167.xml" ContentType="application/vnd.openxmlformats-officedocument.drawingml.chart+xml"/>
  <Override PartName="/xl/charts/chart257.xml" ContentType="application/vnd.openxmlformats-officedocument.drawingml.chart+xml"/>
  <Override PartName="/xl/charts/chart164.xml" ContentType="application/vnd.openxmlformats-officedocument.drawingml.chart+xml"/>
  <Override PartName="/xl/charts/chart163.xml" ContentType="application/vnd.openxmlformats-officedocument.drawingml.chart+xml"/>
  <Override PartName="/xl/charts/chart256.xml" ContentType="application/vnd.openxmlformats-officedocument.drawingml.chart+xml"/>
  <Override PartName="/xl/charts/chart275.xml" ContentType="application/vnd.openxmlformats-officedocument.drawingml.chart+xml"/>
  <Override PartName="/xl/charts/chart294.xml" ContentType="application/vnd.openxmlformats-officedocument.drawingml.chart+xml"/>
  <Override PartName="/xl/charts/chart189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7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<sst xmlns="http://schemas.openxmlformats.org/spreadsheetml/2006/main" count="970" uniqueCount="80">
  <si>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</si>
  <si>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</si>
  <si>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</si>
  <si>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</si>
  <si>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</si>
  <si>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</si>
  <si>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</si>
  <si>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</si>
  <si>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</si>
  <si>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</si>
  <si>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</si>
  <si>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P1345</t>
  </si>
  <si>
    <t>P1347</t>
  </si>
  <si>
    <t>P1356</t>
  </si>
  <si>
    <t>P1334</t>
  </si>
  <si>
    <t>P1346</t>
  </si>
  <si>
    <t>P1358</t>
  </si>
  <si>
    <t>P1336</t>
  </si>
  <si>
    <t>P1366</t>
  </si>
  <si>
    <t>P1370</t>
  </si>
  <si>
    <t>P1371</t>
  </si>
  <si>
    <t>P1367</t>
  </si>
  <si>
    <t>P1365</t>
  </si>
  <si>
    <t>P1364</t>
  </si>
  <si>
    <t>P1343</t>
  </si>
  <si>
    <t>P1361</t>
  </si>
  <si>
    <t>P1374</t>
  </si>
  <si>
    <t>P1348</t>
  </si>
  <si>
    <t>P1349</t>
  </si>
  <si>
    <t>P1368</t>
  </si>
  <si>
    <t>P1376</t>
  </si>
  <si>
    <t>P1350</t>
  </si>
  <si>
    <t>P1360</t>
  </si>
  <si>
    <t>P1402</t>
  </si>
  <si>
    <t>P1380</t>
  </si>
  <si>
    <t>P1389</t>
  </si>
  <si>
    <t>P1392</t>
  </si>
  <si>
    <t>P1388</t>
  </si>
  <si>
    <t>P1386</t>
  </si>
  <si>
    <t>P1394</t>
  </si>
  <si>
    <t>P1384</t>
  </si>
  <si>
    <t>P1396</t>
  </si>
  <si>
    <t>P1379</t>
  </si>
  <si>
    <t>P1391</t>
  </si>
  <si>
    <t>P1375</t>
  </si>
  <si>
    <t>204/60*sueldo de involucrados en el proceso</t>
  </si>
  <si>
    <t>Noviembre</t>
  </si>
  <si>
    <t>Diciembre</t>
  </si>
  <si>
    <t>Nivel de Apego</t>
  </si>
  <si>
    <t>Procesos</t>
  </si>
  <si>
    <t>Prospectación</t>
  </si>
  <si>
    <t>Garantía</t>
  </si>
  <si>
    <t>Organizacional</t>
  </si>
  <si>
    <t>&lt;Periodo&gt;</t>
  </si>
  <si>
    <t>&lt;aammdd&gt;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</si>
  <si>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</si>
  <si>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</si>
  <si>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</si>
  <si>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</si>
  <si>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</si>
  <si>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</si>
  <si>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</si>
  <si>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</si>
  <si>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</si>
  <si>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</si>
  <si>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</si>
  <si>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</si>
  <si>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</si>
  <si>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</si>
  <si>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</si>
  <si>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</si>
  <si>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</si>
  <si>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</si>
  <si>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</si>
  <si>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</si>
  <si>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</si>
  <si>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</si>
  <si>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</si>
  <si>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Diciembre mes completo</t>
  </si>
  <si>
    <t>P1378</t>
  </si>
</sst>
</file>

<file path=xl/styles.xml><?xml version="1.0" encoding="utf-8"?>
<styleSheet xmlns="http://schemas.openxmlformats.org/spreadsheetml/2006/main">
  <numFmts count="11">
    <numFmt numFmtId="164" formatCode="0%"/>
    <numFmt numFmtId="165" formatCode="_-\$* #,##0.00_-;&quot;-$&quot;* #,##0.00_-;_-\$* \-??_-;_-@_-"/>
    <numFmt numFmtId="166" formatCode="GENERAL"/>
    <numFmt numFmtId="167" formatCode="DD/MM/YYYY"/>
    <numFmt numFmtId="168" formatCode="&quot; $&quot;* #,##0.00\ ;&quot;-$&quot;* #,##0.00\ ;&quot; $&quot;* \-#\ ;@\ "/>
    <numFmt numFmtId="169" formatCode="0.00%"/>
    <numFmt numFmtId="170" formatCode="0.00"/>
    <numFmt numFmtId="171" formatCode="DD\-MMM"/>
    <numFmt numFmtId="172" formatCode="#,##0.00"/>
    <numFmt numFmtId="173" formatCode="\$#,##0.00;[RED]&quot;-$&quot;#,##0.00"/>
    <numFmt numFmtId="174" formatCode="DD\-MMM\-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/>
      <diagonal/>
    </border>
    <border diagonalUp="false" diagonalDown="false"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 diagonalUp="false" diagonalDown="false">
      <left style="thin">
        <color rgb="FF604A7B"/>
      </left>
      <right/>
      <top style="thin">
        <color rgb="FF604A7B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>
        <color rgb="FF604A7B"/>
      </right>
      <top/>
      <bottom/>
      <diagonal/>
    </border>
    <border diagonalUp="false" diagonalDown="false">
      <left style="thin">
        <color rgb="FF604A7B"/>
      </left>
      <right style="thin">
        <color rgb="FF604A7B"/>
      </right>
      <top/>
      <bottom/>
      <diagonal/>
    </border>
    <border diagonalUp="false" diagonalDown="false">
      <left/>
      <right style="thin">
        <color rgb="FF604A7B"/>
      </right>
      <top style="thin">
        <color rgb="FF604A7B"/>
      </top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5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5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5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5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2"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  <numFmt numFmtId="164" formatCode="0%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  <numFmt numFmtId="165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  <dxf>
      <font>
        <sz val="11"/>
        <color rgb="FF000000"/>
        <name val="Calibri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esfuerzo'!$E$20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esfuerzo'!$E$21:$E$26</c:f>
              <c:numCache>
                <c:formatCode>General</c:formatCode>
                <c:ptCount val="6"/>
                <c:pt idx="0">
                  <c:v>0.637254901960784</c:v>
                </c:pt>
                <c:pt idx="1">
                  <c:v>0.614285714285714</c:v>
                </c:pt>
                <c:pt idx="2">
                  <c:v>0.5</c:v>
                </c:pt>
                <c:pt idx="3">
                  <c:v>0.510869565217391</c:v>
                </c:pt>
                <c:pt idx="4">
                  <c:v>-1.07777777777778</c:v>
                </c:pt>
                <c:pt idx="5">
                  <c:v>0.184859154929577</c:v>
                </c:pt>
              </c:numCache>
            </c:numRef>
          </c:val>
        </c:ser>
        <c:gapWidth val="150"/>
        <c:overlap val="0"/>
        <c:axId val="16903147"/>
        <c:axId val="13709357"/>
      </c:barChart>
      <c:catAx>
        <c:axId val="169031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709357"/>
        <c:crosses val="autoZero"/>
        <c:auto val="1"/>
        <c:lblAlgn val="ctr"/>
        <c:lblOffset val="100"/>
      </c:catAx>
      <c:valAx>
        <c:axId val="137093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0314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esfuerzo'!$C$20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esfuerzo'!$C$21:$C$26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</c:ser>
        <c:ser>
          <c:idx val="1"/>
          <c:order val="1"/>
          <c:tx>
            <c:strRef>
              <c:f>'Desviacion de esfuerzo'!$D$20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esfuerzo'!$D$21:$D$26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</c:ser>
        <c:gapWidth val="150"/>
        <c:overlap val="0"/>
        <c:axId val="11849046"/>
        <c:axId val="13572321"/>
      </c:barChart>
      <c:catAx>
        <c:axId val="118490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572321"/>
        <c:crosses val="autoZero"/>
        <c:auto val="1"/>
        <c:lblAlgn val="ctr"/>
        <c:lblOffset val="100"/>
      </c:catAx>
      <c:valAx>
        <c:axId val="135723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4904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esfuerzo'!$C$37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esfuerzo'!$C$38:$C$43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esfuerzo'!$D$38:$D$43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</c:ser>
        <c:gapWidth val="150"/>
        <c:overlap val="0"/>
        <c:axId val="91630212"/>
        <c:axId val="58671266"/>
      </c:barChart>
      <c:catAx>
        <c:axId val="916302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671266"/>
        <c:crosses val="autoZero"/>
        <c:auto val="1"/>
        <c:lblAlgn val="ctr"/>
        <c:lblOffset val="100"/>
      </c:catAx>
      <c:valAx>
        <c:axId val="586712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63021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esfuerzo'!$E$38:$E$43</c:f>
              <c:numCache>
                <c:formatCode>General</c:formatCode>
                <c:ptCount val="6"/>
                <c:pt idx="0">
                  <c:v>0.882352941176471</c:v>
                </c:pt>
                <c:pt idx="1">
                  <c:v>0.4</c:v>
                </c:pt>
                <c:pt idx="2">
                  <c:v>1</c:v>
                </c:pt>
                <c:pt idx="3">
                  <c:v>0.478260869565217</c:v>
                </c:pt>
                <c:pt idx="4">
                  <c:v/>
                </c:pt>
                <c:pt idx="5">
                  <c:v>0.436619718309859</c:v>
                </c:pt>
              </c:numCache>
            </c:numRef>
          </c:val>
        </c:ser>
        <c:gapWidth val="150"/>
        <c:overlap val="0"/>
        <c:axId val="22603236"/>
        <c:axId val="35071719"/>
      </c:barChart>
      <c:catAx>
        <c:axId val="226032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071719"/>
        <c:crosses val="autoZero"/>
        <c:auto val="1"/>
        <c:lblAlgn val="ctr"/>
        <c:lblOffset val="100"/>
      </c:catAx>
      <c:valAx>
        <c:axId val="350717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60323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esfuerzo'!$C$50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esfuerzo'!$C$51:$C$56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esfuerzo'!$D$51:$D$56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244</c:v>
                </c:pt>
                <c:pt idx="3">
                  <c:v>15</c:v>
                </c:pt>
                <c:pt idx="4">
                  <c:v>0</c:v>
                </c:pt>
                <c:pt idx="5">
                  <c:v>66</c:v>
                </c:pt>
              </c:numCache>
            </c:numRef>
          </c:val>
        </c:ser>
        <c:gapWidth val="150"/>
        <c:overlap val="0"/>
        <c:axId val="23338608"/>
        <c:axId val="13999838"/>
      </c:barChart>
      <c:catAx>
        <c:axId val="23338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999838"/>
        <c:crosses val="autoZero"/>
        <c:auto val="1"/>
        <c:lblAlgn val="ctr"/>
        <c:lblOffset val="100"/>
      </c:catAx>
      <c:valAx>
        <c:axId val="139998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33860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esfuerzo'!$E$50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esfuerzo'!$E$51:$E$56</c:f>
              <c:numCache>
                <c:formatCode>General</c:formatCode>
                <c:ptCount val="6"/>
                <c:pt idx="0">
                  <c:v>0.882352941176471</c:v>
                </c:pt>
                <c:pt idx="1">
                  <c:v>0.571428571428571</c:v>
                </c:pt>
                <c:pt idx="2">
                  <c:v>-0.0166666666666667</c:v>
                </c:pt>
                <c:pt idx="3">
                  <c:v>0.347826086956522</c:v>
                </c:pt>
                <c:pt idx="4">
                  <c:v/>
                </c:pt>
                <c:pt idx="5">
                  <c:v>0.535211267605634</c:v>
                </c:pt>
              </c:numCache>
            </c:numRef>
          </c:val>
        </c:ser>
        <c:gapWidth val="150"/>
        <c:overlap val="0"/>
        <c:axId val="31104258"/>
        <c:axId val="17819054"/>
      </c:barChart>
      <c:catAx>
        <c:axId val="311042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19054"/>
        <c:crosses val="autoZero"/>
        <c:auto val="1"/>
        <c:lblAlgn val="ctr"/>
        <c:lblOffset val="100"/>
      </c:catAx>
      <c:valAx>
        <c:axId val="178190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10425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esfuerzo'!$C$65:$C$70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esfuerzo'!$D$65:$D$70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76</c:v>
                </c:pt>
                <c:pt idx="3">
                  <c:v>23</c:v>
                </c:pt>
                <c:pt idx="4">
                  <c:v>0</c:v>
                </c:pt>
                <c:pt idx="5">
                  <c:v>73</c:v>
                </c:pt>
              </c:numCache>
            </c:numRef>
          </c:val>
        </c:ser>
        <c:gapWidth val="150"/>
        <c:overlap val="0"/>
        <c:axId val="76595496"/>
        <c:axId val="83242883"/>
      </c:barChart>
      <c:catAx>
        <c:axId val="76595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242883"/>
        <c:crosses val="autoZero"/>
        <c:auto val="1"/>
        <c:lblAlgn val="ctr"/>
        <c:lblOffset val="100"/>
      </c:catAx>
      <c:valAx>
        <c:axId val="832428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5954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esfuerzo'!$E$65:$E$70</c:f>
              <c:numCache>
                <c:formatCode>General</c:formatCode>
                <c:ptCount val="6"/>
                <c:pt idx="0">
                  <c:v>0.862745098039216</c:v>
                </c:pt>
                <c:pt idx="1">
                  <c:v>0.714285714285714</c:v>
                </c:pt>
                <c:pt idx="2">
                  <c:v>0.05</c:v>
                </c:pt>
                <c:pt idx="3">
                  <c:v>0</c:v>
                </c:pt>
                <c:pt idx="4">
                  <c:v/>
                </c:pt>
                <c:pt idx="5">
                  <c:v>0.485915492957747</c:v>
                </c:pt>
              </c:numCache>
            </c:numRef>
          </c:val>
        </c:ser>
        <c:gapWidth val="150"/>
        <c:overlap val="0"/>
        <c:axId val="22925466"/>
        <c:axId val="53499117"/>
      </c:barChart>
      <c:catAx>
        <c:axId val="229254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499117"/>
        <c:crosses val="autoZero"/>
        <c:auto val="1"/>
        <c:lblAlgn val="ctr"/>
        <c:lblOffset val="100"/>
      </c:catAx>
      <c:valAx>
        <c:axId val="534991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92546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esfuerzo'!$C$79:$C$84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esfuerzo'!$D$79:$D$84</c:f>
              <c:numCache>
                <c:formatCode>General</c:formatCode>
                <c:ptCount val="6"/>
                <c:pt idx="0">
                  <c:v>988</c:v>
                </c:pt>
                <c:pt idx="1">
                  <c:v>15</c:v>
                </c:pt>
                <c:pt idx="2">
                  <c:v>0</c:v>
                </c:pt>
                <c:pt idx="3">
                  <c:v>41</c:v>
                </c:pt>
                <c:pt idx="4">
                  <c:v>0</c:v>
                </c:pt>
                <c:pt idx="5">
                  <c:v>64</c:v>
                </c:pt>
              </c:numCache>
            </c:numRef>
          </c:val>
        </c:ser>
        <c:gapWidth val="150"/>
        <c:overlap val="0"/>
        <c:axId val="4218"/>
        <c:axId val="86256083"/>
      </c:barChart>
      <c:catAx>
        <c:axId val="42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256083"/>
        <c:crosses val="autoZero"/>
        <c:auto val="1"/>
        <c:lblAlgn val="ctr"/>
        <c:lblOffset val="100"/>
      </c:catAx>
      <c:valAx>
        <c:axId val="862560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esfuerzo'!$E$79:$E$84</c:f>
              <c:numCache>
                <c:formatCode>General</c:formatCode>
                <c:ptCount val="6"/>
                <c:pt idx="0">
                  <c:v>-18.3725490196078</c:v>
                </c:pt>
                <c:pt idx="1">
                  <c:v>0.571428571428571</c:v>
                </c:pt>
                <c:pt idx="2">
                  <c:v>1</c:v>
                </c:pt>
                <c:pt idx="3">
                  <c:v>-0.782608695652174</c:v>
                </c:pt>
                <c:pt idx="4">
                  <c:v/>
                </c:pt>
                <c:pt idx="5">
                  <c:v>0.549295774647887</c:v>
                </c:pt>
              </c:numCache>
            </c:numRef>
          </c:val>
        </c:ser>
        <c:gapWidth val="150"/>
        <c:overlap val="0"/>
        <c:axId val="76651018"/>
        <c:axId val="22517074"/>
      </c:barChart>
      <c:catAx>
        <c:axId val="766510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517074"/>
        <c:crosses val="autoZero"/>
        <c:auto val="1"/>
        <c:lblAlgn val="ctr"/>
        <c:lblOffset val="100"/>
      </c:catAx>
      <c:valAx>
        <c:axId val="225170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6510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esfuerzo'!$C$91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esfuerzo'!$C$92:$C$97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esfuerzo'!$D$91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esfuerzo'!$D$92:$D$97</c:f>
              <c:numCache>
                <c:formatCode>General</c:formatCode>
                <c:ptCount val="6"/>
                <c:pt idx="0">
                  <c:v>15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</c:ser>
        <c:gapWidth val="150"/>
        <c:overlap val="0"/>
        <c:axId val="20921794"/>
        <c:axId val="15069707"/>
      </c:barChart>
      <c:catAx>
        <c:axId val="209217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069707"/>
        <c:crosses val="autoZero"/>
        <c:auto val="1"/>
        <c:lblAlgn val="ctr"/>
        <c:lblOffset val="100"/>
      </c:catAx>
      <c:valAx>
        <c:axId val="150697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9217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esfuerzo'!$E$91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esfuerzo'!$E$92:$E$97</c:f>
              <c:numCache>
                <c:formatCode>General</c:formatCode>
                <c:ptCount val="6"/>
                <c:pt idx="0">
                  <c:v>0.705882352941176</c:v>
                </c:pt>
                <c:pt idx="1">
                  <c:v>-1.57142857142857</c:v>
                </c:pt>
                <c:pt idx="2">
                  <c:v>-0.1125</c:v>
                </c:pt>
                <c:pt idx="3">
                  <c:v>0.652173913043478</c:v>
                </c:pt>
                <c:pt idx="4">
                  <c:v/>
                </c:pt>
                <c:pt idx="5">
                  <c:v>0.880281690140845</c:v>
                </c:pt>
              </c:numCache>
            </c:numRef>
          </c:val>
        </c:ser>
        <c:gapWidth val="150"/>
        <c:overlap val="0"/>
        <c:axId val="31915220"/>
        <c:axId val="93609497"/>
      </c:barChart>
      <c:catAx>
        <c:axId val="319152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609497"/>
        <c:crosses val="autoZero"/>
        <c:auto val="1"/>
        <c:lblAlgn val="ctr"/>
        <c:lblOffset val="100"/>
      </c:catAx>
      <c:valAx>
        <c:axId val="936094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91522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esfuerzo'!$C$105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esfuerzo'!$C$106:$C$111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esfuerzo'!$D$105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esfuerzo'!$D$106:$D$111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</c:ser>
        <c:gapWidth val="150"/>
        <c:overlap val="0"/>
        <c:axId val="29950658"/>
        <c:axId val="39434583"/>
      </c:barChart>
      <c:catAx>
        <c:axId val="299506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434583"/>
        <c:crosses val="autoZero"/>
        <c:auto val="1"/>
        <c:lblAlgn val="ctr"/>
        <c:lblOffset val="100"/>
      </c:catAx>
      <c:valAx>
        <c:axId val="394345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95065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esfuerzo'!$E$105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esfuerzo'!$E$106:$E$111</c:f>
              <c:numCache>
                <c:formatCode>General</c:formatCode>
                <c:ptCount val="6"/>
                <c:pt idx="0">
                  <c:v>0.607843137254902</c:v>
                </c:pt>
                <c:pt idx="1">
                  <c:v>0.857142857142857</c:v>
                </c:pt>
                <c:pt idx="2">
                  <c:v>1</c:v>
                </c:pt>
                <c:pt idx="3">
                  <c:v>0.565217391304348</c:v>
                </c:pt>
                <c:pt idx="4">
                  <c:v/>
                </c:pt>
                <c:pt idx="5">
                  <c:v>0.809859154929577</c:v>
                </c:pt>
              </c:numCache>
            </c:numRef>
          </c:val>
        </c:ser>
        <c:gapWidth val="150"/>
        <c:overlap val="0"/>
        <c:axId val="92445587"/>
        <c:axId val="60317045"/>
      </c:barChart>
      <c:catAx>
        <c:axId val="924455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317045"/>
        <c:crosses val="autoZero"/>
        <c:auto val="1"/>
        <c:lblAlgn val="ctr"/>
        <c:lblOffset val="100"/>
      </c:catAx>
      <c:valAx>
        <c:axId val="603170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44558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esfuerzo'!$C$119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esfuerzo'!$C$120:$C$125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esfuerzo'!$D$120:$D$125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27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gapWidth val="150"/>
        <c:overlap val="0"/>
        <c:axId val="20135062"/>
        <c:axId val="58925034"/>
      </c:barChart>
      <c:catAx>
        <c:axId val="201350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925034"/>
        <c:crosses val="autoZero"/>
        <c:auto val="1"/>
        <c:lblAlgn val="ctr"/>
        <c:lblOffset val="100"/>
      </c:catAx>
      <c:valAx>
        <c:axId val="5892503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13506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esfuerzo'!$E$119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esfuerzo'!$E$120:$E$125</c:f>
              <c:numCache>
                <c:formatCode>General</c:formatCode>
                <c:ptCount val="6"/>
                <c:pt idx="0">
                  <c:v>1</c:v>
                </c:pt>
                <c:pt idx="1">
                  <c:v>0.371428571428571</c:v>
                </c:pt>
                <c:pt idx="2">
                  <c:v/>
                </c:pt>
                <c:pt idx="3">
                  <c:v>-0.173913043478261</c:v>
                </c:pt>
                <c:pt idx="4">
                  <c:v>0.988888888888889</c:v>
                </c:pt>
                <c:pt idx="5">
                  <c:v>1</c:v>
                </c:pt>
              </c:numCache>
            </c:numRef>
          </c:val>
        </c:ser>
        <c:gapWidth val="150"/>
        <c:overlap val="0"/>
        <c:axId val="11984860"/>
        <c:axId val="93607272"/>
      </c:barChart>
      <c:catAx>
        <c:axId val="119848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607272"/>
        <c:crosses val="autoZero"/>
        <c:auto val="1"/>
        <c:lblAlgn val="ctr"/>
        <c:lblOffset val="100"/>
      </c:catAx>
      <c:valAx>
        <c:axId val="93607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486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esfuerzo'!$C$134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esfuerzo'!$C$135:$C$140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esfuerzo'!$D$135:$D$140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</c:ser>
        <c:gapWidth val="150"/>
        <c:overlap val="0"/>
        <c:axId val="60692319"/>
        <c:axId val="79696189"/>
      </c:barChart>
      <c:catAx>
        <c:axId val="606923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696189"/>
        <c:crosses val="autoZero"/>
        <c:auto val="1"/>
        <c:lblAlgn val="ctr"/>
        <c:lblOffset val="100"/>
      </c:catAx>
      <c:valAx>
        <c:axId val="796961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69231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esfuerzo'!$E$134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esfuerzo'!$E$135:$E$140</c:f>
              <c:numCache>
                <c:formatCode>General</c:formatCode>
                <c:ptCount val="6"/>
                <c:pt idx="0">
                  <c:v>0.803921568627451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>0.704225352112676</c:v>
                </c:pt>
              </c:numCache>
            </c:numRef>
          </c:val>
        </c:ser>
        <c:gapWidth val="150"/>
        <c:overlap val="0"/>
        <c:axId val="68148639"/>
        <c:axId val="74562641"/>
      </c:barChart>
      <c:catAx>
        <c:axId val="681486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562641"/>
        <c:crosses val="autoZero"/>
        <c:auto val="1"/>
        <c:lblAlgn val="ctr"/>
        <c:lblOffset val="100"/>
      </c:catAx>
      <c:valAx>
        <c:axId val="745626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14863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esfuerzo'!$C$147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esfuerzo'!$C$148:$C$153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esfuerzo'!$D$147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esfuerzo'!$D$148:$D$153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  <c:pt idx="5">
                  <c:v>96</c:v>
                </c:pt>
              </c:numCache>
            </c:numRef>
          </c:val>
        </c:ser>
        <c:gapWidth val="150"/>
        <c:overlap val="0"/>
        <c:axId val="27149843"/>
        <c:axId val="56822714"/>
      </c:barChart>
      <c:catAx>
        <c:axId val="271498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822714"/>
        <c:crosses val="autoZero"/>
        <c:auto val="1"/>
        <c:lblAlgn val="ctr"/>
        <c:lblOffset val="100"/>
      </c:catAx>
      <c:valAx>
        <c:axId val="568227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1498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esfuerzo'!$E$147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esfuerzo'!$E$148:$E$153</c:f>
              <c:numCache>
                <c:formatCode>General</c:formatCode>
                <c:ptCount val="6"/>
                <c:pt idx="0">
                  <c:v>0.901960784313726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-0.255555555555556</c:v>
                </c:pt>
                <c:pt idx="5">
                  <c:v>0.323943661971831</c:v>
                </c:pt>
              </c:numCache>
            </c:numRef>
          </c:val>
        </c:ser>
        <c:gapWidth val="150"/>
        <c:overlap val="0"/>
        <c:axId val="12393475"/>
        <c:axId val="14275523"/>
      </c:barChart>
      <c:catAx>
        <c:axId val="123934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75523"/>
        <c:crosses val="autoZero"/>
        <c:auto val="1"/>
        <c:lblAlgn val="ctr"/>
        <c:lblOffset val="100"/>
      </c:catAx>
      <c:valAx>
        <c:axId val="142755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9347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esfuerzo'!$C$162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esfuerzo'!$C$163:$C$168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esfuerzo'!$D$162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esfuerzo'!$D$163:$D$168</c:f>
              <c:numCache>
                <c:formatCode>General</c:formatCode>
                <c:ptCount val="6"/>
                <c:pt idx="0">
                  <c:v>51</c:v>
                </c:pt>
                <c:pt idx="1">
                  <c:v>209</c:v>
                </c:pt>
                <c:pt idx="2">
                  <c:v>43</c:v>
                </c:pt>
                <c:pt idx="3">
                  <c:v>4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</c:ser>
        <c:gapWidth val="150"/>
        <c:overlap val="0"/>
        <c:axId val="45645503"/>
        <c:axId val="80248643"/>
      </c:barChart>
      <c:catAx>
        <c:axId val="456455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248643"/>
        <c:crosses val="autoZero"/>
        <c:auto val="1"/>
        <c:lblAlgn val="ctr"/>
        <c:lblOffset val="100"/>
      </c:catAx>
      <c:valAx>
        <c:axId val="802486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6455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esfuerzo'!$E$162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esfuerzo'!$E$163:$E$168</c:f>
              <c:numCache>
                <c:formatCode>General</c:formatCode>
                <c:ptCount val="6"/>
                <c:pt idx="0">
                  <c:v>0</c:v>
                </c:pt>
                <c:pt idx="1">
                  <c:v>-4.97142857142857</c:v>
                </c:pt>
                <c:pt idx="2">
                  <c:v>0.4625</c:v>
                </c:pt>
                <c:pt idx="3">
                  <c:v>0.826086956521739</c:v>
                </c:pt>
                <c:pt idx="4">
                  <c:v/>
                </c:pt>
                <c:pt idx="5">
                  <c:v>0.788732394366197</c:v>
                </c:pt>
              </c:numCache>
            </c:numRef>
          </c:val>
        </c:ser>
        <c:gapWidth val="150"/>
        <c:overlap val="0"/>
        <c:axId val="61328239"/>
        <c:axId val="68452266"/>
      </c:barChart>
      <c:catAx>
        <c:axId val="61328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452266"/>
        <c:crosses val="autoZero"/>
        <c:auto val="1"/>
        <c:lblAlgn val="ctr"/>
        <c:lblOffset val="100"/>
      </c:catAx>
      <c:valAx>
        <c:axId val="684522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32823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esfuerzo'!$C$174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esfuerzo'!$C$175:$C$180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esfuerzo'!$D$174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esfuerzo'!$D$175:$D$180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</c:v>
                </c:pt>
                <c:pt idx="5">
                  <c:v>42</c:v>
                </c:pt>
              </c:numCache>
            </c:numRef>
          </c:val>
        </c:ser>
        <c:gapWidth val="150"/>
        <c:overlap val="0"/>
        <c:axId val="84775105"/>
        <c:axId val="40698314"/>
      </c:barChart>
      <c:catAx>
        <c:axId val="847751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698314"/>
        <c:crosses val="autoZero"/>
        <c:auto val="1"/>
        <c:lblAlgn val="ctr"/>
        <c:lblOffset val="100"/>
      </c:catAx>
      <c:valAx>
        <c:axId val="4069831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77510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esfuerzo'!$E$174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esfuerzo'!$E$175:$E$180</c:f>
              <c:numCache>
                <c:formatCode>General</c:formatCode>
                <c:ptCount val="6"/>
                <c:pt idx="0">
                  <c:v>0.803921568627451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-0.222222222222222</c:v>
                </c:pt>
                <c:pt idx="5">
                  <c:v>0.704225352112676</c:v>
                </c:pt>
              </c:numCache>
            </c:numRef>
          </c:val>
        </c:ser>
        <c:gapWidth val="150"/>
        <c:overlap val="0"/>
        <c:axId val="72906466"/>
        <c:axId val="26791185"/>
      </c:barChart>
      <c:catAx>
        <c:axId val="729064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791185"/>
        <c:crosses val="autoZero"/>
        <c:auto val="1"/>
        <c:lblAlgn val="ctr"/>
        <c:lblOffset val="100"/>
      </c:catAx>
      <c:valAx>
        <c:axId val="267911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90646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esfuerzo'!$C$189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esfuerzo'!$C$190:$C$195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esfuerzo'!$D$189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esfuerzo'!$D$190:$D$195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3</c:v>
                </c:pt>
              </c:numCache>
            </c:numRef>
          </c:val>
        </c:ser>
        <c:gapWidth val="150"/>
        <c:overlap val="0"/>
        <c:axId val="3232050"/>
        <c:axId val="96251181"/>
      </c:barChart>
      <c:catAx>
        <c:axId val="32320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251181"/>
        <c:crosses val="autoZero"/>
        <c:auto val="1"/>
        <c:lblAlgn val="ctr"/>
        <c:lblOffset val="100"/>
      </c:catAx>
      <c:valAx>
        <c:axId val="962511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320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esfuerzo'!$E$189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esfuerzo'!$E$190:$E$195</c:f>
              <c:numCache>
                <c:formatCode>General</c:formatCode>
                <c:ptCount val="6"/>
                <c:pt idx="0">
                  <c:v>0.764705882352941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0.522222222222222</c:v>
                </c:pt>
                <c:pt idx="5">
                  <c:v>0.97887323943662</c:v>
                </c:pt>
              </c:numCache>
            </c:numRef>
          </c:val>
        </c:ser>
        <c:gapWidth val="150"/>
        <c:overlap val="0"/>
        <c:axId val="22826899"/>
        <c:axId val="76686670"/>
      </c:barChart>
      <c:catAx>
        <c:axId val="228268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6686670"/>
        <c:crosses val="autoZero"/>
        <c:auto val="1"/>
        <c:lblAlgn val="ctr"/>
        <c:lblOffset val="100"/>
      </c:catAx>
      <c:valAx>
        <c:axId val="766866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82689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esfuerzo'!$C$204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esfuerzo'!$C$205:$C$210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esfuerzo'!$D$205:$D$210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</c:ser>
        <c:gapWidth val="150"/>
        <c:overlap val="0"/>
        <c:axId val="24680818"/>
        <c:axId val="46941031"/>
      </c:barChart>
      <c:catAx>
        <c:axId val="2468081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941031"/>
        <c:crosses val="autoZero"/>
        <c:auto val="1"/>
        <c:lblAlgn val="ctr"/>
        <c:lblOffset val="100"/>
      </c:catAx>
      <c:valAx>
        <c:axId val="469410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68081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esfuerzo'!$E$204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esfuerzo'!$E$205:$E$210</c:f>
              <c:numCache>
                <c:formatCode>General</c:formatCode>
                <c:ptCount val="6"/>
                <c:pt idx="0">
                  <c:v>0.941176470588235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0.944444444444444</c:v>
                </c:pt>
                <c:pt idx="5">
                  <c:v>0.97887323943662</c:v>
                </c:pt>
              </c:numCache>
            </c:numRef>
          </c:val>
        </c:ser>
        <c:gapWidth val="150"/>
        <c:overlap val="0"/>
        <c:axId val="23825976"/>
        <c:axId val="19953177"/>
      </c:barChart>
      <c:catAx>
        <c:axId val="23825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953177"/>
        <c:crosses val="autoZero"/>
        <c:auto val="1"/>
        <c:lblAlgn val="ctr"/>
        <c:lblOffset val="100"/>
      </c:catAx>
      <c:valAx>
        <c:axId val="199531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8259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esfuerzo'!$C$219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esfuerzo'!$C$220:$C$225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esfuerzo'!$D$220:$D$225</c:f>
              <c:numCache>
                <c:formatCode>General</c:formatCode>
                <c:ptCount val="6"/>
                <c:pt idx="0">
                  <c:v>601</c:v>
                </c:pt>
                <c:pt idx="1">
                  <c:v>57</c:v>
                </c:pt>
                <c:pt idx="2">
                  <c:v>317</c:v>
                </c:pt>
                <c:pt idx="3">
                  <c:v>11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</c:ser>
        <c:gapWidth val="150"/>
        <c:overlap val="0"/>
        <c:axId val="2454626"/>
        <c:axId val="43264752"/>
      </c:barChart>
      <c:catAx>
        <c:axId val="24546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264752"/>
        <c:crosses val="autoZero"/>
        <c:auto val="1"/>
        <c:lblAlgn val="ctr"/>
        <c:lblOffset val="100"/>
      </c:catAx>
      <c:valAx>
        <c:axId val="43264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5462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esfuerzo'!$E$219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esfuerzo'!$E$220:$E$225</c:f>
              <c:numCache>
                <c:formatCode>General</c:formatCode>
                <c:ptCount val="6"/>
                <c:pt idx="0">
                  <c:v>-10.7843137254902</c:v>
                </c:pt>
                <c:pt idx="1">
                  <c:v>-0.628571428571429</c:v>
                </c:pt>
                <c:pt idx="2">
                  <c:v>-0.320833333333333</c:v>
                </c:pt>
                <c:pt idx="3">
                  <c:v>0.521739130434783</c:v>
                </c:pt>
                <c:pt idx="4">
                  <c:v/>
                </c:pt>
                <c:pt idx="5">
                  <c:v>0.852112676056338</c:v>
                </c:pt>
              </c:numCache>
            </c:numRef>
          </c:val>
        </c:ser>
        <c:gapWidth val="150"/>
        <c:overlap val="0"/>
        <c:axId val="68082775"/>
        <c:axId val="53698147"/>
      </c:barChart>
      <c:catAx>
        <c:axId val="680827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698147"/>
        <c:crosses val="autoZero"/>
        <c:auto val="1"/>
        <c:lblAlgn val="ctr"/>
        <c:lblOffset val="100"/>
      </c:catAx>
      <c:valAx>
        <c:axId val="536981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08277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esfuerzo'!$C$231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esfuerzo'!$C$232:$C$237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esfuerzo'!$D$231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esfuerzo'!$D$232:$D$237</c:f>
              <c:numCache>
                <c:formatCode>General</c:formatCode>
                <c:ptCount val="6"/>
                <c:pt idx="0">
                  <c:v>14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gapWidth val="150"/>
        <c:overlap val="0"/>
        <c:axId val="53696572"/>
        <c:axId val="24276555"/>
      </c:barChart>
      <c:catAx>
        <c:axId val="536965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276555"/>
        <c:crosses val="autoZero"/>
        <c:auto val="1"/>
        <c:lblAlgn val="ctr"/>
        <c:lblOffset val="100"/>
      </c:catAx>
      <c:valAx>
        <c:axId val="242765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69657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esfuerzo'!$E$231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esfuerzo'!$E$232:$E$237</c:f>
              <c:numCache>
                <c:formatCode>General</c:formatCode>
                <c:ptCount val="6"/>
                <c:pt idx="0">
                  <c:v>0.725490196078431</c:v>
                </c:pt>
                <c:pt idx="1">
                  <c:v>-1.57142857142857</c:v>
                </c:pt>
                <c:pt idx="2">
                  <c:v>-0.1125</c:v>
                </c:pt>
                <c:pt idx="3">
                  <c:v>0.652173913043478</c:v>
                </c:pt>
                <c:pt idx="4">
                  <c:v/>
                </c:pt>
                <c:pt idx="5">
                  <c:v>0.922535211267606</c:v>
                </c:pt>
              </c:numCache>
            </c:numRef>
          </c:val>
        </c:ser>
        <c:gapWidth val="150"/>
        <c:overlap val="0"/>
        <c:axId val="80475927"/>
        <c:axId val="36434377"/>
      </c:barChart>
      <c:catAx>
        <c:axId val="804759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434377"/>
        <c:crosses val="autoZero"/>
        <c:auto val="1"/>
        <c:lblAlgn val="ctr"/>
        <c:lblOffset val="100"/>
      </c:catAx>
      <c:valAx>
        <c:axId val="364343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47592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esfuerzo'!$C$246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esfuerzo'!$C$247:$C$252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esfuerzo'!$D$247:$D$252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43</c:v>
                </c:pt>
                <c:pt idx="5">
                  <c:v>5</c:v>
                </c:pt>
              </c:numCache>
            </c:numRef>
          </c:val>
        </c:ser>
        <c:gapWidth val="150"/>
        <c:overlap val="0"/>
        <c:axId val="67673863"/>
        <c:axId val="88814640"/>
      </c:barChart>
      <c:catAx>
        <c:axId val="676738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814640"/>
        <c:crosses val="autoZero"/>
        <c:auto val="1"/>
        <c:lblAlgn val="ctr"/>
        <c:lblOffset val="100"/>
      </c:catAx>
      <c:valAx>
        <c:axId val="88814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67386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esfuerzo'!$E$246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esfuerzo'!$E$247:$E$252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/>
                </c:pt>
                <c:pt idx="3">
                  <c:v>0.565217391304348</c:v>
                </c:pt>
                <c:pt idx="4">
                  <c:v>0.522222222222222</c:v>
                </c:pt>
                <c:pt idx="5">
                  <c:v>0.964788732394366</c:v>
                </c:pt>
              </c:numCache>
            </c:numRef>
          </c:val>
        </c:ser>
        <c:gapWidth val="150"/>
        <c:overlap val="0"/>
        <c:axId val="66211431"/>
        <c:axId val="83232545"/>
      </c:barChart>
      <c:catAx>
        <c:axId val="662114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232545"/>
        <c:crosses val="autoZero"/>
        <c:auto val="1"/>
        <c:lblAlgn val="ctr"/>
        <c:lblOffset val="100"/>
      </c:catAx>
      <c:valAx>
        <c:axId val="832325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21143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esfuerzo'!$C$261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esfuerzo'!$C$262:$C$267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esfuerzo'!$D$262:$D$267</c:f>
              <c:numCache>
                <c:formatCode>General</c:formatCode>
                <c:ptCount val="6"/>
                <c:pt idx="0">
                  <c:v>17</c:v>
                </c:pt>
                <c:pt idx="1">
                  <c:v>142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gapWidth val="150"/>
        <c:overlap val="0"/>
        <c:axId val="16718093"/>
        <c:axId val="42151210"/>
      </c:barChart>
      <c:catAx>
        <c:axId val="167180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151210"/>
        <c:crosses val="autoZero"/>
        <c:auto val="1"/>
        <c:lblAlgn val="ctr"/>
        <c:lblOffset val="100"/>
      </c:catAx>
      <c:valAx>
        <c:axId val="421512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71809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esfuerzo'!$E$261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esfuerzo'!$E$262:$E$267</c:f>
              <c:numCache>
                <c:formatCode>General</c:formatCode>
                <c:ptCount val="6"/>
                <c:pt idx="0">
                  <c:v>0.666666666666667</c:v>
                </c:pt>
                <c:pt idx="1">
                  <c:v>-3.05714285714286</c:v>
                </c:pt>
                <c:pt idx="2">
                  <c:v>1</c:v>
                </c:pt>
                <c:pt idx="3">
                  <c:v>0.782608695652174</c:v>
                </c:pt>
                <c:pt idx="4">
                  <c:v/>
                </c:pt>
                <c:pt idx="5">
                  <c:v>0.957746478873239</c:v>
                </c:pt>
              </c:numCache>
            </c:numRef>
          </c:val>
        </c:ser>
        <c:gapWidth val="150"/>
        <c:overlap val="0"/>
        <c:axId val="50592410"/>
        <c:axId val="65647369"/>
      </c:barChart>
      <c:catAx>
        <c:axId val="50592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647369"/>
        <c:crosses val="autoZero"/>
        <c:auto val="1"/>
        <c:lblAlgn val="ctr"/>
        <c:lblOffset val="100"/>
      </c:catAx>
      <c:valAx>
        <c:axId val="656473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59241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esfuerzo'!$C$273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esfuerzo'!$C$274:$C$279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esfuerzo'!$D$273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esfuerzo'!$D$274:$D$279</c:f>
              <c:numCache>
                <c:formatCode>General</c:formatCode>
                <c:ptCount val="6"/>
                <c:pt idx="0">
                  <c:v>9</c:v>
                </c:pt>
                <c:pt idx="1">
                  <c:v>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gapWidth val="150"/>
        <c:overlap val="0"/>
        <c:axId val="56377950"/>
        <c:axId val="47245900"/>
      </c:barChart>
      <c:catAx>
        <c:axId val="563779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245900"/>
        <c:crosses val="autoZero"/>
        <c:auto val="1"/>
        <c:lblAlgn val="ctr"/>
        <c:lblOffset val="100"/>
      </c:catAx>
      <c:valAx>
        <c:axId val="472459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3779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esfuerzo'!$E$273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esfuerzo'!$E$274:$E$279</c:f>
              <c:numCache>
                <c:formatCode>General</c:formatCode>
                <c:ptCount val="6"/>
                <c:pt idx="0">
                  <c:v>0.823529411764706</c:v>
                </c:pt>
                <c:pt idx="1">
                  <c:v>-0.2</c:v>
                </c:pt>
                <c:pt idx="2">
                  <c:v>1</c:v>
                </c:pt>
                <c:pt idx="3">
                  <c:v>0.782608695652174</c:v>
                </c:pt>
                <c:pt idx="4">
                  <c:v/>
                </c:pt>
                <c:pt idx="5">
                  <c:v>0.894366197183099</c:v>
                </c:pt>
              </c:numCache>
            </c:numRef>
          </c:val>
        </c:ser>
        <c:gapWidth val="150"/>
        <c:overlap val="0"/>
        <c:axId val="81788894"/>
        <c:axId val="47729012"/>
      </c:barChart>
      <c:catAx>
        <c:axId val="8178889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729012"/>
        <c:crosses val="autoZero"/>
        <c:auto val="1"/>
        <c:lblAlgn val="ctr"/>
        <c:lblOffset val="100"/>
      </c:catAx>
      <c:valAx>
        <c:axId val="477290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78889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esfuerzo'!$C$288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esfuerzo'!$C$289:$C$294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esfuerzo'!$D$288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esfuerzo'!$D$289:$D$294</c:f>
              <c:numCache>
                <c:formatCode>General</c:formatCode>
                <c:ptCount val="6"/>
                <c:pt idx="0">
                  <c:v>1</c:v>
                </c:pt>
                <c:pt idx="1">
                  <c:v>52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gapWidth val="150"/>
        <c:overlap val="0"/>
        <c:axId val="31082365"/>
        <c:axId val="47749578"/>
      </c:barChart>
      <c:catAx>
        <c:axId val="310823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749578"/>
        <c:crosses val="autoZero"/>
        <c:auto val="1"/>
        <c:lblAlgn val="ctr"/>
        <c:lblOffset val="100"/>
      </c:catAx>
      <c:valAx>
        <c:axId val="477495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08236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esfuerzo'!$E$288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esfuerzo'!$E$289:$E$294</c:f>
              <c:numCache>
                <c:formatCode>General</c:formatCode>
                <c:ptCount val="6"/>
                <c:pt idx="0">
                  <c:v>0.980392156862745</c:v>
                </c:pt>
                <c:pt idx="1">
                  <c:v>-0.485714285714286</c:v>
                </c:pt>
                <c:pt idx="2">
                  <c:v>1</c:v>
                </c:pt>
                <c:pt idx="3">
                  <c:v>0.91304347826087</c:v>
                </c:pt>
                <c:pt idx="4">
                  <c:v/>
                </c:pt>
                <c:pt idx="5">
                  <c:v>0.915492957746479</c:v>
                </c:pt>
              </c:numCache>
            </c:numRef>
          </c:val>
        </c:ser>
        <c:gapWidth val="150"/>
        <c:overlap val="0"/>
        <c:axId val="43676480"/>
        <c:axId val="22197341"/>
      </c:barChart>
      <c:catAx>
        <c:axId val="43676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197341"/>
        <c:crosses val="autoZero"/>
        <c:auto val="1"/>
        <c:lblAlgn val="ctr"/>
        <c:lblOffset val="100"/>
      </c:catAx>
      <c:valAx>
        <c:axId val="221973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6764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esfuerzo'!$C$304:$C$309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esfuerzo'!$D$304:$D$309</c:f>
              <c:numCache>
                <c:formatCode>General</c:formatCode>
                <c:ptCount val="6"/>
                <c:pt idx="0">
                  <c:v>35</c:v>
                </c:pt>
                <c:pt idx="1">
                  <c:v>223</c:v>
                </c:pt>
                <c:pt idx="2">
                  <c:v>168</c:v>
                </c:pt>
                <c:pt idx="3">
                  <c:v>1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</c:ser>
        <c:gapWidth val="150"/>
        <c:overlap val="0"/>
        <c:axId val="57766961"/>
        <c:axId val="92532818"/>
      </c:barChart>
      <c:catAx>
        <c:axId val="577669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532818"/>
        <c:crosses val="autoZero"/>
        <c:auto val="1"/>
        <c:lblAlgn val="ctr"/>
        <c:lblOffset val="100"/>
      </c:catAx>
      <c:valAx>
        <c:axId val="925328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76696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esfuerzo'!$E$303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esfuerzo'!$E$304:$E$309</c:f>
              <c:numCache>
                <c:formatCode>General</c:formatCode>
                <c:ptCount val="6"/>
                <c:pt idx="0">
                  <c:v>0.313725490196078</c:v>
                </c:pt>
                <c:pt idx="1">
                  <c:v>-5.37142857142857</c:v>
                </c:pt>
                <c:pt idx="2">
                  <c:v>-1.1</c:v>
                </c:pt>
                <c:pt idx="3">
                  <c:v>0.956521739130435</c:v>
                </c:pt>
                <c:pt idx="4">
                  <c:v/>
                </c:pt>
                <c:pt idx="5">
                  <c:v>0.640845070422535</c:v>
                </c:pt>
              </c:numCache>
            </c:numRef>
          </c:val>
        </c:ser>
        <c:gapWidth val="150"/>
        <c:overlap val="0"/>
        <c:axId val="60432129"/>
        <c:axId val="66073774"/>
      </c:barChart>
      <c:catAx>
        <c:axId val="604321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073774"/>
        <c:crosses val="autoZero"/>
        <c:auto val="1"/>
        <c:lblAlgn val="ctr"/>
        <c:lblOffset val="100"/>
      </c:catAx>
      <c:valAx>
        <c:axId val="660737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43212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esfuerzo'!$C$318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esfuerzo'!$C$319:$C$324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esfuerzo'!$D$319:$D$324</c:f>
              <c:numCache>
                <c:formatCode>General</c:formatCode>
                <c:ptCount val="6"/>
                <c:pt idx="0">
                  <c:v>22</c:v>
                </c:pt>
                <c:pt idx="1">
                  <c:v>90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gapWidth val="150"/>
        <c:overlap val="0"/>
        <c:axId val="18244404"/>
        <c:axId val="18507631"/>
      </c:barChart>
      <c:catAx>
        <c:axId val="182444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507631"/>
        <c:crosses val="autoZero"/>
        <c:auto val="1"/>
        <c:lblAlgn val="ctr"/>
        <c:lblOffset val="100"/>
      </c:catAx>
      <c:valAx>
        <c:axId val="185076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4440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esfuerzo'!$E$319:$E$324</c:f>
              <c:numCache>
                <c:formatCode>General</c:formatCode>
                <c:ptCount val="6"/>
                <c:pt idx="0">
                  <c:v>0.568627450980392</c:v>
                </c:pt>
                <c:pt idx="1">
                  <c:v>-1.57142857142857</c:v>
                </c:pt>
                <c:pt idx="2">
                  <c:v>1</c:v>
                </c:pt>
                <c:pt idx="3">
                  <c:v>-1.52173913043478</c:v>
                </c:pt>
                <c:pt idx="4">
                  <c:v/>
                </c:pt>
                <c:pt idx="5">
                  <c:v>0.915492957746479</c:v>
                </c:pt>
              </c:numCache>
            </c:numRef>
          </c:val>
        </c:ser>
        <c:gapWidth val="150"/>
        <c:overlap val="0"/>
        <c:axId val="19582410"/>
        <c:axId val="79948029"/>
      </c:barChart>
      <c:catAx>
        <c:axId val="195824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948029"/>
        <c:crosses val="autoZero"/>
        <c:auto val="1"/>
        <c:lblAlgn val="ctr"/>
        <c:lblOffset val="100"/>
      </c:catAx>
      <c:valAx>
        <c:axId val="799480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58241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esfuerzo'!$C$333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esfuerzo'!$C$334:$C$339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esfuerzo'!$D$334:$D$339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4</c:v>
                </c:pt>
              </c:numCache>
            </c:numRef>
          </c:val>
        </c:ser>
        <c:gapWidth val="150"/>
        <c:overlap val="0"/>
        <c:axId val="57512457"/>
        <c:axId val="36642153"/>
      </c:barChart>
      <c:catAx>
        <c:axId val="575124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642153"/>
        <c:crosses val="autoZero"/>
        <c:auto val="1"/>
        <c:lblAlgn val="ctr"/>
        <c:lblOffset val="100"/>
      </c:catAx>
      <c:valAx>
        <c:axId val="366421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51245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esfuerzo'!$E$333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esfuerzo'!$E$334:$E$339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0.5</c:v>
                </c:pt>
                <c:pt idx="5">
                  <c:v>0.971830985915493</c:v>
                </c:pt>
              </c:numCache>
            </c:numRef>
          </c:val>
        </c:ser>
        <c:gapWidth val="150"/>
        <c:overlap val="0"/>
        <c:axId val="67962634"/>
        <c:axId val="21520194"/>
      </c:barChart>
      <c:catAx>
        <c:axId val="679626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520194"/>
        <c:crosses val="autoZero"/>
        <c:auto val="1"/>
        <c:lblAlgn val="ctr"/>
        <c:lblOffset val="100"/>
      </c:catAx>
      <c:valAx>
        <c:axId val="215201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96263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esfuerzo'!$C$348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esfuerzo'!$C$349:$C$354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esfuerzo'!$D$349:$D$354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149</c:v>
                </c:pt>
                <c:pt idx="5">
                  <c:v>6</c:v>
                </c:pt>
              </c:numCache>
            </c:numRef>
          </c:val>
        </c:ser>
        <c:gapWidth val="150"/>
        <c:overlap val="0"/>
        <c:axId val="17818426"/>
        <c:axId val="34080212"/>
      </c:barChart>
      <c:catAx>
        <c:axId val="178184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080212"/>
        <c:crosses val="autoZero"/>
        <c:auto val="1"/>
        <c:lblAlgn val="ctr"/>
        <c:lblOffset val="100"/>
      </c:catAx>
      <c:valAx>
        <c:axId val="340802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81842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esfuerzo'!$E$349:$E$354</c:f>
              <c:numCache>
                <c:formatCode>General</c:formatCode>
                <c:ptCount val="6"/>
                <c:pt idx="0">
                  <c:v>0.980392156862745</c:v>
                </c:pt>
                <c:pt idx="1">
                  <c:v>0.714285714285714</c:v>
                </c:pt>
                <c:pt idx="2">
                  <c:v/>
                </c:pt>
                <c:pt idx="3">
                  <c:v>1</c:v>
                </c:pt>
                <c:pt idx="4">
                  <c:v>0.379166666666667</c:v>
                </c:pt>
                <c:pt idx="5">
                  <c:v>0.957746478873239</c:v>
                </c:pt>
              </c:numCache>
            </c:numRef>
          </c:val>
        </c:ser>
        <c:gapWidth val="150"/>
        <c:overlap val="0"/>
        <c:axId val="69714165"/>
        <c:axId val="53688983"/>
      </c:barChart>
      <c:catAx>
        <c:axId val="6971416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688983"/>
        <c:crosses val="autoZero"/>
        <c:auto val="1"/>
        <c:lblAlgn val="ctr"/>
        <c:lblOffset val="100"/>
      </c:catAx>
      <c:valAx>
        <c:axId val="536889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71416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esfuerzo'!$C$363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esfuerzo'!$C$364:$C$369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esfuerzo'!$D$364:$D$369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8</c:v>
                </c:pt>
              </c:numCache>
            </c:numRef>
          </c:val>
        </c:ser>
        <c:gapWidth val="150"/>
        <c:overlap val="0"/>
        <c:axId val="23646049"/>
        <c:axId val="10817570"/>
      </c:barChart>
      <c:catAx>
        <c:axId val="236460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17570"/>
        <c:crosses val="autoZero"/>
        <c:auto val="1"/>
        <c:lblAlgn val="ctr"/>
        <c:lblOffset val="100"/>
      </c:catAx>
      <c:valAx>
        <c:axId val="108175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64604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esfuerzo'!$E$364:$E$369</c:f>
              <c:numCache>
                <c:formatCode>General</c:formatCode>
                <c:ptCount val="6"/>
                <c:pt idx="0">
                  <c:v>0.901960784313726</c:v>
                </c:pt>
                <c:pt idx="1">
                  <c:v>0.657142857142857</c:v>
                </c:pt>
                <c:pt idx="2">
                  <c:v/>
                </c:pt>
                <c:pt idx="3">
                  <c:v>1</c:v>
                </c:pt>
                <c:pt idx="4">
                  <c:v>0.511111111111111</c:v>
                </c:pt>
                <c:pt idx="5">
                  <c:v>0.943661971830986</c:v>
                </c:pt>
              </c:numCache>
            </c:numRef>
          </c:val>
        </c:ser>
        <c:gapWidth val="150"/>
        <c:overlap val="0"/>
        <c:axId val="8296612"/>
        <c:axId val="37158443"/>
      </c:barChart>
      <c:catAx>
        <c:axId val="82966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158443"/>
        <c:crosses val="autoZero"/>
        <c:auto val="1"/>
        <c:lblAlgn val="ctr"/>
        <c:lblOffset val="100"/>
      </c:catAx>
      <c:valAx>
        <c:axId val="371584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9661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esfuerzo'!$C$378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esfuerzo'!$C$379:$C$384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esfuerzo'!$D$379:$D$384</c:f>
              <c:numCache>
                <c:formatCode>General</c:formatCode>
                <c:ptCount val="6"/>
                <c:pt idx="0">
                  <c:v>105</c:v>
                </c:pt>
                <c:pt idx="1">
                  <c:v>102</c:v>
                </c:pt>
                <c:pt idx="2">
                  <c:v>0</c:v>
                </c:pt>
                <c:pt idx="3">
                  <c:v>5</c:v>
                </c:pt>
                <c:pt idx="4">
                  <c:v>249</c:v>
                </c:pt>
                <c:pt idx="5">
                  <c:v>6</c:v>
                </c:pt>
              </c:numCache>
            </c:numRef>
          </c:val>
        </c:ser>
        <c:gapWidth val="150"/>
        <c:overlap val="0"/>
        <c:axId val="8757330"/>
        <c:axId val="83467319"/>
      </c:barChart>
      <c:catAx>
        <c:axId val="87573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67319"/>
        <c:crosses val="autoZero"/>
        <c:auto val="1"/>
        <c:lblAlgn val="ctr"/>
        <c:lblOffset val="100"/>
      </c:catAx>
      <c:valAx>
        <c:axId val="834673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5733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esfuerzo'!$E$379:$E$384</c:f>
              <c:numCache>
                <c:formatCode>General</c:formatCode>
                <c:ptCount val="6"/>
                <c:pt idx="0">
                  <c:v>-1.05882352941176</c:v>
                </c:pt>
                <c:pt idx="1">
                  <c:v>-1.91428571428571</c:v>
                </c:pt>
                <c:pt idx="2">
                  <c:v/>
                </c:pt>
                <c:pt idx="3">
                  <c:v>0.782608695652174</c:v>
                </c:pt>
                <c:pt idx="4">
                  <c:v>-0.0375</c:v>
                </c:pt>
                <c:pt idx="5">
                  <c:v>0.957746478873239</c:v>
                </c:pt>
              </c:numCache>
            </c:numRef>
          </c:val>
        </c:ser>
        <c:gapWidth val="150"/>
        <c:overlap val="0"/>
        <c:axId val="53310705"/>
        <c:axId val="47685531"/>
      </c:barChart>
      <c:catAx>
        <c:axId val="533107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685531"/>
        <c:crosses val="autoZero"/>
        <c:auto val="1"/>
        <c:lblAlgn val="ctr"/>
        <c:lblOffset val="100"/>
      </c:catAx>
      <c:valAx>
        <c:axId val="476855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31070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esfuerzo'!$C$393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esfuerzo'!$C$394:$C$399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esfuerzo'!$D$393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esfuerzo'!$D$394:$D$399</c:f>
              <c:numCache>
                <c:formatCode>General</c:formatCode>
                <c:ptCount val="6"/>
                <c:pt idx="0">
                  <c:v>2340</c:v>
                </c:pt>
                <c:pt idx="1">
                  <c:v>3960</c:v>
                </c:pt>
                <c:pt idx="2">
                  <c:v>0</c:v>
                </c:pt>
                <c:pt idx="3">
                  <c:v>6</c:v>
                </c:pt>
                <c:pt idx="4">
                  <c:v>171</c:v>
                </c:pt>
                <c:pt idx="5">
                  <c:v>6</c:v>
                </c:pt>
              </c:numCache>
            </c:numRef>
          </c:val>
        </c:ser>
        <c:gapWidth val="150"/>
        <c:overlap val="0"/>
        <c:axId val="61712744"/>
        <c:axId val="80904360"/>
      </c:barChart>
      <c:catAx>
        <c:axId val="61712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904360"/>
        <c:crosses val="autoZero"/>
        <c:auto val="1"/>
        <c:lblAlgn val="ctr"/>
        <c:lblOffset val="100"/>
      </c:catAx>
      <c:valAx>
        <c:axId val="80904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71274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esfuerzo'!$E$393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esfuerzo'!$E$394:$E$399</c:f>
              <c:numCache>
                <c:formatCode>General</c:formatCode>
                <c:ptCount val="6"/>
                <c:pt idx="0">
                  <c:v>-44.8823529411765</c:v>
                </c:pt>
                <c:pt idx="1">
                  <c:v>-112.142857142857</c:v>
                </c:pt>
                <c:pt idx="2">
                  <c:v/>
                </c:pt>
                <c:pt idx="3">
                  <c:v>0.739130434782609</c:v>
                </c:pt>
                <c:pt idx="4">
                  <c:v>0.2875</c:v>
                </c:pt>
                <c:pt idx="5">
                  <c:v>0.957746478873239</c:v>
                </c:pt>
              </c:numCache>
            </c:numRef>
          </c:val>
        </c:ser>
        <c:gapWidth val="150"/>
        <c:overlap val="0"/>
        <c:axId val="47113889"/>
        <c:axId val="88405103"/>
      </c:barChart>
      <c:catAx>
        <c:axId val="4711388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405103"/>
        <c:crosses val="autoZero"/>
        <c:auto val="1"/>
        <c:lblAlgn val="ctr"/>
        <c:lblOffset val="100"/>
      </c:catAx>
      <c:valAx>
        <c:axId val="884051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11388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esfuerzo'!$C$408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esfuerzo'!$C$409:$C$414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esfuerzo'!$D$409:$D$414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</c:v>
                </c:pt>
                <c:pt idx="4">
                  <c:v>90</c:v>
                </c:pt>
                <c:pt idx="5">
                  <c:v>6</c:v>
                </c:pt>
              </c:numCache>
            </c:numRef>
          </c:val>
        </c:ser>
        <c:gapWidth val="150"/>
        <c:overlap val="0"/>
        <c:axId val="87730669"/>
        <c:axId val="93196042"/>
      </c:barChart>
      <c:catAx>
        <c:axId val="877306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196042"/>
        <c:crosses val="autoZero"/>
        <c:auto val="1"/>
        <c:lblAlgn val="ctr"/>
        <c:lblOffset val="100"/>
      </c:catAx>
      <c:valAx>
        <c:axId val="931960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73066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esfuerzo'!$E$408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esfuerzo'!$E$409:$E$414</c:f>
              <c:numCache>
                <c:formatCode>General</c:formatCode>
                <c:ptCount val="6"/>
                <c:pt idx="0">
                  <c:v>1</c:v>
                </c:pt>
                <c:pt idx="1">
                  <c:v>0.485714285714286</c:v>
                </c:pt>
                <c:pt idx="2">
                  <c:v/>
                </c:pt>
                <c:pt idx="3">
                  <c:v>0.956521739130435</c:v>
                </c:pt>
                <c:pt idx="4">
                  <c:v>0.625</c:v>
                </c:pt>
                <c:pt idx="5">
                  <c:v>0.957746478873239</c:v>
                </c:pt>
              </c:numCache>
            </c:numRef>
          </c:val>
        </c:ser>
        <c:gapWidth val="150"/>
        <c:overlap val="0"/>
        <c:axId val="46795854"/>
        <c:axId val="74849028"/>
      </c:barChart>
      <c:catAx>
        <c:axId val="467958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849028"/>
        <c:crosses val="autoZero"/>
        <c:auto val="1"/>
        <c:lblAlgn val="ctr"/>
        <c:lblOffset val="100"/>
      </c:catAx>
      <c:valAx>
        <c:axId val="748490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79585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esfuerzo'!$C$423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esfuerzo'!$C$424:$C$429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esfuerzo'!$D$424:$D$429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</c:ser>
        <c:gapWidth val="150"/>
        <c:overlap val="0"/>
        <c:axId val="13364138"/>
        <c:axId val="62408875"/>
      </c:barChart>
      <c:catAx>
        <c:axId val="133641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408875"/>
        <c:crosses val="autoZero"/>
        <c:auto val="1"/>
        <c:lblAlgn val="ctr"/>
        <c:lblOffset val="100"/>
      </c:catAx>
      <c:valAx>
        <c:axId val="624088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6413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esfuerzo'!$E$423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esfuerzo'!$E$424:$E$429</c:f>
              <c:numCache>
                <c:formatCode>General</c:formatCode>
                <c:ptCount val="6"/>
                <c:pt idx="0">
                  <c:v>0.882352941176471</c:v>
                </c:pt>
                <c:pt idx="1">
                  <c:v>0.914285714285714</c:v>
                </c:pt>
                <c:pt idx="2">
                  <c:v>1</c:v>
                </c:pt>
                <c:pt idx="3">
                  <c:v>0.478260869565217</c:v>
                </c:pt>
                <c:pt idx="4">
                  <c:v/>
                </c:pt>
                <c:pt idx="5">
                  <c:v>0.809859154929577</c:v>
                </c:pt>
              </c:numCache>
            </c:numRef>
          </c:val>
        </c:ser>
        <c:gapWidth val="150"/>
        <c:overlap val="0"/>
        <c:axId val="62842106"/>
        <c:axId val="75629422"/>
      </c:barChart>
      <c:catAx>
        <c:axId val="628421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629422"/>
        <c:crosses val="autoZero"/>
        <c:auto val="1"/>
        <c:lblAlgn val="ctr"/>
        <c:lblOffset val="100"/>
      </c:catAx>
      <c:valAx>
        <c:axId val="756294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84210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esfuerzo'!$C$438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esfuerzo'!$C$439:$C$444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esfuerzo'!$D$439:$D$444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gapWidth val="150"/>
        <c:overlap val="0"/>
        <c:axId val="87285876"/>
        <c:axId val="25946494"/>
      </c:barChart>
      <c:catAx>
        <c:axId val="872858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946494"/>
        <c:crosses val="autoZero"/>
        <c:auto val="1"/>
        <c:lblAlgn val="ctr"/>
        <c:lblOffset val="100"/>
      </c:catAx>
      <c:valAx>
        <c:axId val="259464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858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esfuerzo'!$E$438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esfuerzo'!$E$439:$E$444</c:f>
              <c:numCache>
                <c:formatCode>General</c:formatCode>
                <c:ptCount val="6"/>
                <c:pt idx="0">
                  <c:v>0.96078431372549</c:v>
                </c:pt>
                <c:pt idx="1">
                  <c:v>0.914285714285714</c:v>
                </c:pt>
                <c:pt idx="2">
                  <c:v>1</c:v>
                </c:pt>
                <c:pt idx="3">
                  <c:v>0.434782608695652</c:v>
                </c:pt>
                <c:pt idx="4">
                  <c:v/>
                </c:pt>
                <c:pt idx="5">
                  <c:v>0.894366197183099</c:v>
                </c:pt>
              </c:numCache>
            </c:numRef>
          </c:val>
        </c:ser>
        <c:gapWidth val="150"/>
        <c:overlap val="0"/>
        <c:axId val="68642201"/>
        <c:axId val="58673804"/>
      </c:barChart>
      <c:catAx>
        <c:axId val="686422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673804"/>
        <c:crosses val="autoZero"/>
        <c:auto val="1"/>
        <c:lblAlgn val="ctr"/>
        <c:lblOffset val="100"/>
      </c:catAx>
      <c:valAx>
        <c:axId val="586738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864220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esfuerzo'!$C$453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esfuerzo'!$C$454:$C$459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esfuerzo'!$D$454:$D$459</c:f>
              <c:numCache>
                <c:formatCode>General</c:formatCode>
                <c:ptCount val="6"/>
                <c:pt idx="0">
                  <c:v>55</c:v>
                </c:pt>
                <c:pt idx="1">
                  <c:v>39</c:v>
                </c:pt>
                <c:pt idx="2">
                  <c:v>41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gapWidth val="150"/>
        <c:overlap val="0"/>
        <c:axId val="33589206"/>
        <c:axId val="81579415"/>
      </c:barChart>
      <c:catAx>
        <c:axId val="335892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579415"/>
        <c:crosses val="autoZero"/>
        <c:auto val="1"/>
        <c:lblAlgn val="ctr"/>
        <c:lblOffset val="100"/>
      </c:catAx>
      <c:valAx>
        <c:axId val="815794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58920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esfuerzo'!$E$453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esfuerzo'!$E$454:$E$459</c:f>
              <c:numCache>
                <c:formatCode>General</c:formatCode>
                <c:ptCount val="6"/>
                <c:pt idx="0">
                  <c:v>-0.0784313725490196</c:v>
                </c:pt>
                <c:pt idx="1">
                  <c:v>-0.114285714285714</c:v>
                </c:pt>
                <c:pt idx="2">
                  <c:v>0.829166666666667</c:v>
                </c:pt>
                <c:pt idx="3">
                  <c:v>0.826086956521739</c:v>
                </c:pt>
                <c:pt idx="4">
                  <c:v/>
                </c:pt>
                <c:pt idx="5">
                  <c:v>0.957746478873239</c:v>
                </c:pt>
              </c:numCache>
            </c:numRef>
          </c:val>
        </c:ser>
        <c:gapWidth val="150"/>
        <c:overlap val="0"/>
        <c:axId val="63416359"/>
        <c:axId val="31465001"/>
      </c:barChart>
      <c:catAx>
        <c:axId val="63416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465001"/>
        <c:crosses val="autoZero"/>
        <c:auto val="1"/>
        <c:lblAlgn val="ctr"/>
        <c:lblOffset val="100"/>
      </c:catAx>
      <c:valAx>
        <c:axId val="314650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41635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esfuerzo'!$C$468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esfuerzo'!$C$469:$C$474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esfuerzo'!$D$468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esfuerzo'!$D$469:$D$474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gapWidth val="150"/>
        <c:overlap val="0"/>
        <c:axId val="58607350"/>
        <c:axId val="48057935"/>
      </c:barChart>
      <c:catAx>
        <c:axId val="586073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057935"/>
        <c:crosses val="autoZero"/>
        <c:auto val="1"/>
        <c:lblAlgn val="ctr"/>
        <c:lblOffset val="100"/>
      </c:catAx>
      <c:valAx>
        <c:axId val="480579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86073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esfuerzo'!$E$468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esfuerzo'!$E$469:$E$474</c:f>
              <c:numCache>
                <c:formatCode>General</c:formatCode>
                <c:ptCount val="6"/>
                <c:pt idx="0">
                  <c:v>0.901960784313726</c:v>
                </c:pt>
                <c:pt idx="1">
                  <c:v>0.942857142857143</c:v>
                </c:pt>
                <c:pt idx="2">
                  <c:v>1</c:v>
                </c:pt>
                <c:pt idx="3">
                  <c:v>0.826086956521739</c:v>
                </c:pt>
                <c:pt idx="4">
                  <c:v/>
                </c:pt>
                <c:pt idx="5">
                  <c:v>0.929577464788732</c:v>
                </c:pt>
              </c:numCache>
            </c:numRef>
          </c:val>
        </c:ser>
        <c:gapWidth val="150"/>
        <c:overlap val="0"/>
        <c:axId val="15859836"/>
        <c:axId val="6789110"/>
      </c:barChart>
      <c:catAx>
        <c:axId val="158598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89110"/>
        <c:crosses val="autoZero"/>
        <c:auto val="1"/>
        <c:lblAlgn val="ctr"/>
        <c:lblOffset val="100"/>
      </c:catAx>
      <c:valAx>
        <c:axId val="67891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85983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esfuerzo'!$C$483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esfuerzo'!$C$484:$C$489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esfuerzo'!$D$484:$D$489</c:f>
              <c:numCache>
                <c:formatCode>General</c:formatCode>
                <c:ptCount val="6"/>
                <c:pt idx="0">
                  <c:v>101</c:v>
                </c:pt>
                <c:pt idx="1">
                  <c:v>20</c:v>
                </c:pt>
                <c:pt idx="2">
                  <c:v>0</c:v>
                </c:pt>
                <c:pt idx="3">
                  <c:v>12</c:v>
                </c:pt>
                <c:pt idx="4">
                  <c:v>1094</c:v>
                </c:pt>
                <c:pt idx="5">
                  <c:v>6</c:v>
                </c:pt>
              </c:numCache>
            </c:numRef>
          </c:val>
        </c:ser>
        <c:gapWidth val="150"/>
        <c:overlap val="0"/>
        <c:axId val="57878659"/>
        <c:axId val="42639581"/>
      </c:barChart>
      <c:catAx>
        <c:axId val="578786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2639581"/>
        <c:crosses val="autoZero"/>
        <c:auto val="1"/>
        <c:lblAlgn val="ctr"/>
        <c:lblOffset val="100"/>
      </c:catAx>
      <c:valAx>
        <c:axId val="426395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7865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esfuerzo'!$E$483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esfuerzo'!$E$484:$E$489</c:f>
              <c:numCache>
                <c:formatCode>General</c:formatCode>
                <c:ptCount val="6"/>
                <c:pt idx="0">
                  <c:v>-0.980392156862745</c:v>
                </c:pt>
                <c:pt idx="1">
                  <c:v>0.428571428571429</c:v>
                </c:pt>
                <c:pt idx="2">
                  <c:v/>
                </c:pt>
                <c:pt idx="3">
                  <c:v>0.478260869565217</c:v>
                </c:pt>
                <c:pt idx="4">
                  <c:v>-11.1555555555556</c:v>
                </c:pt>
                <c:pt idx="5">
                  <c:v>0.957746478873239</c:v>
                </c:pt>
              </c:numCache>
            </c:numRef>
          </c:val>
        </c:ser>
        <c:gapWidth val="150"/>
        <c:overlap val="0"/>
        <c:axId val="53051730"/>
        <c:axId val="91891000"/>
      </c:barChart>
      <c:catAx>
        <c:axId val="530517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891000"/>
        <c:crosses val="autoZero"/>
        <c:auto val="1"/>
        <c:lblAlgn val="ctr"/>
        <c:lblOffset val="100"/>
      </c:catAx>
      <c:valAx>
        <c:axId val="918910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05173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esfuerzo'!$C$497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esfuerzo'!$C$498:$C$503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esfuerzo'!$D$497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esfuerzo'!$D$498:$D$503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101</c:v>
                </c:pt>
                <c:pt idx="3">
                  <c:v>5441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gapWidth val="150"/>
        <c:overlap val="0"/>
        <c:axId val="69891592"/>
        <c:axId val="55947631"/>
      </c:barChart>
      <c:catAx>
        <c:axId val="69891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947631"/>
        <c:crosses val="autoZero"/>
        <c:auto val="1"/>
        <c:lblAlgn val="ctr"/>
        <c:lblOffset val="100"/>
      </c:catAx>
      <c:valAx>
        <c:axId val="559476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89159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esfuerzo'!$E$497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esfuerzo'!$E$498:$E$503</c:f>
              <c:numCache>
                <c:formatCode>General</c:formatCode>
                <c:ptCount val="6"/>
                <c:pt idx="0">
                  <c:v>0.862745098039216</c:v>
                </c:pt>
                <c:pt idx="1">
                  <c:v>0.857142857142857</c:v>
                </c:pt>
                <c:pt idx="2">
                  <c:v>0.579166666666667</c:v>
                </c:pt>
                <c:pt idx="3">
                  <c:v>-235.565217391304</c:v>
                </c:pt>
                <c:pt idx="4">
                  <c:v/>
                </c:pt>
                <c:pt idx="5">
                  <c:v>0.922535211267606</c:v>
                </c:pt>
              </c:numCache>
            </c:numRef>
          </c:val>
        </c:ser>
        <c:gapWidth val="150"/>
        <c:overlap val="0"/>
        <c:axId val="99874722"/>
        <c:axId val="48006197"/>
      </c:barChart>
      <c:catAx>
        <c:axId val="998747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006197"/>
        <c:crosses val="autoZero"/>
        <c:auto val="1"/>
        <c:lblAlgn val="ctr"/>
        <c:lblOffset val="100"/>
      </c:catAx>
      <c:valAx>
        <c:axId val="480061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87472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esfuerzo'!$C$512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esfuerzo'!$C$513:$C$518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esfuerzo'!$D$512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esfuerzo'!$D$513:$D$518</c:f>
              <c:numCache>
                <c:formatCode>General</c:formatCode>
                <c:ptCount val="6"/>
                <c:pt idx="0">
                  <c:v>33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gapWidth val="150"/>
        <c:overlap val="0"/>
        <c:axId val="79009045"/>
        <c:axId val="664466"/>
      </c:barChart>
      <c:catAx>
        <c:axId val="790090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4466"/>
        <c:crosses val="autoZero"/>
        <c:auto val="1"/>
        <c:lblAlgn val="ctr"/>
        <c:lblOffset val="100"/>
      </c:catAx>
      <c:valAx>
        <c:axId val="66446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00904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esfuerzo'!$E$512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esfuerzo'!$E$513:$E$518</c:f>
              <c:numCache>
                <c:formatCode>General</c:formatCode>
                <c:ptCount val="6"/>
                <c:pt idx="0">
                  <c:v>0.352941176470588</c:v>
                </c:pt>
                <c:pt idx="1">
                  <c:v>-0.6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>0.957746478873239</c:v>
                </c:pt>
              </c:numCache>
            </c:numRef>
          </c:val>
        </c:ser>
        <c:gapWidth val="150"/>
        <c:overlap val="0"/>
        <c:axId val="70686674"/>
        <c:axId val="91778638"/>
      </c:barChart>
      <c:catAx>
        <c:axId val="706866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778638"/>
        <c:crosses val="autoZero"/>
        <c:auto val="1"/>
        <c:lblAlgn val="ctr"/>
        <c:lblOffset val="100"/>
      </c:catAx>
      <c:valAx>
        <c:axId val="917786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68667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esfuerzo'!$C$527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esfuerzo'!$C$528:$C$533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esfuerzo'!$D$527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esfuerzo'!$D$528:$D$533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170</c:v>
                </c:pt>
                <c:pt idx="5">
                  <c:v>7</c:v>
                </c:pt>
              </c:numCache>
            </c:numRef>
          </c:val>
        </c:ser>
        <c:gapWidth val="150"/>
        <c:overlap val="0"/>
        <c:axId val="9336782"/>
        <c:axId val="10492324"/>
      </c:barChart>
      <c:catAx>
        <c:axId val="93367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92324"/>
        <c:crosses val="autoZero"/>
        <c:auto val="1"/>
        <c:lblAlgn val="ctr"/>
        <c:lblOffset val="100"/>
      </c:catAx>
      <c:valAx>
        <c:axId val="104923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3678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esfuerzo'!$E$527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esfuerzo'!$E$528:$E$533</c:f>
              <c:numCache>
                <c:formatCode>General</c:formatCode>
                <c:ptCount val="6"/>
                <c:pt idx="0">
                  <c:v>0.843137254901961</c:v>
                </c:pt>
                <c:pt idx="1">
                  <c:v>0.914285714285714</c:v>
                </c:pt>
                <c:pt idx="2">
                  <c:v/>
                </c:pt>
                <c:pt idx="3">
                  <c:v>1</c:v>
                </c:pt>
                <c:pt idx="4">
                  <c:v>0.291666666666667</c:v>
                </c:pt>
                <c:pt idx="5">
                  <c:v>0.950704225352113</c:v>
                </c:pt>
              </c:numCache>
            </c:numRef>
          </c:val>
        </c:ser>
        <c:gapWidth val="150"/>
        <c:overlap val="0"/>
        <c:axId val="4764147"/>
        <c:axId val="28938131"/>
      </c:barChart>
      <c:catAx>
        <c:axId val="47641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938131"/>
        <c:crosses val="autoZero"/>
        <c:auto val="1"/>
        <c:lblAlgn val="ctr"/>
        <c:lblOffset val="100"/>
      </c:catAx>
      <c:valAx>
        <c:axId val="289381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6414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esfuerzo'!$C$7:$C$12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esfuerzo'!$D$7:$D$12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</c:ser>
        <c:gapWidth val="150"/>
        <c:overlap val="0"/>
        <c:axId val="87731469"/>
        <c:axId val="46283676"/>
      </c:barChart>
      <c:catAx>
        <c:axId val="877314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283676"/>
        <c:crosses val="autoZero"/>
        <c:auto val="1"/>
        <c:lblAlgn val="ctr"/>
        <c:lblOffset val="100"/>
      </c:catAx>
      <c:valAx>
        <c:axId val="462836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73146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esfuerzo'!$E$7:$E$12</c:f>
              <c:numCache>
                <c:formatCode>General</c:formatCode>
                <c:ptCount val="6"/>
                <c:pt idx="0">
                  <c:v>-2.82352941176471</c:v>
                </c:pt>
                <c:pt idx="1">
                  <c:v>1</c:v>
                </c:pt>
                <c:pt idx="2">
                  <c:v>0.4375</c:v>
                </c:pt>
                <c:pt idx="3">
                  <c:v>-5.39130434782609</c:v>
                </c:pt>
                <c:pt idx="4">
                  <c:v>1</c:v>
                </c:pt>
                <c:pt idx="5">
                  <c:v>0.126760563380282</c:v>
                </c:pt>
              </c:numCache>
            </c:numRef>
          </c:val>
        </c:ser>
        <c:gapWidth val="150"/>
        <c:overlap val="0"/>
        <c:axId val="21233550"/>
        <c:axId val="9279786"/>
      </c:barChart>
      <c:catAx>
        <c:axId val="2123355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79786"/>
        <c:crosses val="autoZero"/>
        <c:auto val="1"/>
        <c:lblAlgn val="ctr"/>
        <c:lblOffset val="100"/>
      </c:catAx>
      <c:valAx>
        <c:axId val="92797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2335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costos'!$C$19:$C$24</c:f>
              <c:numCache>
                <c:formatCode>General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19.4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</c:ser>
        <c:ser>
          <c:idx val="1"/>
          <c:order val="1"/>
          <c:tx>
            <c:strRef>
              <c:f>'Desviacion de costos'!$D$18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costos'!$D$19:$D$24</c:f>
              <c:numCache>
                <c:formatCode>General</c:formatCode>
                <c:ptCount val="6"/>
                <c:pt idx="0">
                  <c:v>17.9334</c:v>
                </c:pt>
                <c:pt idx="1">
                  <c:v>13.122</c:v>
                </c:pt>
                <c:pt idx="2">
                  <c:v>9.7686</c:v>
                </c:pt>
                <c:pt idx="3">
                  <c:v>10.935</c:v>
                </c:pt>
                <c:pt idx="4">
                  <c:v>45.4896</c:v>
                </c:pt>
                <c:pt idx="5">
                  <c:v>105.4</c:v>
                </c:pt>
              </c:numCache>
            </c:numRef>
          </c:val>
        </c:ser>
        <c:gapWidth val="150"/>
        <c:overlap val="0"/>
        <c:axId val="843537"/>
        <c:axId val="10156639"/>
      </c:barChart>
      <c:catAx>
        <c:axId val="8435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56639"/>
        <c:crosses val="autoZero"/>
        <c:auto val="1"/>
        <c:lblAlgn val="ctr"/>
        <c:lblOffset val="100"/>
      </c:catAx>
      <c:valAx>
        <c:axId val="101566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35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costos'!$E$19:$E$24</c:f>
              <c:numCache>
                <c:formatCode>General</c:formatCode>
                <c:ptCount val="6"/>
                <c:pt idx="0">
                  <c:v>0.799223018360949</c:v>
                </c:pt>
                <c:pt idx="1">
                  <c:v>0.171590909090909</c:v>
                </c:pt>
                <c:pt idx="2">
                  <c:v>0.496463917525773</c:v>
                </c:pt>
                <c:pt idx="3">
                  <c:v>0.502954545454545</c:v>
                </c:pt>
                <c:pt idx="4">
                  <c:v>-0.568606896551724</c:v>
                </c:pt>
                <c:pt idx="5">
                  <c:v>-0.171111111111111</c:v>
                </c:pt>
              </c:numCache>
            </c:numRef>
          </c:val>
        </c:ser>
        <c:gapWidth val="150"/>
        <c:overlap val="0"/>
        <c:axId val="98474368"/>
        <c:axId val="91124524"/>
      </c:barChart>
      <c:catAx>
        <c:axId val="98474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1124524"/>
        <c:crosses val="autoZero"/>
        <c:auto val="1"/>
        <c:lblAlgn val="ctr"/>
        <c:lblOffset val="100"/>
      </c:catAx>
      <c:valAx>
        <c:axId val="911245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47436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costos'!$C$37:$C$42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costos'!$D$37:$D$42</c:f>
              <c:numCache>
                <c:formatCode>General</c:formatCode>
                <c:ptCount val="6"/>
                <c:pt idx="0">
                  <c:v>1.458</c:v>
                </c:pt>
                <c:pt idx="1">
                  <c:v>5.103</c:v>
                </c:pt>
                <c:pt idx="2">
                  <c:v>0</c:v>
                </c:pt>
                <c:pt idx="3">
                  <c:v>2.916</c:v>
                </c:pt>
                <c:pt idx="4">
                  <c:v>0</c:v>
                </c:pt>
                <c:pt idx="5">
                  <c:v>11.82</c:v>
                </c:pt>
              </c:numCache>
            </c:numRef>
          </c:val>
        </c:ser>
        <c:gapWidth val="150"/>
        <c:overlap val="0"/>
        <c:axId val="18480910"/>
        <c:axId val="55996555"/>
      </c:barChart>
      <c:catAx>
        <c:axId val="184809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996555"/>
        <c:crosses val="autoZero"/>
        <c:auto val="1"/>
        <c:lblAlgn val="ctr"/>
        <c:lblOffset val="100"/>
      </c:catAx>
      <c:valAx>
        <c:axId val="559965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48091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costos'!$E$37:$E$42</c:f>
              <c:numCache>
                <c:formatCode>General</c:formatCode>
                <c:ptCount val="6"/>
                <c:pt idx="0">
                  <c:v>0.934706672637707</c:v>
                </c:pt>
                <c:pt idx="1">
                  <c:v>-0.288636363636364</c:v>
                </c:pt>
                <c:pt idx="2">
                  <c:v>1</c:v>
                </c:pt>
                <c:pt idx="3">
                  <c:v>0.469818181818182</c:v>
                </c:pt>
                <c:pt idx="4">
                  <c:v/>
                </c:pt>
                <c:pt idx="5">
                  <c:v>0.474666666666667</c:v>
                </c:pt>
              </c:numCache>
            </c:numRef>
          </c:val>
        </c:ser>
        <c:gapWidth val="150"/>
        <c:overlap val="0"/>
        <c:axId val="37006305"/>
        <c:axId val="64452518"/>
      </c:barChart>
      <c:catAx>
        <c:axId val="370063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452518"/>
        <c:crosses val="autoZero"/>
        <c:auto val="1"/>
        <c:lblAlgn val="ctr"/>
        <c:lblOffset val="100"/>
      </c:catAx>
      <c:valAx>
        <c:axId val="644525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00630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costos'!$C$49:$C$54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costos'!$D$49:$D$54</c:f>
              <c:numCache>
                <c:formatCode>General</c:formatCode>
                <c:ptCount val="6"/>
                <c:pt idx="0">
                  <c:v>1.458</c:v>
                </c:pt>
                <c:pt idx="1">
                  <c:v>3.645</c:v>
                </c:pt>
                <c:pt idx="2">
                  <c:v>59.292</c:v>
                </c:pt>
                <c:pt idx="3">
                  <c:v>3.645</c:v>
                </c:pt>
                <c:pt idx="4">
                  <c:v>0</c:v>
                </c:pt>
                <c:pt idx="5">
                  <c:v>10.72</c:v>
                </c:pt>
              </c:numCache>
            </c:numRef>
          </c:val>
        </c:ser>
        <c:gapWidth val="150"/>
        <c:overlap val="0"/>
        <c:axId val="205810"/>
        <c:axId val="88675425"/>
      </c:barChart>
      <c:catAx>
        <c:axId val="2058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675425"/>
        <c:crosses val="autoZero"/>
        <c:auto val="1"/>
        <c:lblAlgn val="ctr"/>
        <c:lblOffset val="100"/>
      </c:catAx>
      <c:valAx>
        <c:axId val="886754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581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costos'!$E$49:$E$54</c:f>
              <c:numCache>
                <c:formatCode>General</c:formatCode>
                <c:ptCount val="6"/>
                <c:pt idx="0">
                  <c:v>0.934706672637707</c:v>
                </c:pt>
                <c:pt idx="1">
                  <c:v>0.0795454545454545</c:v>
                </c:pt>
                <c:pt idx="2">
                  <c:v>-2.05628865979381</c:v>
                </c:pt>
                <c:pt idx="3">
                  <c:v>0.337272727272727</c:v>
                </c:pt>
                <c:pt idx="4">
                  <c:v/>
                </c:pt>
                <c:pt idx="5">
                  <c:v>0.523555555555556</c:v>
                </c:pt>
              </c:numCache>
            </c:numRef>
          </c:val>
        </c:ser>
        <c:gapWidth val="150"/>
        <c:overlap val="0"/>
        <c:axId val="33492777"/>
        <c:axId val="40169318"/>
      </c:barChart>
      <c:catAx>
        <c:axId val="334927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169318"/>
        <c:crosses val="autoZero"/>
        <c:auto val="1"/>
        <c:lblAlgn val="ctr"/>
        <c:lblOffset val="100"/>
      </c:catAx>
      <c:valAx>
        <c:axId val="401693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349277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costos'!$C$64:$C$69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costos'!$D$64:$D$69</c:f>
              <c:numCache>
                <c:formatCode>General</c:formatCode>
                <c:ptCount val="6"/>
                <c:pt idx="0">
                  <c:v>1.701</c:v>
                </c:pt>
                <c:pt idx="1">
                  <c:v>2.43</c:v>
                </c:pt>
                <c:pt idx="2">
                  <c:v>18.468</c:v>
                </c:pt>
                <c:pt idx="3">
                  <c:v>5.589</c:v>
                </c:pt>
                <c:pt idx="4">
                  <c:v>0</c:v>
                </c:pt>
                <c:pt idx="5">
                  <c:v>12.3</c:v>
                </c:pt>
              </c:numCache>
            </c:numRef>
          </c:val>
        </c:ser>
        <c:gapWidth val="150"/>
        <c:overlap val="0"/>
        <c:axId val="86481070"/>
        <c:axId val="75800419"/>
      </c:barChart>
      <c:catAx>
        <c:axId val="864810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5800419"/>
        <c:crosses val="autoZero"/>
        <c:auto val="1"/>
        <c:lblAlgn val="ctr"/>
        <c:lblOffset val="100"/>
      </c:catAx>
      <c:valAx>
        <c:axId val="758004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48107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costos'!$E$64:$E$69</c:f>
              <c:numCache>
                <c:formatCode>General</c:formatCode>
                <c:ptCount val="6"/>
                <c:pt idx="0">
                  <c:v>0.923824451410658</c:v>
                </c:pt>
                <c:pt idx="1">
                  <c:v>0.386363636363636</c:v>
                </c:pt>
                <c:pt idx="2">
                  <c:v>0.048041237113402</c:v>
                </c:pt>
                <c:pt idx="3">
                  <c:v>-0.0161818181818183</c:v>
                </c:pt>
                <c:pt idx="4">
                  <c:v/>
                </c:pt>
                <c:pt idx="5">
                  <c:v>0.453333333333333</c:v>
                </c:pt>
              </c:numCache>
            </c:numRef>
          </c:val>
        </c:ser>
        <c:gapWidth val="150"/>
        <c:overlap val="0"/>
        <c:axId val="35252976"/>
        <c:axId val="82205522"/>
      </c:barChart>
      <c:catAx>
        <c:axId val="35252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205522"/>
        <c:crosses val="autoZero"/>
        <c:auto val="1"/>
        <c:lblAlgn val="ctr"/>
        <c:lblOffset val="100"/>
      </c:catAx>
      <c:valAx>
        <c:axId val="822055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25297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costos'!$C$79:$C$84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costos'!$D$79:$D$84</c:f>
              <c:numCache>
                <c:formatCode>General</c:formatCode>
                <c:ptCount val="6"/>
                <c:pt idx="0">
                  <c:v>240.084</c:v>
                </c:pt>
                <c:pt idx="1">
                  <c:v>3.645</c:v>
                </c:pt>
                <c:pt idx="2">
                  <c:v>0</c:v>
                </c:pt>
                <c:pt idx="3">
                  <c:v>9.963</c:v>
                </c:pt>
                <c:pt idx="4">
                  <c:v>0</c:v>
                </c:pt>
                <c:pt idx="5">
                  <c:v>10.58</c:v>
                </c:pt>
              </c:numCache>
            </c:numRef>
          </c:val>
        </c:ser>
        <c:gapWidth val="150"/>
        <c:overlap val="0"/>
        <c:axId val="50951584"/>
        <c:axId val="82094181"/>
      </c:barChart>
      <c:catAx>
        <c:axId val="50951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094181"/>
        <c:crosses val="autoZero"/>
        <c:auto val="1"/>
        <c:lblAlgn val="ctr"/>
        <c:lblOffset val="100"/>
      </c:catAx>
      <c:valAx>
        <c:axId val="820941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95158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costos'!$E$79:$E$84</c:f>
              <c:numCache>
                <c:formatCode>General</c:formatCode>
                <c:ptCount val="6"/>
                <c:pt idx="0">
                  <c:v>-9.75163457232423</c:v>
                </c:pt>
                <c:pt idx="1">
                  <c:v>0.0795454545454545</c:v>
                </c:pt>
                <c:pt idx="2">
                  <c:v>1</c:v>
                </c:pt>
                <c:pt idx="3">
                  <c:v>-0.811454545454546</c:v>
                </c:pt>
                <c:pt idx="4">
                  <c:v/>
                </c:pt>
                <c:pt idx="5">
                  <c:v>0.529777777777778</c:v>
                </c:pt>
              </c:numCache>
            </c:numRef>
          </c:val>
        </c:ser>
        <c:gapWidth val="150"/>
        <c:overlap val="0"/>
        <c:axId val="1746286"/>
        <c:axId val="13308048"/>
      </c:barChart>
      <c:catAx>
        <c:axId val="17462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308048"/>
        <c:crosses val="autoZero"/>
        <c:auto val="1"/>
        <c:lblAlgn val="ctr"/>
        <c:lblOffset val="100"/>
      </c:catAx>
      <c:valAx>
        <c:axId val="13308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4628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costos'!$C$94:$C$99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/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costos'!$D$94:$D$99</c:f>
              <c:numCache>
                <c:formatCode>General</c:formatCode>
                <c:ptCount val="6"/>
                <c:pt idx="0">
                  <c:v>3.645</c:v>
                </c:pt>
                <c:pt idx="1">
                  <c:v>21.87</c:v>
                </c:pt>
                <c:pt idx="2">
                  <c:v>21.627</c:v>
                </c:pt>
                <c:pt idx="3">
                  <c:v>1.944</c:v>
                </c:pt>
                <c:pt idx="4">
                  <c:v>0</c:v>
                </c:pt>
                <c:pt idx="5">
                  <c:v>2.38</c:v>
                </c:pt>
              </c:numCache>
            </c:numRef>
          </c:val>
        </c:ser>
        <c:gapWidth val="150"/>
        <c:overlap val="0"/>
        <c:axId val="3028378"/>
        <c:axId val="89538082"/>
      </c:barChart>
      <c:catAx>
        <c:axId val="30283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538082"/>
        <c:crosses val="autoZero"/>
        <c:auto val="1"/>
        <c:lblAlgn val="ctr"/>
        <c:lblOffset val="100"/>
      </c:catAx>
      <c:valAx>
        <c:axId val="895380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2837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costos'!$E$94:$E$99</c:f>
              <c:numCache>
                <c:formatCode>General</c:formatCode>
                <c:ptCount val="6"/>
                <c:pt idx="0">
                  <c:v>0.836766681594268</c:v>
                </c:pt>
                <c:pt idx="1">
                  <c:v>-4.52272727272727</c:v>
                </c:pt>
                <c:pt idx="2">
                  <c:v>-0.11479381443299</c:v>
                </c:pt>
                <c:pt idx="3">
                  <c:v>0.646545454545455</c:v>
                </c:pt>
                <c:pt idx="4">
                  <c:v/>
                </c:pt>
                <c:pt idx="5">
                  <c:v>0.894222222222222</c:v>
                </c:pt>
              </c:numCache>
            </c:numRef>
          </c:val>
        </c:ser>
        <c:gapWidth val="150"/>
        <c:overlap val="0"/>
        <c:axId val="43459432"/>
        <c:axId val="11514048"/>
      </c:barChart>
      <c:catAx>
        <c:axId val="43459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14048"/>
        <c:crosses val="autoZero"/>
        <c:auto val="1"/>
        <c:lblAlgn val="ctr"/>
        <c:lblOffset val="100"/>
      </c:catAx>
      <c:valAx>
        <c:axId val="11514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45943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costos'!$C$109:$C$114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/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costos'!$D$109:$D$114</c:f>
              <c:numCache>
                <c:formatCode>General</c:formatCode>
                <c:ptCount val="6"/>
                <c:pt idx="0">
                  <c:v>4.86</c:v>
                </c:pt>
                <c:pt idx="1">
                  <c:v>1.215</c:v>
                </c:pt>
                <c:pt idx="2">
                  <c:v>0</c:v>
                </c:pt>
                <c:pt idx="3">
                  <c:v>2.43</c:v>
                </c:pt>
                <c:pt idx="4">
                  <c:v>0</c:v>
                </c:pt>
                <c:pt idx="5">
                  <c:v>4.53</c:v>
                </c:pt>
              </c:numCache>
            </c:numRef>
          </c:val>
        </c:ser>
        <c:gapWidth val="150"/>
        <c:overlap val="0"/>
        <c:axId val="10574131"/>
        <c:axId val="43820036"/>
      </c:barChart>
      <c:catAx>
        <c:axId val="105741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820036"/>
        <c:crosses val="autoZero"/>
        <c:auto val="1"/>
        <c:lblAlgn val="ctr"/>
        <c:lblOffset val="100"/>
      </c:catAx>
      <c:valAx>
        <c:axId val="438200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7413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costos'!$E$109:$E$114</c:f>
              <c:numCache>
                <c:formatCode>General</c:formatCode>
                <c:ptCount val="6"/>
                <c:pt idx="0">
                  <c:v>0.782355575459024</c:v>
                </c:pt>
                <c:pt idx="1">
                  <c:v>0.693181818181818</c:v>
                </c:pt>
                <c:pt idx="2">
                  <c:v>1</c:v>
                </c:pt>
                <c:pt idx="3">
                  <c:v>0.558181818181818</c:v>
                </c:pt>
                <c:pt idx="4">
                  <c:v/>
                </c:pt>
                <c:pt idx="5">
                  <c:v>0.798666666666667</c:v>
                </c:pt>
              </c:numCache>
            </c:numRef>
          </c:val>
        </c:ser>
        <c:gapWidth val="150"/>
        <c:overlap val="0"/>
        <c:axId val="19783475"/>
        <c:axId val="81416845"/>
      </c:barChart>
      <c:catAx>
        <c:axId val="197834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416845"/>
        <c:crosses val="autoZero"/>
        <c:auto val="1"/>
        <c:lblAlgn val="ctr"/>
        <c:lblOffset val="100"/>
      </c:catAx>
      <c:valAx>
        <c:axId val="814168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78347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costos'!$C$124:$C$129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costos'!$D$124:$D$129</c:f>
              <c:numCache>
                <c:formatCode>General</c:formatCode>
                <c:ptCount val="6"/>
                <c:pt idx="0">
                  <c:v>0</c:v>
                </c:pt>
                <c:pt idx="1">
                  <c:v>5.346</c:v>
                </c:pt>
                <c:pt idx="2">
                  <c:v>0</c:v>
                </c:pt>
                <c:pt idx="3">
                  <c:v>6.561</c:v>
                </c:pt>
                <c:pt idx="4">
                  <c:v>0.243</c:v>
                </c:pt>
                <c:pt idx="5">
                  <c:v>0.486</c:v>
                </c:pt>
              </c:numCache>
            </c:numRef>
          </c:val>
        </c:ser>
        <c:gapWidth val="150"/>
        <c:overlap val="0"/>
        <c:axId val="2618697"/>
        <c:axId val="66982674"/>
      </c:barChart>
      <c:catAx>
        <c:axId val="26186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982674"/>
        <c:crosses val="autoZero"/>
        <c:auto val="1"/>
        <c:lblAlgn val="ctr"/>
        <c:lblOffset val="100"/>
      </c:catAx>
      <c:valAx>
        <c:axId val="669826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1869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costos'!$E$124:$E$129</c:f>
              <c:numCache>
                <c:formatCode>General</c:formatCode>
                <c:ptCount val="6"/>
                <c:pt idx="0">
                  <c:v>1</c:v>
                </c:pt>
                <c:pt idx="1">
                  <c:v>-0.35</c:v>
                </c:pt>
                <c:pt idx="2">
                  <c:v/>
                </c:pt>
                <c:pt idx="3">
                  <c:v>-0.192909090909091</c:v>
                </c:pt>
                <c:pt idx="4">
                  <c:v>0.991620689655172</c:v>
                </c:pt>
                <c:pt idx="5">
                  <c:v>0.9784</c:v>
                </c:pt>
              </c:numCache>
            </c:numRef>
          </c:val>
        </c:ser>
        <c:gapWidth val="150"/>
        <c:overlap val="0"/>
        <c:axId val="84623935"/>
        <c:axId val="62812162"/>
      </c:barChart>
      <c:catAx>
        <c:axId val="846239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812162"/>
        <c:crosses val="autoZero"/>
        <c:auto val="1"/>
        <c:lblAlgn val="ctr"/>
        <c:lblOffset val="100"/>
      </c:catAx>
      <c:valAx>
        <c:axId val="628121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62393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costos'!$C$139:$C$144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/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costos'!$D$139:$D$144</c:f>
              <c:numCache>
                <c:formatCode>General</c:formatCode>
                <c:ptCount val="6"/>
                <c:pt idx="0">
                  <c:v>2.43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6.97</c:v>
                </c:pt>
              </c:numCache>
            </c:numRef>
          </c:val>
        </c:ser>
        <c:gapWidth val="150"/>
        <c:overlap val="0"/>
        <c:axId val="11741752"/>
        <c:axId val="65785759"/>
      </c:barChart>
      <c:catAx>
        <c:axId val="11741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785759"/>
        <c:crosses val="autoZero"/>
        <c:auto val="1"/>
        <c:lblAlgn val="ctr"/>
        <c:lblOffset val="100"/>
      </c:catAx>
      <c:valAx>
        <c:axId val="657857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4175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costos'!$E$139:$E$144</c:f>
              <c:numCache>
                <c:formatCode>General</c:formatCode>
                <c:ptCount val="6"/>
                <c:pt idx="0">
                  <c:v>0.891177787729512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>0.690222222222222</c:v>
                </c:pt>
              </c:numCache>
            </c:numRef>
          </c:val>
        </c:ser>
        <c:gapWidth val="150"/>
        <c:overlap val="0"/>
        <c:axId val="84847333"/>
        <c:axId val="17624675"/>
      </c:barChart>
      <c:catAx>
        <c:axId val="848473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7624675"/>
        <c:crosses val="autoZero"/>
        <c:auto val="1"/>
        <c:lblAlgn val="ctr"/>
        <c:lblOffset val="100"/>
      </c:catAx>
      <c:valAx>
        <c:axId val="1762467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84733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costos'!$C$154:$C$159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costos'!$D$154:$D$159</c:f>
              <c:numCache>
                <c:formatCode>General</c:formatCode>
                <c:ptCount val="6"/>
                <c:pt idx="0">
                  <c:v>1.215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27.459</c:v>
                </c:pt>
                <c:pt idx="5">
                  <c:v>16.29</c:v>
                </c:pt>
              </c:numCache>
            </c:numRef>
          </c:val>
        </c:ser>
        <c:gapWidth val="150"/>
        <c:overlap val="0"/>
        <c:axId val="79387052"/>
        <c:axId val="61250319"/>
      </c:barChart>
      <c:catAx>
        <c:axId val="793870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250319"/>
        <c:crosses val="autoZero"/>
        <c:auto val="1"/>
        <c:lblAlgn val="ctr"/>
        <c:lblOffset val="100"/>
      </c:catAx>
      <c:valAx>
        <c:axId val="6125031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38705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costos'!$E$154:$E$159</c:f>
              <c:numCache>
                <c:formatCode>General</c:formatCode>
                <c:ptCount val="6"/>
                <c:pt idx="0">
                  <c:v>0.945588893864756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0.0531379310344828</c:v>
                </c:pt>
                <c:pt idx="5">
                  <c:v>0.276</c:v>
                </c:pt>
              </c:numCache>
            </c:numRef>
          </c:val>
        </c:ser>
        <c:gapWidth val="150"/>
        <c:overlap val="0"/>
        <c:axId val="4008803"/>
        <c:axId val="63642620"/>
      </c:barChart>
      <c:catAx>
        <c:axId val="40088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642620"/>
        <c:crosses val="autoZero"/>
        <c:auto val="1"/>
        <c:lblAlgn val="ctr"/>
        <c:lblOffset val="100"/>
      </c:catAx>
      <c:valAx>
        <c:axId val="636426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088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costos'!$C$167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costos'!$C$168:$C$173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costos'!$D$167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costos'!$D$168:$D$173</c:f>
              <c:numCache>
                <c:formatCode>General</c:formatCode>
                <c:ptCount val="6"/>
                <c:pt idx="0">
                  <c:v>12.393</c:v>
                </c:pt>
                <c:pt idx="1">
                  <c:v>50.787</c:v>
                </c:pt>
                <c:pt idx="2">
                  <c:v>10.449</c:v>
                </c:pt>
                <c:pt idx="3">
                  <c:v>0.972</c:v>
                </c:pt>
                <c:pt idx="4">
                  <c:v>0</c:v>
                </c:pt>
                <c:pt idx="5">
                  <c:v>4.89</c:v>
                </c:pt>
              </c:numCache>
            </c:numRef>
          </c:val>
        </c:ser>
        <c:gapWidth val="150"/>
        <c:overlap val="0"/>
        <c:axId val="9235362"/>
        <c:axId val="86783260"/>
      </c:barChart>
      <c:catAx>
        <c:axId val="92353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783260"/>
        <c:crosses val="autoZero"/>
        <c:auto val="1"/>
        <c:lblAlgn val="ctr"/>
        <c:lblOffset val="100"/>
      </c:catAx>
      <c:valAx>
        <c:axId val="867832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23536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costos'!$E$167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costos'!$E$168:$E$173</c:f>
              <c:numCache>
                <c:formatCode>General</c:formatCode>
                <c:ptCount val="6"/>
                <c:pt idx="0">
                  <c:v>0.445006717420511</c:v>
                </c:pt>
                <c:pt idx="1">
                  <c:v>-11.825</c:v>
                </c:pt>
                <c:pt idx="2">
                  <c:v>0.46139175257732</c:v>
                </c:pt>
                <c:pt idx="3">
                  <c:v>0.823272727272727</c:v>
                </c:pt>
                <c:pt idx="4">
                  <c:v/>
                </c:pt>
                <c:pt idx="5">
                  <c:v>0.782666666666667</c:v>
                </c:pt>
              </c:numCache>
            </c:numRef>
          </c:val>
        </c:ser>
        <c:gapWidth val="150"/>
        <c:overlap val="0"/>
        <c:axId val="89180690"/>
        <c:axId val="86225087"/>
      </c:barChart>
      <c:catAx>
        <c:axId val="891806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225087"/>
        <c:crosses val="autoZero"/>
        <c:auto val="1"/>
        <c:lblAlgn val="ctr"/>
        <c:lblOffset val="100"/>
      </c:catAx>
      <c:valAx>
        <c:axId val="862250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18069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costos'!$C$181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costos'!$C$182:$C$187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costos'!$D$181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costos'!$D$182:$D$187</c:f>
              <c:numCache>
                <c:formatCode>General</c:formatCode>
                <c:ptCount val="6"/>
                <c:pt idx="0">
                  <c:v>2.43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26.73</c:v>
                </c:pt>
                <c:pt idx="5">
                  <c:v>6.97</c:v>
                </c:pt>
              </c:numCache>
            </c:numRef>
          </c:val>
        </c:ser>
        <c:gapWidth val="150"/>
        <c:overlap val="0"/>
        <c:axId val="16185544"/>
        <c:axId val="47618622"/>
      </c:barChart>
      <c:catAx>
        <c:axId val="16185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618622"/>
        <c:crosses val="autoZero"/>
        <c:auto val="1"/>
        <c:lblAlgn val="ctr"/>
        <c:lblOffset val="100"/>
      </c:catAx>
      <c:valAx>
        <c:axId val="476186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18554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costos'!$E$181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costos'!$E$182:$E$187</c:f>
              <c:numCache>
                <c:formatCode>General</c:formatCode>
                <c:ptCount val="6"/>
                <c:pt idx="0">
                  <c:v>0.891177787729512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0.0782758620689655</c:v>
                </c:pt>
                <c:pt idx="5">
                  <c:v>0.690222222222222</c:v>
                </c:pt>
              </c:numCache>
            </c:numRef>
          </c:val>
        </c:ser>
        <c:gapWidth val="150"/>
        <c:overlap val="0"/>
        <c:axId val="57168501"/>
        <c:axId val="82623238"/>
      </c:barChart>
      <c:catAx>
        <c:axId val="571685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623238"/>
        <c:crosses val="autoZero"/>
        <c:auto val="1"/>
        <c:lblAlgn val="ctr"/>
        <c:lblOffset val="100"/>
      </c:catAx>
      <c:valAx>
        <c:axId val="826232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16850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costos'!$C$196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costos'!$C$197:$C$202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costos'!$D$196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costos'!$D$197:$D$202</c:f>
              <c:numCache>
                <c:formatCode>General</c:formatCode>
                <c:ptCount val="6"/>
                <c:pt idx="0">
                  <c:v>2.916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10.449</c:v>
                </c:pt>
                <c:pt idx="5">
                  <c:v>0.3645</c:v>
                </c:pt>
              </c:numCache>
            </c:numRef>
          </c:val>
        </c:ser>
        <c:gapWidth val="150"/>
        <c:overlap val="0"/>
        <c:axId val="59096552"/>
        <c:axId val="54993144"/>
      </c:barChart>
      <c:catAx>
        <c:axId val="59096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993144"/>
        <c:crosses val="autoZero"/>
        <c:auto val="1"/>
        <c:lblAlgn val="ctr"/>
        <c:lblOffset val="100"/>
      </c:catAx>
      <c:valAx>
        <c:axId val="54993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09655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costos'!$E$196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costos'!$E$197:$E$202</c:f>
              <c:numCache>
                <c:formatCode>General</c:formatCode>
                <c:ptCount val="6"/>
                <c:pt idx="0">
                  <c:v>0.869413345275414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0.639689655172414</c:v>
                </c:pt>
                <c:pt idx="5">
                  <c:v>0.9838</c:v>
                </c:pt>
              </c:numCache>
            </c:numRef>
          </c:val>
        </c:ser>
        <c:gapWidth val="150"/>
        <c:overlap val="0"/>
        <c:axId val="43283367"/>
        <c:axId val="7037138"/>
      </c:barChart>
      <c:catAx>
        <c:axId val="432833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37138"/>
        <c:crosses val="autoZero"/>
        <c:auto val="1"/>
        <c:lblAlgn val="ctr"/>
        <c:lblOffset val="100"/>
      </c:catAx>
      <c:valAx>
        <c:axId val="703713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28336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costos'!$C$211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costos'!$C$212:$C$217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costos'!$D$211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costos'!$D$212:$D$217</c:f>
              <c:numCache>
                <c:formatCode>General</c:formatCode>
                <c:ptCount val="6"/>
                <c:pt idx="0">
                  <c:v>0.729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1.215</c:v>
                </c:pt>
                <c:pt idx="5">
                  <c:v>0.3645</c:v>
                </c:pt>
              </c:numCache>
            </c:numRef>
          </c:val>
        </c:ser>
        <c:gapWidth val="150"/>
        <c:overlap val="0"/>
        <c:axId val="4554020"/>
        <c:axId val="77416857"/>
      </c:barChart>
      <c:catAx>
        <c:axId val="45540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416857"/>
        <c:crosses val="autoZero"/>
        <c:auto val="1"/>
        <c:lblAlgn val="ctr"/>
        <c:lblOffset val="100"/>
      </c:catAx>
      <c:valAx>
        <c:axId val="774168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5402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costos'!$E$211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costos'!$E$212:$E$217</c:f>
              <c:numCache>
                <c:formatCode>General</c:formatCode>
                <c:ptCount val="6"/>
                <c:pt idx="0">
                  <c:v>0.967353336318853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0.958103448275862</c:v>
                </c:pt>
                <c:pt idx="5">
                  <c:v>0.9838</c:v>
                </c:pt>
              </c:numCache>
            </c:numRef>
          </c:val>
        </c:ser>
        <c:gapWidth val="150"/>
        <c:overlap val="0"/>
        <c:axId val="39682141"/>
        <c:axId val="6761413"/>
      </c:barChart>
      <c:catAx>
        <c:axId val="396821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61413"/>
        <c:crosses val="autoZero"/>
        <c:auto val="1"/>
        <c:lblAlgn val="ctr"/>
        <c:lblOffset val="100"/>
      </c:catAx>
      <c:valAx>
        <c:axId val="67614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968214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costos'!$C$226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costos'!$C$227:$C$232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costos'!$D$227:$D$232</c:f>
              <c:numCache>
                <c:formatCode>General</c:formatCode>
                <c:ptCount val="6"/>
                <c:pt idx="0">
                  <c:v>146.043</c:v>
                </c:pt>
                <c:pt idx="1">
                  <c:v>13.851</c:v>
                </c:pt>
                <c:pt idx="2">
                  <c:v>77.031</c:v>
                </c:pt>
                <c:pt idx="3">
                  <c:v>2.673</c:v>
                </c:pt>
                <c:pt idx="4">
                  <c:v>0</c:v>
                </c:pt>
                <c:pt idx="5">
                  <c:v>4.49</c:v>
                </c:pt>
              </c:numCache>
            </c:numRef>
          </c:val>
        </c:ser>
        <c:gapWidth val="150"/>
        <c:overlap val="0"/>
        <c:axId val="95402178"/>
        <c:axId val="84882717"/>
      </c:barChart>
      <c:catAx>
        <c:axId val="954021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882717"/>
        <c:crosses val="autoZero"/>
        <c:auto val="1"/>
        <c:lblAlgn val="ctr"/>
        <c:lblOffset val="100"/>
      </c:catAx>
      <c:valAx>
        <c:axId val="848827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40217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costos'!$E$226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costos'!$E$227:$E$232</c:f>
              <c:numCache>
                <c:formatCode>General</c:formatCode>
                <c:ptCount val="6"/>
                <c:pt idx="0">
                  <c:v>-5.54021495745634</c:v>
                </c:pt>
                <c:pt idx="1">
                  <c:v>-2.49772727272727</c:v>
                </c:pt>
                <c:pt idx="2">
                  <c:v>-2.97067010309278</c:v>
                </c:pt>
                <c:pt idx="3">
                  <c:v>0.514</c:v>
                </c:pt>
                <c:pt idx="4">
                  <c:v/>
                </c:pt>
                <c:pt idx="5">
                  <c:v>0.800444444444444</c:v>
                </c:pt>
              </c:numCache>
            </c:numRef>
          </c:val>
        </c:ser>
        <c:gapWidth val="150"/>
        <c:overlap val="0"/>
        <c:axId val="67733003"/>
        <c:axId val="57345053"/>
      </c:barChart>
      <c:catAx>
        <c:axId val="677330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345053"/>
        <c:crosses val="autoZero"/>
        <c:auto val="1"/>
        <c:lblAlgn val="ctr"/>
        <c:lblOffset val="100"/>
      </c:catAx>
      <c:valAx>
        <c:axId val="573450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7330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costos'!$C$241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costos'!$C$242:$C$247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costos'!$D$241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costos'!$D$242:$D$247</c:f>
              <c:numCache>
                <c:formatCode>General</c:formatCode>
                <c:ptCount val="6"/>
                <c:pt idx="0">
                  <c:v>3.402</c:v>
                </c:pt>
                <c:pt idx="1">
                  <c:v>21.87</c:v>
                </c:pt>
                <c:pt idx="2">
                  <c:v>21.627</c:v>
                </c:pt>
                <c:pt idx="3">
                  <c:v>1.944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</c:ser>
        <c:gapWidth val="150"/>
        <c:overlap val="0"/>
        <c:axId val="46941615"/>
        <c:axId val="80699843"/>
      </c:barChart>
      <c:catAx>
        <c:axId val="46941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699843"/>
        <c:crosses val="autoZero"/>
        <c:auto val="1"/>
        <c:lblAlgn val="ctr"/>
        <c:lblOffset val="100"/>
      </c:catAx>
      <c:valAx>
        <c:axId val="806998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9416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costos'!$E$241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costos'!$E$242:$E$247</c:f>
              <c:numCache>
                <c:formatCode>General</c:formatCode>
                <c:ptCount val="6"/>
                <c:pt idx="0">
                  <c:v>0.847648902821316</c:v>
                </c:pt>
                <c:pt idx="1">
                  <c:v>-4.52272727272727</c:v>
                </c:pt>
                <c:pt idx="2">
                  <c:v>-0.11479381443299</c:v>
                </c:pt>
                <c:pt idx="3">
                  <c:v>0.646545454545455</c:v>
                </c:pt>
                <c:pt idx="4">
                  <c:v/>
                </c:pt>
                <c:pt idx="5">
                  <c:v>0.928888888888889</c:v>
                </c:pt>
              </c:numCache>
            </c:numRef>
          </c:val>
        </c:ser>
        <c:gapWidth val="150"/>
        <c:overlap val="0"/>
        <c:axId val="18266714"/>
        <c:axId val="35408171"/>
      </c:barChart>
      <c:catAx>
        <c:axId val="182667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408171"/>
        <c:crosses val="autoZero"/>
        <c:auto val="1"/>
        <c:lblAlgn val="ctr"/>
        <c:lblOffset val="100"/>
      </c:catAx>
      <c:valAx>
        <c:axId val="354081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26671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costos'!$C$256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costos'!$C$257:$C$262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costos'!$D$257:$D$262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2.43</c:v>
                </c:pt>
                <c:pt idx="4">
                  <c:v>10.449</c:v>
                </c:pt>
                <c:pt idx="5">
                  <c:v>0.71</c:v>
                </c:pt>
              </c:numCache>
            </c:numRef>
          </c:val>
        </c:ser>
        <c:gapWidth val="150"/>
        <c:overlap val="0"/>
        <c:axId val="66971796"/>
        <c:axId val="84883630"/>
      </c:barChart>
      <c:catAx>
        <c:axId val="669717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883630"/>
        <c:crosses val="autoZero"/>
        <c:auto val="1"/>
        <c:lblAlgn val="ctr"/>
        <c:lblOffset val="100"/>
      </c:catAx>
      <c:valAx>
        <c:axId val="8488363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9717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costos'!$E$256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costos'!$E$257:$E$262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/>
                </c:pt>
                <c:pt idx="3">
                  <c:v>0.558181818181818</c:v>
                </c:pt>
                <c:pt idx="4">
                  <c:v>0.639689655172414</c:v>
                </c:pt>
                <c:pt idx="5">
                  <c:v>0.968444444444444</c:v>
                </c:pt>
              </c:numCache>
            </c:numRef>
          </c:val>
        </c:ser>
        <c:gapWidth val="150"/>
        <c:overlap val="0"/>
        <c:axId val="88274219"/>
        <c:axId val="88370793"/>
      </c:barChart>
      <c:catAx>
        <c:axId val="882742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370793"/>
        <c:crosses val="autoZero"/>
        <c:auto val="1"/>
        <c:lblAlgn val="ctr"/>
        <c:lblOffset val="100"/>
      </c:catAx>
      <c:valAx>
        <c:axId val="88370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27421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costos'!$C$271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costos'!$C$272:$C$277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costos'!$D$271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costos'!$D$272:$D$277</c:f>
              <c:numCache>
                <c:formatCode>General</c:formatCode>
                <c:ptCount val="6"/>
                <c:pt idx="0">
                  <c:v>4.131</c:v>
                </c:pt>
                <c:pt idx="1">
                  <c:v>34.506</c:v>
                </c:pt>
                <c:pt idx="2">
                  <c:v>0</c:v>
                </c:pt>
                <c:pt idx="3">
                  <c:v>1.215</c:v>
                </c:pt>
                <c:pt idx="4">
                  <c:v>0</c:v>
                </c:pt>
                <c:pt idx="5">
                  <c:v>0.729</c:v>
                </c:pt>
              </c:numCache>
            </c:numRef>
          </c:val>
        </c:ser>
        <c:gapWidth val="150"/>
        <c:overlap val="0"/>
        <c:axId val="16421633"/>
        <c:axId val="62033715"/>
      </c:barChart>
      <c:catAx>
        <c:axId val="164216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033715"/>
        <c:crosses val="autoZero"/>
        <c:auto val="1"/>
        <c:lblAlgn val="ctr"/>
        <c:lblOffset val="100"/>
      </c:catAx>
      <c:valAx>
        <c:axId val="620337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42163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costos'!$E$271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costos'!$E$272:$E$277</c:f>
              <c:numCache>
                <c:formatCode>General</c:formatCode>
                <c:ptCount val="6"/>
                <c:pt idx="0">
                  <c:v>0.81500223914017</c:v>
                </c:pt>
                <c:pt idx="1">
                  <c:v>-7.71363636363636</c:v>
                </c:pt>
                <c:pt idx="2">
                  <c:v>1</c:v>
                </c:pt>
                <c:pt idx="3">
                  <c:v>0.779090909090909</c:v>
                </c:pt>
                <c:pt idx="4">
                  <c:v/>
                </c:pt>
                <c:pt idx="5">
                  <c:v>0.9676</c:v>
                </c:pt>
              </c:numCache>
            </c:numRef>
          </c:val>
        </c:ser>
        <c:gapWidth val="150"/>
        <c:overlap val="0"/>
        <c:axId val="36126215"/>
        <c:axId val="83112027"/>
      </c:barChart>
      <c:catAx>
        <c:axId val="36126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112027"/>
        <c:crosses val="autoZero"/>
        <c:auto val="1"/>
        <c:lblAlgn val="ctr"/>
        <c:lblOffset val="100"/>
      </c:catAx>
      <c:valAx>
        <c:axId val="831120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1262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costos'!$C$286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costos'!$C$287:$C$292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costos'!$D$286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costos'!$D$287:$D$292</c:f>
              <c:numCache>
                <c:formatCode>General</c:formatCode>
                <c:ptCount val="6"/>
                <c:pt idx="0">
                  <c:v>2.187</c:v>
                </c:pt>
                <c:pt idx="1">
                  <c:v>10.206</c:v>
                </c:pt>
                <c:pt idx="2">
                  <c:v>0</c:v>
                </c:pt>
                <c:pt idx="3">
                  <c:v>1.215</c:v>
                </c:pt>
                <c:pt idx="4">
                  <c:v>0</c:v>
                </c:pt>
                <c:pt idx="5">
                  <c:v>2.34</c:v>
                </c:pt>
              </c:numCache>
            </c:numRef>
          </c:val>
        </c:ser>
        <c:gapWidth val="150"/>
        <c:overlap val="0"/>
        <c:axId val="70039384"/>
        <c:axId val="43928156"/>
      </c:barChart>
      <c:catAx>
        <c:axId val="70039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928156"/>
        <c:crosses val="autoZero"/>
        <c:auto val="1"/>
        <c:lblAlgn val="ctr"/>
        <c:lblOffset val="100"/>
      </c:catAx>
      <c:valAx>
        <c:axId val="439281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03938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costos'!$E$286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costos'!$E$287:$E$292</c:f>
              <c:numCache>
                <c:formatCode>General</c:formatCode>
                <c:ptCount val="6"/>
                <c:pt idx="0">
                  <c:v>0.90206000895656</c:v>
                </c:pt>
                <c:pt idx="1">
                  <c:v>-1.57727272727273</c:v>
                </c:pt>
                <c:pt idx="2">
                  <c:v>1</c:v>
                </c:pt>
                <c:pt idx="3">
                  <c:v>0.779090909090909</c:v>
                </c:pt>
                <c:pt idx="4">
                  <c:v/>
                </c:pt>
                <c:pt idx="5">
                  <c:v>0.896</c:v>
                </c:pt>
              </c:numCache>
            </c:numRef>
          </c:val>
        </c:ser>
        <c:gapWidth val="150"/>
        <c:overlap val="0"/>
        <c:axId val="88614897"/>
        <c:axId val="90896932"/>
      </c:barChart>
      <c:catAx>
        <c:axId val="886148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896932"/>
        <c:crosses val="autoZero"/>
        <c:auto val="1"/>
        <c:lblAlgn val="ctr"/>
        <c:lblOffset val="100"/>
      </c:catAx>
      <c:valAx>
        <c:axId val="908969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61489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costos'!$C$301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costos'!$C$302:$C$307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costos'!$D$301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costos'!$D$302:$D$307</c:f>
              <c:numCache>
                <c:formatCode>General</c:formatCode>
                <c:ptCount val="6"/>
                <c:pt idx="0">
                  <c:v>0.243</c:v>
                </c:pt>
                <c:pt idx="1">
                  <c:v>12.636</c:v>
                </c:pt>
                <c:pt idx="2">
                  <c:v>0</c:v>
                </c:pt>
                <c:pt idx="3">
                  <c:v>0.486</c:v>
                </c:pt>
                <c:pt idx="4">
                  <c:v>0</c:v>
                </c:pt>
                <c:pt idx="5">
                  <c:v>1.82</c:v>
                </c:pt>
              </c:numCache>
            </c:numRef>
          </c:val>
        </c:ser>
        <c:gapWidth val="150"/>
        <c:overlap val="0"/>
        <c:axId val="15663937"/>
        <c:axId val="18340873"/>
      </c:barChart>
      <c:catAx>
        <c:axId val="156639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8340873"/>
        <c:crosses val="autoZero"/>
        <c:auto val="1"/>
        <c:lblAlgn val="ctr"/>
        <c:lblOffset val="100"/>
      </c:catAx>
      <c:valAx>
        <c:axId val="1834087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6639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costos'!$E$301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costos'!$E$302:$E$307</c:f>
              <c:numCache>
                <c:formatCode>General</c:formatCode>
                <c:ptCount val="6"/>
                <c:pt idx="0">
                  <c:v>0.989117778772951</c:v>
                </c:pt>
                <c:pt idx="1">
                  <c:v>-2.19090909090909</c:v>
                </c:pt>
                <c:pt idx="2">
                  <c:v>1</c:v>
                </c:pt>
                <c:pt idx="3">
                  <c:v>0.911636363636364</c:v>
                </c:pt>
                <c:pt idx="4">
                  <c:v/>
                </c:pt>
                <c:pt idx="5">
                  <c:v>0.919111111111111</c:v>
                </c:pt>
              </c:numCache>
            </c:numRef>
          </c:val>
        </c:ser>
        <c:gapWidth val="150"/>
        <c:overlap val="0"/>
        <c:axId val="27219223"/>
        <c:axId val="97728999"/>
      </c:barChart>
      <c:catAx>
        <c:axId val="272192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7728999"/>
        <c:crosses val="autoZero"/>
        <c:auto val="1"/>
        <c:lblAlgn val="ctr"/>
        <c:lblOffset val="100"/>
      </c:catAx>
      <c:valAx>
        <c:axId val="977289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21922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costos'!$C$316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costos'!$C$317:$C$322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costos'!$D$316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costos'!$D$317:$D$322</c:f>
              <c:numCache>
                <c:formatCode>General</c:formatCode>
                <c:ptCount val="6"/>
                <c:pt idx="0">
                  <c:v>8.505</c:v>
                </c:pt>
                <c:pt idx="1">
                  <c:v>54.189</c:v>
                </c:pt>
                <c:pt idx="2">
                  <c:v>40.824</c:v>
                </c:pt>
                <c:pt idx="3">
                  <c:v>0.243</c:v>
                </c:pt>
                <c:pt idx="4">
                  <c:v>0</c:v>
                </c:pt>
                <c:pt idx="5">
                  <c:v>8.41</c:v>
                </c:pt>
              </c:numCache>
            </c:numRef>
          </c:val>
        </c:ser>
        <c:gapWidth val="150"/>
        <c:overlap val="0"/>
        <c:axId val="62341503"/>
        <c:axId val="98398485"/>
      </c:barChart>
      <c:catAx>
        <c:axId val="623415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398485"/>
        <c:crosses val="autoZero"/>
        <c:auto val="1"/>
        <c:lblAlgn val="ctr"/>
        <c:lblOffset val="100"/>
      </c:catAx>
      <c:valAx>
        <c:axId val="983984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34150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costos'!$E$316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costos'!$E$317:$E$322</c:f>
              <c:numCache>
                <c:formatCode>General</c:formatCode>
                <c:ptCount val="6"/>
                <c:pt idx="0">
                  <c:v>0.619122257053292</c:v>
                </c:pt>
                <c:pt idx="1">
                  <c:v>-12.6840909090909</c:v>
                </c:pt>
                <c:pt idx="2">
                  <c:v>-1.10432989690722</c:v>
                </c:pt>
                <c:pt idx="3">
                  <c:v>0.955818181818182</c:v>
                </c:pt>
                <c:pt idx="4">
                  <c:v/>
                </c:pt>
                <c:pt idx="5">
                  <c:v>0.626222222222222</c:v>
                </c:pt>
              </c:numCache>
            </c:numRef>
          </c:val>
        </c:ser>
        <c:gapWidth val="150"/>
        <c:overlap val="0"/>
        <c:axId val="56390206"/>
        <c:axId val="65687265"/>
      </c:barChart>
      <c:catAx>
        <c:axId val="563902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687265"/>
        <c:crosses val="autoZero"/>
        <c:auto val="1"/>
        <c:lblAlgn val="ctr"/>
        <c:lblOffset val="100"/>
      </c:catAx>
      <c:valAx>
        <c:axId val="656872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39020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costos'!$C$330:$C$331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costos'!$C$332:$C$337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costos'!$D$330:$D$331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costos'!$D$332:$D$337</c:f>
              <c:numCache>
                <c:formatCode>General</c:formatCode>
                <c:ptCount val="6"/>
                <c:pt idx="0">
                  <c:v>5.346</c:v>
                </c:pt>
                <c:pt idx="1">
                  <c:v>21.87</c:v>
                </c:pt>
                <c:pt idx="2">
                  <c:v>0</c:v>
                </c:pt>
                <c:pt idx="3">
                  <c:v>14.094</c:v>
                </c:pt>
                <c:pt idx="4">
                  <c:v>0</c:v>
                </c:pt>
                <c:pt idx="5">
                  <c:v>1.84</c:v>
                </c:pt>
              </c:numCache>
            </c:numRef>
          </c:val>
        </c:ser>
        <c:gapWidth val="150"/>
        <c:overlap val="0"/>
        <c:axId val="15226901"/>
        <c:axId val="81575940"/>
      </c:barChart>
      <c:catAx>
        <c:axId val="1522690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575940"/>
        <c:crosses val="autoZero"/>
        <c:auto val="1"/>
        <c:lblAlgn val="ctr"/>
        <c:lblOffset val="100"/>
      </c:catAx>
      <c:valAx>
        <c:axId val="815759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2690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costos'!$E$332:$E$337</c:f>
              <c:numCache>
                <c:formatCode>General</c:formatCode>
                <c:ptCount val="6"/>
                <c:pt idx="0">
                  <c:v>0.760591133004926</c:v>
                </c:pt>
                <c:pt idx="1">
                  <c:v>-4.52272727272727</c:v>
                </c:pt>
                <c:pt idx="2">
                  <c:v>1</c:v>
                </c:pt>
                <c:pt idx="3">
                  <c:v>-1.56254545454545</c:v>
                </c:pt>
                <c:pt idx="4">
                  <c:v/>
                </c:pt>
                <c:pt idx="5">
                  <c:v>0.918222222222222</c:v>
                </c:pt>
              </c:numCache>
            </c:numRef>
          </c:val>
        </c:ser>
        <c:gapWidth val="150"/>
        <c:overlap val="0"/>
        <c:axId val="67390582"/>
        <c:axId val="6375931"/>
      </c:barChart>
      <c:catAx>
        <c:axId val="673905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75931"/>
        <c:crosses val="autoZero"/>
        <c:auto val="1"/>
        <c:lblAlgn val="ctr"/>
        <c:lblOffset val="100"/>
      </c:catAx>
      <c:valAx>
        <c:axId val="63759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739058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costos'!$C$347:$C$352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costos'!$D$347:$D$352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10.935</c:v>
                </c:pt>
                <c:pt idx="5">
                  <c:v>0.486</c:v>
                </c:pt>
              </c:numCache>
            </c:numRef>
          </c:val>
        </c:ser>
        <c:gapWidth val="150"/>
        <c:overlap val="0"/>
        <c:axId val="2315786"/>
        <c:axId val="15030105"/>
      </c:barChart>
      <c:catAx>
        <c:axId val="23157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030105"/>
        <c:crosses val="autoZero"/>
        <c:auto val="1"/>
        <c:lblAlgn val="ctr"/>
        <c:lblOffset val="100"/>
      </c:catAx>
      <c:valAx>
        <c:axId val="150301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1578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costos'!$E$347:$E$352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/>
                </c:pt>
                <c:pt idx="3">
                  <c:v>1</c:v>
                </c:pt>
                <c:pt idx="4">
                  <c:v>0.622931034482759</c:v>
                </c:pt>
                <c:pt idx="5">
                  <c:v>0.9784</c:v>
                </c:pt>
              </c:numCache>
            </c:numRef>
          </c:val>
        </c:ser>
        <c:gapWidth val="150"/>
        <c:overlap val="0"/>
        <c:axId val="14286469"/>
        <c:axId val="90202494"/>
      </c:barChart>
      <c:catAx>
        <c:axId val="142864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202494"/>
        <c:crosses val="autoZero"/>
        <c:auto val="1"/>
        <c:lblAlgn val="ctr"/>
        <c:lblOffset val="100"/>
      </c:catAx>
      <c:valAx>
        <c:axId val="902024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28646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costos'!$C$362:$C$367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costos'!$D$362:$D$367</c:f>
              <c:numCache>
                <c:formatCode>General</c:formatCode>
                <c:ptCount val="6"/>
                <c:pt idx="0">
                  <c:v>0.243</c:v>
                </c:pt>
                <c:pt idx="1">
                  <c:v>2.43</c:v>
                </c:pt>
                <c:pt idx="2">
                  <c:v>0</c:v>
                </c:pt>
                <c:pt idx="3">
                  <c:v>0</c:v>
                </c:pt>
                <c:pt idx="4">
                  <c:v>36.207</c:v>
                </c:pt>
                <c:pt idx="5">
                  <c:v>0.729</c:v>
                </c:pt>
              </c:numCache>
            </c:numRef>
          </c:val>
        </c:ser>
        <c:gapWidth val="150"/>
        <c:overlap val="0"/>
        <c:axId val="43104790"/>
        <c:axId val="37992117"/>
      </c:barChart>
      <c:catAx>
        <c:axId val="431047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992117"/>
        <c:crosses val="autoZero"/>
        <c:auto val="1"/>
        <c:lblAlgn val="ctr"/>
        <c:lblOffset val="100"/>
      </c:catAx>
      <c:valAx>
        <c:axId val="3799211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10479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costos'!$E$362:$E$367</c:f>
              <c:numCache>
                <c:formatCode>General</c:formatCode>
                <c:ptCount val="6"/>
                <c:pt idx="0">
                  <c:v>0.989117778772951</c:v>
                </c:pt>
                <c:pt idx="1">
                  <c:v>0.386363636363636</c:v>
                </c:pt>
                <c:pt idx="2">
                  <c:v/>
                </c:pt>
                <c:pt idx="3">
                  <c:v>1</c:v>
                </c:pt>
                <c:pt idx="4">
                  <c:v>-0.24851724137931</c:v>
                </c:pt>
                <c:pt idx="5">
                  <c:v>0.9676</c:v>
                </c:pt>
              </c:numCache>
            </c:numRef>
          </c:val>
        </c:ser>
        <c:gapWidth val="150"/>
        <c:overlap val="0"/>
        <c:axId val="45432747"/>
        <c:axId val="77739699"/>
      </c:barChart>
      <c:catAx>
        <c:axId val="454327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739699"/>
        <c:crosses val="autoZero"/>
        <c:auto val="1"/>
        <c:lblAlgn val="ctr"/>
        <c:lblOffset val="100"/>
      </c:catAx>
      <c:valAx>
        <c:axId val="7773969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43274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costos'!$C$375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costos'!$C$376:$C$381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costos'!$D$375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costos'!$D$376:$D$381</c:f>
              <c:numCache>
                <c:formatCode>General</c:formatCode>
                <c:ptCount val="6"/>
                <c:pt idx="0">
                  <c:v>1.215</c:v>
                </c:pt>
                <c:pt idx="1">
                  <c:v>2.916</c:v>
                </c:pt>
                <c:pt idx="2">
                  <c:v>0</c:v>
                </c:pt>
                <c:pt idx="3">
                  <c:v>0</c:v>
                </c:pt>
                <c:pt idx="4">
                  <c:v>10.692</c:v>
                </c:pt>
                <c:pt idx="5">
                  <c:v>0.972</c:v>
                </c:pt>
              </c:numCache>
            </c:numRef>
          </c:val>
        </c:ser>
        <c:gapWidth val="150"/>
        <c:overlap val="0"/>
        <c:axId val="45492009"/>
        <c:axId val="57235018"/>
      </c:barChart>
      <c:catAx>
        <c:axId val="4549200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235018"/>
        <c:crosses val="autoZero"/>
        <c:auto val="1"/>
        <c:lblAlgn val="ctr"/>
        <c:lblOffset val="100"/>
      </c:catAx>
      <c:valAx>
        <c:axId val="572350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49200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costos'!$E$375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costos'!$E$376:$E$381</c:f>
              <c:numCache>
                <c:formatCode>General</c:formatCode>
                <c:ptCount val="6"/>
                <c:pt idx="0">
                  <c:v>0.945588893864756</c:v>
                </c:pt>
                <c:pt idx="1">
                  <c:v>0.263636363636364</c:v>
                </c:pt>
                <c:pt idx="2">
                  <c:v/>
                </c:pt>
                <c:pt idx="3">
                  <c:v>1</c:v>
                </c:pt>
                <c:pt idx="4">
                  <c:v>0.631310344827586</c:v>
                </c:pt>
                <c:pt idx="5">
                  <c:v>0.9568</c:v>
                </c:pt>
              </c:numCache>
            </c:numRef>
          </c:val>
        </c:ser>
        <c:gapWidth val="150"/>
        <c:overlap val="0"/>
        <c:axId val="25867574"/>
        <c:axId val="16270155"/>
      </c:barChart>
      <c:catAx>
        <c:axId val="258675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270155"/>
        <c:crosses val="autoZero"/>
        <c:auto val="1"/>
        <c:lblAlgn val="ctr"/>
        <c:lblOffset val="100"/>
      </c:catAx>
      <c:valAx>
        <c:axId val="1627015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86757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costos'!$C$390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costos'!$C$391:$C$396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costos'!$D$390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costos'!$D$391:$D$396</c:f>
              <c:numCache>
                <c:formatCode>General</c:formatCode>
                <c:ptCount val="6"/>
                <c:pt idx="0">
                  <c:v>25.515</c:v>
                </c:pt>
                <c:pt idx="1">
                  <c:v>24.786</c:v>
                </c:pt>
                <c:pt idx="2">
                  <c:v>0</c:v>
                </c:pt>
                <c:pt idx="3">
                  <c:v>1.215</c:v>
                </c:pt>
                <c:pt idx="4">
                  <c:v>60.507</c:v>
                </c:pt>
                <c:pt idx="5">
                  <c:v>0.78</c:v>
                </c:pt>
              </c:numCache>
            </c:numRef>
          </c:val>
        </c:ser>
        <c:gapWidth val="150"/>
        <c:overlap val="0"/>
        <c:axId val="45154072"/>
        <c:axId val="52123639"/>
      </c:barChart>
      <c:catAx>
        <c:axId val="45154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123639"/>
        <c:crosses val="autoZero"/>
        <c:auto val="1"/>
        <c:lblAlgn val="ctr"/>
        <c:lblOffset val="100"/>
      </c:catAx>
      <c:valAx>
        <c:axId val="521236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15407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costos'!$E$390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costos'!$E$391:$E$396</c:f>
              <c:numCache>
                <c:formatCode>General</c:formatCode>
                <c:ptCount val="6"/>
                <c:pt idx="0">
                  <c:v>-0.142633228840125</c:v>
                </c:pt>
                <c:pt idx="1">
                  <c:v>-5.25909090909091</c:v>
                </c:pt>
                <c:pt idx="2">
                  <c:v/>
                </c:pt>
                <c:pt idx="3">
                  <c:v>0.779090909090909</c:v>
                </c:pt>
                <c:pt idx="4">
                  <c:v>-1.08644827586207</c:v>
                </c:pt>
                <c:pt idx="5">
                  <c:v>0.965333333333333</c:v>
                </c:pt>
              </c:numCache>
            </c:numRef>
          </c:val>
        </c:ser>
        <c:gapWidth val="150"/>
        <c:overlap val="0"/>
        <c:axId val="56820782"/>
        <c:axId val="45684874"/>
      </c:barChart>
      <c:catAx>
        <c:axId val="568207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684874"/>
        <c:crosses val="autoZero"/>
        <c:auto val="1"/>
        <c:lblAlgn val="ctr"/>
        <c:lblOffset val="100"/>
      </c:catAx>
      <c:valAx>
        <c:axId val="456848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82078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costos'!$C$405:$C$410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costos'!$D$405:$D$410</c:f>
              <c:numCache>
                <c:formatCode>General</c:formatCode>
                <c:ptCount val="6"/>
                <c:pt idx="0">
                  <c:v>568.62</c:v>
                </c:pt>
                <c:pt idx="1">
                  <c:v>962.28</c:v>
                </c:pt>
                <c:pt idx="2">
                  <c:v>0</c:v>
                </c:pt>
                <c:pt idx="3">
                  <c:v>1.458</c:v>
                </c:pt>
                <c:pt idx="4">
                  <c:v>41.553</c:v>
                </c:pt>
                <c:pt idx="5">
                  <c:v>0.729</c:v>
                </c:pt>
              </c:numCache>
            </c:numRef>
          </c:val>
        </c:ser>
        <c:gapWidth val="150"/>
        <c:overlap val="0"/>
        <c:axId val="71146153"/>
        <c:axId val="20968223"/>
      </c:barChart>
      <c:catAx>
        <c:axId val="7114615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968223"/>
        <c:crosses val="autoZero"/>
        <c:auto val="1"/>
        <c:lblAlgn val="ctr"/>
        <c:lblOffset val="100"/>
      </c:catAx>
      <c:valAx>
        <c:axId val="209682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14615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costos'!$E$405:$E$410</c:f>
              <c:numCache>
                <c:formatCode>General</c:formatCode>
                <c:ptCount val="6"/>
                <c:pt idx="0">
                  <c:v>-24.4643976712942</c:v>
                </c:pt>
                <c:pt idx="1">
                  <c:v>-242</c:v>
                </c:pt>
                <c:pt idx="2">
                  <c:v/>
                </c:pt>
                <c:pt idx="3">
                  <c:v>0.734909090909091</c:v>
                </c:pt>
                <c:pt idx="4">
                  <c:v>-0.432862068965517</c:v>
                </c:pt>
                <c:pt idx="5">
                  <c:v>0.9676</c:v>
                </c:pt>
              </c:numCache>
            </c:numRef>
          </c:val>
        </c:ser>
        <c:gapWidth val="150"/>
        <c:overlap val="0"/>
        <c:axId val="56022433"/>
        <c:axId val="22314523"/>
      </c:barChart>
      <c:catAx>
        <c:axId val="560224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314523"/>
        <c:crosses val="autoZero"/>
        <c:auto val="1"/>
        <c:lblAlgn val="ctr"/>
        <c:lblOffset val="100"/>
      </c:catAx>
      <c:valAx>
        <c:axId val="223145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602243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costos'!$C$420:$C$425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costos'!$D$420:$D$425</c:f>
              <c:numCache>
                <c:formatCode>General</c:formatCode>
                <c:ptCount val="6"/>
                <c:pt idx="0">
                  <c:v>0</c:v>
                </c:pt>
                <c:pt idx="1">
                  <c:v>4.374</c:v>
                </c:pt>
                <c:pt idx="2">
                  <c:v>0</c:v>
                </c:pt>
                <c:pt idx="3">
                  <c:v>0.243</c:v>
                </c:pt>
                <c:pt idx="4">
                  <c:v>21.87</c:v>
                </c:pt>
                <c:pt idx="5">
                  <c:v>0.729</c:v>
                </c:pt>
              </c:numCache>
            </c:numRef>
          </c:val>
        </c:ser>
        <c:gapWidth val="150"/>
        <c:overlap val="0"/>
        <c:axId val="64677729"/>
        <c:axId val="49219631"/>
      </c:barChart>
      <c:catAx>
        <c:axId val="646777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219631"/>
        <c:crosses val="autoZero"/>
        <c:auto val="1"/>
        <c:lblAlgn val="ctr"/>
        <c:lblOffset val="100"/>
      </c:catAx>
      <c:valAx>
        <c:axId val="4921963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67772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costos'!$E$420:$E$425</c:f>
              <c:numCache>
                <c:formatCode>General</c:formatCode>
                <c:ptCount val="6"/>
                <c:pt idx="0">
                  <c:v>1</c:v>
                </c:pt>
                <c:pt idx="1">
                  <c:v>-0.104545454545454</c:v>
                </c:pt>
                <c:pt idx="2">
                  <c:v/>
                </c:pt>
                <c:pt idx="3">
                  <c:v>0.955818181818182</c:v>
                </c:pt>
                <c:pt idx="4">
                  <c:v>0.245862068965517</c:v>
                </c:pt>
                <c:pt idx="5">
                  <c:v>0.9676</c:v>
                </c:pt>
              </c:numCache>
            </c:numRef>
          </c:val>
        </c:ser>
        <c:gapWidth val="150"/>
        <c:overlap val="0"/>
        <c:axId val="41117831"/>
        <c:axId val="78320176"/>
      </c:barChart>
      <c:catAx>
        <c:axId val="411178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320176"/>
        <c:crosses val="autoZero"/>
        <c:auto val="1"/>
        <c:lblAlgn val="ctr"/>
        <c:lblOffset val="100"/>
      </c:catAx>
      <c:valAx>
        <c:axId val="78320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11783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costos'!$C$435:$C$440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costos'!$D$435:$D$440</c:f>
              <c:numCache>
                <c:formatCode>General</c:formatCode>
                <c:ptCount val="6"/>
                <c:pt idx="0">
                  <c:v>1.458</c:v>
                </c:pt>
                <c:pt idx="1">
                  <c:v>0.729</c:v>
                </c:pt>
                <c:pt idx="2">
                  <c:v>0</c:v>
                </c:pt>
                <c:pt idx="3">
                  <c:v>2.916</c:v>
                </c:pt>
                <c:pt idx="4">
                  <c:v>0</c:v>
                </c:pt>
                <c:pt idx="5">
                  <c:v>4.37</c:v>
                </c:pt>
              </c:numCache>
            </c:numRef>
          </c:val>
        </c:ser>
        <c:gapWidth val="150"/>
        <c:overlap val="0"/>
        <c:axId val="32611802"/>
        <c:axId val="40877006"/>
      </c:barChart>
      <c:catAx>
        <c:axId val="326118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877006"/>
        <c:crosses val="autoZero"/>
        <c:auto val="1"/>
        <c:lblAlgn val="ctr"/>
        <c:lblOffset val="100"/>
      </c:catAx>
      <c:valAx>
        <c:axId val="408770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261180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costos'!$E$435:$E$440</c:f>
              <c:numCache>
                <c:formatCode>General</c:formatCode>
                <c:ptCount val="6"/>
                <c:pt idx="0">
                  <c:v>0.934706672637707</c:v>
                </c:pt>
                <c:pt idx="1">
                  <c:v>0.815909090909091</c:v>
                </c:pt>
                <c:pt idx="2">
                  <c:v>1</c:v>
                </c:pt>
                <c:pt idx="3">
                  <c:v>0.469818181818182</c:v>
                </c:pt>
                <c:pt idx="4">
                  <c:v/>
                </c:pt>
                <c:pt idx="5">
                  <c:v>0.805777777777778</c:v>
                </c:pt>
              </c:numCache>
            </c:numRef>
          </c:val>
        </c:ser>
        <c:gapWidth val="150"/>
        <c:overlap val="0"/>
        <c:axId val="55338719"/>
        <c:axId val="40764981"/>
      </c:barChart>
      <c:catAx>
        <c:axId val="553387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0764981"/>
        <c:crosses val="autoZero"/>
        <c:auto val="1"/>
        <c:lblAlgn val="ctr"/>
        <c:lblOffset val="100"/>
      </c:catAx>
      <c:valAx>
        <c:axId val="407649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33871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costos'!$C$449:$C$454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costos'!$D$449:$D$454</c:f>
              <c:numCache>
                <c:formatCode>General</c:formatCode>
                <c:ptCount val="6"/>
                <c:pt idx="0">
                  <c:v>0.486</c:v>
                </c:pt>
                <c:pt idx="1">
                  <c:v>0.729</c:v>
                </c:pt>
                <c:pt idx="2">
                  <c:v>0</c:v>
                </c:pt>
                <c:pt idx="3">
                  <c:v>3.159</c:v>
                </c:pt>
                <c:pt idx="4">
                  <c:v>0</c:v>
                </c:pt>
                <c:pt idx="5">
                  <c:v>2.29</c:v>
                </c:pt>
              </c:numCache>
            </c:numRef>
          </c:val>
        </c:ser>
        <c:gapWidth val="150"/>
        <c:overlap val="0"/>
        <c:axId val="71021622"/>
        <c:axId val="88190708"/>
      </c:barChart>
      <c:catAx>
        <c:axId val="710216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190708"/>
        <c:crosses val="autoZero"/>
        <c:auto val="1"/>
        <c:lblAlgn val="ctr"/>
        <c:lblOffset val="100"/>
      </c:catAx>
      <c:valAx>
        <c:axId val="881907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02162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costos'!$E$449:$E$454</c:f>
              <c:numCache>
                <c:formatCode>General</c:formatCode>
                <c:ptCount val="6"/>
                <c:pt idx="0">
                  <c:v>0.978235557545902</c:v>
                </c:pt>
                <c:pt idx="1">
                  <c:v>0.815909090909091</c:v>
                </c:pt>
                <c:pt idx="2">
                  <c:v>1</c:v>
                </c:pt>
                <c:pt idx="3">
                  <c:v>0.425636363636364</c:v>
                </c:pt>
                <c:pt idx="4">
                  <c:v/>
                </c:pt>
                <c:pt idx="5">
                  <c:v>0.898222222222222</c:v>
                </c:pt>
              </c:numCache>
            </c:numRef>
          </c:val>
        </c:ser>
        <c:gapWidth val="150"/>
        <c:overlap val="0"/>
        <c:axId val="34397880"/>
        <c:axId val="4650505"/>
      </c:barChart>
      <c:catAx>
        <c:axId val="34397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50505"/>
        <c:crosses val="autoZero"/>
        <c:auto val="1"/>
        <c:lblAlgn val="ctr"/>
        <c:lblOffset val="100"/>
      </c:catAx>
      <c:valAx>
        <c:axId val="46505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39788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costos'!$C$465:$C$470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costos'!$D$465:$D$470</c:f>
              <c:numCache>
                <c:formatCode>General</c:formatCode>
                <c:ptCount val="6"/>
                <c:pt idx="0">
                  <c:v>13.365</c:v>
                </c:pt>
                <c:pt idx="1">
                  <c:v>0</c:v>
                </c:pt>
                <c:pt idx="2">
                  <c:v>9.963</c:v>
                </c:pt>
                <c:pt idx="3">
                  <c:v>0.972</c:v>
                </c:pt>
                <c:pt idx="4">
                  <c:v>9.477</c:v>
                </c:pt>
                <c:pt idx="5">
                  <c:v>0.729</c:v>
                </c:pt>
              </c:numCache>
            </c:numRef>
          </c:val>
        </c:ser>
        <c:gapWidth val="150"/>
        <c:overlap val="0"/>
        <c:axId val="49490949"/>
        <c:axId val="59074559"/>
      </c:barChart>
      <c:catAx>
        <c:axId val="494909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074559"/>
        <c:crosses val="autoZero"/>
        <c:auto val="1"/>
        <c:lblAlgn val="ctr"/>
        <c:lblOffset val="100"/>
      </c:catAx>
      <c:valAx>
        <c:axId val="590745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49094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costos'!$E$465:$E$470</c:f>
              <c:numCache>
                <c:formatCode>General</c:formatCode>
                <c:ptCount val="6"/>
                <c:pt idx="0">
                  <c:v>0.401477832512315</c:v>
                </c:pt>
                <c:pt idx="1">
                  <c:v>1</c:v>
                </c:pt>
                <c:pt idx="2">
                  <c:v>0.486443298969072</c:v>
                </c:pt>
                <c:pt idx="3">
                  <c:v>0.823272727272727</c:v>
                </c:pt>
                <c:pt idx="4">
                  <c:v>0.673206896551724</c:v>
                </c:pt>
                <c:pt idx="5">
                  <c:v>0.9676</c:v>
                </c:pt>
              </c:numCache>
            </c:numRef>
          </c:val>
        </c:ser>
        <c:gapWidth val="150"/>
        <c:overlap val="0"/>
        <c:axId val="86317252"/>
        <c:axId val="55145042"/>
      </c:barChart>
      <c:catAx>
        <c:axId val="863172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145042"/>
        <c:crosses val="autoZero"/>
        <c:auto val="1"/>
        <c:lblAlgn val="ctr"/>
        <c:lblOffset val="100"/>
      </c:catAx>
      <c:valAx>
        <c:axId val="5514504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31725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costos'!$C$479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costos'!$C$480:$C$485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costos'!$D$479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costos'!$D$480:$D$485</c:f>
              <c:numCache>
                <c:formatCode>General</c:formatCode>
                <c:ptCount val="6"/>
                <c:pt idx="0">
                  <c:v>1.215</c:v>
                </c:pt>
                <c:pt idx="1">
                  <c:v>0.486</c:v>
                </c:pt>
                <c:pt idx="2">
                  <c:v>0</c:v>
                </c:pt>
                <c:pt idx="3">
                  <c:v>0.972</c:v>
                </c:pt>
                <c:pt idx="4">
                  <c:v>0</c:v>
                </c:pt>
                <c:pt idx="5">
                  <c:v>1.42</c:v>
                </c:pt>
              </c:numCache>
            </c:numRef>
          </c:val>
        </c:ser>
        <c:gapWidth val="150"/>
        <c:overlap val="0"/>
        <c:axId val="15635769"/>
        <c:axId val="93664169"/>
      </c:barChart>
      <c:catAx>
        <c:axId val="156357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664169"/>
        <c:crosses val="autoZero"/>
        <c:auto val="1"/>
        <c:lblAlgn val="ctr"/>
        <c:lblOffset val="100"/>
      </c:catAx>
      <c:valAx>
        <c:axId val="9366416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63576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costos'!$E$479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costos'!$E$480:$E$485</c:f>
              <c:numCache>
                <c:formatCode>General</c:formatCode>
                <c:ptCount val="6"/>
                <c:pt idx="0">
                  <c:v>0.945588893864756</c:v>
                </c:pt>
                <c:pt idx="1">
                  <c:v>0.877272727272727</c:v>
                </c:pt>
                <c:pt idx="2">
                  <c:v>1</c:v>
                </c:pt>
                <c:pt idx="3">
                  <c:v>0.823272727272727</c:v>
                </c:pt>
                <c:pt idx="4">
                  <c:v/>
                </c:pt>
                <c:pt idx="5">
                  <c:v>0.936888888888889</c:v>
                </c:pt>
              </c:numCache>
            </c:numRef>
          </c:val>
        </c:ser>
        <c:gapWidth val="150"/>
        <c:overlap val="0"/>
        <c:axId val="82259616"/>
        <c:axId val="54795235"/>
      </c:barChart>
      <c:catAx>
        <c:axId val="82259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795235"/>
        <c:crosses val="autoZero"/>
        <c:auto val="1"/>
        <c:lblAlgn val="ctr"/>
        <c:lblOffset val="100"/>
      </c:catAx>
      <c:valAx>
        <c:axId val="547952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225961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costos'!$C$493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costos'!$C$494:$C$499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costos'!$D$493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costos'!$D$494:$D$499</c:f>
              <c:numCache>
                <c:formatCode>General</c:formatCode>
                <c:ptCount val="6"/>
                <c:pt idx="0">
                  <c:v>24.543</c:v>
                </c:pt>
                <c:pt idx="1">
                  <c:v>4.86</c:v>
                </c:pt>
                <c:pt idx="2">
                  <c:v>0</c:v>
                </c:pt>
                <c:pt idx="3">
                  <c:v>2.916</c:v>
                </c:pt>
                <c:pt idx="4">
                  <c:v>265.842</c:v>
                </c:pt>
                <c:pt idx="5">
                  <c:v>0.729</c:v>
                </c:pt>
              </c:numCache>
            </c:numRef>
          </c:val>
        </c:ser>
        <c:gapWidth val="150"/>
        <c:overlap val="0"/>
        <c:axId val="94973290"/>
        <c:axId val="87268713"/>
      </c:barChart>
      <c:catAx>
        <c:axId val="949732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68713"/>
        <c:crosses val="autoZero"/>
        <c:auto val="1"/>
        <c:lblAlgn val="ctr"/>
        <c:lblOffset val="100"/>
      </c:catAx>
      <c:valAx>
        <c:axId val="8726871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97329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costos'!$E$493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costos'!$E$494:$E$499</c:f>
              <c:numCache>
                <c:formatCode>General</c:formatCode>
                <c:ptCount val="6"/>
                <c:pt idx="0">
                  <c:v>-0.0991043439319302</c:v>
                </c:pt>
                <c:pt idx="1">
                  <c:v>-0.227272727272727</c:v>
                </c:pt>
                <c:pt idx="2">
                  <c:v/>
                </c:pt>
                <c:pt idx="3">
                  <c:v>0.469818181818182</c:v>
                </c:pt>
                <c:pt idx="4">
                  <c:v>-8.16696551724138</c:v>
                </c:pt>
                <c:pt idx="5">
                  <c:v>0.9676</c:v>
                </c:pt>
              </c:numCache>
            </c:numRef>
          </c:val>
        </c:ser>
        <c:gapWidth val="150"/>
        <c:overlap val="0"/>
        <c:axId val="70552736"/>
        <c:axId val="74942793"/>
      </c:barChart>
      <c:catAx>
        <c:axId val="70552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942793"/>
        <c:crosses val="autoZero"/>
        <c:auto val="1"/>
        <c:lblAlgn val="ctr"/>
        <c:lblOffset val="100"/>
      </c:catAx>
      <c:valAx>
        <c:axId val="749427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055273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costos'!$C$508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costos'!$C$509:$C$514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costos'!$D$509:$D$514</c:f>
              <c:numCache>
                <c:formatCode>General</c:formatCode>
                <c:ptCount val="6"/>
                <c:pt idx="0">
                  <c:v>1.701</c:v>
                </c:pt>
                <c:pt idx="1">
                  <c:v>1.215</c:v>
                </c:pt>
                <c:pt idx="2">
                  <c:v>24.543</c:v>
                </c:pt>
                <c:pt idx="3">
                  <c:v>1322.163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</c:ser>
        <c:gapWidth val="150"/>
        <c:overlap val="0"/>
        <c:axId val="73922827"/>
        <c:axId val="23392072"/>
      </c:barChart>
      <c:catAx>
        <c:axId val="739228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392072"/>
        <c:crosses val="autoZero"/>
        <c:auto val="1"/>
        <c:lblAlgn val="ctr"/>
        <c:lblOffset val="100"/>
      </c:catAx>
      <c:valAx>
        <c:axId val="23392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92282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costos'!$E$508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costos'!$E$509:$E$514</c:f>
              <c:numCache>
                <c:formatCode>General</c:formatCode>
                <c:ptCount val="6"/>
                <c:pt idx="0">
                  <c:v>0.923824451410658</c:v>
                </c:pt>
                <c:pt idx="1">
                  <c:v>0.693181818181818</c:v>
                </c:pt>
                <c:pt idx="2">
                  <c:v>-0.265103092783505</c:v>
                </c:pt>
                <c:pt idx="3">
                  <c:v>-239.393272727273</c:v>
                </c:pt>
                <c:pt idx="4">
                  <c:v/>
                </c:pt>
                <c:pt idx="5">
                  <c:v>0.928888888888889</c:v>
                </c:pt>
              </c:numCache>
            </c:numRef>
          </c:val>
        </c:ser>
        <c:gapWidth val="150"/>
        <c:overlap val="0"/>
        <c:axId val="20000673"/>
        <c:axId val="74247283"/>
      </c:barChart>
      <c:catAx>
        <c:axId val="200006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247283"/>
        <c:crosses val="autoZero"/>
        <c:auto val="1"/>
        <c:lblAlgn val="ctr"/>
        <c:lblOffset val="100"/>
      </c:catAx>
      <c:valAx>
        <c:axId val="7424728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00067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costos'!$C$522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costos'!$C$523:$C$528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costos'!$D$522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costos'!$D$523:$D$528</c:f>
              <c:numCache>
                <c:formatCode>General</c:formatCode>
                <c:ptCount val="6"/>
                <c:pt idx="0">
                  <c:v>8.019</c:v>
                </c:pt>
                <c:pt idx="1">
                  <c:v>13.608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0.729</c:v>
                </c:pt>
              </c:numCache>
            </c:numRef>
          </c:val>
        </c:ser>
        <c:gapWidth val="150"/>
        <c:overlap val="0"/>
        <c:axId val="72412174"/>
        <c:axId val="13467778"/>
      </c:barChart>
      <c:catAx>
        <c:axId val="724121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467778"/>
        <c:crosses val="autoZero"/>
        <c:auto val="1"/>
        <c:lblAlgn val="ctr"/>
        <c:lblOffset val="100"/>
      </c:catAx>
      <c:valAx>
        <c:axId val="134677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2412174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costos'!$E$522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costos'!$E$523:$E$528</c:f>
              <c:numCache>
                <c:formatCode>General</c:formatCode>
                <c:ptCount val="6"/>
                <c:pt idx="0">
                  <c:v>0.640886699507389</c:v>
                </c:pt>
                <c:pt idx="1">
                  <c:v>-2.43636363636364</c:v>
                </c:pt>
                <c:pt idx="2">
                  <c:v>1</c:v>
                </c:pt>
                <c:pt idx="3">
                  <c:v>1</c:v>
                </c:pt>
                <c:pt idx="4">
                  <c:v/>
                </c:pt>
                <c:pt idx="5">
                  <c:v>0.9676</c:v>
                </c:pt>
              </c:numCache>
            </c:numRef>
          </c:val>
        </c:ser>
        <c:gapWidth val="150"/>
        <c:overlap val="0"/>
        <c:axId val="95280686"/>
        <c:axId val="1124264"/>
      </c:barChart>
      <c:catAx>
        <c:axId val="952806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24264"/>
        <c:crosses val="autoZero"/>
        <c:auto val="1"/>
        <c:lblAlgn val="ctr"/>
        <c:lblOffset val="100"/>
      </c:catAx>
      <c:valAx>
        <c:axId val="1124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28068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costos'!$C$538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costos'!$C$539:$C$544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costos'!$D$539:$D$544</c:f>
              <c:numCache>
                <c:formatCode>General</c:formatCode>
                <c:ptCount val="6"/>
                <c:pt idx="0">
                  <c:v>1.944</c:v>
                </c:pt>
                <c:pt idx="1">
                  <c:v>0.729</c:v>
                </c:pt>
                <c:pt idx="2">
                  <c:v>0</c:v>
                </c:pt>
                <c:pt idx="3">
                  <c:v>0</c:v>
                </c:pt>
                <c:pt idx="4">
                  <c:v>41.31</c:v>
                </c:pt>
                <c:pt idx="5">
                  <c:v>0.8505</c:v>
                </c:pt>
              </c:numCache>
            </c:numRef>
          </c:val>
        </c:ser>
        <c:gapWidth val="150"/>
        <c:overlap val="0"/>
        <c:axId val="41417199"/>
        <c:axId val="64838692"/>
      </c:barChart>
      <c:catAx>
        <c:axId val="414171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4838692"/>
        <c:crosses val="autoZero"/>
        <c:auto val="1"/>
        <c:lblAlgn val="ctr"/>
        <c:lblOffset val="100"/>
      </c:catAx>
      <c:valAx>
        <c:axId val="648386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41719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costos'!$E$538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costos'!$E$539:$E$544</c:f>
              <c:numCache>
                <c:formatCode>General</c:formatCode>
                <c:ptCount val="6"/>
                <c:pt idx="0">
                  <c:v>0.91294223018361</c:v>
                </c:pt>
                <c:pt idx="1">
                  <c:v>0.815909090909091</c:v>
                </c:pt>
                <c:pt idx="2">
                  <c:v/>
                </c:pt>
                <c:pt idx="3">
                  <c:v>1</c:v>
                </c:pt>
                <c:pt idx="4">
                  <c:v>-0.42448275862069</c:v>
                </c:pt>
                <c:pt idx="5">
                  <c:v>0.9622</c:v>
                </c:pt>
              </c:numCache>
            </c:numRef>
          </c:val>
        </c:ser>
        <c:gapWidth val="150"/>
        <c:overlap val="0"/>
        <c:axId val="14833737"/>
        <c:axId val="81954456"/>
      </c:barChart>
      <c:catAx>
        <c:axId val="148337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954456"/>
        <c:crosses val="autoZero"/>
        <c:auto val="1"/>
        <c:lblAlgn val="ctr"/>
        <c:lblOffset val="100"/>
      </c:catAx>
      <c:valAx>
        <c:axId val="81954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83373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costos'!$C$5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costos'!$C$6:$C$11</c:f>
              <c:numCache>
                <c:formatCode>General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19.4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costos'!$D$6:$D$11</c:f>
              <c:numCache>
                <c:formatCode>General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gapWidth val="150"/>
        <c:overlap val="0"/>
        <c:axId val="62661782"/>
        <c:axId val="27443501"/>
      </c:barChart>
      <c:catAx>
        <c:axId val="626617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443501"/>
        <c:crosses val="autoZero"/>
        <c:auto val="1"/>
        <c:lblAlgn val="ctr"/>
        <c:lblOffset val="100"/>
      </c:catAx>
      <c:valAx>
        <c:axId val="274435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66178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costos'!$E$5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costos'!$E$6:$E$11</c:f>
              <c:numCache>
                <c:formatCode>General</c:formatCode>
                <c:ptCount val="6"/>
                <c:pt idx="0">
                  <c:v>-1.12270488132557</c:v>
                </c:pt>
                <c:pt idx="1">
                  <c:v>1</c:v>
                </c:pt>
                <c:pt idx="2">
                  <c:v>0.436082474226804</c:v>
                </c:pt>
                <c:pt idx="3">
                  <c:v>-5.49090909090909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gapWidth val="150"/>
        <c:overlap val="0"/>
        <c:axId val="55347700"/>
        <c:axId val="74163459"/>
      </c:barChart>
      <c:catAx>
        <c:axId val="553477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163459"/>
        <c:crosses val="autoZero"/>
        <c:auto val="1"/>
        <c:lblAlgn val="ctr"/>
        <c:lblOffset val="100"/>
      </c:catAx>
      <c:valAx>
        <c:axId val="741634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53477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Procesos'!$AO$4:$AO$9</c:f>
              <c:numCache>
                <c:formatCode>General</c:formatCode>
                <c:ptCount val="6"/>
                <c:pt idx="0">
                  <c:v/>
                </c:pt>
                <c:pt idx="1">
                  <c:v>0.986539130434783</c:v>
                </c:pt>
                <c:pt idx="2">
                  <c:v>0.904891304347826</c:v>
                </c:pt>
                <c:pt idx="3">
                  <c:v>0.9375</c:v>
                </c:pt>
                <c:pt idx="4">
                  <c:v>0.7245</c:v>
                </c:pt>
                <c:pt idx="5">
                  <c:v>1</c:v>
                </c:pt>
              </c:numCache>
            </c:numRef>
          </c:val>
        </c:ser>
        <c:gapWidth val="150"/>
        <c:overlap val="0"/>
        <c:axId val="29286141"/>
        <c:axId val="16443660"/>
      </c:barChart>
      <c:catAx>
        <c:axId val="292861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443660"/>
        <c:crosses val="autoZero"/>
        <c:auto val="1"/>
        <c:lblAlgn val="ctr"/>
        <c:lblOffset val="100"/>
      </c:catAx>
      <c:valAx>
        <c:axId val="164436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928614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Procesos'!$AO$13:$AO$15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24386335"/>
        <c:axId val="85453078"/>
      </c:barChart>
      <c:catAx>
        <c:axId val="24386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453078"/>
        <c:crosses val="autoZero"/>
        <c:auto val="1"/>
        <c:lblAlgn val="ctr"/>
        <c:lblOffset val="100"/>
      </c:catAx>
      <c:valAx>
        <c:axId val="8545307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4386335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Productos'!$AP$4:$AP$8</c:f>
              <c:numCache>
                <c:formatCode>General</c:formatCode>
                <c:ptCount val="5"/>
                <c:pt idx="0">
                  <c:v>0.901086956521739</c:v>
                </c:pt>
                <c:pt idx="1">
                  <c:v>0.980434782608696</c:v>
                </c:pt>
                <c:pt idx="2">
                  <c:v>0.9</c:v>
                </c:pt>
                <c:pt idx="3">
                  <c:v>1</c:v>
                </c:pt>
                <c:pt idx="4">
                  <c:v>0.92855</c:v>
                </c:pt>
              </c:numCache>
            </c:numRef>
          </c:val>
        </c:ser>
        <c:gapWidth val="150"/>
        <c:overlap val="0"/>
        <c:axId val="95151751"/>
        <c:axId val="81017378"/>
      </c:barChart>
      <c:catAx>
        <c:axId val="95151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017378"/>
        <c:crosses val="autoZero"/>
        <c:auto val="1"/>
        <c:lblAlgn val="ctr"/>
        <c:lblOffset val="100"/>
      </c:catAx>
      <c:valAx>
        <c:axId val="8101737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151751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Productos'!$AP$12:$AP$14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50"/>
        <c:overlap val="0"/>
        <c:axId val="13089469"/>
        <c:axId val="79671859"/>
      </c:barChart>
      <c:catAx>
        <c:axId val="130894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671859"/>
        <c:crosses val="autoZero"/>
        <c:auto val="1"/>
        <c:lblAlgn val="ctr"/>
        <c:lblOffset val="100"/>
      </c:catAx>
      <c:valAx>
        <c:axId val="7967185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3089469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Física!$AO$4:$AO$6</c:f>
              <c:numCache>
                <c:formatCode>General</c:formatCode>
                <c:ptCount val="3"/>
                <c:pt idx="0">
                  <c:v>0.978260869565217</c:v>
                </c:pt>
                <c:pt idx="1">
                  <c:v>0.920543478260869</c:v>
                </c:pt>
                <c:pt idx="2">
                  <c:v/>
                </c:pt>
              </c:numCache>
            </c:numRef>
          </c:val>
        </c:ser>
        <c:gapWidth val="150"/>
        <c:overlap val="0"/>
        <c:axId val="31369242"/>
        <c:axId val="27186202"/>
      </c:barChart>
      <c:catAx>
        <c:axId val="313692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186202"/>
        <c:crosses val="autoZero"/>
        <c:auto val="1"/>
        <c:lblAlgn val="ctr"/>
        <c:lblOffset val="100"/>
      </c:catAx>
      <c:valAx>
        <c:axId val="2718620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369242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Funcional!$AO$4:$AO$6</c:f>
              <c:numCache>
                <c:formatCode>General</c:formatCode>
                <c:ptCount val="3"/>
                <c:pt idx="0">
                  <c:v>0.899130434782609</c:v>
                </c:pt>
                <c:pt idx="1">
                  <c:v>0.989130434782609</c:v>
                </c:pt>
                <c:pt idx="2">
                  <c:v/>
                </c:pt>
              </c:numCache>
            </c:numRef>
          </c:val>
        </c:ser>
        <c:gapWidth val="150"/>
        <c:overlap val="0"/>
        <c:axId val="45988416"/>
        <c:axId val="9888948"/>
      </c:barChart>
      <c:catAx>
        <c:axId val="4598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888948"/>
        <c:crosses val="autoZero"/>
        <c:auto val="1"/>
        <c:lblAlgn val="ctr"/>
        <c:lblOffset val="100"/>
      </c:catAx>
      <c:valAx>
        <c:axId val="988894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988416"/>
        <c:crosses val="autoZero"/>
      </c:valAx>
      <c:dTable>
        <c:showHorzBorder val="1"/>
        <c:showVertBorder val="1"/>
        <c:showOutline val="1"/>
      </c:dTable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"Planeado"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General</c:formatCode>
                <c:ptCount val="1"/>
                <c:pt idx="0">
                  <c:v>202000</c:v>
                </c:pt>
              </c:numCache>
            </c:numRef>
          </c:val>
        </c:ser>
        <c:ser>
          <c:idx val="1"/>
          <c:order val="1"/>
          <c:tx>
            <c:strRef>
              <c:f>"Real"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General</c:formatCode>
                <c:ptCount val="1"/>
                <c:pt idx="0">
                  <c:v>130775.3</c:v>
                </c:pt>
              </c:numCache>
            </c:numRef>
          </c:val>
        </c:ser>
        <c:gapWidth val="150"/>
        <c:overlap val="0"/>
        <c:axId val="57875160"/>
        <c:axId val="3569753"/>
      </c:barChart>
      <c:catAx>
        <c:axId val="5787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69753"/>
        <c:crosses val="autoZero"/>
        <c:auto val="1"/>
        <c:lblAlgn val="ctr"/>
        <c:lblOffset val="100"/>
      </c:catAx>
      <c:valAx>
        <c:axId val="356975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7875160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ventas'!$G$15</c:f>
              <c:numCache>
                <c:formatCode>General</c:formatCode>
                <c:ptCount val="1"/>
                <c:pt idx="0">
                  <c:v>2424000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ventas'!$G$13:$I$13</c:f>
              <c:strCache>
                <c:ptCount val="3"/>
                <c:pt idx="0">
                  <c:v>Monto Total</c:v>
                </c:pt>
                <c:pt idx="1">
                  <c:v/>
                </c:pt>
                <c:pt idx="2">
                  <c:v/>
                </c:pt>
              </c:strCache>
            </c:strRef>
          </c:cat>
          <c:val>
            <c:numRef>
              <c:f>'Crecimiento anual de ventas'!$H$15</c:f>
              <c:numCache>
                <c:formatCode>General</c:formatCode>
                <c:ptCount val="1"/>
                <c:pt idx="0">
                  <c:v>130775.3</c:v>
                </c:pt>
              </c:numCache>
            </c:numRef>
          </c:val>
        </c:ser>
        <c:gapWidth val="150"/>
        <c:overlap val="0"/>
        <c:axId val="61713406"/>
        <c:axId val="47111977"/>
      </c:barChart>
      <c:catAx>
        <c:axId val="6171340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111977"/>
        <c:crosses val="autoZero"/>
        <c:auto val="1"/>
        <c:lblAlgn val="ctr"/>
        <c:lblOffset val="100"/>
      </c:catAx>
      <c:valAx>
        <c:axId val="471119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713406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General</c:formatCode>
                <c:ptCount val="2"/>
                <c:pt idx="0">
                  <c:v>101000</c:v>
                </c:pt>
                <c:pt idx="1">
                  <c:v>54818.4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General</c:formatCode>
                <c:ptCount val="2"/>
                <c:pt idx="0">
                  <c:v>101000</c:v>
                </c:pt>
                <c:pt idx="1">
                  <c:v>75956.9</c:v>
                </c:pt>
              </c:numCache>
            </c:numRef>
          </c:val>
        </c:ser>
        <c:gapWidth val="75"/>
        <c:overlap val="-25"/>
        <c:axId val="15457981"/>
        <c:axId val="749115"/>
      </c:barChart>
      <c:catAx>
        <c:axId val="154579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49115"/>
        <c:crosses val="autoZero"/>
        <c:auto val="1"/>
        <c:lblAlgn val="ctr"/>
        <c:lblOffset val="100"/>
      </c:catAx>
      <c:valAx>
        <c:axId val="7491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noFill/>
          </a:ln>
        </c:spPr>
        <c:crossAx val="1545798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ventas'!$A$33,'Crecimiento anual de ventas'!$A$35:$A$36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General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ventas'!$A$33,'Crecimiento anual de ventas'!$A$35:$A$36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General</c:formatCode>
                <c:ptCount val="3"/>
                <c:pt idx="0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</c:ser>
        <c:gapWidth val="150"/>
        <c:overlap val="0"/>
        <c:axId val="96759883"/>
        <c:axId val="87881429"/>
      </c:barChart>
      <c:catAx>
        <c:axId val="967598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881429"/>
        <c:crosses val="autoZero"/>
        <c:auto val="1"/>
        <c:lblAlgn val="ctr"/>
        <c:lblOffset val="100"/>
      </c:catAx>
      <c:valAx>
        <c:axId val="8788142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675988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General</c:formatCode>
                <c:ptCount val="2"/>
                <c:pt idx="0">
                  <c:v>2424000</c:v>
                </c:pt>
                <c:pt idx="1">
                  <c:v>2220588.2</c:v>
                </c:pt>
              </c:numCache>
            </c:numRef>
          </c:val>
        </c:ser>
        <c:gapWidth val="150"/>
        <c:overlap val="0"/>
        <c:axId val="85677002"/>
        <c:axId val="95394435"/>
      </c:barChart>
      <c:catAx>
        <c:axId val="8567700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394435"/>
        <c:crosses val="autoZero"/>
        <c:auto val="1"/>
        <c:lblAlgn val="ctr"/>
        <c:lblOffset val="100"/>
      </c:catAx>
      <c:valAx>
        <c:axId val="953944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567700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ventas'!$B$58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ventas'!$B$60:$C$60</c:f>
              <c:numCache>
                <c:formatCode>General</c:formatCode>
                <c:ptCount val="2"/>
                <c:pt idx="0">
                  <c:v>101000</c:v>
                </c:pt>
                <c:pt idx="1">
                  <c:v>206889.8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ventas'!$C$58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ventas'!$B$61:$C$61</c:f>
              <c:numCache>
                <c:formatCode>General</c:formatCode>
                <c:ptCount val="2"/>
                <c:pt idx="0">
                  <c:v>101000</c:v>
                </c:pt>
                <c:pt idx="1">
                  <c:v>79141.9</c:v>
                </c:pt>
              </c:numCache>
            </c:numRef>
          </c:val>
        </c:ser>
        <c:gapWidth val="150"/>
        <c:overlap val="0"/>
        <c:axId val="26222406"/>
        <c:axId val="95533440"/>
      </c:barChart>
      <c:catAx>
        <c:axId val="262224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533440"/>
        <c:crosses val="autoZero"/>
        <c:auto val="1"/>
        <c:lblAlgn val="ctr"/>
        <c:lblOffset val="100"/>
      </c:catAx>
      <c:valAx>
        <c:axId val="95533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22240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ventas'!$G$59:$H$59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ventas'!$G$60:$H$60</c:f>
              <c:numCache>
                <c:formatCode>General</c:formatCode>
                <c:ptCount val="2"/>
                <c:pt idx="0">
                  <c:v>2424000</c:v>
                </c:pt>
                <c:pt idx="1">
                  <c:v>2206649.9</c:v>
                </c:pt>
              </c:numCache>
            </c:numRef>
          </c:val>
        </c:ser>
        <c:gapWidth val="150"/>
        <c:overlap val="0"/>
        <c:axId val="30953819"/>
        <c:axId val="71959671"/>
      </c:barChart>
      <c:catAx>
        <c:axId val="309538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959671"/>
        <c:crosses val="autoZero"/>
        <c:auto val="1"/>
        <c:lblAlgn val="ctr"/>
        <c:lblOffset val="100"/>
      </c:catAx>
      <c:valAx>
        <c:axId val="719596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095381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Satisfacción'!$C$2:$F$3</c:f>
              <c:strCache>
                <c:ptCount val="8"/>
                <c:pt idx="0">
                  <c:v>Noviembre</c:v>
                </c:pt>
                <c:pt idx="1">
                  <c:v>27-nov-15</c:v>
                </c:pt>
                <c:pt idx="2">
                  <c:v>Diciembre</c:v>
                </c:pt>
                <c:pt idx="3">
                  <c:v>11-dic-15</c:v>
                </c:pt>
                <c:pt idx="4">
                  <c:v>P1364</c:v>
                </c:pt>
                <c:pt idx="5">
                  <c:v>01-ene-16</c:v>
                </c:pt>
                <c:pt idx="6">
                  <c:v>P1378</c:v>
                </c:pt>
                <c:pt idx="7">
                  <c:v>03-ene-16</c:v>
                </c:pt>
              </c:strCache>
            </c:strRef>
          </c:cat>
          <c:val>
            <c:numRef>
              <c:f>'Indice de Satisfacción'!$C$4:$F$4</c:f>
              <c:numCache>
                <c:formatCode>General</c:formatCode>
                <c:ptCount val="4"/>
                <c:pt idx="0">
                  <c:v/>
                </c:pt>
                <c:pt idx="1">
                  <c:v>1</c:v>
                </c:pt>
                <c:pt idx="2">
                  <c:v>0.9714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Satisfacción'!$C$2:$F$3</c:f>
              <c:strCache>
                <c:ptCount val="8"/>
                <c:pt idx="0">
                  <c:v>Noviembre</c:v>
                </c:pt>
                <c:pt idx="1">
                  <c:v>27-nov-15</c:v>
                </c:pt>
                <c:pt idx="2">
                  <c:v>Diciembre</c:v>
                </c:pt>
                <c:pt idx="3">
                  <c:v>11-dic-15</c:v>
                </c:pt>
                <c:pt idx="4">
                  <c:v>P1364</c:v>
                </c:pt>
                <c:pt idx="5">
                  <c:v>01-ene-16</c:v>
                </c:pt>
                <c:pt idx="6">
                  <c:v>P1378</c:v>
                </c:pt>
                <c:pt idx="7">
                  <c:v>03-ene-16</c:v>
                </c:pt>
              </c:strCache>
            </c:strRef>
          </c:cat>
          <c:val>
            <c:numRef>
              <c:f>'Indice de Satisfacción'!$C$5:$F$5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9bbb59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Satisfacción'!$C$2:$F$3</c:f>
              <c:strCache>
                <c:ptCount val="8"/>
                <c:pt idx="0">
                  <c:v>Noviembre</c:v>
                </c:pt>
                <c:pt idx="1">
                  <c:v>27-nov-15</c:v>
                </c:pt>
                <c:pt idx="2">
                  <c:v>Diciembre</c:v>
                </c:pt>
                <c:pt idx="3">
                  <c:v>11-dic-15</c:v>
                </c:pt>
                <c:pt idx="4">
                  <c:v>P1364</c:v>
                </c:pt>
                <c:pt idx="5">
                  <c:v>01-ene-16</c:v>
                </c:pt>
                <c:pt idx="6">
                  <c:v>P1378</c:v>
                </c:pt>
                <c:pt idx="7">
                  <c:v>03-ene-16</c:v>
                </c:pt>
              </c:strCache>
            </c:strRef>
          </c:cat>
          <c:val>
            <c:numRef>
              <c:f>'Indice de Satisfacción'!$C$6:$F$6</c:f>
              <c:numCache>
                <c:formatCode>General</c:formatCod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gapWidth val="150"/>
        <c:overlap val="0"/>
        <c:axId val="80966715"/>
        <c:axId val="14670467"/>
      </c:barChart>
      <c:catAx>
        <c:axId val="809667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670467"/>
        <c:crosses val="autoZero"/>
        <c:auto val="1"/>
        <c:lblAlgn val="ctr"/>
        <c:lblOffset val="100"/>
      </c:catAx>
      <c:valAx>
        <c:axId val="146704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096671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3.xml"/><Relationship Id="rId2" Type="http://schemas.openxmlformats.org/officeDocument/2006/relationships/chart" Target="../charts/chart164.xml"/><Relationship Id="rId3" Type="http://schemas.openxmlformats.org/officeDocument/2006/relationships/chart" Target="../charts/chart165.xml"/><Relationship Id="rId4" Type="http://schemas.openxmlformats.org/officeDocument/2006/relationships/chart" Target="../charts/chart166.xml"/><Relationship Id="rId5" Type="http://schemas.openxmlformats.org/officeDocument/2006/relationships/chart" Target="../charts/chart167.xml"/><Relationship Id="rId6" Type="http://schemas.openxmlformats.org/officeDocument/2006/relationships/chart" Target="../charts/chart168.xml"/><Relationship Id="rId7" Type="http://schemas.openxmlformats.org/officeDocument/2006/relationships/chart" Target="../charts/chart169.xml"/><Relationship Id="rId8" Type="http://schemas.openxmlformats.org/officeDocument/2006/relationships/chart" Target="../charts/chart170.xml"/><Relationship Id="rId9" Type="http://schemas.openxmlformats.org/officeDocument/2006/relationships/chart" Target="../charts/chart171.xml"/><Relationship Id="rId10" Type="http://schemas.openxmlformats.org/officeDocument/2006/relationships/chart" Target="../charts/chart172.xml"/><Relationship Id="rId11" Type="http://schemas.openxmlformats.org/officeDocument/2006/relationships/chart" Target="../charts/chart173.xml"/><Relationship Id="rId12" Type="http://schemas.openxmlformats.org/officeDocument/2006/relationships/chart" Target="../charts/chart174.xml"/><Relationship Id="rId13" Type="http://schemas.openxmlformats.org/officeDocument/2006/relationships/chart" Target="../charts/chart175.xml"/><Relationship Id="rId14" Type="http://schemas.openxmlformats.org/officeDocument/2006/relationships/chart" Target="../charts/chart176.xml"/><Relationship Id="rId15" Type="http://schemas.openxmlformats.org/officeDocument/2006/relationships/chart" Target="../charts/chart177.xml"/><Relationship Id="rId16" Type="http://schemas.openxmlformats.org/officeDocument/2006/relationships/chart" Target="../charts/chart178.xml"/><Relationship Id="rId17" Type="http://schemas.openxmlformats.org/officeDocument/2006/relationships/chart" Target="../charts/chart179.xml"/><Relationship Id="rId18" Type="http://schemas.openxmlformats.org/officeDocument/2006/relationships/chart" Target="../charts/chart180.xml"/><Relationship Id="rId19" Type="http://schemas.openxmlformats.org/officeDocument/2006/relationships/chart" Target="../charts/chart181.xml"/><Relationship Id="rId20" Type="http://schemas.openxmlformats.org/officeDocument/2006/relationships/chart" Target="../charts/chart182.xml"/><Relationship Id="rId21" Type="http://schemas.openxmlformats.org/officeDocument/2006/relationships/chart" Target="../charts/chart183.xml"/><Relationship Id="rId22" Type="http://schemas.openxmlformats.org/officeDocument/2006/relationships/chart" Target="../charts/chart184.xml"/><Relationship Id="rId23" Type="http://schemas.openxmlformats.org/officeDocument/2006/relationships/chart" Target="../charts/chart185.xml"/><Relationship Id="rId24" Type="http://schemas.openxmlformats.org/officeDocument/2006/relationships/chart" Target="../charts/chart186.xml"/><Relationship Id="rId25" Type="http://schemas.openxmlformats.org/officeDocument/2006/relationships/chart" Target="../charts/chart187.xml"/><Relationship Id="rId26" Type="http://schemas.openxmlformats.org/officeDocument/2006/relationships/chart" Target="../charts/chart188.xml"/><Relationship Id="rId27" Type="http://schemas.openxmlformats.org/officeDocument/2006/relationships/chart" Target="../charts/chart189.xml"/><Relationship Id="rId28" Type="http://schemas.openxmlformats.org/officeDocument/2006/relationships/chart" Target="../charts/chart190.xml"/><Relationship Id="rId29" Type="http://schemas.openxmlformats.org/officeDocument/2006/relationships/chart" Target="../charts/chart191.xml"/><Relationship Id="rId30" Type="http://schemas.openxmlformats.org/officeDocument/2006/relationships/chart" Target="../charts/chart192.xml"/><Relationship Id="rId31" Type="http://schemas.openxmlformats.org/officeDocument/2006/relationships/chart" Target="../charts/chart193.xml"/><Relationship Id="rId32" Type="http://schemas.openxmlformats.org/officeDocument/2006/relationships/chart" Target="../charts/chart194.xml"/><Relationship Id="rId33" Type="http://schemas.openxmlformats.org/officeDocument/2006/relationships/chart" Target="../charts/chart195.xml"/><Relationship Id="rId34" Type="http://schemas.openxmlformats.org/officeDocument/2006/relationships/chart" Target="../charts/chart196.xml"/><Relationship Id="rId35" Type="http://schemas.openxmlformats.org/officeDocument/2006/relationships/chart" Target="../charts/chart197.xml"/><Relationship Id="rId36" Type="http://schemas.openxmlformats.org/officeDocument/2006/relationships/chart" Target="../charts/chart198.xml"/><Relationship Id="rId37" Type="http://schemas.openxmlformats.org/officeDocument/2006/relationships/chart" Target="../charts/chart199.xml"/><Relationship Id="rId38" Type="http://schemas.openxmlformats.org/officeDocument/2006/relationships/chart" Target="../charts/chart200.xml"/><Relationship Id="rId39" Type="http://schemas.openxmlformats.org/officeDocument/2006/relationships/chart" Target="../charts/chart201.xml"/><Relationship Id="rId40" Type="http://schemas.openxmlformats.org/officeDocument/2006/relationships/chart" Target="../charts/chart202.xml"/><Relationship Id="rId41" Type="http://schemas.openxmlformats.org/officeDocument/2006/relationships/chart" Target="../charts/chart203.xml"/><Relationship Id="rId42" Type="http://schemas.openxmlformats.org/officeDocument/2006/relationships/chart" Target="../charts/chart204.xml"/><Relationship Id="rId43" Type="http://schemas.openxmlformats.org/officeDocument/2006/relationships/chart" Target="../charts/chart205.xml"/><Relationship Id="rId44" Type="http://schemas.openxmlformats.org/officeDocument/2006/relationships/chart" Target="../charts/chart206.xml"/><Relationship Id="rId45" Type="http://schemas.openxmlformats.org/officeDocument/2006/relationships/chart" Target="../charts/chart207.xml"/><Relationship Id="rId46" Type="http://schemas.openxmlformats.org/officeDocument/2006/relationships/chart" Target="../charts/chart208.xml"/><Relationship Id="rId47" Type="http://schemas.openxmlformats.org/officeDocument/2006/relationships/chart" Target="../charts/chart209.xml"/><Relationship Id="rId48" Type="http://schemas.openxmlformats.org/officeDocument/2006/relationships/chart" Target="../charts/chart210.xml"/><Relationship Id="rId49" Type="http://schemas.openxmlformats.org/officeDocument/2006/relationships/chart" Target="../charts/chart211.xml"/><Relationship Id="rId50" Type="http://schemas.openxmlformats.org/officeDocument/2006/relationships/chart" Target="../charts/chart212.xml"/><Relationship Id="rId51" Type="http://schemas.openxmlformats.org/officeDocument/2006/relationships/chart" Target="../charts/chart213.xml"/><Relationship Id="rId52" Type="http://schemas.openxmlformats.org/officeDocument/2006/relationships/chart" Target="../charts/chart214.xml"/><Relationship Id="rId53" Type="http://schemas.openxmlformats.org/officeDocument/2006/relationships/chart" Target="../charts/chart215.xml"/><Relationship Id="rId54" Type="http://schemas.openxmlformats.org/officeDocument/2006/relationships/chart" Target="../charts/chart216.xml"/><Relationship Id="rId55" Type="http://schemas.openxmlformats.org/officeDocument/2006/relationships/chart" Target="../charts/chart217.xml"/><Relationship Id="rId56" Type="http://schemas.openxmlformats.org/officeDocument/2006/relationships/chart" Target="../charts/chart218.xml"/><Relationship Id="rId57" Type="http://schemas.openxmlformats.org/officeDocument/2006/relationships/chart" Target="../charts/chart219.xml"/><Relationship Id="rId58" Type="http://schemas.openxmlformats.org/officeDocument/2006/relationships/chart" Target="../charts/chart220.xml"/><Relationship Id="rId59" Type="http://schemas.openxmlformats.org/officeDocument/2006/relationships/chart" Target="../charts/chart221.xml"/><Relationship Id="rId60" Type="http://schemas.openxmlformats.org/officeDocument/2006/relationships/chart" Target="../charts/chart222.xml"/><Relationship Id="rId61" Type="http://schemas.openxmlformats.org/officeDocument/2006/relationships/chart" Target="../charts/chart223.xml"/><Relationship Id="rId62" Type="http://schemas.openxmlformats.org/officeDocument/2006/relationships/chart" Target="../charts/chart224.xml"/><Relationship Id="rId63" Type="http://schemas.openxmlformats.org/officeDocument/2006/relationships/chart" Target="../charts/chart225.xml"/><Relationship Id="rId64" Type="http://schemas.openxmlformats.org/officeDocument/2006/relationships/chart" Target="../charts/chart226.xml"/><Relationship Id="rId65" Type="http://schemas.openxmlformats.org/officeDocument/2006/relationships/chart" Target="../charts/chart227.xml"/><Relationship Id="rId66" Type="http://schemas.openxmlformats.org/officeDocument/2006/relationships/chart" Target="../charts/chart228.xml"/><Relationship Id="rId67" Type="http://schemas.openxmlformats.org/officeDocument/2006/relationships/chart" Target="../charts/chart229.xml"/><Relationship Id="rId68" Type="http://schemas.openxmlformats.org/officeDocument/2006/relationships/chart" Target="../charts/chart230.xml"/><Relationship Id="rId69" Type="http://schemas.openxmlformats.org/officeDocument/2006/relationships/chart" Target="../charts/chart231.xml"/><Relationship Id="rId70" Type="http://schemas.openxmlformats.org/officeDocument/2006/relationships/chart" Target="../charts/chart232.xml"/><Relationship Id="rId71" Type="http://schemas.openxmlformats.org/officeDocument/2006/relationships/chart" Target="../charts/chart233.xml"/><Relationship Id="rId72" Type="http://schemas.openxmlformats.org/officeDocument/2006/relationships/chart" Target="../charts/chart234.xml"/><Relationship Id="rId73" Type="http://schemas.openxmlformats.org/officeDocument/2006/relationships/chart" Target="../charts/chart235.xml"/><Relationship Id="rId74" Type="http://schemas.openxmlformats.org/officeDocument/2006/relationships/chart" Target="../charts/chart2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7.xml"/><Relationship Id="rId2" Type="http://schemas.openxmlformats.org/officeDocument/2006/relationships/chart" Target="../charts/chart238.xml"/><Relationship Id="rId3" Type="http://schemas.openxmlformats.org/officeDocument/2006/relationships/chart" Target="../charts/chart239.xml"/><Relationship Id="rId4" Type="http://schemas.openxmlformats.org/officeDocument/2006/relationships/chart" Target="../charts/chart240.xml"/><Relationship Id="rId5" Type="http://schemas.openxmlformats.org/officeDocument/2006/relationships/chart" Target="../charts/chart241.xml"/><Relationship Id="rId6" Type="http://schemas.openxmlformats.org/officeDocument/2006/relationships/chart" Target="../charts/chart242.xml"/><Relationship Id="rId7" Type="http://schemas.openxmlformats.org/officeDocument/2006/relationships/chart" Target="../charts/chart243.xml"/><Relationship Id="rId8" Type="http://schemas.openxmlformats.org/officeDocument/2006/relationships/chart" Target="../charts/chart244.xml"/><Relationship Id="rId9" Type="http://schemas.openxmlformats.org/officeDocument/2006/relationships/chart" Target="../charts/chart245.xml"/><Relationship Id="rId10" Type="http://schemas.openxmlformats.org/officeDocument/2006/relationships/chart" Target="../charts/chart246.xml"/><Relationship Id="rId11" Type="http://schemas.openxmlformats.org/officeDocument/2006/relationships/chart" Target="../charts/chart247.xml"/><Relationship Id="rId12" Type="http://schemas.openxmlformats.org/officeDocument/2006/relationships/chart" Target="../charts/chart248.xml"/><Relationship Id="rId13" Type="http://schemas.openxmlformats.org/officeDocument/2006/relationships/chart" Target="../charts/chart249.xml"/><Relationship Id="rId14" Type="http://schemas.openxmlformats.org/officeDocument/2006/relationships/chart" Target="../charts/chart250.xml"/><Relationship Id="rId15" Type="http://schemas.openxmlformats.org/officeDocument/2006/relationships/chart" Target="../charts/chart251.xml"/><Relationship Id="rId16" Type="http://schemas.openxmlformats.org/officeDocument/2006/relationships/chart" Target="../charts/chart252.xml"/><Relationship Id="rId17" Type="http://schemas.openxmlformats.org/officeDocument/2006/relationships/chart" Target="../charts/chart253.xml"/><Relationship Id="rId18" Type="http://schemas.openxmlformats.org/officeDocument/2006/relationships/chart" Target="../charts/chart254.xml"/><Relationship Id="rId19" Type="http://schemas.openxmlformats.org/officeDocument/2006/relationships/chart" Target="../charts/chart255.xml"/><Relationship Id="rId20" Type="http://schemas.openxmlformats.org/officeDocument/2006/relationships/chart" Target="../charts/chart256.xml"/><Relationship Id="rId21" Type="http://schemas.openxmlformats.org/officeDocument/2006/relationships/chart" Target="../charts/chart257.xml"/><Relationship Id="rId22" Type="http://schemas.openxmlformats.org/officeDocument/2006/relationships/chart" Target="../charts/chart258.xml"/><Relationship Id="rId23" Type="http://schemas.openxmlformats.org/officeDocument/2006/relationships/chart" Target="../charts/chart259.xml"/><Relationship Id="rId24" Type="http://schemas.openxmlformats.org/officeDocument/2006/relationships/chart" Target="../charts/chart260.xml"/><Relationship Id="rId25" Type="http://schemas.openxmlformats.org/officeDocument/2006/relationships/chart" Target="../charts/chart261.xml"/><Relationship Id="rId26" Type="http://schemas.openxmlformats.org/officeDocument/2006/relationships/chart" Target="../charts/chart262.xml"/><Relationship Id="rId27" Type="http://schemas.openxmlformats.org/officeDocument/2006/relationships/chart" Target="../charts/chart263.xml"/><Relationship Id="rId28" Type="http://schemas.openxmlformats.org/officeDocument/2006/relationships/chart" Target="../charts/chart264.xml"/><Relationship Id="rId29" Type="http://schemas.openxmlformats.org/officeDocument/2006/relationships/chart" Target="../charts/chart265.xml"/><Relationship Id="rId30" Type="http://schemas.openxmlformats.org/officeDocument/2006/relationships/chart" Target="../charts/chart266.xml"/><Relationship Id="rId31" Type="http://schemas.openxmlformats.org/officeDocument/2006/relationships/chart" Target="../charts/chart267.xml"/><Relationship Id="rId32" Type="http://schemas.openxmlformats.org/officeDocument/2006/relationships/chart" Target="../charts/chart268.xml"/><Relationship Id="rId33" Type="http://schemas.openxmlformats.org/officeDocument/2006/relationships/chart" Target="../charts/chart269.xml"/><Relationship Id="rId34" Type="http://schemas.openxmlformats.org/officeDocument/2006/relationships/chart" Target="../charts/chart270.xml"/><Relationship Id="rId35" Type="http://schemas.openxmlformats.org/officeDocument/2006/relationships/chart" Target="../charts/chart271.xml"/><Relationship Id="rId36" Type="http://schemas.openxmlformats.org/officeDocument/2006/relationships/chart" Target="../charts/chart272.xml"/><Relationship Id="rId37" Type="http://schemas.openxmlformats.org/officeDocument/2006/relationships/chart" Target="../charts/chart273.xml"/><Relationship Id="rId38" Type="http://schemas.openxmlformats.org/officeDocument/2006/relationships/chart" Target="../charts/chart274.xml"/><Relationship Id="rId39" Type="http://schemas.openxmlformats.org/officeDocument/2006/relationships/chart" Target="../charts/chart275.xml"/><Relationship Id="rId40" Type="http://schemas.openxmlformats.org/officeDocument/2006/relationships/chart" Target="../charts/chart276.xml"/><Relationship Id="rId41" Type="http://schemas.openxmlformats.org/officeDocument/2006/relationships/chart" Target="../charts/chart277.xml"/><Relationship Id="rId42" Type="http://schemas.openxmlformats.org/officeDocument/2006/relationships/chart" Target="../charts/chart278.xml"/><Relationship Id="rId43" Type="http://schemas.openxmlformats.org/officeDocument/2006/relationships/chart" Target="../charts/chart279.xml"/><Relationship Id="rId44" Type="http://schemas.openxmlformats.org/officeDocument/2006/relationships/chart" Target="../charts/chart280.xml"/><Relationship Id="rId45" Type="http://schemas.openxmlformats.org/officeDocument/2006/relationships/chart" Target="../charts/chart281.xml"/><Relationship Id="rId46" Type="http://schemas.openxmlformats.org/officeDocument/2006/relationships/chart" Target="../charts/chart282.xml"/><Relationship Id="rId47" Type="http://schemas.openxmlformats.org/officeDocument/2006/relationships/chart" Target="../charts/chart283.xml"/><Relationship Id="rId48" Type="http://schemas.openxmlformats.org/officeDocument/2006/relationships/chart" Target="../charts/chart284.xml"/><Relationship Id="rId49" Type="http://schemas.openxmlformats.org/officeDocument/2006/relationships/chart" Target="../charts/chart285.xml"/><Relationship Id="rId50" Type="http://schemas.openxmlformats.org/officeDocument/2006/relationships/chart" Target="../charts/chart286.xml"/><Relationship Id="rId51" Type="http://schemas.openxmlformats.org/officeDocument/2006/relationships/chart" Target="../charts/chart287.xml"/><Relationship Id="rId52" Type="http://schemas.openxmlformats.org/officeDocument/2006/relationships/chart" Target="../charts/chart288.xml"/><Relationship Id="rId53" Type="http://schemas.openxmlformats.org/officeDocument/2006/relationships/chart" Target="../charts/chart289.xml"/><Relationship Id="rId54" Type="http://schemas.openxmlformats.org/officeDocument/2006/relationships/chart" Target="../charts/chart290.xml"/><Relationship Id="rId55" Type="http://schemas.openxmlformats.org/officeDocument/2006/relationships/chart" Target="../charts/chart291.xml"/><Relationship Id="rId56" Type="http://schemas.openxmlformats.org/officeDocument/2006/relationships/chart" Target="../charts/chart292.xml"/><Relationship Id="rId57" Type="http://schemas.openxmlformats.org/officeDocument/2006/relationships/chart" Target="../charts/chart293.xml"/><Relationship Id="rId58" Type="http://schemas.openxmlformats.org/officeDocument/2006/relationships/chart" Target="../charts/chart294.xml"/><Relationship Id="rId59" Type="http://schemas.openxmlformats.org/officeDocument/2006/relationships/chart" Target="../charts/chart295.xml"/><Relationship Id="rId60" Type="http://schemas.openxmlformats.org/officeDocument/2006/relationships/chart" Target="../charts/chart296.xml"/><Relationship Id="rId61" Type="http://schemas.openxmlformats.org/officeDocument/2006/relationships/chart" Target="../charts/chart297.xml"/><Relationship Id="rId62" Type="http://schemas.openxmlformats.org/officeDocument/2006/relationships/chart" Target="../charts/chart298.xml"/><Relationship Id="rId63" Type="http://schemas.openxmlformats.org/officeDocument/2006/relationships/chart" Target="../charts/chart299.xml"/><Relationship Id="rId64" Type="http://schemas.openxmlformats.org/officeDocument/2006/relationships/chart" Target="../charts/chart300.xml"/><Relationship Id="rId65" Type="http://schemas.openxmlformats.org/officeDocument/2006/relationships/chart" Target="../charts/chart301.xml"/><Relationship Id="rId66" Type="http://schemas.openxmlformats.org/officeDocument/2006/relationships/chart" Target="../charts/chart302.xml"/><Relationship Id="rId67" Type="http://schemas.openxmlformats.org/officeDocument/2006/relationships/chart" Target="../charts/chart303.xml"/><Relationship Id="rId68" Type="http://schemas.openxmlformats.org/officeDocument/2006/relationships/chart" Target="../charts/chart304.xml"/><Relationship Id="rId69" Type="http://schemas.openxmlformats.org/officeDocument/2006/relationships/chart" Target="../charts/chart305.xml"/><Relationship Id="rId70" Type="http://schemas.openxmlformats.org/officeDocument/2006/relationships/chart" Target="../charts/chart306.xml"/><Relationship Id="rId71" Type="http://schemas.openxmlformats.org/officeDocument/2006/relationships/chart" Target="../charts/chart307.xml"/><Relationship Id="rId72" Type="http://schemas.openxmlformats.org/officeDocument/2006/relationships/chart" Target="../charts/chart308.xml"/><Relationship Id="rId73" Type="http://schemas.openxmlformats.org/officeDocument/2006/relationships/chart" Target="../charts/chart309.xml"/><Relationship Id="rId74" Type="http://schemas.openxmlformats.org/officeDocument/2006/relationships/chart" Target="../charts/chart3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11.xml"/><Relationship Id="rId2" Type="http://schemas.openxmlformats.org/officeDocument/2006/relationships/chart" Target="../charts/chart3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3.xml"/><Relationship Id="rId2" Type="http://schemas.openxmlformats.org/officeDocument/2006/relationships/chart" Target="../charts/chart3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1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1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17.xml"/><Relationship Id="rId2" Type="http://schemas.openxmlformats.org/officeDocument/2006/relationships/chart" Target="../charts/chart318.xml"/><Relationship Id="rId3" Type="http://schemas.openxmlformats.org/officeDocument/2006/relationships/chart" Target="../charts/chart319.xml"/><Relationship Id="rId4" Type="http://schemas.openxmlformats.org/officeDocument/2006/relationships/chart" Target="../charts/chart320.xml"/><Relationship Id="rId5" Type="http://schemas.openxmlformats.org/officeDocument/2006/relationships/chart" Target="../charts/chart321.xml"/><Relationship Id="rId6" Type="http://schemas.openxmlformats.org/officeDocument/2006/relationships/chart" Target="../charts/chart322.xml"/><Relationship Id="rId7" Type="http://schemas.openxmlformats.org/officeDocument/2006/relationships/chart" Target="../charts/chart32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630360</xdr:colOff>
      <xdr:row>18</xdr:row>
      <xdr:rowOff>33840</xdr:rowOff>
    </xdr:from>
    <xdr:to>
      <xdr:col>18</xdr:col>
      <xdr:colOff>551160</xdr:colOff>
      <xdr:row>29</xdr:row>
      <xdr:rowOff>175680</xdr:rowOff>
    </xdr:to>
    <xdr:graphicFrame>
      <xdr:nvGraphicFramePr>
        <xdr:cNvPr id="0" name="7 Gráfico"/>
        <xdr:cNvGraphicFramePr/>
      </xdr:nvGraphicFramePr>
      <xdr:xfrm>
        <a:off x="13965840" y="3893760"/>
        <a:ext cx="5902560" cy="229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403200</xdr:colOff>
      <xdr:row>18</xdr:row>
      <xdr:rowOff>12600</xdr:rowOff>
    </xdr:from>
    <xdr:to>
      <xdr:col>12</xdr:col>
      <xdr:colOff>111240</xdr:colOff>
      <xdr:row>29</xdr:row>
      <xdr:rowOff>101520</xdr:rowOff>
    </xdr:to>
    <xdr:graphicFrame>
      <xdr:nvGraphicFramePr>
        <xdr:cNvPr id="1" name="8 Gráfico"/>
        <xdr:cNvGraphicFramePr/>
      </xdr:nvGraphicFramePr>
      <xdr:xfrm>
        <a:off x="7274520" y="3872520"/>
        <a:ext cx="6172200" cy="224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302040</xdr:colOff>
      <xdr:row>33</xdr:row>
      <xdr:rowOff>89640</xdr:rowOff>
    </xdr:from>
    <xdr:to>
      <xdr:col>12</xdr:col>
      <xdr:colOff>344160</xdr:colOff>
      <xdr:row>45</xdr:row>
      <xdr:rowOff>27000</xdr:rowOff>
    </xdr:to>
    <xdr:graphicFrame>
      <xdr:nvGraphicFramePr>
        <xdr:cNvPr id="2" name="13 Gráfico"/>
        <xdr:cNvGraphicFramePr/>
      </xdr:nvGraphicFramePr>
      <xdr:xfrm>
        <a:off x="7935120" y="6868080"/>
        <a:ext cx="5744520" cy="234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387000</xdr:colOff>
      <xdr:row>33</xdr:row>
      <xdr:rowOff>79200</xdr:rowOff>
    </xdr:from>
    <xdr:to>
      <xdr:col>19</xdr:col>
      <xdr:colOff>238320</xdr:colOff>
      <xdr:row>44</xdr:row>
      <xdr:rowOff>143280</xdr:rowOff>
    </xdr:to>
    <xdr:graphicFrame>
      <xdr:nvGraphicFramePr>
        <xdr:cNvPr id="3" name="20 Gráfico"/>
        <xdr:cNvGraphicFramePr/>
      </xdr:nvGraphicFramePr>
      <xdr:xfrm>
        <a:off x="14675040" y="6857640"/>
        <a:ext cx="5896440" cy="228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249120</xdr:colOff>
      <xdr:row>48</xdr:row>
      <xdr:rowOff>79560</xdr:rowOff>
    </xdr:from>
    <xdr:to>
      <xdr:col>11</xdr:col>
      <xdr:colOff>407520</xdr:colOff>
      <xdr:row>58</xdr:row>
      <xdr:rowOff>90360</xdr:rowOff>
    </xdr:to>
    <xdr:graphicFrame>
      <xdr:nvGraphicFramePr>
        <xdr:cNvPr id="4" name="6 Gráfico"/>
        <xdr:cNvGraphicFramePr/>
      </xdr:nvGraphicFramePr>
      <xdr:xfrm>
        <a:off x="7120440" y="9839160"/>
        <a:ext cx="5670000" cy="203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238680</xdr:colOff>
      <xdr:row>49</xdr:row>
      <xdr:rowOff>2160</xdr:rowOff>
    </xdr:from>
    <xdr:to>
      <xdr:col>17</xdr:col>
      <xdr:colOff>58320</xdr:colOff>
      <xdr:row>57</xdr:row>
      <xdr:rowOff>175320</xdr:rowOff>
    </xdr:to>
    <xdr:graphicFrame>
      <xdr:nvGraphicFramePr>
        <xdr:cNvPr id="5" name="5 Gráfico"/>
        <xdr:cNvGraphicFramePr/>
      </xdr:nvGraphicFramePr>
      <xdr:xfrm>
        <a:off x="13574160" y="10000080"/>
        <a:ext cx="4785480" cy="177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344520</xdr:colOff>
      <xdr:row>62</xdr:row>
      <xdr:rowOff>15480</xdr:rowOff>
    </xdr:from>
    <xdr:to>
      <xdr:col>11</xdr:col>
      <xdr:colOff>428760</xdr:colOff>
      <xdr:row>74</xdr:row>
      <xdr:rowOff>5760</xdr:rowOff>
    </xdr:to>
    <xdr:graphicFrame>
      <xdr:nvGraphicFramePr>
        <xdr:cNvPr id="6" name="7 Gráfico"/>
        <xdr:cNvGraphicFramePr/>
      </xdr:nvGraphicFramePr>
      <xdr:xfrm>
        <a:off x="7215840" y="12566160"/>
        <a:ext cx="5595840" cy="24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90360</xdr:colOff>
      <xdr:row>61</xdr:row>
      <xdr:rowOff>185040</xdr:rowOff>
    </xdr:from>
    <xdr:to>
      <xdr:col>17</xdr:col>
      <xdr:colOff>227520</xdr:colOff>
      <xdr:row>73</xdr:row>
      <xdr:rowOff>154080</xdr:rowOff>
    </xdr:to>
    <xdr:graphicFrame>
      <xdr:nvGraphicFramePr>
        <xdr:cNvPr id="7" name="8 Gráfico"/>
        <xdr:cNvGraphicFramePr/>
      </xdr:nvGraphicFramePr>
      <xdr:xfrm>
        <a:off x="13425840" y="12545280"/>
        <a:ext cx="5103000" cy="23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323280</xdr:colOff>
      <xdr:row>76</xdr:row>
      <xdr:rowOff>47520</xdr:rowOff>
    </xdr:from>
    <xdr:to>
      <xdr:col>11</xdr:col>
      <xdr:colOff>217080</xdr:colOff>
      <xdr:row>87</xdr:row>
      <xdr:rowOff>27000</xdr:rowOff>
    </xdr:to>
    <xdr:graphicFrame>
      <xdr:nvGraphicFramePr>
        <xdr:cNvPr id="8" name="9 Gráfico"/>
        <xdr:cNvGraphicFramePr/>
      </xdr:nvGraphicFramePr>
      <xdr:xfrm>
        <a:off x="7194600" y="15388920"/>
        <a:ext cx="5405400" cy="219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450360</xdr:colOff>
      <xdr:row>75</xdr:row>
      <xdr:rowOff>185040</xdr:rowOff>
    </xdr:from>
    <xdr:to>
      <xdr:col>17</xdr:col>
      <xdr:colOff>555840</xdr:colOff>
      <xdr:row>87</xdr:row>
      <xdr:rowOff>48240</xdr:rowOff>
    </xdr:to>
    <xdr:graphicFrame>
      <xdr:nvGraphicFramePr>
        <xdr:cNvPr id="9" name="10 Gráfico"/>
        <xdr:cNvGraphicFramePr/>
      </xdr:nvGraphicFramePr>
      <xdr:xfrm>
        <a:off x="12833280" y="15336000"/>
        <a:ext cx="6023880" cy="22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365760</xdr:colOff>
      <xdr:row>88</xdr:row>
      <xdr:rowOff>153360</xdr:rowOff>
    </xdr:from>
    <xdr:to>
      <xdr:col>11</xdr:col>
      <xdr:colOff>577080</xdr:colOff>
      <xdr:row>100</xdr:row>
      <xdr:rowOff>5760</xdr:rowOff>
    </xdr:to>
    <xdr:graphicFrame>
      <xdr:nvGraphicFramePr>
        <xdr:cNvPr id="10" name="11 Gráfico"/>
        <xdr:cNvGraphicFramePr/>
      </xdr:nvGraphicFramePr>
      <xdr:xfrm>
        <a:off x="7237080" y="17904600"/>
        <a:ext cx="5722920" cy="22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281160</xdr:colOff>
      <xdr:row>88</xdr:row>
      <xdr:rowOff>132120</xdr:rowOff>
    </xdr:from>
    <xdr:to>
      <xdr:col>18</xdr:col>
      <xdr:colOff>227880</xdr:colOff>
      <xdr:row>100</xdr:row>
      <xdr:rowOff>69480</xdr:rowOff>
    </xdr:to>
    <xdr:graphicFrame>
      <xdr:nvGraphicFramePr>
        <xdr:cNvPr id="11" name="12 Gráfico"/>
        <xdr:cNvGraphicFramePr/>
      </xdr:nvGraphicFramePr>
      <xdr:xfrm>
        <a:off x="13616640" y="17883360"/>
        <a:ext cx="5928480" cy="234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334080</xdr:colOff>
      <xdr:row>101</xdr:row>
      <xdr:rowOff>143640</xdr:rowOff>
    </xdr:from>
    <xdr:to>
      <xdr:col>11</xdr:col>
      <xdr:colOff>725400</xdr:colOff>
      <xdr:row>113</xdr:row>
      <xdr:rowOff>143280</xdr:rowOff>
    </xdr:to>
    <xdr:graphicFrame>
      <xdr:nvGraphicFramePr>
        <xdr:cNvPr id="12" name="14 Gráfico"/>
        <xdr:cNvGraphicFramePr/>
      </xdr:nvGraphicFramePr>
      <xdr:xfrm>
        <a:off x="7205400" y="20495160"/>
        <a:ext cx="5902920" cy="240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281160</xdr:colOff>
      <xdr:row>101</xdr:row>
      <xdr:rowOff>186120</xdr:rowOff>
    </xdr:from>
    <xdr:to>
      <xdr:col>18</xdr:col>
      <xdr:colOff>312480</xdr:colOff>
      <xdr:row>113</xdr:row>
      <xdr:rowOff>164520</xdr:rowOff>
    </xdr:to>
    <xdr:graphicFrame>
      <xdr:nvGraphicFramePr>
        <xdr:cNvPr id="13" name="15 Gráfico"/>
        <xdr:cNvGraphicFramePr/>
      </xdr:nvGraphicFramePr>
      <xdr:xfrm>
        <a:off x="13616640" y="20537640"/>
        <a:ext cx="6013080" cy="23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312840</xdr:colOff>
      <xdr:row>116</xdr:row>
      <xdr:rowOff>6120</xdr:rowOff>
    </xdr:from>
    <xdr:to>
      <xdr:col>11</xdr:col>
      <xdr:colOff>291240</xdr:colOff>
      <xdr:row>126</xdr:row>
      <xdr:rowOff>154440</xdr:rowOff>
    </xdr:to>
    <xdr:graphicFrame>
      <xdr:nvGraphicFramePr>
        <xdr:cNvPr id="14" name="16 Gráfico"/>
        <xdr:cNvGraphicFramePr/>
      </xdr:nvGraphicFramePr>
      <xdr:xfrm>
        <a:off x="7184160" y="23339160"/>
        <a:ext cx="5490000" cy="217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48240</xdr:colOff>
      <xdr:row>116</xdr:row>
      <xdr:rowOff>5040</xdr:rowOff>
    </xdr:from>
    <xdr:to>
      <xdr:col>18</xdr:col>
      <xdr:colOff>111240</xdr:colOff>
      <xdr:row>126</xdr:row>
      <xdr:rowOff>186120</xdr:rowOff>
    </xdr:to>
    <xdr:graphicFrame>
      <xdr:nvGraphicFramePr>
        <xdr:cNvPr id="15" name="17 Gráfico"/>
        <xdr:cNvGraphicFramePr/>
      </xdr:nvGraphicFramePr>
      <xdr:xfrm>
        <a:off x="13383720" y="23338080"/>
        <a:ext cx="6044760" cy="22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228240</xdr:colOff>
      <xdr:row>130</xdr:row>
      <xdr:rowOff>16560</xdr:rowOff>
    </xdr:from>
    <xdr:to>
      <xdr:col>11</xdr:col>
      <xdr:colOff>312480</xdr:colOff>
      <xdr:row>141</xdr:row>
      <xdr:rowOff>6840</xdr:rowOff>
    </xdr:to>
    <xdr:graphicFrame>
      <xdr:nvGraphicFramePr>
        <xdr:cNvPr id="16" name="18 Gráfico"/>
        <xdr:cNvGraphicFramePr/>
      </xdr:nvGraphicFramePr>
      <xdr:xfrm>
        <a:off x="7099560" y="26140320"/>
        <a:ext cx="5595840" cy="22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37440</xdr:colOff>
      <xdr:row>129</xdr:row>
      <xdr:rowOff>175320</xdr:rowOff>
    </xdr:from>
    <xdr:to>
      <xdr:col>17</xdr:col>
      <xdr:colOff>735480</xdr:colOff>
      <xdr:row>140</xdr:row>
      <xdr:rowOff>174960</xdr:rowOff>
    </xdr:to>
    <xdr:graphicFrame>
      <xdr:nvGraphicFramePr>
        <xdr:cNvPr id="17" name="19 Gráfico"/>
        <xdr:cNvGraphicFramePr/>
      </xdr:nvGraphicFramePr>
      <xdr:xfrm>
        <a:off x="13372920" y="26108640"/>
        <a:ext cx="5663880" cy="221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143</xdr:row>
      <xdr:rowOff>163800</xdr:rowOff>
    </xdr:from>
    <xdr:to>
      <xdr:col>11</xdr:col>
      <xdr:colOff>735480</xdr:colOff>
      <xdr:row>155</xdr:row>
      <xdr:rowOff>122040</xdr:rowOff>
    </xdr:to>
    <xdr:graphicFrame>
      <xdr:nvGraphicFramePr>
        <xdr:cNvPr id="18" name="21 Gráfico"/>
        <xdr:cNvGraphicFramePr/>
      </xdr:nvGraphicFramePr>
      <xdr:xfrm>
        <a:off x="7173360" y="28887840"/>
        <a:ext cx="5945040" cy="236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12</xdr:col>
      <xdr:colOff>164520</xdr:colOff>
      <xdr:row>143</xdr:row>
      <xdr:rowOff>186120</xdr:rowOff>
    </xdr:from>
    <xdr:to>
      <xdr:col>17</xdr:col>
      <xdr:colOff>534600</xdr:colOff>
      <xdr:row>155</xdr:row>
      <xdr:rowOff>165600</xdr:rowOff>
    </xdr:to>
    <xdr:graphicFrame>
      <xdr:nvGraphicFramePr>
        <xdr:cNvPr id="19" name="22 Gráfico"/>
        <xdr:cNvGraphicFramePr/>
      </xdr:nvGraphicFramePr>
      <xdr:xfrm>
        <a:off x="13500000" y="28910160"/>
        <a:ext cx="5335920" cy="238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270360</xdr:colOff>
      <xdr:row>157</xdr:row>
      <xdr:rowOff>153720</xdr:rowOff>
    </xdr:from>
    <xdr:to>
      <xdr:col>11</xdr:col>
      <xdr:colOff>428760</xdr:colOff>
      <xdr:row>168</xdr:row>
      <xdr:rowOff>175320</xdr:rowOff>
    </xdr:to>
    <xdr:graphicFrame>
      <xdr:nvGraphicFramePr>
        <xdr:cNvPr id="20" name="23 Gráfico"/>
        <xdr:cNvGraphicFramePr/>
      </xdr:nvGraphicFramePr>
      <xdr:xfrm>
        <a:off x="7141680" y="31668480"/>
        <a:ext cx="5670000" cy="224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714960</xdr:colOff>
      <xdr:row>157</xdr:row>
      <xdr:rowOff>165240</xdr:rowOff>
    </xdr:from>
    <xdr:to>
      <xdr:col>17</xdr:col>
      <xdr:colOff>481680</xdr:colOff>
      <xdr:row>168</xdr:row>
      <xdr:rowOff>101160</xdr:rowOff>
    </xdr:to>
    <xdr:graphicFrame>
      <xdr:nvGraphicFramePr>
        <xdr:cNvPr id="21" name="24 Gráfico"/>
        <xdr:cNvGraphicFramePr/>
      </xdr:nvGraphicFramePr>
      <xdr:xfrm>
        <a:off x="13097880" y="31680000"/>
        <a:ext cx="5685120" cy="215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323280</xdr:colOff>
      <xdr:row>171</xdr:row>
      <xdr:rowOff>122400</xdr:rowOff>
    </xdr:from>
    <xdr:to>
      <xdr:col>11</xdr:col>
      <xdr:colOff>534600</xdr:colOff>
      <xdr:row>182</xdr:row>
      <xdr:rowOff>16560</xdr:rowOff>
    </xdr:to>
    <xdr:graphicFrame>
      <xdr:nvGraphicFramePr>
        <xdr:cNvPr id="22" name="25 Gráfico"/>
        <xdr:cNvGraphicFramePr/>
      </xdr:nvGraphicFramePr>
      <xdr:xfrm>
        <a:off x="7194600" y="34428240"/>
        <a:ext cx="5722920" cy="21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736200</xdr:colOff>
      <xdr:row>171</xdr:row>
      <xdr:rowOff>59040</xdr:rowOff>
    </xdr:from>
    <xdr:to>
      <xdr:col>17</xdr:col>
      <xdr:colOff>185400</xdr:colOff>
      <xdr:row>182</xdr:row>
      <xdr:rowOff>48600</xdr:rowOff>
    </xdr:to>
    <xdr:graphicFrame>
      <xdr:nvGraphicFramePr>
        <xdr:cNvPr id="23" name="26 Gráfico"/>
        <xdr:cNvGraphicFramePr/>
      </xdr:nvGraphicFramePr>
      <xdr:xfrm>
        <a:off x="13119120" y="34364880"/>
        <a:ext cx="5367600" cy="220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387000</xdr:colOff>
      <xdr:row>186</xdr:row>
      <xdr:rowOff>122400</xdr:rowOff>
    </xdr:from>
    <xdr:to>
      <xdr:col>11</xdr:col>
      <xdr:colOff>608760</xdr:colOff>
      <xdr:row>197</xdr:row>
      <xdr:rowOff>70560</xdr:rowOff>
    </xdr:to>
    <xdr:graphicFrame>
      <xdr:nvGraphicFramePr>
        <xdr:cNvPr id="24" name="27 Gráfico"/>
        <xdr:cNvGraphicFramePr/>
      </xdr:nvGraphicFramePr>
      <xdr:xfrm>
        <a:off x="7258320" y="37409400"/>
        <a:ext cx="5733360" cy="217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249120</xdr:colOff>
      <xdr:row>186</xdr:row>
      <xdr:rowOff>122400</xdr:rowOff>
    </xdr:from>
    <xdr:to>
      <xdr:col>17</xdr:col>
      <xdr:colOff>777960</xdr:colOff>
      <xdr:row>197</xdr:row>
      <xdr:rowOff>123480</xdr:rowOff>
    </xdr:to>
    <xdr:graphicFrame>
      <xdr:nvGraphicFramePr>
        <xdr:cNvPr id="25" name="28 Gráfico"/>
        <xdr:cNvGraphicFramePr/>
      </xdr:nvGraphicFramePr>
      <xdr:xfrm>
        <a:off x="13584600" y="37409400"/>
        <a:ext cx="5494680" cy="222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334080</xdr:colOff>
      <xdr:row>200</xdr:row>
      <xdr:rowOff>175320</xdr:rowOff>
    </xdr:from>
    <xdr:to>
      <xdr:col>11</xdr:col>
      <xdr:colOff>714600</xdr:colOff>
      <xdr:row>212</xdr:row>
      <xdr:rowOff>79560</xdr:rowOff>
    </xdr:to>
    <xdr:graphicFrame>
      <xdr:nvGraphicFramePr>
        <xdr:cNvPr id="26" name="29 Gráfico"/>
        <xdr:cNvGraphicFramePr/>
      </xdr:nvGraphicFramePr>
      <xdr:xfrm>
        <a:off x="7205400" y="40262760"/>
        <a:ext cx="589212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281160</xdr:colOff>
      <xdr:row>200</xdr:row>
      <xdr:rowOff>111960</xdr:rowOff>
    </xdr:from>
    <xdr:to>
      <xdr:col>18</xdr:col>
      <xdr:colOff>280800</xdr:colOff>
      <xdr:row>211</xdr:row>
      <xdr:rowOff>155160</xdr:rowOff>
    </xdr:to>
    <xdr:graphicFrame>
      <xdr:nvGraphicFramePr>
        <xdr:cNvPr id="27" name="30 Gráfico"/>
        <xdr:cNvGraphicFramePr/>
      </xdr:nvGraphicFramePr>
      <xdr:xfrm>
        <a:off x="13616640" y="40199400"/>
        <a:ext cx="5981400" cy="22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207000</xdr:colOff>
      <xdr:row>215</xdr:row>
      <xdr:rowOff>144000</xdr:rowOff>
    </xdr:from>
    <xdr:to>
      <xdr:col>11</xdr:col>
      <xdr:colOff>735840</xdr:colOff>
      <xdr:row>226</xdr:row>
      <xdr:rowOff>59760</xdr:rowOff>
    </xdr:to>
    <xdr:graphicFrame>
      <xdr:nvGraphicFramePr>
        <xdr:cNvPr id="28" name="31 Gráfico"/>
        <xdr:cNvGraphicFramePr/>
      </xdr:nvGraphicFramePr>
      <xdr:xfrm>
        <a:off x="7078320" y="43212600"/>
        <a:ext cx="6040440" cy="213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154080</xdr:colOff>
      <xdr:row>215</xdr:row>
      <xdr:rowOff>112320</xdr:rowOff>
    </xdr:from>
    <xdr:to>
      <xdr:col>17</xdr:col>
      <xdr:colOff>555840</xdr:colOff>
      <xdr:row>226</xdr:row>
      <xdr:rowOff>6840</xdr:rowOff>
    </xdr:to>
    <xdr:graphicFrame>
      <xdr:nvGraphicFramePr>
        <xdr:cNvPr id="29" name="32 Gráfico"/>
        <xdr:cNvGraphicFramePr/>
      </xdr:nvGraphicFramePr>
      <xdr:xfrm>
        <a:off x="13489560" y="43180920"/>
        <a:ext cx="5367600" cy="21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323280</xdr:colOff>
      <xdr:row>228</xdr:row>
      <xdr:rowOff>16920</xdr:rowOff>
    </xdr:from>
    <xdr:to>
      <xdr:col>11</xdr:col>
      <xdr:colOff>555840</xdr:colOff>
      <xdr:row>239</xdr:row>
      <xdr:rowOff>144720</xdr:rowOff>
    </xdr:to>
    <xdr:graphicFrame>
      <xdr:nvGraphicFramePr>
        <xdr:cNvPr id="30" name="33 Gráfico"/>
        <xdr:cNvGraphicFramePr/>
      </xdr:nvGraphicFramePr>
      <xdr:xfrm>
        <a:off x="7194600" y="45685800"/>
        <a:ext cx="5744160" cy="234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736200</xdr:colOff>
      <xdr:row>227</xdr:row>
      <xdr:rowOff>186480</xdr:rowOff>
    </xdr:from>
    <xdr:to>
      <xdr:col>17</xdr:col>
      <xdr:colOff>651240</xdr:colOff>
      <xdr:row>239</xdr:row>
      <xdr:rowOff>164880</xdr:rowOff>
    </xdr:to>
    <xdr:graphicFrame>
      <xdr:nvGraphicFramePr>
        <xdr:cNvPr id="31" name="34 Gráfico"/>
        <xdr:cNvGraphicFramePr/>
      </xdr:nvGraphicFramePr>
      <xdr:xfrm>
        <a:off x="13119120" y="45664920"/>
        <a:ext cx="5833440" cy="238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217440</xdr:colOff>
      <xdr:row>242</xdr:row>
      <xdr:rowOff>143640</xdr:rowOff>
    </xdr:from>
    <xdr:to>
      <xdr:col>11</xdr:col>
      <xdr:colOff>407520</xdr:colOff>
      <xdr:row>254</xdr:row>
      <xdr:rowOff>100800</xdr:rowOff>
    </xdr:to>
    <xdr:graphicFrame>
      <xdr:nvGraphicFramePr>
        <xdr:cNvPr id="32" name="35 Gráfico"/>
        <xdr:cNvGraphicFramePr/>
      </xdr:nvGraphicFramePr>
      <xdr:xfrm>
        <a:off x="7088760" y="48603600"/>
        <a:ext cx="5701680" cy="234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11</xdr:col>
      <xdr:colOff>556200</xdr:colOff>
      <xdr:row>243</xdr:row>
      <xdr:rowOff>16560</xdr:rowOff>
    </xdr:from>
    <xdr:to>
      <xdr:col>17</xdr:col>
      <xdr:colOff>555840</xdr:colOff>
      <xdr:row>254</xdr:row>
      <xdr:rowOff>164520</xdr:rowOff>
    </xdr:to>
    <xdr:graphicFrame>
      <xdr:nvGraphicFramePr>
        <xdr:cNvPr id="33" name="36 Gráfico"/>
        <xdr:cNvGraphicFramePr/>
      </xdr:nvGraphicFramePr>
      <xdr:xfrm>
        <a:off x="12939120" y="48666960"/>
        <a:ext cx="5918040" cy="23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238680</xdr:colOff>
      <xdr:row>257</xdr:row>
      <xdr:rowOff>144000</xdr:rowOff>
    </xdr:from>
    <xdr:to>
      <xdr:col>11</xdr:col>
      <xdr:colOff>598320</xdr:colOff>
      <xdr:row>269</xdr:row>
      <xdr:rowOff>7200</xdr:rowOff>
    </xdr:to>
    <xdr:graphicFrame>
      <xdr:nvGraphicFramePr>
        <xdr:cNvPr id="34" name="37 Gráfico"/>
        <xdr:cNvGraphicFramePr/>
      </xdr:nvGraphicFramePr>
      <xdr:xfrm>
        <a:off x="7110000" y="51546960"/>
        <a:ext cx="5871240" cy="22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12</xdr:col>
      <xdr:colOff>48240</xdr:colOff>
      <xdr:row>257</xdr:row>
      <xdr:rowOff>175680</xdr:rowOff>
    </xdr:from>
    <xdr:to>
      <xdr:col>17</xdr:col>
      <xdr:colOff>661680</xdr:colOff>
      <xdr:row>269</xdr:row>
      <xdr:rowOff>28080</xdr:rowOff>
    </xdr:to>
    <xdr:graphicFrame>
      <xdr:nvGraphicFramePr>
        <xdr:cNvPr id="35" name="38 Gráfico"/>
        <xdr:cNvGraphicFramePr/>
      </xdr:nvGraphicFramePr>
      <xdr:xfrm>
        <a:off x="13383720" y="51578640"/>
        <a:ext cx="5579280" cy="22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291600</xdr:colOff>
      <xdr:row>270</xdr:row>
      <xdr:rowOff>133560</xdr:rowOff>
    </xdr:from>
    <xdr:to>
      <xdr:col>11</xdr:col>
      <xdr:colOff>365400</xdr:colOff>
      <xdr:row>282</xdr:row>
      <xdr:rowOff>60120</xdr:rowOff>
    </xdr:to>
    <xdr:graphicFrame>
      <xdr:nvGraphicFramePr>
        <xdr:cNvPr id="36" name="39 Gráfico"/>
        <xdr:cNvGraphicFramePr/>
      </xdr:nvGraphicFramePr>
      <xdr:xfrm>
        <a:off x="7162920" y="54136800"/>
        <a:ext cx="5585400" cy="23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12</xdr:col>
      <xdr:colOff>37440</xdr:colOff>
      <xdr:row>270</xdr:row>
      <xdr:rowOff>154800</xdr:rowOff>
    </xdr:from>
    <xdr:to>
      <xdr:col>17</xdr:col>
      <xdr:colOff>566280</xdr:colOff>
      <xdr:row>282</xdr:row>
      <xdr:rowOff>48600</xdr:rowOff>
    </xdr:to>
    <xdr:graphicFrame>
      <xdr:nvGraphicFramePr>
        <xdr:cNvPr id="37" name="40 Gráfico"/>
        <xdr:cNvGraphicFramePr/>
      </xdr:nvGraphicFramePr>
      <xdr:xfrm>
        <a:off x="13372920" y="54158040"/>
        <a:ext cx="549468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259920</xdr:colOff>
      <xdr:row>286</xdr:row>
      <xdr:rowOff>48600</xdr:rowOff>
    </xdr:from>
    <xdr:to>
      <xdr:col>11</xdr:col>
      <xdr:colOff>344160</xdr:colOff>
      <xdr:row>297</xdr:row>
      <xdr:rowOff>38880</xdr:rowOff>
    </xdr:to>
    <xdr:graphicFrame>
      <xdr:nvGraphicFramePr>
        <xdr:cNvPr id="38" name="41 Gráfico"/>
        <xdr:cNvGraphicFramePr/>
      </xdr:nvGraphicFramePr>
      <xdr:xfrm>
        <a:off x="7131240" y="57223800"/>
        <a:ext cx="5595840" cy="220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37440</xdr:colOff>
      <xdr:row>286</xdr:row>
      <xdr:rowOff>80280</xdr:rowOff>
    </xdr:from>
    <xdr:to>
      <xdr:col>17</xdr:col>
      <xdr:colOff>428760</xdr:colOff>
      <xdr:row>297</xdr:row>
      <xdr:rowOff>58680</xdr:rowOff>
    </xdr:to>
    <xdr:graphicFrame>
      <xdr:nvGraphicFramePr>
        <xdr:cNvPr id="39" name="42 Gráfico"/>
        <xdr:cNvGraphicFramePr/>
      </xdr:nvGraphicFramePr>
      <xdr:xfrm>
        <a:off x="13372920" y="57255480"/>
        <a:ext cx="5357160" cy="219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249120</xdr:colOff>
      <xdr:row>300</xdr:row>
      <xdr:rowOff>6480</xdr:rowOff>
    </xdr:from>
    <xdr:to>
      <xdr:col>11</xdr:col>
      <xdr:colOff>312120</xdr:colOff>
      <xdr:row>311</xdr:row>
      <xdr:rowOff>28080</xdr:rowOff>
    </xdr:to>
    <xdr:graphicFrame>
      <xdr:nvGraphicFramePr>
        <xdr:cNvPr id="40" name="43 Gráfico"/>
        <xdr:cNvGraphicFramePr/>
      </xdr:nvGraphicFramePr>
      <xdr:xfrm>
        <a:off x="7120440" y="59972400"/>
        <a:ext cx="5574600" cy="224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672480</xdr:colOff>
      <xdr:row>300</xdr:row>
      <xdr:rowOff>6480</xdr:rowOff>
    </xdr:from>
    <xdr:to>
      <xdr:col>17</xdr:col>
      <xdr:colOff>640440</xdr:colOff>
      <xdr:row>311</xdr:row>
      <xdr:rowOff>6840</xdr:rowOff>
    </xdr:to>
    <xdr:graphicFrame>
      <xdr:nvGraphicFramePr>
        <xdr:cNvPr id="41" name="44 Gráfico"/>
        <xdr:cNvGraphicFramePr/>
      </xdr:nvGraphicFramePr>
      <xdr:xfrm>
        <a:off x="13055400" y="59972400"/>
        <a:ext cx="5886360" cy="221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291600</xdr:colOff>
      <xdr:row>314</xdr:row>
      <xdr:rowOff>27360</xdr:rowOff>
    </xdr:from>
    <xdr:to>
      <xdr:col>11</xdr:col>
      <xdr:colOff>534600</xdr:colOff>
      <xdr:row>325</xdr:row>
      <xdr:rowOff>134280</xdr:rowOff>
    </xdr:to>
    <xdr:graphicFrame>
      <xdr:nvGraphicFramePr>
        <xdr:cNvPr id="42" name="45 Gráfico"/>
        <xdr:cNvGraphicFramePr/>
      </xdr:nvGraphicFramePr>
      <xdr:xfrm>
        <a:off x="7162920" y="62784360"/>
        <a:ext cx="5754600" cy="23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11</xdr:col>
      <xdr:colOff>736200</xdr:colOff>
      <xdr:row>314</xdr:row>
      <xdr:rowOff>16560</xdr:rowOff>
    </xdr:from>
    <xdr:to>
      <xdr:col>17</xdr:col>
      <xdr:colOff>746280</xdr:colOff>
      <xdr:row>325</xdr:row>
      <xdr:rowOff>28080</xdr:rowOff>
    </xdr:to>
    <xdr:graphicFrame>
      <xdr:nvGraphicFramePr>
        <xdr:cNvPr id="43" name="46 Gráfico"/>
        <xdr:cNvGraphicFramePr/>
      </xdr:nvGraphicFramePr>
      <xdr:xfrm>
        <a:off x="13119120" y="62773560"/>
        <a:ext cx="5928480" cy="223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249120</xdr:colOff>
      <xdr:row>328</xdr:row>
      <xdr:rowOff>154440</xdr:rowOff>
    </xdr:from>
    <xdr:to>
      <xdr:col>11</xdr:col>
      <xdr:colOff>481680</xdr:colOff>
      <xdr:row>340</xdr:row>
      <xdr:rowOff>144720</xdr:rowOff>
    </xdr:to>
    <xdr:graphicFrame>
      <xdr:nvGraphicFramePr>
        <xdr:cNvPr id="44" name="47 Gráfico"/>
        <xdr:cNvGraphicFramePr/>
      </xdr:nvGraphicFramePr>
      <xdr:xfrm>
        <a:off x="7120440" y="65702160"/>
        <a:ext cx="5744160" cy="24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27000</xdr:colOff>
      <xdr:row>328</xdr:row>
      <xdr:rowOff>154440</xdr:rowOff>
    </xdr:from>
    <xdr:to>
      <xdr:col>18</xdr:col>
      <xdr:colOff>58320</xdr:colOff>
      <xdr:row>341</xdr:row>
      <xdr:rowOff>37800</xdr:rowOff>
    </xdr:to>
    <xdr:graphicFrame>
      <xdr:nvGraphicFramePr>
        <xdr:cNvPr id="45" name="48 Gráfico"/>
        <xdr:cNvGraphicFramePr/>
      </xdr:nvGraphicFramePr>
      <xdr:xfrm>
        <a:off x="13362480" y="65702160"/>
        <a:ext cx="6013080" cy="248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259920</xdr:colOff>
      <xdr:row>344</xdr:row>
      <xdr:rowOff>6120</xdr:rowOff>
    </xdr:from>
    <xdr:to>
      <xdr:col>11</xdr:col>
      <xdr:colOff>608760</xdr:colOff>
      <xdr:row>355</xdr:row>
      <xdr:rowOff>81360</xdr:rowOff>
    </xdr:to>
    <xdr:graphicFrame>
      <xdr:nvGraphicFramePr>
        <xdr:cNvPr id="46" name="49 Gráfico"/>
        <xdr:cNvGraphicFramePr/>
      </xdr:nvGraphicFramePr>
      <xdr:xfrm>
        <a:off x="7131240" y="68725800"/>
        <a:ext cx="5860440" cy="229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12</xdr:col>
      <xdr:colOff>58680</xdr:colOff>
      <xdr:row>344</xdr:row>
      <xdr:rowOff>27360</xdr:rowOff>
    </xdr:from>
    <xdr:to>
      <xdr:col>18</xdr:col>
      <xdr:colOff>693360</xdr:colOff>
      <xdr:row>358</xdr:row>
      <xdr:rowOff>132840</xdr:rowOff>
    </xdr:to>
    <xdr:graphicFrame>
      <xdr:nvGraphicFramePr>
        <xdr:cNvPr id="47" name="50 Gráfico"/>
        <xdr:cNvGraphicFramePr/>
      </xdr:nvGraphicFramePr>
      <xdr:xfrm>
        <a:off x="13394160" y="68747040"/>
        <a:ext cx="6616440" cy="289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164520</xdr:colOff>
      <xdr:row>360</xdr:row>
      <xdr:rowOff>175680</xdr:rowOff>
    </xdr:from>
    <xdr:to>
      <xdr:col>11</xdr:col>
      <xdr:colOff>439200</xdr:colOff>
      <xdr:row>372</xdr:row>
      <xdr:rowOff>154800</xdr:rowOff>
    </xdr:to>
    <xdr:graphicFrame>
      <xdr:nvGraphicFramePr>
        <xdr:cNvPr id="48" name="51 Gráfico"/>
        <xdr:cNvGraphicFramePr/>
      </xdr:nvGraphicFramePr>
      <xdr:xfrm>
        <a:off x="7035840" y="72066960"/>
        <a:ext cx="5786280" cy="238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704160</xdr:colOff>
      <xdr:row>361</xdr:row>
      <xdr:rowOff>80640</xdr:rowOff>
    </xdr:from>
    <xdr:to>
      <xdr:col>17</xdr:col>
      <xdr:colOff>725040</xdr:colOff>
      <xdr:row>372</xdr:row>
      <xdr:rowOff>70560</xdr:rowOff>
    </xdr:to>
    <xdr:graphicFrame>
      <xdr:nvGraphicFramePr>
        <xdr:cNvPr id="49" name="52 Gráfico"/>
        <xdr:cNvGraphicFramePr/>
      </xdr:nvGraphicFramePr>
      <xdr:xfrm>
        <a:off x="13087080" y="72162360"/>
        <a:ext cx="5939280" cy="220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175320</xdr:colOff>
      <xdr:row>375</xdr:row>
      <xdr:rowOff>59040</xdr:rowOff>
    </xdr:from>
    <xdr:to>
      <xdr:col>11</xdr:col>
      <xdr:colOff>545400</xdr:colOff>
      <xdr:row>387</xdr:row>
      <xdr:rowOff>6840</xdr:rowOff>
    </xdr:to>
    <xdr:graphicFrame>
      <xdr:nvGraphicFramePr>
        <xdr:cNvPr id="50" name="53 Gráfico"/>
        <xdr:cNvGraphicFramePr/>
      </xdr:nvGraphicFramePr>
      <xdr:xfrm>
        <a:off x="7046640" y="74931840"/>
        <a:ext cx="5881680" cy="23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704160</xdr:colOff>
      <xdr:row>375</xdr:row>
      <xdr:rowOff>59040</xdr:rowOff>
    </xdr:from>
    <xdr:to>
      <xdr:col>17</xdr:col>
      <xdr:colOff>756720</xdr:colOff>
      <xdr:row>386</xdr:row>
      <xdr:rowOff>154440</xdr:rowOff>
    </xdr:to>
    <xdr:graphicFrame>
      <xdr:nvGraphicFramePr>
        <xdr:cNvPr id="51" name="54 Gráfico"/>
        <xdr:cNvGraphicFramePr/>
      </xdr:nvGraphicFramePr>
      <xdr:xfrm>
        <a:off x="13087080" y="74931840"/>
        <a:ext cx="5970960" cy="231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154080</xdr:colOff>
      <xdr:row>389</xdr:row>
      <xdr:rowOff>143640</xdr:rowOff>
    </xdr:from>
    <xdr:to>
      <xdr:col>11</xdr:col>
      <xdr:colOff>587520</xdr:colOff>
      <xdr:row>401</xdr:row>
      <xdr:rowOff>144360</xdr:rowOff>
    </xdr:to>
    <xdr:graphicFrame>
      <xdr:nvGraphicFramePr>
        <xdr:cNvPr id="52" name="58 Gráfico"/>
        <xdr:cNvGraphicFramePr/>
      </xdr:nvGraphicFramePr>
      <xdr:xfrm>
        <a:off x="7025400" y="77807160"/>
        <a:ext cx="5945040" cy="241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12</xdr:col>
      <xdr:colOff>58680</xdr:colOff>
      <xdr:row>389</xdr:row>
      <xdr:rowOff>186120</xdr:rowOff>
    </xdr:from>
    <xdr:to>
      <xdr:col>18</xdr:col>
      <xdr:colOff>79560</xdr:colOff>
      <xdr:row>401</xdr:row>
      <xdr:rowOff>122400</xdr:rowOff>
    </xdr:to>
    <xdr:graphicFrame>
      <xdr:nvGraphicFramePr>
        <xdr:cNvPr id="53" name="61 Gráfico"/>
        <xdr:cNvGraphicFramePr/>
      </xdr:nvGraphicFramePr>
      <xdr:xfrm>
        <a:off x="13394160" y="77849640"/>
        <a:ext cx="6002640" cy="234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291600</xdr:colOff>
      <xdr:row>406</xdr:row>
      <xdr:rowOff>37800</xdr:rowOff>
    </xdr:from>
    <xdr:to>
      <xdr:col>11</xdr:col>
      <xdr:colOff>693360</xdr:colOff>
      <xdr:row>417</xdr:row>
      <xdr:rowOff>123120</xdr:rowOff>
    </xdr:to>
    <xdr:graphicFrame>
      <xdr:nvGraphicFramePr>
        <xdr:cNvPr id="54" name="62 Gráfico"/>
        <xdr:cNvGraphicFramePr/>
      </xdr:nvGraphicFramePr>
      <xdr:xfrm>
        <a:off x="7162920" y="81063720"/>
        <a:ext cx="591336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12</xdr:col>
      <xdr:colOff>101160</xdr:colOff>
      <xdr:row>405</xdr:row>
      <xdr:rowOff>48600</xdr:rowOff>
    </xdr:from>
    <xdr:to>
      <xdr:col>18</xdr:col>
      <xdr:colOff>217080</xdr:colOff>
      <xdr:row>417</xdr:row>
      <xdr:rowOff>143640</xdr:rowOff>
    </xdr:to>
    <xdr:graphicFrame>
      <xdr:nvGraphicFramePr>
        <xdr:cNvPr id="55" name="63 Gráfico"/>
        <xdr:cNvGraphicFramePr/>
      </xdr:nvGraphicFramePr>
      <xdr:xfrm>
        <a:off x="13436640" y="80884080"/>
        <a:ext cx="6097680" cy="25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207000</xdr:colOff>
      <xdr:row>419</xdr:row>
      <xdr:rowOff>154440</xdr:rowOff>
    </xdr:from>
    <xdr:to>
      <xdr:col>11</xdr:col>
      <xdr:colOff>725400</xdr:colOff>
      <xdr:row>431</xdr:row>
      <xdr:rowOff>155520</xdr:rowOff>
    </xdr:to>
    <xdr:graphicFrame>
      <xdr:nvGraphicFramePr>
        <xdr:cNvPr id="56" name="64 Gráfico"/>
        <xdr:cNvGraphicFramePr/>
      </xdr:nvGraphicFramePr>
      <xdr:xfrm>
        <a:off x="7078320" y="83780640"/>
        <a:ext cx="6030000" cy="242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12</xdr:col>
      <xdr:colOff>291600</xdr:colOff>
      <xdr:row>419</xdr:row>
      <xdr:rowOff>154440</xdr:rowOff>
    </xdr:from>
    <xdr:to>
      <xdr:col>18</xdr:col>
      <xdr:colOff>354600</xdr:colOff>
      <xdr:row>431</xdr:row>
      <xdr:rowOff>123840</xdr:rowOff>
    </xdr:to>
    <xdr:graphicFrame>
      <xdr:nvGraphicFramePr>
        <xdr:cNvPr id="57" name="65 Gráfico"/>
        <xdr:cNvGraphicFramePr/>
      </xdr:nvGraphicFramePr>
      <xdr:xfrm>
        <a:off x="13627080" y="83780640"/>
        <a:ext cx="6044760" cy="238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164520</xdr:colOff>
      <xdr:row>435</xdr:row>
      <xdr:rowOff>27360</xdr:rowOff>
    </xdr:from>
    <xdr:to>
      <xdr:col>11</xdr:col>
      <xdr:colOff>513360</xdr:colOff>
      <xdr:row>446</xdr:row>
      <xdr:rowOff>81000</xdr:rowOff>
    </xdr:to>
    <xdr:graphicFrame>
      <xdr:nvGraphicFramePr>
        <xdr:cNvPr id="58" name="66 Gráfico"/>
        <xdr:cNvGraphicFramePr/>
      </xdr:nvGraphicFramePr>
      <xdr:xfrm>
        <a:off x="7035840" y="86834880"/>
        <a:ext cx="5860440" cy="22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11</xdr:col>
      <xdr:colOff>725400</xdr:colOff>
      <xdr:row>434</xdr:row>
      <xdr:rowOff>175320</xdr:rowOff>
    </xdr:from>
    <xdr:to>
      <xdr:col>18</xdr:col>
      <xdr:colOff>100800</xdr:colOff>
      <xdr:row>447</xdr:row>
      <xdr:rowOff>6840</xdr:rowOff>
    </xdr:to>
    <xdr:graphicFrame>
      <xdr:nvGraphicFramePr>
        <xdr:cNvPr id="59" name="67 Gráfico"/>
        <xdr:cNvGraphicFramePr/>
      </xdr:nvGraphicFramePr>
      <xdr:xfrm>
        <a:off x="13108320" y="86792400"/>
        <a:ext cx="6309720" cy="243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270360</xdr:colOff>
      <xdr:row>449</xdr:row>
      <xdr:rowOff>154800</xdr:rowOff>
    </xdr:from>
    <xdr:to>
      <xdr:col>11</xdr:col>
      <xdr:colOff>672120</xdr:colOff>
      <xdr:row>461</xdr:row>
      <xdr:rowOff>70920</xdr:rowOff>
    </xdr:to>
    <xdr:graphicFrame>
      <xdr:nvGraphicFramePr>
        <xdr:cNvPr id="60" name="68 Gráfico"/>
        <xdr:cNvGraphicFramePr/>
      </xdr:nvGraphicFramePr>
      <xdr:xfrm>
        <a:off x="7141680" y="89753040"/>
        <a:ext cx="5913360" cy="23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259920</xdr:colOff>
      <xdr:row>449</xdr:row>
      <xdr:rowOff>122760</xdr:rowOff>
    </xdr:from>
    <xdr:to>
      <xdr:col>18</xdr:col>
      <xdr:colOff>365400</xdr:colOff>
      <xdr:row>461</xdr:row>
      <xdr:rowOff>155160</xdr:rowOff>
    </xdr:to>
    <xdr:graphicFrame>
      <xdr:nvGraphicFramePr>
        <xdr:cNvPr id="61" name="69 Gráfico"/>
        <xdr:cNvGraphicFramePr/>
      </xdr:nvGraphicFramePr>
      <xdr:xfrm>
        <a:off x="13595400" y="89721000"/>
        <a:ext cx="6087240" cy="24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429120</xdr:colOff>
      <xdr:row>465</xdr:row>
      <xdr:rowOff>59040</xdr:rowOff>
    </xdr:from>
    <xdr:to>
      <xdr:col>12</xdr:col>
      <xdr:colOff>111240</xdr:colOff>
      <xdr:row>477</xdr:row>
      <xdr:rowOff>38520</xdr:rowOff>
    </xdr:to>
    <xdr:graphicFrame>
      <xdr:nvGraphicFramePr>
        <xdr:cNvPr id="62" name="70 Gráfico"/>
        <xdr:cNvGraphicFramePr/>
      </xdr:nvGraphicFramePr>
      <xdr:xfrm>
        <a:off x="7300440" y="92829240"/>
        <a:ext cx="6146280" cy="238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12</xdr:col>
      <xdr:colOff>354960</xdr:colOff>
      <xdr:row>465</xdr:row>
      <xdr:rowOff>69480</xdr:rowOff>
    </xdr:from>
    <xdr:to>
      <xdr:col>18</xdr:col>
      <xdr:colOff>365040</xdr:colOff>
      <xdr:row>477</xdr:row>
      <xdr:rowOff>6840</xdr:rowOff>
    </xdr:to>
    <xdr:graphicFrame>
      <xdr:nvGraphicFramePr>
        <xdr:cNvPr id="63" name="71 Gráfico"/>
        <xdr:cNvGraphicFramePr/>
      </xdr:nvGraphicFramePr>
      <xdr:xfrm>
        <a:off x="13690440" y="92839680"/>
        <a:ext cx="5991840" cy="234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291600</xdr:colOff>
      <xdr:row>480</xdr:row>
      <xdr:rowOff>16920</xdr:rowOff>
    </xdr:from>
    <xdr:to>
      <xdr:col>11</xdr:col>
      <xdr:colOff>746280</xdr:colOff>
      <xdr:row>491</xdr:row>
      <xdr:rowOff>165600</xdr:rowOff>
    </xdr:to>
    <xdr:graphicFrame>
      <xdr:nvGraphicFramePr>
        <xdr:cNvPr id="64" name="72 Gráfico"/>
        <xdr:cNvGraphicFramePr/>
      </xdr:nvGraphicFramePr>
      <xdr:xfrm>
        <a:off x="7162920" y="95768280"/>
        <a:ext cx="5966280" cy="236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12</xdr:col>
      <xdr:colOff>270360</xdr:colOff>
      <xdr:row>480</xdr:row>
      <xdr:rowOff>6480</xdr:rowOff>
    </xdr:from>
    <xdr:to>
      <xdr:col>18</xdr:col>
      <xdr:colOff>206640</xdr:colOff>
      <xdr:row>492</xdr:row>
      <xdr:rowOff>6120</xdr:rowOff>
    </xdr:to>
    <xdr:graphicFrame>
      <xdr:nvGraphicFramePr>
        <xdr:cNvPr id="65" name="73 Gráfico"/>
        <xdr:cNvGraphicFramePr/>
      </xdr:nvGraphicFramePr>
      <xdr:xfrm>
        <a:off x="13605840" y="95757840"/>
        <a:ext cx="5918040" cy="240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228240</xdr:colOff>
      <xdr:row>494</xdr:row>
      <xdr:rowOff>186120</xdr:rowOff>
    </xdr:from>
    <xdr:to>
      <xdr:col>11</xdr:col>
      <xdr:colOff>661680</xdr:colOff>
      <xdr:row>506</xdr:row>
      <xdr:rowOff>123480</xdr:rowOff>
    </xdr:to>
    <xdr:graphicFrame>
      <xdr:nvGraphicFramePr>
        <xdr:cNvPr id="66" name="74 Gráfico"/>
        <xdr:cNvGraphicFramePr/>
      </xdr:nvGraphicFramePr>
      <xdr:xfrm>
        <a:off x="7099560" y="98728560"/>
        <a:ext cx="5945040" cy="234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12</xdr:col>
      <xdr:colOff>249120</xdr:colOff>
      <xdr:row>495</xdr:row>
      <xdr:rowOff>16560</xdr:rowOff>
    </xdr:from>
    <xdr:to>
      <xdr:col>18</xdr:col>
      <xdr:colOff>365040</xdr:colOff>
      <xdr:row>506</xdr:row>
      <xdr:rowOff>133560</xdr:rowOff>
    </xdr:to>
    <xdr:graphicFrame>
      <xdr:nvGraphicFramePr>
        <xdr:cNvPr id="67" name="75 Gráfico"/>
        <xdr:cNvGraphicFramePr/>
      </xdr:nvGraphicFramePr>
      <xdr:xfrm>
        <a:off x="13584600" y="98749440"/>
        <a:ext cx="6097680" cy="233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509</xdr:row>
      <xdr:rowOff>48600</xdr:rowOff>
    </xdr:from>
    <xdr:to>
      <xdr:col>11</xdr:col>
      <xdr:colOff>735480</xdr:colOff>
      <xdr:row>520</xdr:row>
      <xdr:rowOff>186840</xdr:rowOff>
    </xdr:to>
    <xdr:graphicFrame>
      <xdr:nvGraphicFramePr>
        <xdr:cNvPr id="68" name="76 Gráfico"/>
        <xdr:cNvGraphicFramePr/>
      </xdr:nvGraphicFramePr>
      <xdr:xfrm>
        <a:off x="7226280" y="101572200"/>
        <a:ext cx="5892120" cy="23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12</xdr:col>
      <xdr:colOff>397440</xdr:colOff>
      <xdr:row>509</xdr:row>
      <xdr:rowOff>69480</xdr:rowOff>
    </xdr:from>
    <xdr:to>
      <xdr:col>18</xdr:col>
      <xdr:colOff>502920</xdr:colOff>
      <xdr:row>520</xdr:row>
      <xdr:rowOff>123120</xdr:rowOff>
    </xdr:to>
    <xdr:graphicFrame>
      <xdr:nvGraphicFramePr>
        <xdr:cNvPr id="69" name="77 Gráfico"/>
        <xdr:cNvGraphicFramePr/>
      </xdr:nvGraphicFramePr>
      <xdr:xfrm>
        <a:off x="13732920" y="101593080"/>
        <a:ext cx="6087240" cy="227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217440</xdr:colOff>
      <xdr:row>524</xdr:row>
      <xdr:rowOff>154440</xdr:rowOff>
    </xdr:from>
    <xdr:to>
      <xdr:col>11</xdr:col>
      <xdr:colOff>735840</xdr:colOff>
      <xdr:row>536</xdr:row>
      <xdr:rowOff>64800</xdr:rowOff>
    </xdr:to>
    <xdr:graphicFrame>
      <xdr:nvGraphicFramePr>
        <xdr:cNvPr id="70" name="78 Gráfico"/>
        <xdr:cNvGraphicFramePr/>
      </xdr:nvGraphicFramePr>
      <xdr:xfrm>
        <a:off x="7088760" y="104659560"/>
        <a:ext cx="603000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185760</xdr:colOff>
      <xdr:row>524</xdr:row>
      <xdr:rowOff>164880</xdr:rowOff>
    </xdr:from>
    <xdr:to>
      <xdr:col>18</xdr:col>
      <xdr:colOff>312480</xdr:colOff>
      <xdr:row>536</xdr:row>
      <xdr:rowOff>74160</xdr:rowOff>
    </xdr:to>
    <xdr:graphicFrame>
      <xdr:nvGraphicFramePr>
        <xdr:cNvPr id="71" name="79 Gráfico"/>
        <xdr:cNvGraphicFramePr/>
      </xdr:nvGraphicFramePr>
      <xdr:xfrm>
        <a:off x="13521240" y="104670000"/>
        <a:ext cx="6108480" cy="230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249120</xdr:colOff>
      <xdr:row>3</xdr:row>
      <xdr:rowOff>54360</xdr:rowOff>
    </xdr:from>
    <xdr:to>
      <xdr:col>11</xdr:col>
      <xdr:colOff>492120</xdr:colOff>
      <xdr:row>14</xdr:row>
      <xdr:rowOff>65520</xdr:rowOff>
    </xdr:to>
    <xdr:graphicFrame>
      <xdr:nvGraphicFramePr>
        <xdr:cNvPr id="72" name="80 Gráfico"/>
        <xdr:cNvGraphicFramePr/>
      </xdr:nvGraphicFramePr>
      <xdr:xfrm>
        <a:off x="7120440" y="666360"/>
        <a:ext cx="5754600" cy="24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12</xdr:col>
      <xdr:colOff>69480</xdr:colOff>
      <xdr:row>3</xdr:row>
      <xdr:rowOff>33480</xdr:rowOff>
    </xdr:from>
    <xdr:to>
      <xdr:col>18</xdr:col>
      <xdr:colOff>217440</xdr:colOff>
      <xdr:row>14</xdr:row>
      <xdr:rowOff>76680</xdr:rowOff>
    </xdr:to>
    <xdr:graphicFrame>
      <xdr:nvGraphicFramePr>
        <xdr:cNvPr id="73" name="81 Gráfico"/>
        <xdr:cNvGraphicFramePr/>
      </xdr:nvGraphicFramePr>
      <xdr:xfrm>
        <a:off x="13404960" y="645480"/>
        <a:ext cx="6129720" cy="243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307800</xdr:colOff>
      <xdr:row>15</xdr:row>
      <xdr:rowOff>150120</xdr:rowOff>
    </xdr:from>
    <xdr:to>
      <xdr:col>11</xdr:col>
      <xdr:colOff>598320</xdr:colOff>
      <xdr:row>27</xdr:row>
      <xdr:rowOff>18720</xdr:rowOff>
    </xdr:to>
    <xdr:graphicFrame>
      <xdr:nvGraphicFramePr>
        <xdr:cNvPr id="74" name="4 Gráfico"/>
        <xdr:cNvGraphicFramePr/>
      </xdr:nvGraphicFramePr>
      <xdr:xfrm>
        <a:off x="6594840" y="3093120"/>
        <a:ext cx="6170400" cy="223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460800</xdr:colOff>
      <xdr:row>15</xdr:row>
      <xdr:rowOff>118440</xdr:rowOff>
    </xdr:from>
    <xdr:to>
      <xdr:col>18</xdr:col>
      <xdr:colOff>222120</xdr:colOff>
      <xdr:row>27</xdr:row>
      <xdr:rowOff>71640</xdr:rowOff>
    </xdr:to>
    <xdr:graphicFrame>
      <xdr:nvGraphicFramePr>
        <xdr:cNvPr id="75" name="5 Gráfico"/>
        <xdr:cNvGraphicFramePr/>
      </xdr:nvGraphicFramePr>
      <xdr:xfrm>
        <a:off x="13656600" y="3061440"/>
        <a:ext cx="6060600" cy="231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587880</xdr:colOff>
      <xdr:row>33</xdr:row>
      <xdr:rowOff>106200</xdr:rowOff>
    </xdr:from>
    <xdr:to>
      <xdr:col>11</xdr:col>
      <xdr:colOff>365400</xdr:colOff>
      <xdr:row>43</xdr:row>
      <xdr:rowOff>168840</xdr:rowOff>
    </xdr:to>
    <xdr:graphicFrame>
      <xdr:nvGraphicFramePr>
        <xdr:cNvPr id="76" name="1 Gráfico"/>
        <xdr:cNvGraphicFramePr/>
      </xdr:nvGraphicFramePr>
      <xdr:xfrm>
        <a:off x="6874920" y="6554520"/>
        <a:ext cx="5657400" cy="20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122400</xdr:colOff>
      <xdr:row>33</xdr:row>
      <xdr:rowOff>106200</xdr:rowOff>
    </xdr:from>
    <xdr:to>
      <xdr:col>17</xdr:col>
      <xdr:colOff>555840</xdr:colOff>
      <xdr:row>44</xdr:row>
      <xdr:rowOff>10080</xdr:rowOff>
    </xdr:to>
    <xdr:graphicFrame>
      <xdr:nvGraphicFramePr>
        <xdr:cNvPr id="77" name="2 Gráfico"/>
        <xdr:cNvGraphicFramePr/>
      </xdr:nvGraphicFramePr>
      <xdr:xfrm>
        <a:off x="13318200" y="6554520"/>
        <a:ext cx="5703840" cy="209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291600</xdr:colOff>
      <xdr:row>45</xdr:row>
      <xdr:rowOff>139680</xdr:rowOff>
    </xdr:from>
    <xdr:to>
      <xdr:col>11</xdr:col>
      <xdr:colOff>344520</xdr:colOff>
      <xdr:row>57</xdr:row>
      <xdr:rowOff>96840</xdr:rowOff>
    </xdr:to>
    <xdr:graphicFrame>
      <xdr:nvGraphicFramePr>
        <xdr:cNvPr id="78" name="7 Gráfico"/>
        <xdr:cNvGraphicFramePr/>
      </xdr:nvGraphicFramePr>
      <xdr:xfrm>
        <a:off x="6578640" y="8967240"/>
        <a:ext cx="5932800" cy="23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694080</xdr:colOff>
      <xdr:row>45</xdr:row>
      <xdr:rowOff>150120</xdr:rowOff>
    </xdr:from>
    <xdr:to>
      <xdr:col>17</xdr:col>
      <xdr:colOff>513720</xdr:colOff>
      <xdr:row>57</xdr:row>
      <xdr:rowOff>107280</xdr:rowOff>
    </xdr:to>
    <xdr:graphicFrame>
      <xdr:nvGraphicFramePr>
        <xdr:cNvPr id="79" name="8 Gráfico"/>
        <xdr:cNvGraphicFramePr/>
      </xdr:nvGraphicFramePr>
      <xdr:xfrm>
        <a:off x="12861000" y="8977680"/>
        <a:ext cx="6118920" cy="23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302040</xdr:colOff>
      <xdr:row>60</xdr:row>
      <xdr:rowOff>33480</xdr:rowOff>
    </xdr:from>
    <xdr:to>
      <xdr:col>11</xdr:col>
      <xdr:colOff>429120</xdr:colOff>
      <xdr:row>72</xdr:row>
      <xdr:rowOff>24120</xdr:rowOff>
    </xdr:to>
    <xdr:graphicFrame>
      <xdr:nvGraphicFramePr>
        <xdr:cNvPr id="80" name="9 Gráfico"/>
        <xdr:cNvGraphicFramePr/>
      </xdr:nvGraphicFramePr>
      <xdr:xfrm>
        <a:off x="6589080" y="11842560"/>
        <a:ext cx="6006960" cy="237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725760</xdr:colOff>
      <xdr:row>60</xdr:row>
      <xdr:rowOff>43920</xdr:rowOff>
    </xdr:from>
    <xdr:to>
      <xdr:col>17</xdr:col>
      <xdr:colOff>693720</xdr:colOff>
      <xdr:row>72</xdr:row>
      <xdr:rowOff>161280</xdr:rowOff>
    </xdr:to>
    <xdr:graphicFrame>
      <xdr:nvGraphicFramePr>
        <xdr:cNvPr id="81" name="10 Gráfico"/>
        <xdr:cNvGraphicFramePr/>
      </xdr:nvGraphicFramePr>
      <xdr:xfrm>
        <a:off x="12892680" y="11853000"/>
        <a:ext cx="6267240" cy="249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270360</xdr:colOff>
      <xdr:row>76</xdr:row>
      <xdr:rowOff>33480</xdr:rowOff>
    </xdr:from>
    <xdr:to>
      <xdr:col>11</xdr:col>
      <xdr:colOff>397440</xdr:colOff>
      <xdr:row>87</xdr:row>
      <xdr:rowOff>172080</xdr:rowOff>
    </xdr:to>
    <xdr:graphicFrame>
      <xdr:nvGraphicFramePr>
        <xdr:cNvPr id="82" name="11 Gráfico"/>
        <xdr:cNvGraphicFramePr/>
      </xdr:nvGraphicFramePr>
      <xdr:xfrm>
        <a:off x="6557400" y="14985720"/>
        <a:ext cx="6006960" cy="23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651600</xdr:colOff>
      <xdr:row>75</xdr:row>
      <xdr:rowOff>181440</xdr:rowOff>
    </xdr:from>
    <xdr:to>
      <xdr:col>17</xdr:col>
      <xdr:colOff>418320</xdr:colOff>
      <xdr:row>88</xdr:row>
      <xdr:rowOff>1440</xdr:rowOff>
    </xdr:to>
    <xdr:graphicFrame>
      <xdr:nvGraphicFramePr>
        <xdr:cNvPr id="83" name="12 Gráfico"/>
        <xdr:cNvGraphicFramePr/>
      </xdr:nvGraphicFramePr>
      <xdr:xfrm>
        <a:off x="12818520" y="14943240"/>
        <a:ext cx="6066000" cy="240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259920</xdr:colOff>
      <xdr:row>90</xdr:row>
      <xdr:rowOff>118080</xdr:rowOff>
    </xdr:from>
    <xdr:to>
      <xdr:col>11</xdr:col>
      <xdr:colOff>429120</xdr:colOff>
      <xdr:row>102</xdr:row>
      <xdr:rowOff>2880</xdr:rowOff>
    </xdr:to>
    <xdr:graphicFrame>
      <xdr:nvGraphicFramePr>
        <xdr:cNvPr id="84" name="13 Gráfico"/>
        <xdr:cNvGraphicFramePr/>
      </xdr:nvGraphicFramePr>
      <xdr:xfrm>
        <a:off x="6546960" y="17845920"/>
        <a:ext cx="6049080" cy="235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619920</xdr:colOff>
      <xdr:row>90</xdr:row>
      <xdr:rowOff>149760</xdr:rowOff>
    </xdr:from>
    <xdr:to>
      <xdr:col>17</xdr:col>
      <xdr:colOff>545400</xdr:colOff>
      <xdr:row>102</xdr:row>
      <xdr:rowOff>87480</xdr:rowOff>
    </xdr:to>
    <xdr:graphicFrame>
      <xdr:nvGraphicFramePr>
        <xdr:cNvPr id="85" name="14 Gráfico"/>
        <xdr:cNvGraphicFramePr/>
      </xdr:nvGraphicFramePr>
      <xdr:xfrm>
        <a:off x="12786840" y="17877600"/>
        <a:ext cx="6224760" cy="240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302040</xdr:colOff>
      <xdr:row>105</xdr:row>
      <xdr:rowOff>1800</xdr:rowOff>
    </xdr:from>
    <xdr:to>
      <xdr:col>11</xdr:col>
      <xdr:colOff>587880</xdr:colOff>
      <xdr:row>116</xdr:row>
      <xdr:rowOff>171720</xdr:rowOff>
    </xdr:to>
    <xdr:graphicFrame>
      <xdr:nvGraphicFramePr>
        <xdr:cNvPr id="86" name="15 Gráfico"/>
        <xdr:cNvGraphicFramePr/>
      </xdr:nvGraphicFramePr>
      <xdr:xfrm>
        <a:off x="6589080" y="20847960"/>
        <a:ext cx="6165720" cy="235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196200</xdr:colOff>
      <xdr:row>104</xdr:row>
      <xdr:rowOff>160560</xdr:rowOff>
    </xdr:from>
    <xdr:to>
      <xdr:col>18</xdr:col>
      <xdr:colOff>68760</xdr:colOff>
      <xdr:row>117</xdr:row>
      <xdr:rowOff>44640</xdr:rowOff>
    </xdr:to>
    <xdr:graphicFrame>
      <xdr:nvGraphicFramePr>
        <xdr:cNvPr id="87" name="16 Gráfico"/>
        <xdr:cNvGraphicFramePr/>
      </xdr:nvGraphicFramePr>
      <xdr:xfrm>
        <a:off x="13392000" y="20816280"/>
        <a:ext cx="6171840" cy="245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207000</xdr:colOff>
      <xdr:row>120</xdr:row>
      <xdr:rowOff>23040</xdr:rowOff>
    </xdr:from>
    <xdr:to>
      <xdr:col>11</xdr:col>
      <xdr:colOff>450360</xdr:colOff>
      <xdr:row>132</xdr:row>
      <xdr:rowOff>37440</xdr:rowOff>
    </xdr:to>
    <xdr:graphicFrame>
      <xdr:nvGraphicFramePr>
        <xdr:cNvPr id="88" name="17 Gráfico"/>
        <xdr:cNvGraphicFramePr/>
      </xdr:nvGraphicFramePr>
      <xdr:xfrm>
        <a:off x="6494040" y="23820120"/>
        <a:ext cx="6123240" cy="23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789480</xdr:colOff>
      <xdr:row>120</xdr:row>
      <xdr:rowOff>1800</xdr:rowOff>
    </xdr:from>
    <xdr:to>
      <xdr:col>17</xdr:col>
      <xdr:colOff>693720</xdr:colOff>
      <xdr:row>132</xdr:row>
      <xdr:rowOff>90360</xdr:rowOff>
    </xdr:to>
    <xdr:graphicFrame>
      <xdr:nvGraphicFramePr>
        <xdr:cNvPr id="89" name="18 Gráfico"/>
        <xdr:cNvGraphicFramePr/>
      </xdr:nvGraphicFramePr>
      <xdr:xfrm>
        <a:off x="12956400" y="23798880"/>
        <a:ext cx="6203520" cy="24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376200</xdr:colOff>
      <xdr:row>135</xdr:row>
      <xdr:rowOff>36720</xdr:rowOff>
    </xdr:from>
    <xdr:to>
      <xdr:col>11</xdr:col>
      <xdr:colOff>460800</xdr:colOff>
      <xdr:row>147</xdr:row>
      <xdr:rowOff>37800</xdr:rowOff>
    </xdr:to>
    <xdr:graphicFrame>
      <xdr:nvGraphicFramePr>
        <xdr:cNvPr id="90" name="19 Gráfico"/>
        <xdr:cNvGraphicFramePr/>
      </xdr:nvGraphicFramePr>
      <xdr:xfrm>
        <a:off x="6663240" y="26754120"/>
        <a:ext cx="5964480" cy="238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747000</xdr:colOff>
      <xdr:row>135</xdr:row>
      <xdr:rowOff>26280</xdr:rowOff>
    </xdr:from>
    <xdr:to>
      <xdr:col>17</xdr:col>
      <xdr:colOff>598320</xdr:colOff>
      <xdr:row>147</xdr:row>
      <xdr:rowOff>79200</xdr:rowOff>
    </xdr:to>
    <xdr:graphicFrame>
      <xdr:nvGraphicFramePr>
        <xdr:cNvPr id="91" name="20 Gráfico"/>
        <xdr:cNvGraphicFramePr/>
      </xdr:nvGraphicFramePr>
      <xdr:xfrm>
        <a:off x="12913920" y="26743680"/>
        <a:ext cx="6150600" cy="243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150</xdr:row>
      <xdr:rowOff>36720</xdr:rowOff>
    </xdr:from>
    <xdr:to>
      <xdr:col>11</xdr:col>
      <xdr:colOff>534960</xdr:colOff>
      <xdr:row>162</xdr:row>
      <xdr:rowOff>57600</xdr:rowOff>
    </xdr:to>
    <xdr:graphicFrame>
      <xdr:nvGraphicFramePr>
        <xdr:cNvPr id="92" name="21 Gráfico"/>
        <xdr:cNvGraphicFramePr/>
      </xdr:nvGraphicFramePr>
      <xdr:xfrm>
        <a:off x="6589080" y="29705040"/>
        <a:ext cx="6112800" cy="241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736560</xdr:colOff>
      <xdr:row>150</xdr:row>
      <xdr:rowOff>26280</xdr:rowOff>
    </xdr:from>
    <xdr:to>
      <xdr:col>17</xdr:col>
      <xdr:colOff>640800</xdr:colOff>
      <xdr:row>162</xdr:row>
      <xdr:rowOff>25920</xdr:rowOff>
    </xdr:to>
    <xdr:graphicFrame>
      <xdr:nvGraphicFramePr>
        <xdr:cNvPr id="93" name="22 Gráfico"/>
        <xdr:cNvGraphicFramePr/>
      </xdr:nvGraphicFramePr>
      <xdr:xfrm>
        <a:off x="12903480" y="29694600"/>
        <a:ext cx="6203520" cy="239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281160</xdr:colOff>
      <xdr:row>164</xdr:row>
      <xdr:rowOff>163800</xdr:rowOff>
    </xdr:from>
    <xdr:to>
      <xdr:col>11</xdr:col>
      <xdr:colOff>439920</xdr:colOff>
      <xdr:row>176</xdr:row>
      <xdr:rowOff>132840</xdr:rowOff>
    </xdr:to>
    <xdr:graphicFrame>
      <xdr:nvGraphicFramePr>
        <xdr:cNvPr id="94" name="23 Gráfico"/>
        <xdr:cNvGraphicFramePr/>
      </xdr:nvGraphicFramePr>
      <xdr:xfrm>
        <a:off x="6568200" y="32607720"/>
        <a:ext cx="6038640" cy="23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704520</xdr:colOff>
      <xdr:row>164</xdr:row>
      <xdr:rowOff>89640</xdr:rowOff>
    </xdr:from>
    <xdr:to>
      <xdr:col>17</xdr:col>
      <xdr:colOff>513720</xdr:colOff>
      <xdr:row>176</xdr:row>
      <xdr:rowOff>79920</xdr:rowOff>
    </xdr:to>
    <xdr:graphicFrame>
      <xdr:nvGraphicFramePr>
        <xdr:cNvPr id="95" name="24 Gráfico"/>
        <xdr:cNvGraphicFramePr/>
      </xdr:nvGraphicFramePr>
      <xdr:xfrm>
        <a:off x="12871440" y="32533560"/>
        <a:ext cx="6108480" cy="24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302040</xdr:colOff>
      <xdr:row>179</xdr:row>
      <xdr:rowOff>37080</xdr:rowOff>
    </xdr:from>
    <xdr:to>
      <xdr:col>11</xdr:col>
      <xdr:colOff>460800</xdr:colOff>
      <xdr:row>191</xdr:row>
      <xdr:rowOff>27000</xdr:rowOff>
    </xdr:to>
    <xdr:graphicFrame>
      <xdr:nvGraphicFramePr>
        <xdr:cNvPr id="96" name="25 Gráfico"/>
        <xdr:cNvGraphicFramePr/>
      </xdr:nvGraphicFramePr>
      <xdr:xfrm>
        <a:off x="6589080" y="35462160"/>
        <a:ext cx="6038640" cy="238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778680</xdr:colOff>
      <xdr:row>179</xdr:row>
      <xdr:rowOff>26640</xdr:rowOff>
    </xdr:from>
    <xdr:to>
      <xdr:col>17</xdr:col>
      <xdr:colOff>587880</xdr:colOff>
      <xdr:row>190</xdr:row>
      <xdr:rowOff>185760</xdr:rowOff>
    </xdr:to>
    <xdr:graphicFrame>
      <xdr:nvGraphicFramePr>
        <xdr:cNvPr id="97" name="26 Gráfico"/>
        <xdr:cNvGraphicFramePr/>
      </xdr:nvGraphicFramePr>
      <xdr:xfrm>
        <a:off x="12945600" y="35451720"/>
        <a:ext cx="6108480" cy="23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334080</xdr:colOff>
      <xdr:row>193</xdr:row>
      <xdr:rowOff>58320</xdr:rowOff>
    </xdr:from>
    <xdr:to>
      <xdr:col>11</xdr:col>
      <xdr:colOff>577440</xdr:colOff>
      <xdr:row>205</xdr:row>
      <xdr:rowOff>111600</xdr:rowOff>
    </xdr:to>
    <xdr:graphicFrame>
      <xdr:nvGraphicFramePr>
        <xdr:cNvPr id="98" name="27 Gráfico"/>
        <xdr:cNvGraphicFramePr/>
      </xdr:nvGraphicFramePr>
      <xdr:xfrm>
        <a:off x="6621120" y="38259000"/>
        <a:ext cx="6123240" cy="24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58680</xdr:colOff>
      <xdr:row>193</xdr:row>
      <xdr:rowOff>58320</xdr:rowOff>
    </xdr:from>
    <xdr:to>
      <xdr:col>17</xdr:col>
      <xdr:colOff>619560</xdr:colOff>
      <xdr:row>205</xdr:row>
      <xdr:rowOff>90360</xdr:rowOff>
    </xdr:to>
    <xdr:graphicFrame>
      <xdr:nvGraphicFramePr>
        <xdr:cNvPr id="99" name="28 Gráfico"/>
        <xdr:cNvGraphicFramePr/>
      </xdr:nvGraphicFramePr>
      <xdr:xfrm>
        <a:off x="13254480" y="38259000"/>
        <a:ext cx="5831280" cy="242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344520</xdr:colOff>
      <xdr:row>208</xdr:row>
      <xdr:rowOff>47520</xdr:rowOff>
    </xdr:from>
    <xdr:to>
      <xdr:col>11</xdr:col>
      <xdr:colOff>513720</xdr:colOff>
      <xdr:row>220</xdr:row>
      <xdr:rowOff>111600</xdr:rowOff>
    </xdr:to>
    <xdr:graphicFrame>
      <xdr:nvGraphicFramePr>
        <xdr:cNvPr id="100" name="29 Gráfico"/>
        <xdr:cNvGraphicFramePr/>
      </xdr:nvGraphicFramePr>
      <xdr:xfrm>
        <a:off x="6631560" y="41214240"/>
        <a:ext cx="6049080" cy="247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164520</xdr:colOff>
      <xdr:row>207</xdr:row>
      <xdr:rowOff>173520</xdr:rowOff>
    </xdr:from>
    <xdr:to>
      <xdr:col>17</xdr:col>
      <xdr:colOff>778320</xdr:colOff>
      <xdr:row>220</xdr:row>
      <xdr:rowOff>121320</xdr:rowOff>
    </xdr:to>
    <xdr:graphicFrame>
      <xdr:nvGraphicFramePr>
        <xdr:cNvPr id="101" name="30 Gráfico"/>
        <xdr:cNvGraphicFramePr/>
      </xdr:nvGraphicFramePr>
      <xdr:xfrm>
        <a:off x="13360320" y="41149800"/>
        <a:ext cx="5884200" cy="254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365760</xdr:colOff>
      <xdr:row>223</xdr:row>
      <xdr:rowOff>68400</xdr:rowOff>
    </xdr:from>
    <xdr:to>
      <xdr:col>11</xdr:col>
      <xdr:colOff>534960</xdr:colOff>
      <xdr:row>235</xdr:row>
      <xdr:rowOff>100800</xdr:rowOff>
    </xdr:to>
    <xdr:graphicFrame>
      <xdr:nvGraphicFramePr>
        <xdr:cNvPr id="102" name="31 Gráfico"/>
        <xdr:cNvGraphicFramePr/>
      </xdr:nvGraphicFramePr>
      <xdr:xfrm>
        <a:off x="6652800" y="44216640"/>
        <a:ext cx="6049080" cy="24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101160</xdr:colOff>
      <xdr:row>223</xdr:row>
      <xdr:rowOff>36720</xdr:rowOff>
    </xdr:from>
    <xdr:to>
      <xdr:col>17</xdr:col>
      <xdr:colOff>736200</xdr:colOff>
      <xdr:row>235</xdr:row>
      <xdr:rowOff>78840</xdr:rowOff>
    </xdr:to>
    <xdr:graphicFrame>
      <xdr:nvGraphicFramePr>
        <xdr:cNvPr id="103" name="32 Gráfico"/>
        <xdr:cNvGraphicFramePr/>
      </xdr:nvGraphicFramePr>
      <xdr:xfrm>
        <a:off x="13296960" y="44184960"/>
        <a:ext cx="5905440" cy="245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534960</xdr:colOff>
      <xdr:row>239</xdr:row>
      <xdr:rowOff>5040</xdr:rowOff>
    </xdr:from>
    <xdr:to>
      <xdr:col>11</xdr:col>
      <xdr:colOff>302040</xdr:colOff>
      <xdr:row>252</xdr:row>
      <xdr:rowOff>37800</xdr:rowOff>
    </xdr:to>
    <xdr:graphicFrame>
      <xdr:nvGraphicFramePr>
        <xdr:cNvPr id="104" name="33 Gráfico"/>
        <xdr:cNvGraphicFramePr/>
      </xdr:nvGraphicFramePr>
      <xdr:xfrm>
        <a:off x="6822000" y="47325240"/>
        <a:ext cx="5646960" cy="26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556560</xdr:colOff>
      <xdr:row>239</xdr:row>
      <xdr:rowOff>36720</xdr:rowOff>
    </xdr:from>
    <xdr:to>
      <xdr:col>17</xdr:col>
      <xdr:colOff>418680</xdr:colOff>
      <xdr:row>252</xdr:row>
      <xdr:rowOff>29160</xdr:rowOff>
    </xdr:to>
    <xdr:graphicFrame>
      <xdr:nvGraphicFramePr>
        <xdr:cNvPr id="105" name="34 Gráfico"/>
        <xdr:cNvGraphicFramePr/>
      </xdr:nvGraphicFramePr>
      <xdr:xfrm>
        <a:off x="12723480" y="47356920"/>
        <a:ext cx="6161400" cy="262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323280</xdr:colOff>
      <xdr:row>254</xdr:row>
      <xdr:rowOff>26640</xdr:rowOff>
    </xdr:from>
    <xdr:to>
      <xdr:col>11</xdr:col>
      <xdr:colOff>482040</xdr:colOff>
      <xdr:row>266</xdr:row>
      <xdr:rowOff>79920</xdr:rowOff>
    </xdr:to>
    <xdr:graphicFrame>
      <xdr:nvGraphicFramePr>
        <xdr:cNvPr id="106" name="35 Gráfico"/>
        <xdr:cNvGraphicFramePr/>
      </xdr:nvGraphicFramePr>
      <xdr:xfrm>
        <a:off x="6610320" y="50356440"/>
        <a:ext cx="6038640" cy="24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12</xdr:col>
      <xdr:colOff>27000</xdr:colOff>
      <xdr:row>254</xdr:row>
      <xdr:rowOff>79560</xdr:rowOff>
    </xdr:from>
    <xdr:to>
      <xdr:col>17</xdr:col>
      <xdr:colOff>630360</xdr:colOff>
      <xdr:row>266</xdr:row>
      <xdr:rowOff>154080</xdr:rowOff>
    </xdr:to>
    <xdr:graphicFrame>
      <xdr:nvGraphicFramePr>
        <xdr:cNvPr id="107" name="36 Gráfico"/>
        <xdr:cNvGraphicFramePr/>
      </xdr:nvGraphicFramePr>
      <xdr:xfrm>
        <a:off x="13222800" y="50409360"/>
        <a:ext cx="5873760" cy="246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259920</xdr:colOff>
      <xdr:row>269</xdr:row>
      <xdr:rowOff>58320</xdr:rowOff>
    </xdr:from>
    <xdr:to>
      <xdr:col>11</xdr:col>
      <xdr:colOff>132840</xdr:colOff>
      <xdr:row>281</xdr:row>
      <xdr:rowOff>37440</xdr:rowOff>
    </xdr:to>
    <xdr:graphicFrame>
      <xdr:nvGraphicFramePr>
        <xdr:cNvPr id="108" name="37 Gráfico"/>
        <xdr:cNvGraphicFramePr/>
      </xdr:nvGraphicFramePr>
      <xdr:xfrm>
        <a:off x="6546960" y="53354160"/>
        <a:ext cx="5752800" cy="237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11</xdr:col>
      <xdr:colOff>419040</xdr:colOff>
      <xdr:row>269</xdr:row>
      <xdr:rowOff>26640</xdr:rowOff>
    </xdr:from>
    <xdr:to>
      <xdr:col>17</xdr:col>
      <xdr:colOff>355320</xdr:colOff>
      <xdr:row>281</xdr:row>
      <xdr:rowOff>68400</xdr:rowOff>
    </xdr:to>
    <xdr:graphicFrame>
      <xdr:nvGraphicFramePr>
        <xdr:cNvPr id="109" name="38 Gráfico"/>
        <xdr:cNvGraphicFramePr/>
      </xdr:nvGraphicFramePr>
      <xdr:xfrm>
        <a:off x="12585960" y="53322480"/>
        <a:ext cx="6235560" cy="243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334080</xdr:colOff>
      <xdr:row>284</xdr:row>
      <xdr:rowOff>79200</xdr:rowOff>
    </xdr:from>
    <xdr:to>
      <xdr:col>11</xdr:col>
      <xdr:colOff>556200</xdr:colOff>
      <xdr:row>296</xdr:row>
      <xdr:rowOff>143640</xdr:rowOff>
    </xdr:to>
    <xdr:graphicFrame>
      <xdr:nvGraphicFramePr>
        <xdr:cNvPr id="110" name="39 Gráfico"/>
        <xdr:cNvGraphicFramePr/>
      </xdr:nvGraphicFramePr>
      <xdr:xfrm>
        <a:off x="6621120" y="56341440"/>
        <a:ext cx="6102000" cy="245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11</xdr:col>
      <xdr:colOff>799920</xdr:colOff>
      <xdr:row>284</xdr:row>
      <xdr:rowOff>89640</xdr:rowOff>
    </xdr:from>
    <xdr:to>
      <xdr:col>17</xdr:col>
      <xdr:colOff>651240</xdr:colOff>
      <xdr:row>296</xdr:row>
      <xdr:rowOff>133200</xdr:rowOff>
    </xdr:to>
    <xdr:graphicFrame>
      <xdr:nvGraphicFramePr>
        <xdr:cNvPr id="111" name="40 Gráfico"/>
        <xdr:cNvGraphicFramePr/>
      </xdr:nvGraphicFramePr>
      <xdr:xfrm>
        <a:off x="12966840" y="56351880"/>
        <a:ext cx="6150600" cy="243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418680</xdr:colOff>
      <xdr:row>299</xdr:row>
      <xdr:rowOff>5040</xdr:rowOff>
    </xdr:from>
    <xdr:to>
      <xdr:col>11</xdr:col>
      <xdr:colOff>567000</xdr:colOff>
      <xdr:row>311</xdr:row>
      <xdr:rowOff>27360</xdr:rowOff>
    </xdr:to>
    <xdr:graphicFrame>
      <xdr:nvGraphicFramePr>
        <xdr:cNvPr id="112" name="41 Gráfico"/>
        <xdr:cNvGraphicFramePr/>
      </xdr:nvGraphicFramePr>
      <xdr:xfrm>
        <a:off x="6705720" y="59233320"/>
        <a:ext cx="6028200" cy="24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334080</xdr:colOff>
      <xdr:row>298</xdr:row>
      <xdr:rowOff>142560</xdr:rowOff>
    </xdr:from>
    <xdr:to>
      <xdr:col>18</xdr:col>
      <xdr:colOff>238320</xdr:colOff>
      <xdr:row>311</xdr:row>
      <xdr:rowOff>16560</xdr:rowOff>
    </xdr:to>
    <xdr:graphicFrame>
      <xdr:nvGraphicFramePr>
        <xdr:cNvPr id="113" name="42 Gráfico"/>
        <xdr:cNvGraphicFramePr/>
      </xdr:nvGraphicFramePr>
      <xdr:xfrm>
        <a:off x="13529880" y="59180400"/>
        <a:ext cx="6203520" cy="245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407880</xdr:colOff>
      <xdr:row>313</xdr:row>
      <xdr:rowOff>185040</xdr:rowOff>
    </xdr:from>
    <xdr:to>
      <xdr:col>11</xdr:col>
      <xdr:colOff>492480</xdr:colOff>
      <xdr:row>325</xdr:row>
      <xdr:rowOff>175320</xdr:rowOff>
    </xdr:to>
    <xdr:graphicFrame>
      <xdr:nvGraphicFramePr>
        <xdr:cNvPr id="114" name="43 Gráfico"/>
        <xdr:cNvGraphicFramePr/>
      </xdr:nvGraphicFramePr>
      <xdr:xfrm>
        <a:off x="6694920" y="62188920"/>
        <a:ext cx="5964480" cy="24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715320</xdr:colOff>
      <xdr:row>314</xdr:row>
      <xdr:rowOff>5040</xdr:rowOff>
    </xdr:from>
    <xdr:to>
      <xdr:col>17</xdr:col>
      <xdr:colOff>513720</xdr:colOff>
      <xdr:row>326</xdr:row>
      <xdr:rowOff>16200</xdr:rowOff>
    </xdr:to>
    <xdr:graphicFrame>
      <xdr:nvGraphicFramePr>
        <xdr:cNvPr id="115" name="44 Gráfico"/>
        <xdr:cNvGraphicFramePr/>
      </xdr:nvGraphicFramePr>
      <xdr:xfrm>
        <a:off x="12882240" y="62199360"/>
        <a:ext cx="6097680" cy="242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312840</xdr:colOff>
      <xdr:row>329</xdr:row>
      <xdr:rowOff>37440</xdr:rowOff>
    </xdr:from>
    <xdr:to>
      <xdr:col>11</xdr:col>
      <xdr:colOff>567000</xdr:colOff>
      <xdr:row>341</xdr:row>
      <xdr:rowOff>16200</xdr:rowOff>
    </xdr:to>
    <xdr:graphicFrame>
      <xdr:nvGraphicFramePr>
        <xdr:cNvPr id="116" name="45 Gráfico"/>
        <xdr:cNvGraphicFramePr/>
      </xdr:nvGraphicFramePr>
      <xdr:xfrm>
        <a:off x="6599880" y="65212920"/>
        <a:ext cx="6134040" cy="237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12</xdr:col>
      <xdr:colOff>48240</xdr:colOff>
      <xdr:row>329</xdr:row>
      <xdr:rowOff>58320</xdr:rowOff>
    </xdr:from>
    <xdr:to>
      <xdr:col>17</xdr:col>
      <xdr:colOff>587880</xdr:colOff>
      <xdr:row>341</xdr:row>
      <xdr:rowOff>101160</xdr:rowOff>
    </xdr:to>
    <xdr:graphicFrame>
      <xdr:nvGraphicFramePr>
        <xdr:cNvPr id="117" name="46 Gráfico"/>
        <xdr:cNvGraphicFramePr/>
      </xdr:nvGraphicFramePr>
      <xdr:xfrm>
        <a:off x="13244040" y="65233800"/>
        <a:ext cx="5810040" cy="24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291600</xdr:colOff>
      <xdr:row>344</xdr:row>
      <xdr:rowOff>79560</xdr:rowOff>
    </xdr:from>
    <xdr:to>
      <xdr:col>11</xdr:col>
      <xdr:colOff>460800</xdr:colOff>
      <xdr:row>356</xdr:row>
      <xdr:rowOff>5760</xdr:rowOff>
    </xdr:to>
    <xdr:graphicFrame>
      <xdr:nvGraphicFramePr>
        <xdr:cNvPr id="118" name="47 Gráfico"/>
        <xdr:cNvGraphicFramePr/>
      </xdr:nvGraphicFramePr>
      <xdr:xfrm>
        <a:off x="6578640" y="68221080"/>
        <a:ext cx="6049080" cy="23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79920</xdr:colOff>
      <xdr:row>344</xdr:row>
      <xdr:rowOff>111240</xdr:rowOff>
    </xdr:from>
    <xdr:to>
      <xdr:col>17</xdr:col>
      <xdr:colOff>524520</xdr:colOff>
      <xdr:row>356</xdr:row>
      <xdr:rowOff>68400</xdr:rowOff>
    </xdr:to>
    <xdr:graphicFrame>
      <xdr:nvGraphicFramePr>
        <xdr:cNvPr id="119" name="48 Gráfico"/>
        <xdr:cNvGraphicFramePr/>
      </xdr:nvGraphicFramePr>
      <xdr:xfrm>
        <a:off x="13275720" y="68252760"/>
        <a:ext cx="5715000" cy="235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334080</xdr:colOff>
      <xdr:row>358</xdr:row>
      <xdr:rowOff>153360</xdr:rowOff>
    </xdr:from>
    <xdr:to>
      <xdr:col>11</xdr:col>
      <xdr:colOff>302400</xdr:colOff>
      <xdr:row>371</xdr:row>
      <xdr:rowOff>69480</xdr:rowOff>
    </xdr:to>
    <xdr:graphicFrame>
      <xdr:nvGraphicFramePr>
        <xdr:cNvPr id="120" name="49 Gráfico"/>
        <xdr:cNvGraphicFramePr/>
      </xdr:nvGraphicFramePr>
      <xdr:xfrm>
        <a:off x="6621120" y="71070480"/>
        <a:ext cx="5848200" cy="25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11</xdr:col>
      <xdr:colOff>577800</xdr:colOff>
      <xdr:row>358</xdr:row>
      <xdr:rowOff>132480</xdr:rowOff>
    </xdr:from>
    <xdr:to>
      <xdr:col>17</xdr:col>
      <xdr:colOff>302400</xdr:colOff>
      <xdr:row>370</xdr:row>
      <xdr:rowOff>101520</xdr:rowOff>
    </xdr:to>
    <xdr:graphicFrame>
      <xdr:nvGraphicFramePr>
        <xdr:cNvPr id="121" name="50 Gráfico"/>
        <xdr:cNvGraphicFramePr/>
      </xdr:nvGraphicFramePr>
      <xdr:xfrm>
        <a:off x="12744720" y="71049600"/>
        <a:ext cx="6023880" cy="236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302040</xdr:colOff>
      <xdr:row>373</xdr:row>
      <xdr:rowOff>100080</xdr:rowOff>
    </xdr:from>
    <xdr:to>
      <xdr:col>11</xdr:col>
      <xdr:colOff>79920</xdr:colOff>
      <xdr:row>385</xdr:row>
      <xdr:rowOff>175320</xdr:rowOff>
    </xdr:to>
    <xdr:graphicFrame>
      <xdr:nvGraphicFramePr>
        <xdr:cNvPr id="122" name="51 Gráfico"/>
        <xdr:cNvGraphicFramePr/>
      </xdr:nvGraphicFramePr>
      <xdr:xfrm>
        <a:off x="6589080" y="73983600"/>
        <a:ext cx="5657760" cy="24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291960</xdr:colOff>
      <xdr:row>373</xdr:row>
      <xdr:rowOff>68400</xdr:rowOff>
    </xdr:from>
    <xdr:to>
      <xdr:col>17</xdr:col>
      <xdr:colOff>37440</xdr:colOff>
      <xdr:row>385</xdr:row>
      <xdr:rowOff>132840</xdr:rowOff>
    </xdr:to>
    <xdr:graphicFrame>
      <xdr:nvGraphicFramePr>
        <xdr:cNvPr id="123" name="52 Gráfico"/>
        <xdr:cNvGraphicFramePr/>
      </xdr:nvGraphicFramePr>
      <xdr:xfrm>
        <a:off x="12458880" y="73951920"/>
        <a:ext cx="6044760" cy="245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302040</xdr:colOff>
      <xdr:row>387</xdr:row>
      <xdr:rowOff>185400</xdr:rowOff>
    </xdr:from>
    <xdr:to>
      <xdr:col>11</xdr:col>
      <xdr:colOff>418320</xdr:colOff>
      <xdr:row>399</xdr:row>
      <xdr:rowOff>68760</xdr:rowOff>
    </xdr:to>
    <xdr:graphicFrame>
      <xdr:nvGraphicFramePr>
        <xdr:cNvPr id="124" name="53 Gráfico"/>
        <xdr:cNvGraphicFramePr/>
      </xdr:nvGraphicFramePr>
      <xdr:xfrm>
        <a:off x="6589080" y="76844160"/>
        <a:ext cx="5996160" cy="227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789480</xdr:colOff>
      <xdr:row>388</xdr:row>
      <xdr:rowOff>15480</xdr:rowOff>
    </xdr:from>
    <xdr:to>
      <xdr:col>17</xdr:col>
      <xdr:colOff>587880</xdr:colOff>
      <xdr:row>399</xdr:row>
      <xdr:rowOff>57600</xdr:rowOff>
    </xdr:to>
    <xdr:graphicFrame>
      <xdr:nvGraphicFramePr>
        <xdr:cNvPr id="125" name="54 Gráfico"/>
        <xdr:cNvGraphicFramePr/>
      </xdr:nvGraphicFramePr>
      <xdr:xfrm>
        <a:off x="12956400" y="76865040"/>
        <a:ext cx="6097680" cy="224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207000</xdr:colOff>
      <xdr:row>402</xdr:row>
      <xdr:rowOff>26280</xdr:rowOff>
    </xdr:from>
    <xdr:to>
      <xdr:col>11</xdr:col>
      <xdr:colOff>323280</xdr:colOff>
      <xdr:row>413</xdr:row>
      <xdr:rowOff>175320</xdr:rowOff>
    </xdr:to>
    <xdr:graphicFrame>
      <xdr:nvGraphicFramePr>
        <xdr:cNvPr id="126" name="55 Gráfico"/>
        <xdr:cNvGraphicFramePr/>
      </xdr:nvGraphicFramePr>
      <xdr:xfrm>
        <a:off x="6494040" y="79651440"/>
        <a:ext cx="5996160" cy="235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11</xdr:col>
      <xdr:colOff>546120</xdr:colOff>
      <xdr:row>402</xdr:row>
      <xdr:rowOff>47160</xdr:rowOff>
    </xdr:from>
    <xdr:to>
      <xdr:col>17</xdr:col>
      <xdr:colOff>397440</xdr:colOff>
      <xdr:row>414</xdr:row>
      <xdr:rowOff>122400</xdr:rowOff>
    </xdr:to>
    <xdr:graphicFrame>
      <xdr:nvGraphicFramePr>
        <xdr:cNvPr id="127" name="56 Gráfico"/>
        <xdr:cNvGraphicFramePr/>
      </xdr:nvGraphicFramePr>
      <xdr:xfrm>
        <a:off x="12713040" y="79672320"/>
        <a:ext cx="6150600" cy="24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259920</xdr:colOff>
      <xdr:row>417</xdr:row>
      <xdr:rowOff>121320</xdr:rowOff>
    </xdr:from>
    <xdr:to>
      <xdr:col>11</xdr:col>
      <xdr:colOff>408240</xdr:colOff>
      <xdr:row>429</xdr:row>
      <xdr:rowOff>101160</xdr:rowOff>
    </xdr:to>
    <xdr:graphicFrame>
      <xdr:nvGraphicFramePr>
        <xdr:cNvPr id="128" name="57 Gráfico"/>
        <xdr:cNvGraphicFramePr/>
      </xdr:nvGraphicFramePr>
      <xdr:xfrm>
        <a:off x="6546960" y="82712520"/>
        <a:ext cx="6028200" cy="2374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11</xdr:col>
      <xdr:colOff>789480</xdr:colOff>
      <xdr:row>417</xdr:row>
      <xdr:rowOff>79200</xdr:rowOff>
    </xdr:from>
    <xdr:to>
      <xdr:col>17</xdr:col>
      <xdr:colOff>609120</xdr:colOff>
      <xdr:row>429</xdr:row>
      <xdr:rowOff>143640</xdr:rowOff>
    </xdr:to>
    <xdr:graphicFrame>
      <xdr:nvGraphicFramePr>
        <xdr:cNvPr id="129" name="58 Gráfico"/>
        <xdr:cNvGraphicFramePr/>
      </xdr:nvGraphicFramePr>
      <xdr:xfrm>
        <a:off x="12956400" y="82670400"/>
        <a:ext cx="6118920" cy="245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185760</xdr:colOff>
      <xdr:row>432</xdr:row>
      <xdr:rowOff>79200</xdr:rowOff>
    </xdr:from>
    <xdr:to>
      <xdr:col>11</xdr:col>
      <xdr:colOff>344520</xdr:colOff>
      <xdr:row>444</xdr:row>
      <xdr:rowOff>57960</xdr:rowOff>
    </xdr:to>
    <xdr:graphicFrame>
      <xdr:nvGraphicFramePr>
        <xdr:cNvPr id="130" name="59 Gráfico"/>
        <xdr:cNvGraphicFramePr/>
      </xdr:nvGraphicFramePr>
      <xdr:xfrm>
        <a:off x="6472800" y="85636440"/>
        <a:ext cx="6038640" cy="237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11</xdr:col>
      <xdr:colOff>725760</xdr:colOff>
      <xdr:row>432</xdr:row>
      <xdr:rowOff>47160</xdr:rowOff>
    </xdr:from>
    <xdr:to>
      <xdr:col>17</xdr:col>
      <xdr:colOff>524160</xdr:colOff>
      <xdr:row>444</xdr:row>
      <xdr:rowOff>47160</xdr:rowOff>
    </xdr:to>
    <xdr:graphicFrame>
      <xdr:nvGraphicFramePr>
        <xdr:cNvPr id="131" name="60 Gráfico"/>
        <xdr:cNvGraphicFramePr/>
      </xdr:nvGraphicFramePr>
      <xdr:xfrm>
        <a:off x="12892680" y="85604400"/>
        <a:ext cx="6097680" cy="239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387000</xdr:colOff>
      <xdr:row>446</xdr:row>
      <xdr:rowOff>174240</xdr:rowOff>
    </xdr:from>
    <xdr:to>
      <xdr:col>11</xdr:col>
      <xdr:colOff>588240</xdr:colOff>
      <xdr:row>459</xdr:row>
      <xdr:rowOff>5760</xdr:rowOff>
    </xdr:to>
    <xdr:graphicFrame>
      <xdr:nvGraphicFramePr>
        <xdr:cNvPr id="132" name="61 Gráfico"/>
        <xdr:cNvGraphicFramePr/>
      </xdr:nvGraphicFramePr>
      <xdr:xfrm>
        <a:off x="6674040" y="88507080"/>
        <a:ext cx="6081120" cy="24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12</xdr:col>
      <xdr:colOff>79920</xdr:colOff>
      <xdr:row>446</xdr:row>
      <xdr:rowOff>216720</xdr:rowOff>
    </xdr:from>
    <xdr:to>
      <xdr:col>17</xdr:col>
      <xdr:colOff>683280</xdr:colOff>
      <xdr:row>459</xdr:row>
      <xdr:rowOff>58680</xdr:rowOff>
    </xdr:to>
    <xdr:graphicFrame>
      <xdr:nvGraphicFramePr>
        <xdr:cNvPr id="133" name="62 Gráfico"/>
        <xdr:cNvGraphicFramePr/>
      </xdr:nvGraphicFramePr>
      <xdr:xfrm>
        <a:off x="13275720" y="88549560"/>
        <a:ext cx="5873760" cy="242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312840</xdr:colOff>
      <xdr:row>461</xdr:row>
      <xdr:rowOff>132120</xdr:rowOff>
    </xdr:from>
    <xdr:to>
      <xdr:col>11</xdr:col>
      <xdr:colOff>450360</xdr:colOff>
      <xdr:row>473</xdr:row>
      <xdr:rowOff>48240</xdr:rowOff>
    </xdr:to>
    <xdr:graphicFrame>
      <xdr:nvGraphicFramePr>
        <xdr:cNvPr id="134" name="63 Gráfico"/>
        <xdr:cNvGraphicFramePr/>
      </xdr:nvGraphicFramePr>
      <xdr:xfrm>
        <a:off x="6599880" y="91431000"/>
        <a:ext cx="6017400" cy="232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111600</xdr:colOff>
      <xdr:row>461</xdr:row>
      <xdr:rowOff>47160</xdr:rowOff>
    </xdr:from>
    <xdr:to>
      <xdr:col>17</xdr:col>
      <xdr:colOff>704160</xdr:colOff>
      <xdr:row>472</xdr:row>
      <xdr:rowOff>185400</xdr:rowOff>
    </xdr:to>
    <xdr:graphicFrame>
      <xdr:nvGraphicFramePr>
        <xdr:cNvPr id="135" name="64 Gráfico"/>
        <xdr:cNvGraphicFramePr/>
      </xdr:nvGraphicFramePr>
      <xdr:xfrm>
        <a:off x="13307400" y="91346040"/>
        <a:ext cx="5862960" cy="235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238680</xdr:colOff>
      <xdr:row>476</xdr:row>
      <xdr:rowOff>26640</xdr:rowOff>
    </xdr:from>
    <xdr:to>
      <xdr:col>11</xdr:col>
      <xdr:colOff>302040</xdr:colOff>
      <xdr:row>488</xdr:row>
      <xdr:rowOff>16560</xdr:rowOff>
    </xdr:to>
    <xdr:graphicFrame>
      <xdr:nvGraphicFramePr>
        <xdr:cNvPr id="136" name="65 Gráfico"/>
        <xdr:cNvGraphicFramePr/>
      </xdr:nvGraphicFramePr>
      <xdr:xfrm>
        <a:off x="6525720" y="94306680"/>
        <a:ext cx="5943240" cy="238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11</xdr:col>
      <xdr:colOff>683640</xdr:colOff>
      <xdr:row>475</xdr:row>
      <xdr:rowOff>185400</xdr:rowOff>
    </xdr:from>
    <xdr:to>
      <xdr:col>17</xdr:col>
      <xdr:colOff>492840</xdr:colOff>
      <xdr:row>488</xdr:row>
      <xdr:rowOff>69840</xdr:rowOff>
    </xdr:to>
    <xdr:graphicFrame>
      <xdr:nvGraphicFramePr>
        <xdr:cNvPr id="137" name="66 Gráfico"/>
        <xdr:cNvGraphicFramePr/>
      </xdr:nvGraphicFramePr>
      <xdr:xfrm>
        <a:off x="12850560" y="94275000"/>
        <a:ext cx="6108480" cy="246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302040</xdr:colOff>
      <xdr:row>489</xdr:row>
      <xdr:rowOff>185400</xdr:rowOff>
    </xdr:from>
    <xdr:to>
      <xdr:col>11</xdr:col>
      <xdr:colOff>333720</xdr:colOff>
      <xdr:row>501</xdr:row>
      <xdr:rowOff>111600</xdr:rowOff>
    </xdr:to>
    <xdr:graphicFrame>
      <xdr:nvGraphicFramePr>
        <xdr:cNvPr id="138" name="67 Gráfico"/>
        <xdr:cNvGraphicFramePr/>
      </xdr:nvGraphicFramePr>
      <xdr:xfrm>
        <a:off x="6589080" y="97050600"/>
        <a:ext cx="5911560" cy="232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11</xdr:col>
      <xdr:colOff>799920</xdr:colOff>
      <xdr:row>490</xdr:row>
      <xdr:rowOff>26640</xdr:rowOff>
    </xdr:from>
    <xdr:to>
      <xdr:col>17</xdr:col>
      <xdr:colOff>566640</xdr:colOff>
      <xdr:row>502</xdr:row>
      <xdr:rowOff>16560</xdr:rowOff>
    </xdr:to>
    <xdr:graphicFrame>
      <xdr:nvGraphicFramePr>
        <xdr:cNvPr id="139" name="68 Gráfico"/>
        <xdr:cNvGraphicFramePr/>
      </xdr:nvGraphicFramePr>
      <xdr:xfrm>
        <a:off x="12966840" y="97082280"/>
        <a:ext cx="6066000" cy="238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185760</xdr:colOff>
      <xdr:row>505</xdr:row>
      <xdr:rowOff>26640</xdr:rowOff>
    </xdr:from>
    <xdr:to>
      <xdr:col>11</xdr:col>
      <xdr:colOff>101160</xdr:colOff>
      <xdr:row>517</xdr:row>
      <xdr:rowOff>59040</xdr:rowOff>
    </xdr:to>
    <xdr:graphicFrame>
      <xdr:nvGraphicFramePr>
        <xdr:cNvPr id="140" name="69 Gráfico"/>
        <xdr:cNvGraphicFramePr/>
      </xdr:nvGraphicFramePr>
      <xdr:xfrm>
        <a:off x="6472800" y="100048320"/>
        <a:ext cx="5795280" cy="24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11</xdr:col>
      <xdr:colOff>493200</xdr:colOff>
      <xdr:row>505</xdr:row>
      <xdr:rowOff>47520</xdr:rowOff>
    </xdr:from>
    <xdr:to>
      <xdr:col>17</xdr:col>
      <xdr:colOff>355320</xdr:colOff>
      <xdr:row>517</xdr:row>
      <xdr:rowOff>37800</xdr:rowOff>
    </xdr:to>
    <xdr:graphicFrame>
      <xdr:nvGraphicFramePr>
        <xdr:cNvPr id="141" name="70 Gráfico"/>
        <xdr:cNvGraphicFramePr/>
      </xdr:nvGraphicFramePr>
      <xdr:xfrm>
        <a:off x="12660120" y="100069200"/>
        <a:ext cx="6161400" cy="240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521</xdr:row>
      <xdr:rowOff>31680</xdr:rowOff>
    </xdr:from>
    <xdr:to>
      <xdr:col>11</xdr:col>
      <xdr:colOff>122040</xdr:colOff>
      <xdr:row>533</xdr:row>
      <xdr:rowOff>101160</xdr:rowOff>
    </xdr:to>
    <xdr:graphicFrame>
      <xdr:nvGraphicFramePr>
        <xdr:cNvPr id="142" name="71 Gráfico"/>
        <xdr:cNvGraphicFramePr/>
      </xdr:nvGraphicFramePr>
      <xdr:xfrm>
        <a:off x="6642000" y="103272840"/>
        <a:ext cx="5646960" cy="241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11</xdr:col>
      <xdr:colOff>482400</xdr:colOff>
      <xdr:row>521</xdr:row>
      <xdr:rowOff>68760</xdr:rowOff>
    </xdr:from>
    <xdr:to>
      <xdr:col>17</xdr:col>
      <xdr:colOff>291600</xdr:colOff>
      <xdr:row>533</xdr:row>
      <xdr:rowOff>111600</xdr:rowOff>
    </xdr:to>
    <xdr:graphicFrame>
      <xdr:nvGraphicFramePr>
        <xdr:cNvPr id="143" name="72 Gráfico"/>
        <xdr:cNvGraphicFramePr/>
      </xdr:nvGraphicFramePr>
      <xdr:xfrm>
        <a:off x="12649320" y="103309920"/>
        <a:ext cx="6108480" cy="239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513720</xdr:colOff>
      <xdr:row>536</xdr:row>
      <xdr:rowOff>79560</xdr:rowOff>
    </xdr:from>
    <xdr:to>
      <xdr:col>11</xdr:col>
      <xdr:colOff>630000</xdr:colOff>
      <xdr:row>548</xdr:row>
      <xdr:rowOff>63720</xdr:rowOff>
    </xdr:to>
    <xdr:graphicFrame>
      <xdr:nvGraphicFramePr>
        <xdr:cNvPr id="144" name="73 Gráfico"/>
        <xdr:cNvGraphicFramePr/>
      </xdr:nvGraphicFramePr>
      <xdr:xfrm>
        <a:off x="6800760" y="106239240"/>
        <a:ext cx="5996160" cy="234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228240</xdr:colOff>
      <xdr:row>536</xdr:row>
      <xdr:rowOff>58320</xdr:rowOff>
    </xdr:from>
    <xdr:to>
      <xdr:col>17</xdr:col>
      <xdr:colOff>789120</xdr:colOff>
      <xdr:row>548</xdr:row>
      <xdr:rowOff>52200</xdr:rowOff>
    </xdr:to>
    <xdr:graphicFrame>
      <xdr:nvGraphicFramePr>
        <xdr:cNvPr id="145" name="74 Gráfico"/>
        <xdr:cNvGraphicFramePr/>
      </xdr:nvGraphicFramePr>
      <xdr:xfrm>
        <a:off x="13424040" y="106218000"/>
        <a:ext cx="5831280" cy="235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312840</xdr:colOff>
      <xdr:row>1</xdr:row>
      <xdr:rowOff>54360</xdr:rowOff>
    </xdr:from>
    <xdr:to>
      <xdr:col>11</xdr:col>
      <xdr:colOff>503280</xdr:colOff>
      <xdr:row>13</xdr:row>
      <xdr:rowOff>33840</xdr:rowOff>
    </xdr:to>
    <xdr:graphicFrame>
      <xdr:nvGraphicFramePr>
        <xdr:cNvPr id="146" name="75 Gráfico"/>
        <xdr:cNvGraphicFramePr/>
      </xdr:nvGraphicFramePr>
      <xdr:xfrm>
        <a:off x="6599880" y="244800"/>
        <a:ext cx="6070320" cy="23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11</xdr:col>
      <xdr:colOff>789480</xdr:colOff>
      <xdr:row>0</xdr:row>
      <xdr:rowOff>160200</xdr:rowOff>
    </xdr:from>
    <xdr:to>
      <xdr:col>17</xdr:col>
      <xdr:colOff>619920</xdr:colOff>
      <xdr:row>12</xdr:row>
      <xdr:rowOff>139680</xdr:rowOff>
    </xdr:to>
    <xdr:graphicFrame>
      <xdr:nvGraphicFramePr>
        <xdr:cNvPr id="147" name="76 Gráfico"/>
        <xdr:cNvGraphicFramePr/>
      </xdr:nvGraphicFramePr>
      <xdr:xfrm>
        <a:off x="12956400" y="160200"/>
        <a:ext cx="6129720" cy="23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86040</xdr:colOff>
      <xdr:row>15</xdr:row>
      <xdr:rowOff>94320</xdr:rowOff>
    </xdr:from>
    <xdr:to>
      <xdr:col>11</xdr:col>
      <xdr:colOff>83880</xdr:colOff>
      <xdr:row>30</xdr:row>
      <xdr:rowOff>15840</xdr:rowOff>
    </xdr:to>
    <xdr:graphicFrame>
      <xdr:nvGraphicFramePr>
        <xdr:cNvPr id="148" name="4 Gráfico"/>
        <xdr:cNvGraphicFramePr/>
      </xdr:nvGraphicFramePr>
      <xdr:xfrm>
        <a:off x="390600" y="2936520"/>
        <a:ext cx="981504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45</xdr:col>
      <xdr:colOff>495000</xdr:colOff>
      <xdr:row>14</xdr:row>
      <xdr:rowOff>161280</xdr:rowOff>
    </xdr:from>
    <xdr:to>
      <xdr:col>50</xdr:col>
      <xdr:colOff>797760</xdr:colOff>
      <xdr:row>29</xdr:row>
      <xdr:rowOff>73440</xdr:rowOff>
    </xdr:to>
    <xdr:graphicFrame>
      <xdr:nvGraphicFramePr>
        <xdr:cNvPr id="149" name="6 Gráfico"/>
        <xdr:cNvGraphicFramePr/>
      </xdr:nvGraphicFramePr>
      <xdr:xfrm>
        <a:off x="40042800" y="2813040"/>
        <a:ext cx="4963320" cy="2845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86400</xdr:colOff>
      <xdr:row>14</xdr:row>
      <xdr:rowOff>35640</xdr:rowOff>
    </xdr:from>
    <xdr:to>
      <xdr:col>7</xdr:col>
      <xdr:colOff>293040</xdr:colOff>
      <xdr:row>30</xdr:row>
      <xdr:rowOff>86760</xdr:rowOff>
    </xdr:to>
    <xdr:graphicFrame>
      <xdr:nvGraphicFramePr>
        <xdr:cNvPr id="150" name="1 Gráfico"/>
        <xdr:cNvGraphicFramePr/>
      </xdr:nvGraphicFramePr>
      <xdr:xfrm>
        <a:off x="390960" y="2649600"/>
        <a:ext cx="7687800" cy="28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42</xdr:col>
      <xdr:colOff>419040</xdr:colOff>
      <xdr:row>13</xdr:row>
      <xdr:rowOff>186480</xdr:rowOff>
    </xdr:from>
    <xdr:to>
      <xdr:col>48</xdr:col>
      <xdr:colOff>378720</xdr:colOff>
      <xdr:row>30</xdr:row>
      <xdr:rowOff>48600</xdr:rowOff>
    </xdr:to>
    <xdr:graphicFrame>
      <xdr:nvGraphicFramePr>
        <xdr:cNvPr id="151" name="4 Gráfico"/>
        <xdr:cNvGraphicFramePr/>
      </xdr:nvGraphicFramePr>
      <xdr:xfrm>
        <a:off x="37567080" y="2611440"/>
        <a:ext cx="6500160" cy="28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162000</xdr:colOff>
      <xdr:row>6</xdr:row>
      <xdr:rowOff>183960</xdr:rowOff>
    </xdr:from>
    <xdr:to>
      <xdr:col>5</xdr:col>
      <xdr:colOff>617040</xdr:colOff>
      <xdr:row>21</xdr:row>
      <xdr:rowOff>181800</xdr:rowOff>
    </xdr:to>
    <xdr:graphicFrame>
      <xdr:nvGraphicFramePr>
        <xdr:cNvPr id="152" name="1 Gráfico"/>
        <xdr:cNvGraphicFramePr/>
      </xdr:nvGraphicFramePr>
      <xdr:xfrm>
        <a:off x="466560" y="1326960"/>
        <a:ext cx="57898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78480</xdr:colOff>
      <xdr:row>7</xdr:row>
      <xdr:rowOff>24120</xdr:rowOff>
    </xdr:from>
    <xdr:to>
      <xdr:col>5</xdr:col>
      <xdr:colOff>601920</xdr:colOff>
      <xdr:row>22</xdr:row>
      <xdr:rowOff>21960</xdr:rowOff>
    </xdr:to>
    <xdr:graphicFrame>
      <xdr:nvGraphicFramePr>
        <xdr:cNvPr id="153" name="1 Gráfico"/>
        <xdr:cNvGraphicFramePr/>
      </xdr:nvGraphicFramePr>
      <xdr:xfrm>
        <a:off x="383040" y="1357560"/>
        <a:ext cx="585828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162000</xdr:colOff>
      <xdr:row>0</xdr:row>
      <xdr:rowOff>22320</xdr:rowOff>
    </xdr:from>
    <xdr:to>
      <xdr:col>3</xdr:col>
      <xdr:colOff>654840</xdr:colOff>
      <xdr:row>12</xdr:row>
      <xdr:rowOff>134640</xdr:rowOff>
    </xdr:to>
    <xdr:graphicFrame>
      <xdr:nvGraphicFramePr>
        <xdr:cNvPr id="154" name="1 Gráfico"/>
        <xdr:cNvGraphicFramePr/>
      </xdr:nvGraphicFramePr>
      <xdr:xfrm>
        <a:off x="162000" y="22320"/>
        <a:ext cx="6030360" cy="239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171360</xdr:colOff>
      <xdr:row>15</xdr:row>
      <xdr:rowOff>123120</xdr:rowOff>
    </xdr:from>
    <xdr:to>
      <xdr:col>11</xdr:col>
      <xdr:colOff>54720</xdr:colOff>
      <xdr:row>30</xdr:row>
      <xdr:rowOff>37440</xdr:rowOff>
    </xdr:to>
    <xdr:graphicFrame>
      <xdr:nvGraphicFramePr>
        <xdr:cNvPr id="155" name="2 Gráfico"/>
        <xdr:cNvGraphicFramePr/>
      </xdr:nvGraphicFramePr>
      <xdr:xfrm>
        <a:off x="9417960" y="3132720"/>
        <a:ext cx="589104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1162080</xdr:colOff>
      <xdr:row>0</xdr:row>
      <xdr:rowOff>31680</xdr:rowOff>
    </xdr:from>
    <xdr:to>
      <xdr:col>11</xdr:col>
      <xdr:colOff>674280</xdr:colOff>
      <xdr:row>11</xdr:row>
      <xdr:rowOff>20160</xdr:rowOff>
    </xdr:to>
    <xdr:graphicFrame>
      <xdr:nvGraphicFramePr>
        <xdr:cNvPr id="156" name="8 Gráfico"/>
        <xdr:cNvGraphicFramePr/>
      </xdr:nvGraphicFramePr>
      <xdr:xfrm>
        <a:off x="10408680" y="31680"/>
        <a:ext cx="5519880" cy="208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606600</xdr:colOff>
      <xdr:row>38</xdr:row>
      <xdr:rowOff>110520</xdr:rowOff>
    </xdr:from>
    <xdr:to>
      <xdr:col>4</xdr:col>
      <xdr:colOff>320040</xdr:colOff>
      <xdr:row>52</xdr:row>
      <xdr:rowOff>186120</xdr:rowOff>
    </xdr:to>
    <xdr:graphicFrame>
      <xdr:nvGraphicFramePr>
        <xdr:cNvPr id="157" name="2 Gráfico"/>
        <xdr:cNvGraphicFramePr/>
      </xdr:nvGraphicFramePr>
      <xdr:xfrm>
        <a:off x="606600" y="7578000"/>
        <a:ext cx="6190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1082880</xdr:colOff>
      <xdr:row>39</xdr:row>
      <xdr:rowOff>5760</xdr:rowOff>
    </xdr:from>
    <xdr:to>
      <xdr:col>10</xdr:col>
      <xdr:colOff>482040</xdr:colOff>
      <xdr:row>53</xdr:row>
      <xdr:rowOff>81360</xdr:rowOff>
    </xdr:to>
    <xdr:graphicFrame>
      <xdr:nvGraphicFramePr>
        <xdr:cNvPr id="158" name="3 Gráfico"/>
        <xdr:cNvGraphicFramePr/>
      </xdr:nvGraphicFramePr>
      <xdr:xfrm>
        <a:off x="8499960" y="7663680"/>
        <a:ext cx="6296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274680</xdr:colOff>
      <xdr:row>62</xdr:row>
      <xdr:rowOff>186120</xdr:rowOff>
    </xdr:from>
    <xdr:to>
      <xdr:col>4</xdr:col>
      <xdr:colOff>722160</xdr:colOff>
      <xdr:row>73</xdr:row>
      <xdr:rowOff>9720</xdr:rowOff>
    </xdr:to>
    <xdr:graphicFrame>
      <xdr:nvGraphicFramePr>
        <xdr:cNvPr id="159" name="3 Gráfico"/>
        <xdr:cNvGraphicFramePr/>
      </xdr:nvGraphicFramePr>
      <xdr:xfrm>
        <a:off x="274680" y="12301920"/>
        <a:ext cx="6924960" cy="191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1303200</xdr:colOff>
      <xdr:row>62</xdr:row>
      <xdr:rowOff>52920</xdr:rowOff>
    </xdr:from>
    <xdr:to>
      <xdr:col>10</xdr:col>
      <xdr:colOff>721800</xdr:colOff>
      <xdr:row>72</xdr:row>
      <xdr:rowOff>152640</xdr:rowOff>
    </xdr:to>
    <xdr:graphicFrame>
      <xdr:nvGraphicFramePr>
        <xdr:cNvPr id="160" name="5 Gráfico"/>
        <xdr:cNvGraphicFramePr/>
      </xdr:nvGraphicFramePr>
      <xdr:xfrm>
        <a:off x="8720280" y="12168720"/>
        <a:ext cx="6316200" cy="20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198360</xdr:colOff>
      <xdr:row>7</xdr:row>
      <xdr:rowOff>81360</xdr:rowOff>
    </xdr:from>
    <xdr:to>
      <xdr:col>7</xdr:col>
      <xdr:colOff>559800</xdr:colOff>
      <xdr:row>21</xdr:row>
      <xdr:rowOff>157320</xdr:rowOff>
    </xdr:to>
    <xdr:graphicFrame>
      <xdr:nvGraphicFramePr>
        <xdr:cNvPr id="161" name="1 Gráfico"/>
        <xdr:cNvGraphicFramePr/>
      </xdr:nvGraphicFramePr>
      <xdr:xfrm>
        <a:off x="198360" y="1414800"/>
        <a:ext cx="5974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33"/>
  <sheetViews>
    <sheetView windowProtection="false" showFormulas="false" showGridLines="true" showRowColHeaders="true" showZeros="true" rightToLeft="false" tabSelected="false" showOutlineSymbols="true" defaultGridColor="true" view="normal" topLeftCell="A530" colorId="64" zoomScale="90" zoomScaleNormal="90" zoomScalePageLayoutView="100" workbookViewId="0">
      <selection pane="topLeft" activeCell="D533" activeCellId="0" sqref="D533"/>
    </sheetView>
  </sheetViews>
  <sheetFormatPr defaultRowHeight="15"/>
  <cols>
    <col collapsed="false" hidden="false" max="1" min="1" style="0" width="2.2834008097166"/>
    <col collapsed="false" hidden="false" max="2" min="2" style="0" width="44.9959514170041"/>
    <col collapsed="false" hidden="false" max="3" min="3" style="0" width="10.1417004048583"/>
    <col collapsed="false" hidden="false" max="4" min="4" style="0" width="9.71255060728745"/>
    <col collapsed="false" hidden="false" max="5" min="5" style="0" width="10.1417004048583"/>
    <col collapsed="false" hidden="false" max="6" min="6" style="0" width="8.57085020242915"/>
    <col collapsed="false" hidden="false" max="7" min="7" style="0" width="10.1417004048583"/>
    <col collapsed="false" hidden="false" max="8" min="8" style="0" width="9.71255060728745"/>
    <col collapsed="false" hidden="false" max="10" min="9" style="0" width="11.4251012145749"/>
    <col collapsed="false" hidden="false" max="16" min="11" style="0" width="10.7125506072875"/>
    <col collapsed="false" hidden="false" max="17" min="17" style="0" width="12.995951417004"/>
    <col collapsed="false" hidden="false" max="1025" min="18" style="0" width="11.4251012145749"/>
  </cols>
  <sheetData>
    <row r="1" customFormat="false" ht="15" hidden="false" customHeight="false" outlineLevel="0" collapsed="false">
      <c r="A1" s="1"/>
      <c r="B1" s="1" t="s">
        <v>0</v>
      </c>
      <c r="K1" s="1" t="s">
        <v>1</v>
      </c>
    </row>
    <row r="2" customFormat="false" ht="14.45" hidden="false" customHeight="true" outlineLevel="0" collapsed="false">
      <c r="A2" s="1"/>
    </row>
    <row r="3" customFormat="false" ht="18.75" hidden="false" customHeight="true" outlineLevel="0" collapsed="false">
      <c r="A3" s="1"/>
    </row>
    <row r="4" customFormat="false" ht="15" hidden="false" customHeight="false" outlineLevel="0" collapsed="false">
      <c r="A4" s="1"/>
    </row>
    <row r="5" customFormat="false" ht="15" hidden="false" customHeight="false" outlineLevel="0" collapsed="false">
      <c r="A5" s="1"/>
    </row>
    <row r="6" customFormat="false" ht="21" hidden="false" customHeight="false" outlineLevel="0" collapsed="false">
      <c r="A6" s="1"/>
      <c r="B6" s="2" t="n">
        <v>42335</v>
      </c>
      <c r="C6" s="3" t="s">
        <v>2</v>
      </c>
      <c r="D6" s="3" t="s">
        <v>3</v>
      </c>
      <c r="E6" s="3" t="s">
        <v>4</v>
      </c>
    </row>
    <row r="7" customFormat="false" ht="15" hidden="false" customHeight="false" outlineLevel="0" collapsed="false">
      <c r="A7" s="1"/>
      <c r="B7" s="4" t="s">
        <v>5</v>
      </c>
      <c r="C7" s="5" t="n">
        <v>51</v>
      </c>
      <c r="D7" s="5" t="n">
        <v>195</v>
      </c>
      <c r="E7" s="6" t="n">
        <f aca="false">(C7-D7)/C7</f>
        <v>-2.82352941176471</v>
      </c>
    </row>
    <row r="8" customFormat="false" ht="15" hidden="false" customHeight="false" outlineLevel="0" collapsed="false">
      <c r="A8" s="1"/>
      <c r="B8" s="7" t="s">
        <v>6</v>
      </c>
      <c r="C8" s="8" t="n">
        <v>35</v>
      </c>
      <c r="D8" s="8" t="n">
        <v>0</v>
      </c>
      <c r="E8" s="9" t="n">
        <f aca="false">(C8-D8)/C8</f>
        <v>1</v>
      </c>
    </row>
    <row r="9" customFormat="false" ht="15" hidden="false" customHeight="false" outlineLevel="0" collapsed="false">
      <c r="A9" s="1"/>
      <c r="B9" s="7" t="s">
        <v>7</v>
      </c>
      <c r="C9" s="8" t="n">
        <v>80</v>
      </c>
      <c r="D9" s="8" t="n">
        <v>45</v>
      </c>
      <c r="E9" s="9" t="n">
        <f aca="false">(C9-D9)/C9</f>
        <v>0.4375</v>
      </c>
    </row>
    <row r="10" customFormat="false" ht="15" hidden="false" customHeight="false" outlineLevel="0" collapsed="false">
      <c r="A10" s="1"/>
      <c r="B10" s="7" t="s">
        <v>8</v>
      </c>
      <c r="C10" s="8" t="n">
        <v>23</v>
      </c>
      <c r="D10" s="8" t="n">
        <v>147</v>
      </c>
      <c r="E10" s="9" t="n">
        <f aca="false">(C10-D10)/C10</f>
        <v>-5.39130434782609</v>
      </c>
    </row>
    <row r="11" customFormat="false" ht="15" hidden="false" customHeight="false" outlineLevel="0" collapsed="false">
      <c r="A11" s="1"/>
      <c r="B11" s="7" t="s">
        <v>9</v>
      </c>
      <c r="C11" s="8" t="n">
        <v>90</v>
      </c>
      <c r="D11" s="8" t="n">
        <v>0</v>
      </c>
      <c r="E11" s="9" t="n">
        <f aca="false">(C11-D11)/C11</f>
        <v>1</v>
      </c>
    </row>
    <row r="12" customFormat="false" ht="15" hidden="false" customHeight="false" outlineLevel="0" collapsed="false">
      <c r="B12" s="7" t="s">
        <v>10</v>
      </c>
      <c r="C12" s="8" t="n">
        <v>142</v>
      </c>
      <c r="D12" s="8" t="n">
        <v>124</v>
      </c>
      <c r="E12" s="9" t="n">
        <f aca="false">(C12-D12)/C12</f>
        <v>0.126760563380282</v>
      </c>
    </row>
    <row r="13" customFormat="false" ht="15" hidden="false" customHeight="false" outlineLevel="0" collapsed="false">
      <c r="C13" s="10"/>
      <c r="D13" s="11"/>
    </row>
    <row r="14" customFormat="false" ht="32.25" hidden="false" customHeight="true" outlineLevel="0" collapsed="false">
      <c r="C14" s="10"/>
      <c r="D14" s="11"/>
    </row>
    <row r="15" customFormat="false" ht="18.75" hidden="false" customHeight="true" outlineLevel="0" collapsed="false">
      <c r="C15" s="10"/>
      <c r="D15" s="11"/>
    </row>
    <row r="16" customFormat="false" ht="18.75" hidden="false" customHeight="true" outlineLevel="0" collapsed="false">
      <c r="C16" s="10"/>
      <c r="D16" s="11"/>
    </row>
    <row r="17" customFormat="false" ht="15" hidden="false" customHeight="false" outlineLevel="0" collapsed="false">
      <c r="C17" s="10"/>
      <c r="D17" s="11"/>
    </row>
    <row r="18" s="12" customFormat="true" ht="15" hidden="false" customHeight="false" outlineLevel="0" collapsed="false">
      <c r="C18" s="13"/>
    </row>
    <row r="20" customFormat="false" ht="21" hidden="false" customHeight="false" outlineLevel="0" collapsed="false">
      <c r="B20" s="2" t="n">
        <v>42349</v>
      </c>
      <c r="C20" s="3" t="s">
        <v>2</v>
      </c>
      <c r="D20" s="3" t="s">
        <v>3</v>
      </c>
      <c r="E20" s="3" t="s">
        <v>4</v>
      </c>
    </row>
    <row r="21" customFormat="false" ht="15" hidden="false" customHeight="false" outlineLevel="0" collapsed="false">
      <c r="B21" s="4" t="s">
        <v>5</v>
      </c>
      <c r="C21" s="5" t="n">
        <f aca="false">51*4</f>
        <v>204</v>
      </c>
      <c r="D21" s="5" t="n">
        <v>74</v>
      </c>
      <c r="E21" s="6" t="n">
        <f aca="false">(C21-D21)/C21</f>
        <v>0.637254901960784</v>
      </c>
    </row>
    <row r="22" customFormat="false" ht="13.8" hidden="false" customHeight="false" outlineLevel="0" collapsed="false">
      <c r="B22" s="7" t="s">
        <v>6</v>
      </c>
      <c r="C22" s="8" t="n">
        <f aca="false">35*4</f>
        <v>140</v>
      </c>
      <c r="D22" s="8" t="n">
        <v>54</v>
      </c>
      <c r="E22" s="9" t="n">
        <f aca="false">(C22-D22)/C22</f>
        <v>0.614285714285714</v>
      </c>
    </row>
    <row r="23" customFormat="false" ht="15" hidden="false" customHeight="false" outlineLevel="0" collapsed="false">
      <c r="B23" s="7" t="s">
        <v>7</v>
      </c>
      <c r="C23" s="8" t="n">
        <v>80</v>
      </c>
      <c r="D23" s="8" t="n">
        <v>40</v>
      </c>
      <c r="E23" s="9" t="n">
        <f aca="false">(C23-D23)/C23</f>
        <v>0.5</v>
      </c>
    </row>
    <row r="24" customFormat="false" ht="15" hidden="false" customHeight="false" outlineLevel="0" collapsed="false">
      <c r="B24" s="7" t="s">
        <v>8</v>
      </c>
      <c r="C24" s="8" t="n">
        <f aca="false">23*4</f>
        <v>92</v>
      </c>
      <c r="D24" s="8" t="n">
        <v>45</v>
      </c>
      <c r="E24" s="9" t="n">
        <f aca="false">(C24-D24)/C24</f>
        <v>0.510869565217391</v>
      </c>
    </row>
    <row r="25" customFormat="false" ht="15" hidden="false" customHeight="false" outlineLevel="0" collapsed="false">
      <c r="B25" s="7" t="s">
        <v>9</v>
      </c>
      <c r="C25" s="8" t="n">
        <v>90</v>
      </c>
      <c r="D25" s="8" t="n">
        <v>187</v>
      </c>
      <c r="E25" s="9" t="n">
        <f aca="false">(C25-D25)/C25</f>
        <v>-1.07777777777778</v>
      </c>
    </row>
    <row r="26" customFormat="false" ht="15" hidden="false" customHeight="false" outlineLevel="0" collapsed="false">
      <c r="B26" s="7" t="s">
        <v>10</v>
      </c>
      <c r="C26" s="8" t="n">
        <f aca="false">142*4</f>
        <v>568</v>
      </c>
      <c r="D26" s="8" t="n">
        <v>463</v>
      </c>
      <c r="E26" s="9" t="n">
        <f aca="false">(C26-D26)/C26</f>
        <v>0.184859154929577</v>
      </c>
    </row>
    <row r="32" s="12" customFormat="true" ht="15" hidden="false" customHeight="false" outlineLevel="0" collapsed="false"/>
    <row r="34" s="11" customFormat="true" ht="15" hidden="false" customHeight="false" outlineLevel="0" collapsed="false"/>
    <row r="36" customFormat="false" ht="18.75" hidden="false" customHeight="false" outlineLevel="0" collapsed="false">
      <c r="B36" s="14" t="s">
        <v>11</v>
      </c>
    </row>
    <row r="37" customFormat="false" ht="21" hidden="false" customHeight="false" outlineLevel="0" collapsed="false">
      <c r="B37" s="2" t="n">
        <v>42366</v>
      </c>
      <c r="C37" s="15" t="s">
        <v>2</v>
      </c>
      <c r="D37" s="15" t="s">
        <v>3</v>
      </c>
      <c r="E37" s="15" t="s">
        <v>4</v>
      </c>
    </row>
    <row r="38" customFormat="false" ht="15" hidden="false" customHeight="false" outlineLevel="0" collapsed="false">
      <c r="B38" s="4" t="s">
        <v>5</v>
      </c>
      <c r="C38" s="5" t="n">
        <v>51</v>
      </c>
      <c r="D38" s="5" t="n">
        <v>6</v>
      </c>
      <c r="E38" s="6" t="n">
        <f aca="false">(C38-D38)/C38</f>
        <v>0.882352941176471</v>
      </c>
    </row>
    <row r="39" customFormat="false" ht="15" hidden="false" customHeight="false" outlineLevel="0" collapsed="false">
      <c r="B39" s="7" t="s">
        <v>6</v>
      </c>
      <c r="C39" s="8" t="n">
        <v>35</v>
      </c>
      <c r="D39" s="8" t="n">
        <v>21</v>
      </c>
      <c r="E39" s="9" t="n">
        <f aca="false">(C39-D39)/C39</f>
        <v>0.4</v>
      </c>
    </row>
    <row r="40" customFormat="false" ht="15" hidden="false" customHeight="false" outlineLevel="0" collapsed="false">
      <c r="B40" s="7" t="s">
        <v>7</v>
      </c>
      <c r="C40" s="8" t="n">
        <v>80</v>
      </c>
      <c r="D40" s="8" t="n">
        <v>0</v>
      </c>
      <c r="E40" s="9" t="n">
        <f aca="false">(C40-D40)/C40</f>
        <v>1</v>
      </c>
    </row>
    <row r="41" customFormat="false" ht="15" hidden="false" customHeight="false" outlineLevel="0" collapsed="false">
      <c r="B41" s="7" t="s">
        <v>8</v>
      </c>
      <c r="C41" s="8" t="n">
        <v>23</v>
      </c>
      <c r="D41" s="8" t="n">
        <v>12</v>
      </c>
      <c r="E41" s="9" t="n">
        <f aca="false">(C41-D41)/C41</f>
        <v>0.478260869565217</v>
      </c>
    </row>
    <row r="42" customFormat="false" ht="15" hidden="false" customHeight="false" outlineLevel="0" collapsed="false">
      <c r="B42" s="7" t="s">
        <v>9</v>
      </c>
      <c r="C42" s="8" t="n">
        <v>0</v>
      </c>
      <c r="D42" s="8" t="n">
        <v>0</v>
      </c>
      <c r="E42" s="9" t="e">
        <f aca="false">(C42-D42)/C42</f>
        <v>#DIV/0!</v>
      </c>
    </row>
    <row r="43" customFormat="false" ht="15" hidden="false" customHeight="false" outlineLevel="0" collapsed="false">
      <c r="B43" s="7" t="s">
        <v>10</v>
      </c>
      <c r="C43" s="8" t="n">
        <v>142</v>
      </c>
      <c r="D43" s="8" t="n">
        <f aca="false">39+41</f>
        <v>80</v>
      </c>
      <c r="E43" s="9" t="n">
        <f aca="false">(C43-D43)/C43</f>
        <v>0.436619718309859</v>
      </c>
    </row>
    <row r="48" s="12" customFormat="true" ht="15" hidden="false" customHeight="false" outlineLevel="0" collapsed="false"/>
    <row r="49" customFormat="false" ht="18.75" hidden="false" customHeight="false" outlineLevel="0" collapsed="false">
      <c r="B49" s="16" t="s">
        <v>12</v>
      </c>
    </row>
    <row r="50" customFormat="false" ht="21" hidden="false" customHeight="false" outlineLevel="0" collapsed="false">
      <c r="B50" s="2" t="n">
        <v>42335</v>
      </c>
      <c r="C50" s="3" t="s">
        <v>2</v>
      </c>
      <c r="D50" s="3" t="s">
        <v>3</v>
      </c>
      <c r="E50" s="3" t="s">
        <v>4</v>
      </c>
    </row>
    <row r="51" customFormat="false" ht="15" hidden="false" customHeight="false" outlineLevel="0" collapsed="false">
      <c r="B51" s="4" t="s">
        <v>5</v>
      </c>
      <c r="C51" s="5" t="n">
        <v>51</v>
      </c>
      <c r="D51" s="5" t="n">
        <v>6</v>
      </c>
      <c r="E51" s="6" t="n">
        <f aca="false">(C51-D51)/C51</f>
        <v>0.882352941176471</v>
      </c>
    </row>
    <row r="52" customFormat="false" ht="15" hidden="false" customHeight="false" outlineLevel="0" collapsed="false">
      <c r="B52" s="7" t="s">
        <v>6</v>
      </c>
      <c r="C52" s="8" t="n">
        <v>35</v>
      </c>
      <c r="D52" s="8" t="n">
        <v>15</v>
      </c>
      <c r="E52" s="9" t="n">
        <f aca="false">(C52-D52)/C52</f>
        <v>0.571428571428571</v>
      </c>
    </row>
    <row r="53" customFormat="false" ht="15" hidden="false" customHeight="false" outlineLevel="0" collapsed="false">
      <c r="B53" s="7" t="s">
        <v>7</v>
      </c>
      <c r="C53" s="8" t="n">
        <v>240</v>
      </c>
      <c r="D53" s="8" t="n">
        <v>244</v>
      </c>
      <c r="E53" s="9" t="n">
        <f aca="false">(C53-D53)/C53</f>
        <v>-0.0166666666666667</v>
      </c>
    </row>
    <row r="54" customFormat="false" ht="15" hidden="false" customHeight="false" outlineLevel="0" collapsed="false">
      <c r="B54" s="7" t="s">
        <v>8</v>
      </c>
      <c r="C54" s="8" t="n">
        <v>23</v>
      </c>
      <c r="D54" s="8" t="n">
        <v>15</v>
      </c>
      <c r="E54" s="9" t="n">
        <f aca="false">(C54-D54)/C54</f>
        <v>0.347826086956522</v>
      </c>
    </row>
    <row r="55" customFormat="false" ht="15" hidden="false" customHeight="false" outlineLevel="0" collapsed="false">
      <c r="B55" s="7" t="s">
        <v>9</v>
      </c>
      <c r="C55" s="8" t="n">
        <v>0</v>
      </c>
      <c r="D55" s="8" t="n">
        <v>0</v>
      </c>
      <c r="E55" s="9" t="e">
        <f aca="false">(C55-D55)/C55</f>
        <v>#DIV/0!</v>
      </c>
    </row>
    <row r="56" customFormat="false" ht="15" hidden="false" customHeight="false" outlineLevel="0" collapsed="false">
      <c r="B56" s="7" t="s">
        <v>10</v>
      </c>
      <c r="C56" s="8" t="n">
        <v>142</v>
      </c>
      <c r="D56" s="8" t="n">
        <v>66</v>
      </c>
      <c r="E56" s="9" t="n">
        <f aca="false">(C56-D56)/C56</f>
        <v>0.535211267605634</v>
      </c>
    </row>
    <row r="62" s="12" customFormat="true" ht="15" hidden="false" customHeight="false" outlineLevel="0" collapsed="false"/>
    <row r="63" customFormat="false" ht="18.75" hidden="false" customHeight="false" outlineLevel="0" collapsed="false">
      <c r="B63" s="16" t="s">
        <v>13</v>
      </c>
    </row>
    <row r="64" customFormat="false" ht="21" hidden="false" customHeight="false" outlineLevel="0" collapsed="false">
      <c r="B64" s="2" t="n">
        <v>42335</v>
      </c>
      <c r="C64" s="3" t="s">
        <v>2</v>
      </c>
      <c r="D64" s="3" t="s">
        <v>3</v>
      </c>
      <c r="E64" s="3" t="s">
        <v>4</v>
      </c>
    </row>
    <row r="65" customFormat="false" ht="15" hidden="false" customHeight="false" outlineLevel="0" collapsed="false">
      <c r="B65" s="4" t="s">
        <v>5</v>
      </c>
      <c r="C65" s="5" t="n">
        <v>51</v>
      </c>
      <c r="D65" s="5" t="n">
        <v>7</v>
      </c>
      <c r="E65" s="6" t="n">
        <f aca="false">(C65-D65)/C65</f>
        <v>0.862745098039216</v>
      </c>
    </row>
    <row r="66" customFormat="false" ht="15" hidden="false" customHeight="false" outlineLevel="0" collapsed="false">
      <c r="B66" s="7" t="s">
        <v>6</v>
      </c>
      <c r="C66" s="8" t="n">
        <v>35</v>
      </c>
      <c r="D66" s="8" t="n">
        <v>10</v>
      </c>
      <c r="E66" s="9" t="n">
        <f aca="false">(C66-D66)/C66</f>
        <v>0.714285714285714</v>
      </c>
    </row>
    <row r="67" customFormat="false" ht="15" hidden="false" customHeight="false" outlineLevel="0" collapsed="false">
      <c r="B67" s="7" t="s">
        <v>7</v>
      </c>
      <c r="C67" s="8" t="n">
        <v>80</v>
      </c>
      <c r="D67" s="8" t="n">
        <v>76</v>
      </c>
      <c r="E67" s="9" t="n">
        <f aca="false">(C67-D67)/C67</f>
        <v>0.05</v>
      </c>
    </row>
    <row r="68" customFormat="false" ht="15" hidden="false" customHeight="false" outlineLevel="0" collapsed="false">
      <c r="B68" s="7" t="s">
        <v>8</v>
      </c>
      <c r="C68" s="8" t="n">
        <v>23</v>
      </c>
      <c r="D68" s="8" t="n">
        <v>23</v>
      </c>
      <c r="E68" s="9" t="n">
        <f aca="false">(C68-D68)/C68</f>
        <v>0</v>
      </c>
    </row>
    <row r="69" customFormat="false" ht="15" hidden="false" customHeight="false" outlineLevel="0" collapsed="false">
      <c r="B69" s="7" t="s">
        <v>9</v>
      </c>
      <c r="C69" s="8" t="n">
        <v>0</v>
      </c>
      <c r="D69" s="8" t="n">
        <v>0</v>
      </c>
      <c r="E69" s="9" t="e">
        <f aca="false">(C69-D69)/C69</f>
        <v>#DIV/0!</v>
      </c>
    </row>
    <row r="70" customFormat="false" ht="15" hidden="false" customHeight="false" outlineLevel="0" collapsed="false">
      <c r="B70" s="7" t="s">
        <v>10</v>
      </c>
      <c r="C70" s="8" t="n">
        <v>142</v>
      </c>
      <c r="D70" s="8" t="n">
        <v>73</v>
      </c>
      <c r="E70" s="9" t="n">
        <f aca="false">(C70-D70)/C70</f>
        <v>0.485915492957747</v>
      </c>
    </row>
    <row r="76" s="12" customFormat="true" ht="15" hidden="false" customHeight="false" outlineLevel="0" collapsed="false"/>
    <row r="77" customFormat="false" ht="18.75" hidden="false" customHeight="false" outlineLevel="0" collapsed="false">
      <c r="B77" s="16" t="s">
        <v>14</v>
      </c>
    </row>
    <row r="78" customFormat="false" ht="21" hidden="false" customHeight="false" outlineLevel="0" collapsed="false">
      <c r="B78" s="2" t="n">
        <v>42335</v>
      </c>
      <c r="C78" s="3" t="s">
        <v>2</v>
      </c>
      <c r="D78" s="3" t="s">
        <v>3</v>
      </c>
      <c r="E78" s="3" t="s">
        <v>4</v>
      </c>
    </row>
    <row r="79" customFormat="false" ht="15" hidden="false" customHeight="false" outlineLevel="0" collapsed="false">
      <c r="B79" s="4" t="s">
        <v>5</v>
      </c>
      <c r="C79" s="5" t="n">
        <v>51</v>
      </c>
      <c r="D79" s="5" t="n">
        <v>988</v>
      </c>
      <c r="E79" s="6" t="n">
        <f aca="false">(C79-D79)/C79</f>
        <v>-18.3725490196078</v>
      </c>
    </row>
    <row r="80" customFormat="false" ht="15" hidden="false" customHeight="false" outlineLevel="0" collapsed="false">
      <c r="B80" s="7" t="s">
        <v>6</v>
      </c>
      <c r="C80" s="8" t="n">
        <v>35</v>
      </c>
      <c r="D80" s="8" t="n">
        <v>15</v>
      </c>
      <c r="E80" s="9" t="n">
        <f aca="false">(C80-D80)/C80</f>
        <v>0.571428571428571</v>
      </c>
    </row>
    <row r="81" customFormat="false" ht="15" hidden="false" customHeight="false" outlineLevel="0" collapsed="false">
      <c r="B81" s="7" t="s">
        <v>7</v>
      </c>
      <c r="C81" s="8" t="n">
        <v>80</v>
      </c>
      <c r="D81" s="8" t="n">
        <v>0</v>
      </c>
      <c r="E81" s="9" t="n">
        <f aca="false">(C81-D81)/C81</f>
        <v>1</v>
      </c>
    </row>
    <row r="82" customFormat="false" ht="15" hidden="false" customHeight="false" outlineLevel="0" collapsed="false">
      <c r="B82" s="7" t="s">
        <v>8</v>
      </c>
      <c r="C82" s="8" t="n">
        <v>23</v>
      </c>
      <c r="D82" s="8" t="n">
        <v>41</v>
      </c>
      <c r="E82" s="9" t="n">
        <f aca="false">(C82-D82)/C82</f>
        <v>-0.782608695652174</v>
      </c>
    </row>
    <row r="83" customFormat="false" ht="15" hidden="false" customHeight="false" outlineLevel="0" collapsed="false">
      <c r="B83" s="7" t="s">
        <v>9</v>
      </c>
      <c r="C83" s="8" t="n">
        <v>0</v>
      </c>
      <c r="D83" s="8" t="n">
        <v>0</v>
      </c>
      <c r="E83" s="9" t="e">
        <f aca="false">(C83-D83)/C83</f>
        <v>#DIV/0!</v>
      </c>
    </row>
    <row r="84" customFormat="false" ht="15" hidden="false" customHeight="false" outlineLevel="0" collapsed="false">
      <c r="B84" s="7" t="s">
        <v>10</v>
      </c>
      <c r="C84" s="8" t="n">
        <v>142</v>
      </c>
      <c r="D84" s="8" t="n">
        <v>64</v>
      </c>
      <c r="E84" s="9" t="n">
        <f aca="false">(C84-D84)/C84</f>
        <v>0.549295774647887</v>
      </c>
    </row>
    <row r="89" s="12" customFormat="true" ht="15" hidden="false" customHeight="false" outlineLevel="0" collapsed="false"/>
    <row r="90" customFormat="false" ht="18.75" hidden="false" customHeight="false" outlineLevel="0" collapsed="false">
      <c r="B90" s="16" t="s">
        <v>15</v>
      </c>
    </row>
    <row r="91" customFormat="false" ht="21" hidden="false" customHeight="false" outlineLevel="0" collapsed="false">
      <c r="B91" s="2" t="n">
        <v>42335</v>
      </c>
      <c r="C91" s="3" t="s">
        <v>2</v>
      </c>
      <c r="D91" s="3" t="s">
        <v>3</v>
      </c>
      <c r="E91" s="3" t="s">
        <v>4</v>
      </c>
    </row>
    <row r="92" customFormat="false" ht="15" hidden="false" customHeight="false" outlineLevel="0" collapsed="false">
      <c r="B92" s="4" t="s">
        <v>5</v>
      </c>
      <c r="C92" s="5" t="n">
        <v>51</v>
      </c>
      <c r="D92" s="5" t="n">
        <v>15</v>
      </c>
      <c r="E92" s="6" t="n">
        <f aca="false">(C92-D92)/C92</f>
        <v>0.705882352941176</v>
      </c>
    </row>
    <row r="93" customFormat="false" ht="15" hidden="false" customHeight="false" outlineLevel="0" collapsed="false">
      <c r="B93" s="7" t="s">
        <v>6</v>
      </c>
      <c r="C93" s="8" t="n">
        <v>35</v>
      </c>
      <c r="D93" s="8" t="n">
        <v>90</v>
      </c>
      <c r="E93" s="9" t="n">
        <f aca="false">(C93-D93)/C93</f>
        <v>-1.57142857142857</v>
      </c>
    </row>
    <row r="94" customFormat="false" ht="15" hidden="false" customHeight="false" outlineLevel="0" collapsed="false">
      <c r="B94" s="7" t="s">
        <v>7</v>
      </c>
      <c r="C94" s="8" t="n">
        <v>80</v>
      </c>
      <c r="D94" s="8" t="n">
        <v>89</v>
      </c>
      <c r="E94" s="9" t="n">
        <f aca="false">(C94-D94)/C94</f>
        <v>-0.1125</v>
      </c>
    </row>
    <row r="95" customFormat="false" ht="15" hidden="false" customHeight="false" outlineLevel="0" collapsed="false">
      <c r="B95" s="7" t="s">
        <v>8</v>
      </c>
      <c r="C95" s="8" t="n">
        <v>23</v>
      </c>
      <c r="D95" s="8" t="n">
        <v>8</v>
      </c>
      <c r="E95" s="9" t="n">
        <f aca="false">(C95-D95)/C95</f>
        <v>0.652173913043478</v>
      </c>
    </row>
    <row r="96" customFormat="false" ht="15" hidden="false" customHeight="false" outlineLevel="0" collapsed="false">
      <c r="B96" s="7" t="s">
        <v>9</v>
      </c>
      <c r="C96" s="8" t="n">
        <v>0</v>
      </c>
      <c r="D96" s="8" t="n">
        <v>0</v>
      </c>
      <c r="E96" s="9" t="e">
        <f aca="false">(C96-D96)/C96</f>
        <v>#DIV/0!</v>
      </c>
    </row>
    <row r="97" customFormat="false" ht="15" hidden="false" customHeight="false" outlineLevel="0" collapsed="false">
      <c r="B97" s="7" t="s">
        <v>10</v>
      </c>
      <c r="C97" s="8" t="n">
        <v>142</v>
      </c>
      <c r="D97" s="8" t="n">
        <v>17</v>
      </c>
      <c r="E97" s="9" t="n">
        <f aca="false">(C97-D97)/C97</f>
        <v>0.880281690140845</v>
      </c>
    </row>
    <row r="102" s="12" customFormat="true" ht="15" hidden="false" customHeight="false" outlineLevel="0" collapsed="false"/>
    <row r="104" customFormat="false" ht="18.75" hidden="false" customHeight="false" outlineLevel="0" collapsed="false">
      <c r="B104" s="16" t="s">
        <v>16</v>
      </c>
    </row>
    <row r="105" customFormat="false" ht="21" hidden="false" customHeight="false" outlineLevel="0" collapsed="false">
      <c r="B105" s="2" t="n">
        <v>42335</v>
      </c>
      <c r="C105" s="3" t="s">
        <v>2</v>
      </c>
      <c r="D105" s="3" t="s">
        <v>3</v>
      </c>
      <c r="E105" s="3" t="s">
        <v>4</v>
      </c>
    </row>
    <row r="106" customFormat="false" ht="15" hidden="false" customHeight="false" outlineLevel="0" collapsed="false">
      <c r="B106" s="4" t="s">
        <v>5</v>
      </c>
      <c r="C106" s="5" t="n">
        <v>51</v>
      </c>
      <c r="D106" s="5" t="n">
        <v>20</v>
      </c>
      <c r="E106" s="6" t="n">
        <f aca="false">(C106-D106)/C106</f>
        <v>0.607843137254902</v>
      </c>
    </row>
    <row r="107" customFormat="false" ht="15" hidden="false" customHeight="false" outlineLevel="0" collapsed="false">
      <c r="B107" s="7" t="s">
        <v>6</v>
      </c>
      <c r="C107" s="8" t="n">
        <v>35</v>
      </c>
      <c r="D107" s="8" t="n">
        <v>5</v>
      </c>
      <c r="E107" s="9" t="n">
        <f aca="false">(C107-D107)/C107</f>
        <v>0.857142857142857</v>
      </c>
    </row>
    <row r="108" customFormat="false" ht="15" hidden="false" customHeight="false" outlineLevel="0" collapsed="false">
      <c r="B108" s="7" t="s">
        <v>7</v>
      </c>
      <c r="C108" s="8" t="n">
        <v>80</v>
      </c>
      <c r="D108" s="8" t="n">
        <v>0</v>
      </c>
      <c r="E108" s="9" t="n">
        <f aca="false">(C108-D108)/C108</f>
        <v>1</v>
      </c>
    </row>
    <row r="109" customFormat="false" ht="15" hidden="false" customHeight="false" outlineLevel="0" collapsed="false">
      <c r="B109" s="7" t="s">
        <v>8</v>
      </c>
      <c r="C109" s="8" t="n">
        <v>23</v>
      </c>
      <c r="D109" s="8" t="n">
        <v>10</v>
      </c>
      <c r="E109" s="9" t="n">
        <f aca="false">(C109-D109)/C109</f>
        <v>0.565217391304348</v>
      </c>
    </row>
    <row r="110" customFormat="false" ht="15" hidden="false" customHeight="false" outlineLevel="0" collapsed="false">
      <c r="B110" s="7" t="s">
        <v>9</v>
      </c>
      <c r="C110" s="8" t="n">
        <v>0</v>
      </c>
      <c r="D110" s="8" t="n">
        <v>0</v>
      </c>
      <c r="E110" s="9" t="e">
        <f aca="false">(C110-D110)/C110</f>
        <v>#DIV/0!</v>
      </c>
    </row>
    <row r="111" customFormat="false" ht="15" hidden="false" customHeight="false" outlineLevel="0" collapsed="false">
      <c r="B111" s="7" t="s">
        <v>10</v>
      </c>
      <c r="C111" s="8" t="n">
        <v>142</v>
      </c>
      <c r="D111" s="8" t="n">
        <v>27</v>
      </c>
      <c r="E111" s="9" t="n">
        <f aca="false">(C111-D111)/C111</f>
        <v>0.809859154929577</v>
      </c>
    </row>
    <row r="116" s="12" customFormat="true" ht="15" hidden="false" customHeight="false" outlineLevel="0" collapsed="false"/>
    <row r="118" customFormat="false" ht="18.75" hidden="false" customHeight="false" outlineLevel="0" collapsed="false">
      <c r="B118" s="16" t="s">
        <v>17</v>
      </c>
    </row>
    <row r="119" customFormat="false" ht="21" hidden="false" customHeight="false" outlineLevel="0" collapsed="false">
      <c r="B119" s="2" t="n">
        <v>42335</v>
      </c>
      <c r="C119" s="3" t="s">
        <v>2</v>
      </c>
      <c r="D119" s="3" t="s">
        <v>3</v>
      </c>
      <c r="E119" s="3" t="s">
        <v>4</v>
      </c>
    </row>
    <row r="120" customFormat="false" ht="15" hidden="false" customHeight="false" outlineLevel="0" collapsed="false">
      <c r="B120" s="4" t="s">
        <v>5</v>
      </c>
      <c r="C120" s="5" t="n">
        <v>51</v>
      </c>
      <c r="D120" s="5" t="n">
        <v>0</v>
      </c>
      <c r="E120" s="6" t="n">
        <f aca="false">(C120-D120)/C120</f>
        <v>1</v>
      </c>
    </row>
    <row r="121" customFormat="false" ht="15" hidden="false" customHeight="false" outlineLevel="0" collapsed="false">
      <c r="B121" s="7" t="s">
        <v>6</v>
      </c>
      <c r="C121" s="8" t="n">
        <v>35</v>
      </c>
      <c r="D121" s="8" t="n">
        <v>22</v>
      </c>
      <c r="E121" s="9" t="n">
        <f aca="false">(C121-D121)/C121</f>
        <v>0.371428571428571</v>
      </c>
    </row>
    <row r="122" customFormat="false" ht="15" hidden="false" customHeight="false" outlineLevel="0" collapsed="false">
      <c r="B122" s="7" t="s">
        <v>7</v>
      </c>
      <c r="C122" s="8" t="n">
        <v>0</v>
      </c>
      <c r="D122" s="8" t="n">
        <v>0</v>
      </c>
      <c r="E122" s="9" t="e">
        <f aca="false">(C122-D122)/C122</f>
        <v>#DIV/0!</v>
      </c>
    </row>
    <row r="123" customFormat="false" ht="15" hidden="false" customHeight="false" outlineLevel="0" collapsed="false">
      <c r="B123" s="7" t="s">
        <v>8</v>
      </c>
      <c r="C123" s="8" t="n">
        <v>23</v>
      </c>
      <c r="D123" s="8" t="n">
        <v>27</v>
      </c>
      <c r="E123" s="9" t="n">
        <f aca="false">(C123-D123)/C123</f>
        <v>-0.173913043478261</v>
      </c>
    </row>
    <row r="124" customFormat="false" ht="15" hidden="false" customHeight="false" outlineLevel="0" collapsed="false">
      <c r="B124" s="7" t="s">
        <v>9</v>
      </c>
      <c r="C124" s="8" t="n">
        <v>90</v>
      </c>
      <c r="D124" s="8" t="n">
        <v>1</v>
      </c>
      <c r="E124" s="9" t="n">
        <f aca="false">(C124-D124)/C124</f>
        <v>0.988888888888889</v>
      </c>
    </row>
    <row r="125" customFormat="false" ht="15" hidden="false" customHeight="false" outlineLevel="0" collapsed="false">
      <c r="B125" s="7" t="s">
        <v>10</v>
      </c>
      <c r="C125" s="8" t="n">
        <v>142</v>
      </c>
      <c r="D125" s="8" t="n">
        <v>0</v>
      </c>
      <c r="E125" s="9" t="n">
        <f aca="false">(C125-D125)/C125</f>
        <v>1</v>
      </c>
    </row>
    <row r="130" s="12" customFormat="true" ht="15" hidden="false" customHeight="false" outlineLevel="0" collapsed="false"/>
    <row r="133" customFormat="false" ht="18.75" hidden="false" customHeight="false" outlineLevel="0" collapsed="false">
      <c r="B133" s="16" t="s">
        <v>18</v>
      </c>
    </row>
    <row r="134" customFormat="false" ht="21" hidden="false" customHeight="false" outlineLevel="0" collapsed="false">
      <c r="B134" s="2" t="n">
        <v>42335</v>
      </c>
      <c r="C134" s="3" t="s">
        <v>2</v>
      </c>
      <c r="D134" s="3" t="s">
        <v>3</v>
      </c>
      <c r="E134" s="3" t="s">
        <v>4</v>
      </c>
    </row>
    <row r="135" customFormat="false" ht="15" hidden="false" customHeight="false" outlineLevel="0" collapsed="false">
      <c r="B135" s="4" t="s">
        <v>5</v>
      </c>
      <c r="C135" s="5" t="n">
        <v>51</v>
      </c>
      <c r="D135" s="5" t="n">
        <v>10</v>
      </c>
      <c r="E135" s="6" t="n">
        <f aca="false">(C135-D135)/C135</f>
        <v>0.803921568627451</v>
      </c>
    </row>
    <row r="136" customFormat="false" ht="15" hidden="false" customHeight="false" outlineLevel="0" collapsed="false">
      <c r="B136" s="7" t="s">
        <v>6</v>
      </c>
      <c r="C136" s="8" t="n">
        <v>35</v>
      </c>
      <c r="D136" s="8" t="n">
        <v>0</v>
      </c>
      <c r="E136" s="9" t="n">
        <f aca="false">(C136-D136)/C136</f>
        <v>1</v>
      </c>
    </row>
    <row r="137" customFormat="false" ht="15" hidden="false" customHeight="false" outlineLevel="0" collapsed="false">
      <c r="B137" s="7" t="s">
        <v>7</v>
      </c>
      <c r="C137" s="8" t="n">
        <v>80</v>
      </c>
      <c r="D137" s="8" t="n">
        <v>0</v>
      </c>
      <c r="E137" s="9" t="n">
        <f aca="false">(C137-D137)/C137</f>
        <v>1</v>
      </c>
    </row>
    <row r="138" customFormat="false" ht="15" hidden="false" customHeight="false" outlineLevel="0" collapsed="false">
      <c r="B138" s="7" t="s">
        <v>8</v>
      </c>
      <c r="C138" s="8" t="n">
        <v>23</v>
      </c>
      <c r="D138" s="8" t="n">
        <v>0</v>
      </c>
      <c r="E138" s="9" t="n">
        <f aca="false">(C138-D138)/C138</f>
        <v>1</v>
      </c>
    </row>
    <row r="139" customFormat="false" ht="15" hidden="false" customHeight="false" outlineLevel="0" collapsed="false">
      <c r="B139" s="7" t="s">
        <v>9</v>
      </c>
      <c r="C139" s="8" t="n">
        <v>0</v>
      </c>
      <c r="D139" s="8" t="n">
        <v>0</v>
      </c>
      <c r="E139" s="9" t="e">
        <f aca="false">(C139-D139)/C139</f>
        <v>#DIV/0!</v>
      </c>
    </row>
    <row r="140" customFormat="false" ht="15" hidden="false" customHeight="false" outlineLevel="0" collapsed="false">
      <c r="B140" s="7" t="s">
        <v>10</v>
      </c>
      <c r="C140" s="8" t="n">
        <v>142</v>
      </c>
      <c r="D140" s="8" t="n">
        <v>42</v>
      </c>
      <c r="E140" s="9" t="n">
        <f aca="false">(C140-D140)/C140</f>
        <v>0.704225352112676</v>
      </c>
    </row>
    <row r="143" s="12" customFormat="true" ht="15" hidden="false" customHeight="false" outlineLevel="0" collapsed="false"/>
    <row r="146" customFormat="false" ht="18.75" hidden="false" customHeight="false" outlineLevel="0" collapsed="false">
      <c r="B146" s="16" t="s">
        <v>19</v>
      </c>
    </row>
    <row r="147" customFormat="false" ht="21" hidden="false" customHeight="false" outlineLevel="0" collapsed="false">
      <c r="B147" s="2" t="n">
        <v>42335</v>
      </c>
      <c r="C147" s="3" t="s">
        <v>2</v>
      </c>
      <c r="D147" s="3" t="s">
        <v>3</v>
      </c>
      <c r="E147" s="3" t="s">
        <v>4</v>
      </c>
    </row>
    <row r="148" customFormat="false" ht="15" hidden="false" customHeight="false" outlineLevel="0" collapsed="false">
      <c r="B148" s="4" t="s">
        <v>5</v>
      </c>
      <c r="C148" s="5" t="n">
        <v>51</v>
      </c>
      <c r="D148" s="5" t="n">
        <v>5</v>
      </c>
      <c r="E148" s="6" t="n">
        <f aca="false">(C148-D148)/C148</f>
        <v>0.901960784313726</v>
      </c>
    </row>
    <row r="149" customFormat="false" ht="15" hidden="false" customHeight="false" outlineLevel="0" collapsed="false">
      <c r="B149" s="7" t="s">
        <v>6</v>
      </c>
      <c r="C149" s="8" t="n">
        <v>35</v>
      </c>
      <c r="D149" s="8" t="n">
        <v>0</v>
      </c>
      <c r="E149" s="9" t="n">
        <f aca="false">(C149-D149)/C149</f>
        <v>1</v>
      </c>
    </row>
    <row r="150" customFormat="false" ht="15" hidden="false" customHeight="false" outlineLevel="0" collapsed="false">
      <c r="B150" s="7" t="s">
        <v>7</v>
      </c>
      <c r="C150" s="8" t="n">
        <v>0</v>
      </c>
      <c r="D150" s="8" t="n">
        <v>0</v>
      </c>
      <c r="E150" s="9" t="e">
        <f aca="false">(C150-D150)/C150</f>
        <v>#DIV/0!</v>
      </c>
    </row>
    <row r="151" customFormat="false" ht="15" hidden="false" customHeight="false" outlineLevel="0" collapsed="false">
      <c r="B151" s="7" t="s">
        <v>8</v>
      </c>
      <c r="C151" s="8" t="n">
        <v>23</v>
      </c>
      <c r="D151" s="8" t="n">
        <v>0</v>
      </c>
      <c r="E151" s="9" t="n">
        <f aca="false">(C151-D151)/C151</f>
        <v>1</v>
      </c>
    </row>
    <row r="152" customFormat="false" ht="15" hidden="false" customHeight="false" outlineLevel="0" collapsed="false">
      <c r="B152" s="7" t="s">
        <v>9</v>
      </c>
      <c r="C152" s="8" t="n">
        <v>90</v>
      </c>
      <c r="D152" s="8" t="n">
        <v>113</v>
      </c>
      <c r="E152" s="9" t="n">
        <f aca="false">(C152-D152)/C152</f>
        <v>-0.255555555555556</v>
      </c>
    </row>
    <row r="153" customFormat="false" ht="15" hidden="false" customHeight="false" outlineLevel="0" collapsed="false">
      <c r="B153" s="7" t="s">
        <v>10</v>
      </c>
      <c r="C153" s="8" t="n">
        <v>142</v>
      </c>
      <c r="D153" s="8" t="n">
        <v>96</v>
      </c>
      <c r="E153" s="9" t="n">
        <f aca="false">(C153-D153)/C153</f>
        <v>0.323943661971831</v>
      </c>
    </row>
    <row r="158" s="12" customFormat="true" ht="15" hidden="false" customHeight="false" outlineLevel="0" collapsed="false"/>
    <row r="161" customFormat="false" ht="18.75" hidden="false" customHeight="false" outlineLevel="0" collapsed="false">
      <c r="B161" s="16" t="s">
        <v>20</v>
      </c>
    </row>
    <row r="162" customFormat="false" ht="21" hidden="false" customHeight="false" outlineLevel="0" collapsed="false">
      <c r="B162" s="2" t="n">
        <v>42335</v>
      </c>
      <c r="C162" s="3" t="s">
        <v>2</v>
      </c>
      <c r="D162" s="3" t="s">
        <v>3</v>
      </c>
      <c r="E162" s="3" t="s">
        <v>4</v>
      </c>
    </row>
    <row r="163" customFormat="false" ht="15" hidden="false" customHeight="false" outlineLevel="0" collapsed="false">
      <c r="B163" s="4" t="s">
        <v>5</v>
      </c>
      <c r="C163" s="5" t="n">
        <v>51</v>
      </c>
      <c r="D163" s="5" t="n">
        <v>51</v>
      </c>
      <c r="E163" s="6" t="n">
        <f aca="false">(C163-D163)/C163</f>
        <v>0</v>
      </c>
    </row>
    <row r="164" customFormat="false" ht="15" hidden="false" customHeight="false" outlineLevel="0" collapsed="false">
      <c r="B164" s="7" t="s">
        <v>6</v>
      </c>
      <c r="C164" s="8" t="n">
        <v>35</v>
      </c>
      <c r="D164" s="8" t="n">
        <v>209</v>
      </c>
      <c r="E164" s="9" t="n">
        <f aca="false">(C164-D164)/C164</f>
        <v>-4.97142857142857</v>
      </c>
    </row>
    <row r="165" customFormat="false" ht="15" hidden="false" customHeight="false" outlineLevel="0" collapsed="false">
      <c r="B165" s="7" t="s">
        <v>7</v>
      </c>
      <c r="C165" s="8" t="n">
        <v>80</v>
      </c>
      <c r="D165" s="8" t="n">
        <v>43</v>
      </c>
      <c r="E165" s="9" t="n">
        <f aca="false">(C165-D165)/C165</f>
        <v>0.4625</v>
      </c>
    </row>
    <row r="166" customFormat="false" ht="15" hidden="false" customHeight="false" outlineLevel="0" collapsed="false">
      <c r="B166" s="7" t="s">
        <v>8</v>
      </c>
      <c r="C166" s="8" t="n">
        <v>23</v>
      </c>
      <c r="D166" s="8" t="n">
        <v>4</v>
      </c>
      <c r="E166" s="9" t="n">
        <f aca="false">(C166-D166)/C166</f>
        <v>0.826086956521739</v>
      </c>
    </row>
    <row r="167" customFormat="false" ht="15" hidden="false" customHeight="false" outlineLevel="0" collapsed="false">
      <c r="B167" s="7" t="s">
        <v>9</v>
      </c>
      <c r="C167" s="8" t="n">
        <v>0</v>
      </c>
      <c r="D167" s="8" t="n">
        <v>0</v>
      </c>
      <c r="E167" s="9" t="e">
        <f aca="false">(C167-D167)/C167</f>
        <v>#DIV/0!</v>
      </c>
    </row>
    <row r="168" customFormat="false" ht="15" hidden="false" customHeight="false" outlineLevel="0" collapsed="false">
      <c r="B168" s="7" t="s">
        <v>10</v>
      </c>
      <c r="C168" s="8" t="n">
        <v>142</v>
      </c>
      <c r="D168" s="8" t="n">
        <v>30</v>
      </c>
      <c r="E168" s="9" t="n">
        <f aca="false">(C168-D168)/C168</f>
        <v>0.788732394366197</v>
      </c>
    </row>
    <row r="171" s="12" customFormat="true" ht="15" hidden="false" customHeight="false" outlineLevel="0" collapsed="false"/>
    <row r="173" customFormat="false" ht="18.75" hidden="false" customHeight="false" outlineLevel="0" collapsed="false">
      <c r="B173" s="16" t="s">
        <v>21</v>
      </c>
    </row>
    <row r="174" customFormat="false" ht="21" hidden="false" customHeight="false" outlineLevel="0" collapsed="false">
      <c r="B174" s="2" t="n">
        <v>42335</v>
      </c>
      <c r="C174" s="3" t="s">
        <v>2</v>
      </c>
      <c r="D174" s="3" t="s">
        <v>3</v>
      </c>
      <c r="E174" s="3" t="s">
        <v>4</v>
      </c>
    </row>
    <row r="175" customFormat="false" ht="15" hidden="false" customHeight="false" outlineLevel="0" collapsed="false">
      <c r="B175" s="4" t="s">
        <v>5</v>
      </c>
      <c r="C175" s="5" t="n">
        <v>51</v>
      </c>
      <c r="D175" s="5" t="n">
        <v>10</v>
      </c>
      <c r="E175" s="6" t="n">
        <f aca="false">(C175-D175)/C175</f>
        <v>0.803921568627451</v>
      </c>
    </row>
    <row r="176" customFormat="false" ht="15" hidden="false" customHeight="false" outlineLevel="0" collapsed="false">
      <c r="B176" s="7" t="s">
        <v>6</v>
      </c>
      <c r="C176" s="8" t="n">
        <v>35</v>
      </c>
      <c r="D176" s="8" t="n">
        <v>0</v>
      </c>
      <c r="E176" s="9" t="n">
        <f aca="false">(C176-D176)/C176</f>
        <v>1</v>
      </c>
    </row>
    <row r="177" customFormat="false" ht="15" hidden="false" customHeight="false" outlineLevel="0" collapsed="false">
      <c r="B177" s="7" t="s">
        <v>7</v>
      </c>
      <c r="C177" s="8" t="n">
        <v>0</v>
      </c>
      <c r="D177" s="8" t="n">
        <v>0</v>
      </c>
      <c r="E177" s="9" t="e">
        <f aca="false">(C177-D177)/C177</f>
        <v>#DIV/0!</v>
      </c>
    </row>
    <row r="178" customFormat="false" ht="15" hidden="false" customHeight="false" outlineLevel="0" collapsed="false">
      <c r="B178" s="7" t="s">
        <v>8</v>
      </c>
      <c r="C178" s="8" t="n">
        <v>23</v>
      </c>
      <c r="D178" s="8" t="n">
        <v>0</v>
      </c>
      <c r="E178" s="9" t="n">
        <f aca="false">(C178-D178)/C178</f>
        <v>1</v>
      </c>
    </row>
    <row r="179" customFormat="false" ht="15" hidden="false" customHeight="false" outlineLevel="0" collapsed="false">
      <c r="B179" s="7" t="s">
        <v>9</v>
      </c>
      <c r="C179" s="8" t="n">
        <v>90</v>
      </c>
      <c r="D179" s="8" t="n">
        <v>110</v>
      </c>
      <c r="E179" s="9" t="n">
        <f aca="false">(C179-D179)/C179</f>
        <v>-0.222222222222222</v>
      </c>
    </row>
    <row r="180" customFormat="false" ht="15" hidden="false" customHeight="false" outlineLevel="0" collapsed="false">
      <c r="B180" s="7" t="s">
        <v>10</v>
      </c>
      <c r="C180" s="8" t="n">
        <v>142</v>
      </c>
      <c r="D180" s="8" t="n">
        <v>42</v>
      </c>
      <c r="E180" s="9" t="n">
        <f aca="false">(C180-D180)/C180</f>
        <v>0.704225352112676</v>
      </c>
    </row>
    <row r="186" s="12" customFormat="true" ht="15" hidden="false" customHeight="false" outlineLevel="0" collapsed="false"/>
    <row r="187" customFormat="false" ht="15.75" hidden="false" customHeight="true" outlineLevel="0" collapsed="false"/>
    <row r="188" customFormat="false" ht="18.75" hidden="false" customHeight="false" outlineLevel="0" collapsed="false">
      <c r="B188" s="16" t="s">
        <v>22</v>
      </c>
    </row>
    <row r="189" customFormat="false" ht="21" hidden="false" customHeight="false" outlineLevel="0" collapsed="false">
      <c r="B189" s="2" t="n">
        <v>42335</v>
      </c>
      <c r="C189" s="3" t="s">
        <v>2</v>
      </c>
      <c r="D189" s="3" t="s">
        <v>3</v>
      </c>
      <c r="E189" s="3" t="s">
        <v>4</v>
      </c>
    </row>
    <row r="190" customFormat="false" ht="15" hidden="false" customHeight="false" outlineLevel="0" collapsed="false">
      <c r="B190" s="4" t="s">
        <v>5</v>
      </c>
      <c r="C190" s="5" t="n">
        <v>51</v>
      </c>
      <c r="D190" s="5" t="n">
        <v>12</v>
      </c>
      <c r="E190" s="6" t="n">
        <f aca="false">(C190-D190)/C190</f>
        <v>0.764705882352941</v>
      </c>
    </row>
    <row r="191" customFormat="false" ht="15" hidden="false" customHeight="false" outlineLevel="0" collapsed="false">
      <c r="B191" s="7" t="s">
        <v>6</v>
      </c>
      <c r="C191" s="8" t="n">
        <v>35</v>
      </c>
      <c r="D191" s="8" t="n">
        <v>0</v>
      </c>
      <c r="E191" s="9" t="n">
        <f aca="false">(C191-D191)/C191</f>
        <v>1</v>
      </c>
    </row>
    <row r="192" customFormat="false" ht="15" hidden="false" customHeight="false" outlineLevel="0" collapsed="false">
      <c r="B192" s="7" t="s">
        <v>7</v>
      </c>
      <c r="C192" s="8" t="n">
        <v>0</v>
      </c>
      <c r="D192" s="8" t="n">
        <v>0</v>
      </c>
      <c r="E192" s="9" t="e">
        <f aca="false">(C192-D192)/C192</f>
        <v>#DIV/0!</v>
      </c>
    </row>
    <row r="193" customFormat="false" ht="15" hidden="false" customHeight="false" outlineLevel="0" collapsed="false">
      <c r="B193" s="7" t="s">
        <v>8</v>
      </c>
      <c r="C193" s="8" t="n">
        <v>23</v>
      </c>
      <c r="D193" s="8" t="n">
        <v>0</v>
      </c>
      <c r="E193" s="9" t="n">
        <f aca="false">(C193-D193)/C193</f>
        <v>1</v>
      </c>
    </row>
    <row r="194" customFormat="false" ht="15" hidden="false" customHeight="false" outlineLevel="0" collapsed="false">
      <c r="B194" s="7" t="s">
        <v>9</v>
      </c>
      <c r="C194" s="8" t="n">
        <v>90</v>
      </c>
      <c r="D194" s="8" t="n">
        <v>43</v>
      </c>
      <c r="E194" s="9" t="n">
        <f aca="false">(C194-D194)/C194</f>
        <v>0.522222222222222</v>
      </c>
    </row>
    <row r="195" customFormat="false" ht="15" hidden="false" customHeight="false" outlineLevel="0" collapsed="false">
      <c r="B195" s="7" t="s">
        <v>10</v>
      </c>
      <c r="C195" s="8" t="n">
        <v>142</v>
      </c>
      <c r="D195" s="8" t="n">
        <v>3</v>
      </c>
      <c r="E195" s="9" t="n">
        <f aca="false">(C195-D195)/C195</f>
        <v>0.97887323943662</v>
      </c>
    </row>
    <row r="200" s="12" customFormat="true" ht="15" hidden="false" customHeight="false" outlineLevel="0" collapsed="false"/>
    <row r="203" customFormat="false" ht="18.75" hidden="false" customHeight="false" outlineLevel="0" collapsed="false">
      <c r="B203" s="16" t="s">
        <v>23</v>
      </c>
    </row>
    <row r="204" customFormat="false" ht="21" hidden="false" customHeight="false" outlineLevel="0" collapsed="false">
      <c r="B204" s="2" t="n">
        <v>42335</v>
      </c>
      <c r="C204" s="3" t="s">
        <v>2</v>
      </c>
      <c r="D204" s="3" t="s">
        <v>3</v>
      </c>
      <c r="E204" s="3" t="s">
        <v>4</v>
      </c>
    </row>
    <row r="205" customFormat="false" ht="15" hidden="false" customHeight="false" outlineLevel="0" collapsed="false">
      <c r="B205" s="4" t="s">
        <v>5</v>
      </c>
      <c r="C205" s="5" t="n">
        <v>51</v>
      </c>
      <c r="D205" s="5" t="n">
        <v>3</v>
      </c>
      <c r="E205" s="6" t="n">
        <f aca="false">(C205-D205)/C205</f>
        <v>0.941176470588235</v>
      </c>
    </row>
    <row r="206" customFormat="false" ht="15" hidden="false" customHeight="false" outlineLevel="0" collapsed="false">
      <c r="B206" s="7" t="s">
        <v>6</v>
      </c>
      <c r="C206" s="8" t="n">
        <v>35</v>
      </c>
      <c r="D206" s="8" t="n">
        <v>0</v>
      </c>
      <c r="E206" s="9" t="n">
        <f aca="false">(C206-D206)/C206</f>
        <v>1</v>
      </c>
    </row>
    <row r="207" customFormat="false" ht="15" hidden="false" customHeight="false" outlineLevel="0" collapsed="false">
      <c r="B207" s="7" t="s">
        <v>7</v>
      </c>
      <c r="C207" s="8" t="n">
        <v>0</v>
      </c>
      <c r="D207" s="8" t="n">
        <v>0</v>
      </c>
      <c r="E207" s="9" t="e">
        <f aca="false">(C207-D207)/C207</f>
        <v>#DIV/0!</v>
      </c>
    </row>
    <row r="208" customFormat="false" ht="15" hidden="false" customHeight="false" outlineLevel="0" collapsed="false">
      <c r="B208" s="7" t="s">
        <v>8</v>
      </c>
      <c r="C208" s="8" t="n">
        <v>23</v>
      </c>
      <c r="D208" s="8" t="n">
        <v>0</v>
      </c>
      <c r="E208" s="9" t="n">
        <f aca="false">(C208-D208)/C208</f>
        <v>1</v>
      </c>
    </row>
    <row r="209" customFormat="false" ht="15" hidden="false" customHeight="false" outlineLevel="0" collapsed="false">
      <c r="B209" s="7" t="s">
        <v>9</v>
      </c>
      <c r="C209" s="8" t="n">
        <v>90</v>
      </c>
      <c r="D209" s="8" t="n">
        <v>5</v>
      </c>
      <c r="E209" s="9" t="n">
        <f aca="false">(C209-D209)/C209</f>
        <v>0.944444444444444</v>
      </c>
    </row>
    <row r="210" customFormat="false" ht="15" hidden="false" customHeight="false" outlineLevel="0" collapsed="false">
      <c r="B210" s="7" t="s">
        <v>10</v>
      </c>
      <c r="C210" s="8" t="n">
        <v>142</v>
      </c>
      <c r="D210" s="8" t="n">
        <v>3</v>
      </c>
      <c r="E210" s="9" t="n">
        <f aca="false">(C210-D210)/C210</f>
        <v>0.97887323943662</v>
      </c>
    </row>
    <row r="215" s="12" customFormat="true" ht="15" hidden="false" customHeight="false" outlineLevel="0" collapsed="false"/>
    <row r="218" customFormat="false" ht="18.75" hidden="false" customHeight="false" outlineLevel="0" collapsed="false">
      <c r="B218" s="16" t="s">
        <v>24</v>
      </c>
    </row>
    <row r="219" customFormat="false" ht="21" hidden="false" customHeight="false" outlineLevel="0" collapsed="false">
      <c r="B219" s="2" t="n">
        <v>42335</v>
      </c>
      <c r="C219" s="3" t="s">
        <v>2</v>
      </c>
      <c r="D219" s="3" t="s">
        <v>3</v>
      </c>
      <c r="E219" s="3" t="s">
        <v>4</v>
      </c>
    </row>
    <row r="220" customFormat="false" ht="15" hidden="false" customHeight="false" outlineLevel="0" collapsed="false">
      <c r="B220" s="4" t="s">
        <v>5</v>
      </c>
      <c r="C220" s="5" t="n">
        <v>51</v>
      </c>
      <c r="D220" s="5" t="n">
        <v>601</v>
      </c>
      <c r="E220" s="6" t="n">
        <f aca="false">(C220-D220)/C220</f>
        <v>-10.7843137254902</v>
      </c>
    </row>
    <row r="221" customFormat="false" ht="15" hidden="false" customHeight="false" outlineLevel="0" collapsed="false">
      <c r="B221" s="7" t="s">
        <v>6</v>
      </c>
      <c r="C221" s="8" t="n">
        <v>35</v>
      </c>
      <c r="D221" s="8" t="n">
        <v>57</v>
      </c>
      <c r="E221" s="9" t="n">
        <f aca="false">(C221-D221)/C221</f>
        <v>-0.628571428571429</v>
      </c>
    </row>
    <row r="222" customFormat="false" ht="15" hidden="false" customHeight="false" outlineLevel="0" collapsed="false">
      <c r="B222" s="7" t="s">
        <v>7</v>
      </c>
      <c r="C222" s="8" t="n">
        <v>240</v>
      </c>
      <c r="D222" s="8" t="n">
        <v>317</v>
      </c>
      <c r="E222" s="9" t="n">
        <f aca="false">(C222-D222)/C222</f>
        <v>-0.320833333333333</v>
      </c>
    </row>
    <row r="223" customFormat="false" ht="15" hidden="false" customHeight="false" outlineLevel="0" collapsed="false">
      <c r="B223" s="7" t="s">
        <v>8</v>
      </c>
      <c r="C223" s="8" t="n">
        <v>23</v>
      </c>
      <c r="D223" s="8" t="n">
        <v>11</v>
      </c>
      <c r="E223" s="9" t="n">
        <f aca="false">(C223-D223)/C223</f>
        <v>0.521739130434783</v>
      </c>
    </row>
    <row r="224" customFormat="false" ht="15" hidden="false" customHeight="false" outlineLevel="0" collapsed="false">
      <c r="B224" s="7" t="s">
        <v>9</v>
      </c>
      <c r="C224" s="8" t="n">
        <v>0</v>
      </c>
      <c r="D224" s="8" t="n">
        <v>0</v>
      </c>
      <c r="E224" s="9" t="e">
        <f aca="false">(C224-D224)/C224</f>
        <v>#DIV/0!</v>
      </c>
    </row>
    <row r="225" customFormat="false" ht="15" hidden="false" customHeight="false" outlineLevel="0" collapsed="false">
      <c r="B225" s="7" t="s">
        <v>10</v>
      </c>
      <c r="C225" s="8" t="n">
        <v>142</v>
      </c>
      <c r="D225" s="8" t="n">
        <v>21</v>
      </c>
      <c r="E225" s="9" t="n">
        <f aca="false">(C225-D225)/C225</f>
        <v>0.852112676056338</v>
      </c>
    </row>
    <row r="228" s="12" customFormat="true" ht="15" hidden="false" customHeight="false" outlineLevel="0" collapsed="false"/>
    <row r="230" customFormat="false" ht="18.75" hidden="false" customHeight="false" outlineLevel="0" collapsed="false">
      <c r="B230" s="16" t="s">
        <v>15</v>
      </c>
    </row>
    <row r="231" customFormat="false" ht="21" hidden="false" customHeight="false" outlineLevel="0" collapsed="false">
      <c r="B231" s="2" t="n">
        <v>42335</v>
      </c>
      <c r="C231" s="3" t="s">
        <v>2</v>
      </c>
      <c r="D231" s="3" t="s">
        <v>3</v>
      </c>
      <c r="E231" s="3" t="s">
        <v>4</v>
      </c>
    </row>
    <row r="232" customFormat="false" ht="15" hidden="false" customHeight="false" outlineLevel="0" collapsed="false">
      <c r="B232" s="4" t="s">
        <v>5</v>
      </c>
      <c r="C232" s="5" t="n">
        <v>51</v>
      </c>
      <c r="D232" s="5" t="n">
        <v>14</v>
      </c>
      <c r="E232" s="6" t="n">
        <f aca="false">(C232-D232)/C232</f>
        <v>0.725490196078431</v>
      </c>
    </row>
    <row r="233" customFormat="false" ht="15" hidden="false" customHeight="false" outlineLevel="0" collapsed="false">
      <c r="B233" s="7" t="s">
        <v>6</v>
      </c>
      <c r="C233" s="8" t="n">
        <v>35</v>
      </c>
      <c r="D233" s="8" t="n">
        <v>90</v>
      </c>
      <c r="E233" s="9" t="n">
        <f aca="false">(C233-D233)/C233</f>
        <v>-1.57142857142857</v>
      </c>
    </row>
    <row r="234" customFormat="false" ht="15" hidden="false" customHeight="false" outlineLevel="0" collapsed="false">
      <c r="B234" s="7" t="s">
        <v>7</v>
      </c>
      <c r="C234" s="8" t="n">
        <v>80</v>
      </c>
      <c r="D234" s="8" t="n">
        <v>89</v>
      </c>
      <c r="E234" s="9" t="n">
        <f aca="false">(C234-D234)/C234</f>
        <v>-0.1125</v>
      </c>
    </row>
    <row r="235" customFormat="false" ht="15" hidden="false" customHeight="false" outlineLevel="0" collapsed="false">
      <c r="B235" s="7" t="s">
        <v>8</v>
      </c>
      <c r="C235" s="8" t="n">
        <v>23</v>
      </c>
      <c r="D235" s="8" t="n">
        <v>8</v>
      </c>
      <c r="E235" s="9" t="n">
        <f aca="false">(C235-D235)/C235</f>
        <v>0.652173913043478</v>
      </c>
    </row>
    <row r="236" customFormat="false" ht="15" hidden="false" customHeight="false" outlineLevel="0" collapsed="false">
      <c r="B236" s="7" t="s">
        <v>9</v>
      </c>
      <c r="C236" s="8" t="n">
        <v>0</v>
      </c>
      <c r="D236" s="8" t="n">
        <v>0</v>
      </c>
      <c r="E236" s="9" t="e">
        <f aca="false">(C236-D236)/C236</f>
        <v>#DIV/0!</v>
      </c>
    </row>
    <row r="237" customFormat="false" ht="15" hidden="false" customHeight="false" outlineLevel="0" collapsed="false">
      <c r="B237" s="7" t="s">
        <v>10</v>
      </c>
      <c r="C237" s="8" t="n">
        <v>142</v>
      </c>
      <c r="D237" s="8" t="n">
        <v>11</v>
      </c>
      <c r="E237" s="9" t="n">
        <f aca="false">(C237-D237)/C237</f>
        <v>0.922535211267606</v>
      </c>
    </row>
    <row r="242" s="12" customFormat="true" ht="15" hidden="false" customHeight="false" outlineLevel="0" collapsed="false"/>
    <row r="245" customFormat="false" ht="18.75" hidden="false" customHeight="false" outlineLevel="0" collapsed="false">
      <c r="B245" s="16" t="s">
        <v>25</v>
      </c>
    </row>
    <row r="246" customFormat="false" ht="21" hidden="false" customHeight="false" outlineLevel="0" collapsed="false">
      <c r="B246" s="2" t="n">
        <v>42335</v>
      </c>
      <c r="C246" s="3" t="s">
        <v>2</v>
      </c>
      <c r="D246" s="3" t="s">
        <v>3</v>
      </c>
      <c r="E246" s="3" t="s">
        <v>4</v>
      </c>
    </row>
    <row r="247" customFormat="false" ht="15" hidden="false" customHeight="false" outlineLevel="0" collapsed="false">
      <c r="B247" s="4" t="s">
        <v>5</v>
      </c>
      <c r="C247" s="5" t="n">
        <v>51</v>
      </c>
      <c r="D247" s="5" t="n">
        <v>0</v>
      </c>
      <c r="E247" s="6" t="n">
        <f aca="false">(C247-D247)/C247</f>
        <v>1</v>
      </c>
    </row>
    <row r="248" customFormat="false" ht="15" hidden="false" customHeight="false" outlineLevel="0" collapsed="false">
      <c r="B248" s="7" t="s">
        <v>6</v>
      </c>
      <c r="C248" s="8" t="n">
        <v>35</v>
      </c>
      <c r="D248" s="8" t="n">
        <v>0</v>
      </c>
      <c r="E248" s="9" t="n">
        <f aca="false">(C248-D248)/C248</f>
        <v>1</v>
      </c>
    </row>
    <row r="249" customFormat="false" ht="15" hidden="false" customHeight="false" outlineLevel="0" collapsed="false">
      <c r="B249" s="7" t="s">
        <v>7</v>
      </c>
      <c r="C249" s="8" t="n">
        <v>0</v>
      </c>
      <c r="D249" s="8" t="n">
        <v>0</v>
      </c>
      <c r="E249" s="9" t="e">
        <f aca="false">(C249-D249)/C249</f>
        <v>#DIV/0!</v>
      </c>
    </row>
    <row r="250" customFormat="false" ht="15" hidden="false" customHeight="false" outlineLevel="0" collapsed="false">
      <c r="B250" s="7" t="s">
        <v>8</v>
      </c>
      <c r="C250" s="8" t="n">
        <v>23</v>
      </c>
      <c r="D250" s="8" t="n">
        <v>10</v>
      </c>
      <c r="E250" s="9" t="n">
        <f aca="false">(C250-D250)/C250</f>
        <v>0.565217391304348</v>
      </c>
    </row>
    <row r="251" customFormat="false" ht="15" hidden="false" customHeight="false" outlineLevel="0" collapsed="false">
      <c r="B251" s="7" t="s">
        <v>9</v>
      </c>
      <c r="C251" s="8" t="n">
        <v>90</v>
      </c>
      <c r="D251" s="8" t="n">
        <v>43</v>
      </c>
      <c r="E251" s="9" t="n">
        <f aca="false">(C251-D251)/C251</f>
        <v>0.522222222222222</v>
      </c>
    </row>
    <row r="252" customFormat="false" ht="15" hidden="false" customHeight="false" outlineLevel="0" collapsed="false">
      <c r="B252" s="7" t="s">
        <v>10</v>
      </c>
      <c r="C252" s="8" t="n">
        <v>142</v>
      </c>
      <c r="D252" s="8" t="n">
        <v>5</v>
      </c>
      <c r="E252" s="9" t="n">
        <f aca="false">(C252-D252)/C252</f>
        <v>0.964788732394366</v>
      </c>
    </row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s="12" customFormat="true" ht="15" hidden="false" customHeight="false" outlineLevel="0" collapsed="false"/>
    <row r="260" customFormat="false" ht="18.75" hidden="false" customHeight="false" outlineLevel="0" collapsed="false">
      <c r="B260" s="16" t="s">
        <v>26</v>
      </c>
    </row>
    <row r="261" customFormat="false" ht="21" hidden="false" customHeight="false" outlineLevel="0" collapsed="false">
      <c r="B261" s="2" t="n">
        <v>42335</v>
      </c>
      <c r="C261" s="3" t="s">
        <v>2</v>
      </c>
      <c r="D261" s="3" t="s">
        <v>3</v>
      </c>
      <c r="E261" s="3" t="s">
        <v>4</v>
      </c>
    </row>
    <row r="262" customFormat="false" ht="15" hidden="false" customHeight="false" outlineLevel="0" collapsed="false">
      <c r="B262" s="4" t="s">
        <v>5</v>
      </c>
      <c r="C262" s="5" t="n">
        <v>51</v>
      </c>
      <c r="D262" s="5" t="n">
        <v>17</v>
      </c>
      <c r="E262" s="6" t="n">
        <f aca="false">(C262-D262)/C262</f>
        <v>0.666666666666667</v>
      </c>
    </row>
    <row r="263" customFormat="false" ht="15" hidden="false" customHeight="false" outlineLevel="0" collapsed="false">
      <c r="B263" s="7" t="s">
        <v>6</v>
      </c>
      <c r="C263" s="8" t="n">
        <v>35</v>
      </c>
      <c r="D263" s="8" t="n">
        <v>142</v>
      </c>
      <c r="E263" s="9" t="n">
        <f aca="false">(C263-D263)/C263</f>
        <v>-3.05714285714286</v>
      </c>
    </row>
    <row r="264" customFormat="false" ht="15" hidden="false" customHeight="false" outlineLevel="0" collapsed="false">
      <c r="B264" s="7" t="s">
        <v>7</v>
      </c>
      <c r="C264" s="8" t="n">
        <v>80</v>
      </c>
      <c r="D264" s="8" t="n">
        <v>0</v>
      </c>
      <c r="E264" s="9" t="n">
        <f aca="false">(C264-D264)/C264</f>
        <v>1</v>
      </c>
    </row>
    <row r="265" customFormat="false" ht="15" hidden="false" customHeight="false" outlineLevel="0" collapsed="false">
      <c r="B265" s="7" t="s">
        <v>8</v>
      </c>
      <c r="C265" s="8" t="n">
        <v>23</v>
      </c>
      <c r="D265" s="8" t="n">
        <v>5</v>
      </c>
      <c r="E265" s="9" t="n">
        <f aca="false">(C265-D265)/C265</f>
        <v>0.782608695652174</v>
      </c>
    </row>
    <row r="266" customFormat="false" ht="15" hidden="false" customHeight="false" outlineLevel="0" collapsed="false">
      <c r="B266" s="7" t="s">
        <v>9</v>
      </c>
      <c r="C266" s="8" t="n">
        <v>0</v>
      </c>
      <c r="D266" s="8" t="n">
        <v>0</v>
      </c>
      <c r="E266" s="9" t="e">
        <f aca="false">(C266-D266)/C266</f>
        <v>#DIV/0!</v>
      </c>
    </row>
    <row r="267" customFormat="false" ht="15" hidden="false" customHeight="false" outlineLevel="0" collapsed="false">
      <c r="B267" s="7" t="s">
        <v>10</v>
      </c>
      <c r="C267" s="8" t="n">
        <v>142</v>
      </c>
      <c r="D267" s="8" t="n">
        <v>6</v>
      </c>
      <c r="E267" s="9" t="n">
        <f aca="false">(C267-D267)/C267</f>
        <v>0.957746478873239</v>
      </c>
    </row>
    <row r="271" s="12" customFormat="true" ht="15" hidden="false" customHeight="false" outlineLevel="0" collapsed="false"/>
    <row r="272" customFormat="false" ht="18.75" hidden="false" customHeight="false" outlineLevel="0" collapsed="false">
      <c r="B272" s="16" t="s">
        <v>27</v>
      </c>
    </row>
    <row r="273" customFormat="false" ht="21" hidden="false" customHeight="false" outlineLevel="0" collapsed="false">
      <c r="B273" s="2" t="n">
        <v>42335</v>
      </c>
      <c r="C273" s="3" t="s">
        <v>2</v>
      </c>
      <c r="D273" s="3" t="s">
        <v>3</v>
      </c>
      <c r="E273" s="3" t="s">
        <v>4</v>
      </c>
    </row>
    <row r="274" customFormat="false" ht="15" hidden="false" customHeight="false" outlineLevel="0" collapsed="false">
      <c r="B274" s="4" t="s">
        <v>5</v>
      </c>
      <c r="C274" s="5" t="n">
        <v>51</v>
      </c>
      <c r="D274" s="5" t="n">
        <v>9</v>
      </c>
      <c r="E274" s="6" t="n">
        <f aca="false">(C274-D274)/C274</f>
        <v>0.823529411764706</v>
      </c>
    </row>
    <row r="275" customFormat="false" ht="15" hidden="false" customHeight="false" outlineLevel="0" collapsed="false">
      <c r="B275" s="7" t="s">
        <v>6</v>
      </c>
      <c r="C275" s="8" t="n">
        <v>35</v>
      </c>
      <c r="D275" s="8" t="n">
        <v>42</v>
      </c>
      <c r="E275" s="9" t="n">
        <f aca="false">(C275-D275)/C275</f>
        <v>-0.2</v>
      </c>
    </row>
    <row r="276" customFormat="false" ht="15" hidden="false" customHeight="false" outlineLevel="0" collapsed="false">
      <c r="B276" s="7" t="s">
        <v>7</v>
      </c>
      <c r="C276" s="8" t="n">
        <v>80</v>
      </c>
      <c r="D276" s="8" t="n">
        <v>0</v>
      </c>
      <c r="E276" s="9" t="n">
        <f aca="false">(C276-D276)/C276</f>
        <v>1</v>
      </c>
    </row>
    <row r="277" customFormat="false" ht="15" hidden="false" customHeight="false" outlineLevel="0" collapsed="false">
      <c r="B277" s="7" t="s">
        <v>8</v>
      </c>
      <c r="C277" s="8" t="n">
        <v>23</v>
      </c>
      <c r="D277" s="8" t="n">
        <v>5</v>
      </c>
      <c r="E277" s="9" t="n">
        <f aca="false">(C277-D277)/C277</f>
        <v>0.782608695652174</v>
      </c>
    </row>
    <row r="278" customFormat="false" ht="15" hidden="false" customHeight="false" outlineLevel="0" collapsed="false">
      <c r="B278" s="7" t="s">
        <v>9</v>
      </c>
      <c r="C278" s="8" t="n">
        <v>0</v>
      </c>
      <c r="D278" s="8" t="n">
        <v>0</v>
      </c>
      <c r="E278" s="9" t="e">
        <f aca="false">(C278-D278)/C278</f>
        <v>#DIV/0!</v>
      </c>
    </row>
    <row r="279" customFormat="false" ht="15" hidden="false" customHeight="false" outlineLevel="0" collapsed="false">
      <c r="B279" s="7" t="s">
        <v>10</v>
      </c>
      <c r="C279" s="8" t="n">
        <v>142</v>
      </c>
      <c r="D279" s="8" t="n">
        <v>15</v>
      </c>
      <c r="E279" s="9" t="n">
        <f aca="false">(C279-D279)/C279</f>
        <v>0.894366197183099</v>
      </c>
    </row>
    <row r="285" s="12" customFormat="true" ht="15" hidden="false" customHeight="false" outlineLevel="0" collapsed="false"/>
    <row r="287" customFormat="false" ht="18.75" hidden="false" customHeight="false" outlineLevel="0" collapsed="false">
      <c r="B287" s="16" t="s">
        <v>28</v>
      </c>
    </row>
    <row r="288" customFormat="false" ht="21" hidden="false" customHeight="false" outlineLevel="0" collapsed="false">
      <c r="B288" s="2" t="n">
        <v>42335</v>
      </c>
      <c r="C288" s="3" t="s">
        <v>2</v>
      </c>
      <c r="D288" s="3" t="s">
        <v>3</v>
      </c>
      <c r="E288" s="3" t="s">
        <v>4</v>
      </c>
    </row>
    <row r="289" customFormat="false" ht="15" hidden="false" customHeight="false" outlineLevel="0" collapsed="false">
      <c r="B289" s="4" t="s">
        <v>5</v>
      </c>
      <c r="C289" s="5" t="n">
        <v>51</v>
      </c>
      <c r="D289" s="5" t="n">
        <v>1</v>
      </c>
      <c r="E289" s="6" t="n">
        <f aca="false">(C289-D289)/C289</f>
        <v>0.980392156862745</v>
      </c>
    </row>
    <row r="290" customFormat="false" ht="15" hidden="false" customHeight="false" outlineLevel="0" collapsed="false">
      <c r="B290" s="7" t="s">
        <v>6</v>
      </c>
      <c r="C290" s="8" t="n">
        <v>35</v>
      </c>
      <c r="D290" s="8" t="n">
        <v>52</v>
      </c>
      <c r="E290" s="9" t="n">
        <f aca="false">(C290-D290)/C290</f>
        <v>-0.485714285714286</v>
      </c>
    </row>
    <row r="291" customFormat="false" ht="15" hidden="false" customHeight="false" outlineLevel="0" collapsed="false">
      <c r="B291" s="7" t="s">
        <v>7</v>
      </c>
      <c r="C291" s="8" t="n">
        <v>80</v>
      </c>
      <c r="D291" s="8" t="n">
        <v>0</v>
      </c>
      <c r="E291" s="9" t="n">
        <f aca="false">(C291-D291)/C291</f>
        <v>1</v>
      </c>
    </row>
    <row r="292" customFormat="false" ht="15" hidden="false" customHeight="false" outlineLevel="0" collapsed="false">
      <c r="B292" s="7" t="s">
        <v>8</v>
      </c>
      <c r="C292" s="8" t="n">
        <v>23</v>
      </c>
      <c r="D292" s="8" t="n">
        <v>2</v>
      </c>
      <c r="E292" s="9" t="n">
        <f aca="false">(C292-D292)/C292</f>
        <v>0.91304347826087</v>
      </c>
    </row>
    <row r="293" customFormat="false" ht="15" hidden="false" customHeight="false" outlineLevel="0" collapsed="false">
      <c r="B293" s="7" t="s">
        <v>9</v>
      </c>
      <c r="C293" s="8" t="n">
        <v>0</v>
      </c>
      <c r="D293" s="8" t="n">
        <v>0</v>
      </c>
      <c r="E293" s="9" t="e">
        <f aca="false">(C293-D293)/C293</f>
        <v>#DIV/0!</v>
      </c>
    </row>
    <row r="294" customFormat="false" ht="15" hidden="false" customHeight="false" outlineLevel="0" collapsed="false">
      <c r="B294" s="7" t="s">
        <v>10</v>
      </c>
      <c r="C294" s="8" t="n">
        <v>142</v>
      </c>
      <c r="D294" s="8" t="n">
        <v>12</v>
      </c>
      <c r="E294" s="9" t="n">
        <f aca="false">(C294-D294)/C294</f>
        <v>0.915492957746479</v>
      </c>
    </row>
    <row r="300" s="12" customFormat="true" ht="15" hidden="false" customHeight="false" outlineLevel="0" collapsed="false"/>
    <row r="302" customFormat="false" ht="18.75" hidden="false" customHeight="false" outlineLevel="0" collapsed="false">
      <c r="B302" s="16" t="s">
        <v>29</v>
      </c>
    </row>
    <row r="303" customFormat="false" ht="21" hidden="false" customHeight="false" outlineLevel="0" collapsed="false">
      <c r="B303" s="2" t="n">
        <v>42335</v>
      </c>
      <c r="C303" s="3" t="s">
        <v>2</v>
      </c>
      <c r="D303" s="3" t="s">
        <v>3</v>
      </c>
      <c r="E303" s="3" t="s">
        <v>4</v>
      </c>
    </row>
    <row r="304" customFormat="false" ht="15" hidden="false" customHeight="false" outlineLevel="0" collapsed="false">
      <c r="B304" s="4" t="s">
        <v>5</v>
      </c>
      <c r="C304" s="5" t="n">
        <v>51</v>
      </c>
      <c r="D304" s="5" t="n">
        <v>35</v>
      </c>
      <c r="E304" s="6" t="n">
        <f aca="false">(C304-D304)/C304</f>
        <v>0.313725490196078</v>
      </c>
    </row>
    <row r="305" customFormat="false" ht="15" hidden="false" customHeight="false" outlineLevel="0" collapsed="false">
      <c r="B305" s="7" t="s">
        <v>6</v>
      </c>
      <c r="C305" s="8" t="n">
        <v>35</v>
      </c>
      <c r="D305" s="8" t="n">
        <v>223</v>
      </c>
      <c r="E305" s="9" t="n">
        <f aca="false">(C305-D305)/C305</f>
        <v>-5.37142857142857</v>
      </c>
    </row>
    <row r="306" customFormat="false" ht="15" hidden="false" customHeight="false" outlineLevel="0" collapsed="false">
      <c r="B306" s="7" t="s">
        <v>7</v>
      </c>
      <c r="C306" s="8" t="n">
        <v>80</v>
      </c>
      <c r="D306" s="8" t="n">
        <v>168</v>
      </c>
      <c r="E306" s="9" t="n">
        <f aca="false">(C306-D306)/C306</f>
        <v>-1.1</v>
      </c>
    </row>
    <row r="307" customFormat="false" ht="15" hidden="false" customHeight="false" outlineLevel="0" collapsed="false">
      <c r="B307" s="7" t="s">
        <v>8</v>
      </c>
      <c r="C307" s="8" t="n">
        <v>23</v>
      </c>
      <c r="D307" s="8" t="n">
        <v>1</v>
      </c>
      <c r="E307" s="9" t="n">
        <f aca="false">(C307-D307)/C307</f>
        <v>0.956521739130435</v>
      </c>
    </row>
    <row r="308" customFormat="false" ht="15" hidden="false" customHeight="false" outlineLevel="0" collapsed="false">
      <c r="B308" s="7" t="s">
        <v>9</v>
      </c>
      <c r="C308" s="8" t="n">
        <v>0</v>
      </c>
      <c r="D308" s="8" t="n">
        <v>0</v>
      </c>
      <c r="E308" s="9" t="e">
        <f aca="false">(C308-D308)/C308</f>
        <v>#DIV/0!</v>
      </c>
    </row>
    <row r="309" customFormat="false" ht="15" hidden="false" customHeight="false" outlineLevel="0" collapsed="false">
      <c r="B309" s="7" t="s">
        <v>10</v>
      </c>
      <c r="C309" s="8" t="n">
        <v>142</v>
      </c>
      <c r="D309" s="8" t="n">
        <v>51</v>
      </c>
      <c r="E309" s="9" t="n">
        <f aca="false">(C309-D309)/C309</f>
        <v>0.640845070422535</v>
      </c>
    </row>
    <row r="314" s="12" customFormat="true" ht="15" hidden="false" customHeight="false" outlineLevel="0" collapsed="false"/>
    <row r="317" customFormat="false" ht="18.75" hidden="false" customHeight="false" outlineLevel="0" collapsed="false">
      <c r="B317" s="16" t="s">
        <v>30</v>
      </c>
    </row>
    <row r="318" customFormat="false" ht="21" hidden="false" customHeight="false" outlineLevel="0" collapsed="false">
      <c r="B318" s="2" t="n">
        <v>42335</v>
      </c>
      <c r="C318" s="3" t="s">
        <v>2</v>
      </c>
      <c r="D318" s="3" t="s">
        <v>3</v>
      </c>
      <c r="E318" s="3" t="s">
        <v>4</v>
      </c>
    </row>
    <row r="319" customFormat="false" ht="15" hidden="false" customHeight="false" outlineLevel="0" collapsed="false">
      <c r="B319" s="4" t="s">
        <v>5</v>
      </c>
      <c r="C319" s="5" t="n">
        <v>51</v>
      </c>
      <c r="D319" s="5" t="n">
        <v>22</v>
      </c>
      <c r="E319" s="6" t="n">
        <f aca="false">(C319-D319)/C319</f>
        <v>0.568627450980392</v>
      </c>
    </row>
    <row r="320" customFormat="false" ht="15" hidden="false" customHeight="false" outlineLevel="0" collapsed="false">
      <c r="B320" s="7" t="s">
        <v>6</v>
      </c>
      <c r="C320" s="8" t="n">
        <v>35</v>
      </c>
      <c r="D320" s="8" t="n">
        <v>90</v>
      </c>
      <c r="E320" s="9" t="n">
        <f aca="false">(C320-D320)/C320</f>
        <v>-1.57142857142857</v>
      </c>
    </row>
    <row r="321" customFormat="false" ht="15" hidden="false" customHeight="false" outlineLevel="0" collapsed="false">
      <c r="B321" s="7" t="s">
        <v>7</v>
      </c>
      <c r="C321" s="8" t="n">
        <v>80</v>
      </c>
      <c r="D321" s="8" t="n">
        <v>0</v>
      </c>
      <c r="E321" s="9" t="n">
        <f aca="false">(C321-D321)/C321</f>
        <v>1</v>
      </c>
    </row>
    <row r="322" customFormat="false" ht="15" hidden="false" customHeight="false" outlineLevel="0" collapsed="false">
      <c r="B322" s="7" t="s">
        <v>8</v>
      </c>
      <c r="C322" s="8" t="n">
        <v>23</v>
      </c>
      <c r="D322" s="8" t="n">
        <v>58</v>
      </c>
      <c r="E322" s="9" t="n">
        <f aca="false">(C322-D322)/C322</f>
        <v>-1.52173913043478</v>
      </c>
    </row>
    <row r="323" customFormat="false" ht="15" hidden="false" customHeight="false" outlineLevel="0" collapsed="false">
      <c r="B323" s="7" t="s">
        <v>9</v>
      </c>
      <c r="C323" s="8" t="n">
        <v>0</v>
      </c>
      <c r="D323" s="8" t="n">
        <v>0</v>
      </c>
      <c r="E323" s="9" t="e">
        <f aca="false">(C323-D323)/C323</f>
        <v>#DIV/0!</v>
      </c>
    </row>
    <row r="324" customFormat="false" ht="15" hidden="false" customHeight="false" outlineLevel="0" collapsed="false">
      <c r="B324" s="7" t="s">
        <v>10</v>
      </c>
      <c r="C324" s="8" t="n">
        <v>142</v>
      </c>
      <c r="D324" s="8" t="n">
        <v>12</v>
      </c>
      <c r="E324" s="9" t="n">
        <f aca="false">(C324-D324)/C324</f>
        <v>0.915492957746479</v>
      </c>
    </row>
    <row r="329" s="12" customFormat="true" ht="15" hidden="false" customHeight="false" outlineLevel="0" collapsed="false"/>
    <row r="332" customFormat="false" ht="18.75" hidden="false" customHeight="false" outlineLevel="0" collapsed="false">
      <c r="B332" s="16" t="s">
        <v>31</v>
      </c>
    </row>
    <row r="333" customFormat="false" ht="21" hidden="false" customHeight="false" outlineLevel="0" collapsed="false">
      <c r="B333" s="2" t="n">
        <v>42335</v>
      </c>
      <c r="C333" s="3" t="s">
        <v>2</v>
      </c>
      <c r="D333" s="3" t="s">
        <v>3</v>
      </c>
      <c r="E333" s="3" t="s">
        <v>4</v>
      </c>
    </row>
    <row r="334" customFormat="false" ht="15" hidden="false" customHeight="false" outlineLevel="0" collapsed="false">
      <c r="B334" s="4" t="s">
        <v>5</v>
      </c>
      <c r="C334" s="5" t="n">
        <v>51</v>
      </c>
      <c r="D334" s="5" t="n">
        <v>0</v>
      </c>
      <c r="E334" s="6" t="n">
        <f aca="false">(C334-D334)/C334</f>
        <v>1</v>
      </c>
    </row>
    <row r="335" customFormat="false" ht="15" hidden="false" customHeight="false" outlineLevel="0" collapsed="false">
      <c r="B335" s="7" t="s">
        <v>6</v>
      </c>
      <c r="C335" s="8" t="n">
        <v>35</v>
      </c>
      <c r="D335" s="8" t="n">
        <v>0</v>
      </c>
      <c r="E335" s="9" t="n">
        <f aca="false">(C335-D335)/C335</f>
        <v>1</v>
      </c>
    </row>
    <row r="336" customFormat="false" ht="15" hidden="false" customHeight="false" outlineLevel="0" collapsed="false">
      <c r="B336" s="7" t="s">
        <v>7</v>
      </c>
      <c r="C336" s="8" t="n">
        <v>0</v>
      </c>
      <c r="D336" s="8" t="n">
        <v>0</v>
      </c>
      <c r="E336" s="9" t="e">
        <f aca="false">(C336-D336)/C336</f>
        <v>#DIV/0!</v>
      </c>
    </row>
    <row r="337" customFormat="false" ht="15" hidden="false" customHeight="false" outlineLevel="0" collapsed="false">
      <c r="B337" s="7" t="s">
        <v>8</v>
      </c>
      <c r="C337" s="8" t="n">
        <v>23</v>
      </c>
      <c r="D337" s="8" t="n">
        <v>0</v>
      </c>
      <c r="E337" s="9" t="n">
        <f aca="false">(C337-D337)/C337</f>
        <v>1</v>
      </c>
    </row>
    <row r="338" customFormat="false" ht="15" hidden="false" customHeight="false" outlineLevel="0" collapsed="false">
      <c r="B338" s="7" t="s">
        <v>9</v>
      </c>
      <c r="C338" s="8" t="n">
        <v>90</v>
      </c>
      <c r="D338" s="8" t="n">
        <v>45</v>
      </c>
      <c r="E338" s="9" t="n">
        <f aca="false">(C338-D338)/C338</f>
        <v>0.5</v>
      </c>
    </row>
    <row r="339" customFormat="false" ht="15" hidden="false" customHeight="false" outlineLevel="0" collapsed="false">
      <c r="B339" s="7" t="s">
        <v>10</v>
      </c>
      <c r="C339" s="8" t="n">
        <v>142</v>
      </c>
      <c r="D339" s="8" t="n">
        <v>4</v>
      </c>
      <c r="E339" s="9" t="n">
        <f aca="false">(C339-D339)/C339</f>
        <v>0.971830985915493</v>
      </c>
    </row>
    <row r="344" s="12" customFormat="true" ht="15" hidden="false" customHeight="false" outlineLevel="0" collapsed="false"/>
    <row r="347" customFormat="false" ht="18.75" hidden="false" customHeight="false" outlineLevel="0" collapsed="false">
      <c r="B347" s="16" t="s">
        <v>32</v>
      </c>
    </row>
    <row r="348" customFormat="false" ht="21" hidden="false" customHeight="false" outlineLevel="0" collapsed="false">
      <c r="B348" s="2" t="n">
        <v>42335</v>
      </c>
      <c r="C348" s="3" t="s">
        <v>2</v>
      </c>
      <c r="D348" s="3" t="s">
        <v>3</v>
      </c>
      <c r="E348" s="3" t="s">
        <v>4</v>
      </c>
    </row>
    <row r="349" customFormat="false" ht="15" hidden="false" customHeight="false" outlineLevel="0" collapsed="false">
      <c r="B349" s="4" t="s">
        <v>5</v>
      </c>
      <c r="C349" s="5" t="n">
        <v>51</v>
      </c>
      <c r="D349" s="5" t="n">
        <v>1</v>
      </c>
      <c r="E349" s="6" t="n">
        <f aca="false">(C349-D349)/C349</f>
        <v>0.980392156862745</v>
      </c>
    </row>
    <row r="350" customFormat="false" ht="15" hidden="false" customHeight="false" outlineLevel="0" collapsed="false">
      <c r="B350" s="7" t="s">
        <v>6</v>
      </c>
      <c r="C350" s="8" t="n">
        <v>35</v>
      </c>
      <c r="D350" s="8" t="n">
        <v>10</v>
      </c>
      <c r="E350" s="9" t="n">
        <f aca="false">(C350-D350)/C350</f>
        <v>0.714285714285714</v>
      </c>
    </row>
    <row r="351" customFormat="false" ht="15" hidden="false" customHeight="false" outlineLevel="0" collapsed="false">
      <c r="B351" s="7" t="s">
        <v>7</v>
      </c>
      <c r="C351" s="8" t="n">
        <v>0</v>
      </c>
      <c r="D351" s="8" t="n">
        <v>0</v>
      </c>
      <c r="E351" s="9" t="e">
        <f aca="false">(C351-D351)/C351</f>
        <v>#DIV/0!</v>
      </c>
    </row>
    <row r="352" customFormat="false" ht="15" hidden="false" customHeight="false" outlineLevel="0" collapsed="false">
      <c r="B352" s="7" t="s">
        <v>8</v>
      </c>
      <c r="C352" s="8" t="n">
        <v>23</v>
      </c>
      <c r="D352" s="8" t="n">
        <v>0</v>
      </c>
      <c r="E352" s="9" t="n">
        <f aca="false">(C352-D352)/C352</f>
        <v>1</v>
      </c>
    </row>
    <row r="353" customFormat="false" ht="15" hidden="false" customHeight="false" outlineLevel="0" collapsed="false">
      <c r="B353" s="7" t="s">
        <v>9</v>
      </c>
      <c r="C353" s="8" t="n">
        <v>240</v>
      </c>
      <c r="D353" s="8" t="n">
        <v>149</v>
      </c>
      <c r="E353" s="9" t="n">
        <f aca="false">(C353-D353)/C353</f>
        <v>0.379166666666667</v>
      </c>
    </row>
    <row r="354" customFormat="false" ht="15" hidden="false" customHeight="false" outlineLevel="0" collapsed="false">
      <c r="B354" s="7" t="s">
        <v>10</v>
      </c>
      <c r="C354" s="8" t="n">
        <v>142</v>
      </c>
      <c r="D354" s="8" t="n">
        <v>6</v>
      </c>
      <c r="E354" s="9" t="n">
        <f aca="false">(C354-D354)/C354</f>
        <v>0.957746478873239</v>
      </c>
    </row>
    <row r="361" s="12" customFormat="true" ht="15" hidden="false" customHeight="false" outlineLevel="0" collapsed="false"/>
    <row r="362" customFormat="false" ht="18.75" hidden="false" customHeight="false" outlineLevel="0" collapsed="false">
      <c r="B362" s="16" t="s">
        <v>33</v>
      </c>
    </row>
    <row r="363" customFormat="false" ht="21" hidden="false" customHeight="false" outlineLevel="0" collapsed="false">
      <c r="B363" s="2" t="n">
        <v>42335</v>
      </c>
      <c r="C363" s="3" t="s">
        <v>2</v>
      </c>
      <c r="D363" s="3" t="s">
        <v>3</v>
      </c>
      <c r="E363" s="3" t="s">
        <v>4</v>
      </c>
    </row>
    <row r="364" customFormat="false" ht="15" hidden="false" customHeight="false" outlineLevel="0" collapsed="false">
      <c r="B364" s="4" t="s">
        <v>5</v>
      </c>
      <c r="C364" s="5" t="n">
        <v>51</v>
      </c>
      <c r="D364" s="5" t="n">
        <v>5</v>
      </c>
      <c r="E364" s="6" t="n">
        <f aca="false">(C364-D364)/C364</f>
        <v>0.901960784313726</v>
      </c>
    </row>
    <row r="365" customFormat="false" ht="15" hidden="false" customHeight="false" outlineLevel="0" collapsed="false">
      <c r="B365" s="7" t="s">
        <v>6</v>
      </c>
      <c r="C365" s="8" t="n">
        <v>35</v>
      </c>
      <c r="D365" s="8" t="n">
        <v>12</v>
      </c>
      <c r="E365" s="9" t="n">
        <f aca="false">(C365-D365)/C365</f>
        <v>0.657142857142857</v>
      </c>
    </row>
    <row r="366" customFormat="false" ht="15" hidden="false" customHeight="false" outlineLevel="0" collapsed="false">
      <c r="B366" s="7" t="s">
        <v>7</v>
      </c>
      <c r="C366" s="8" t="n">
        <v>0</v>
      </c>
      <c r="D366" s="8" t="n">
        <v>0</v>
      </c>
      <c r="E366" s="9" t="e">
        <f aca="false">(C366-D366)/C366</f>
        <v>#DIV/0!</v>
      </c>
    </row>
    <row r="367" customFormat="false" ht="15" hidden="false" customHeight="false" outlineLevel="0" collapsed="false">
      <c r="B367" s="7" t="s">
        <v>8</v>
      </c>
      <c r="C367" s="8" t="n">
        <v>23</v>
      </c>
      <c r="D367" s="8" t="n">
        <v>0</v>
      </c>
      <c r="E367" s="9" t="n">
        <f aca="false">(C367-D367)/C367</f>
        <v>1</v>
      </c>
    </row>
    <row r="368" customFormat="false" ht="15" hidden="false" customHeight="false" outlineLevel="0" collapsed="false">
      <c r="B368" s="7" t="s">
        <v>9</v>
      </c>
      <c r="C368" s="8" t="n">
        <v>90</v>
      </c>
      <c r="D368" s="8" t="n">
        <v>44</v>
      </c>
      <c r="E368" s="9" t="n">
        <f aca="false">(C368-D368)/C368</f>
        <v>0.511111111111111</v>
      </c>
    </row>
    <row r="369" customFormat="false" ht="15" hidden="false" customHeight="false" outlineLevel="0" collapsed="false">
      <c r="B369" s="7" t="s">
        <v>10</v>
      </c>
      <c r="C369" s="8" t="n">
        <v>142</v>
      </c>
      <c r="D369" s="8" t="n">
        <v>8</v>
      </c>
      <c r="E369" s="9" t="n">
        <f aca="false">(C369-D369)/C369</f>
        <v>0.943661971830986</v>
      </c>
    </row>
    <row r="375" s="12" customFormat="true" ht="15" hidden="false" customHeight="false" outlineLevel="0" collapsed="false"/>
    <row r="377" customFormat="false" ht="18.75" hidden="false" customHeight="false" outlineLevel="0" collapsed="false">
      <c r="B377" s="16" t="s">
        <v>34</v>
      </c>
    </row>
    <row r="378" customFormat="false" ht="21" hidden="false" customHeight="false" outlineLevel="0" collapsed="false">
      <c r="B378" s="2" t="n">
        <v>42335</v>
      </c>
      <c r="C378" s="3" t="s">
        <v>2</v>
      </c>
      <c r="D378" s="3" t="s">
        <v>3</v>
      </c>
      <c r="E378" s="3" t="s">
        <v>4</v>
      </c>
    </row>
    <row r="379" customFormat="false" ht="15" hidden="false" customHeight="false" outlineLevel="0" collapsed="false">
      <c r="B379" s="4" t="s">
        <v>5</v>
      </c>
      <c r="C379" s="5" t="n">
        <v>51</v>
      </c>
      <c r="D379" s="5" t="n">
        <v>105</v>
      </c>
      <c r="E379" s="6" t="n">
        <f aca="false">(C379-D379)/C379</f>
        <v>-1.05882352941176</v>
      </c>
    </row>
    <row r="380" customFormat="false" ht="15" hidden="false" customHeight="false" outlineLevel="0" collapsed="false">
      <c r="B380" s="7" t="s">
        <v>6</v>
      </c>
      <c r="C380" s="8" t="n">
        <v>35</v>
      </c>
      <c r="D380" s="8" t="n">
        <v>102</v>
      </c>
      <c r="E380" s="9" t="n">
        <f aca="false">(C380-D380)/C380</f>
        <v>-1.91428571428571</v>
      </c>
    </row>
    <row r="381" customFormat="false" ht="15" hidden="false" customHeight="false" outlineLevel="0" collapsed="false">
      <c r="B381" s="7" t="s">
        <v>7</v>
      </c>
      <c r="C381" s="8" t="n">
        <v>0</v>
      </c>
      <c r="D381" s="8" t="n">
        <v>0</v>
      </c>
      <c r="E381" s="9" t="e">
        <f aca="false">(C381-D381)/C381</f>
        <v>#DIV/0!</v>
      </c>
    </row>
    <row r="382" customFormat="false" ht="15" hidden="false" customHeight="false" outlineLevel="0" collapsed="false">
      <c r="B382" s="7" t="s">
        <v>8</v>
      </c>
      <c r="C382" s="8" t="n">
        <v>23</v>
      </c>
      <c r="D382" s="8" t="n">
        <v>5</v>
      </c>
      <c r="E382" s="9" t="n">
        <f aca="false">(C382-D382)/C382</f>
        <v>0.782608695652174</v>
      </c>
    </row>
    <row r="383" customFormat="false" ht="15" hidden="false" customHeight="false" outlineLevel="0" collapsed="false">
      <c r="B383" s="7" t="s">
        <v>9</v>
      </c>
      <c r="C383" s="8" t="n">
        <v>240</v>
      </c>
      <c r="D383" s="8" t="n">
        <v>249</v>
      </c>
      <c r="E383" s="9" t="n">
        <f aca="false">(C383-D383)/C383</f>
        <v>-0.0375</v>
      </c>
    </row>
    <row r="384" customFormat="false" ht="15" hidden="false" customHeight="false" outlineLevel="0" collapsed="false">
      <c r="B384" s="7" t="s">
        <v>10</v>
      </c>
      <c r="C384" s="8" t="n">
        <v>142</v>
      </c>
      <c r="D384" s="8" t="n">
        <v>6</v>
      </c>
      <c r="E384" s="9" t="n">
        <f aca="false">(C384-D384)/C384</f>
        <v>0.957746478873239</v>
      </c>
    </row>
    <row r="390" s="12" customFormat="true" ht="15" hidden="false" customHeight="false" outlineLevel="0" collapsed="false"/>
    <row r="392" customFormat="false" ht="18.75" hidden="false" customHeight="false" outlineLevel="0" collapsed="false">
      <c r="B392" s="16" t="s">
        <v>35</v>
      </c>
    </row>
    <row r="393" customFormat="false" ht="21" hidden="false" customHeight="false" outlineLevel="0" collapsed="false">
      <c r="B393" s="2" t="n">
        <v>42335</v>
      </c>
      <c r="C393" s="3" t="s">
        <v>2</v>
      </c>
      <c r="D393" s="3" t="s">
        <v>3</v>
      </c>
      <c r="E393" s="3" t="s">
        <v>4</v>
      </c>
    </row>
    <row r="394" customFormat="false" ht="15" hidden="false" customHeight="false" outlineLevel="0" collapsed="false">
      <c r="B394" s="4" t="s">
        <v>5</v>
      </c>
      <c r="C394" s="5" t="n">
        <v>51</v>
      </c>
      <c r="D394" s="5" t="n">
        <v>2340</v>
      </c>
      <c r="E394" s="6" t="n">
        <f aca="false">(C394-D394)/C394</f>
        <v>-44.8823529411765</v>
      </c>
    </row>
    <row r="395" customFormat="false" ht="15" hidden="false" customHeight="false" outlineLevel="0" collapsed="false">
      <c r="B395" s="7" t="s">
        <v>6</v>
      </c>
      <c r="C395" s="8" t="n">
        <v>35</v>
      </c>
      <c r="D395" s="8" t="n">
        <v>3960</v>
      </c>
      <c r="E395" s="9" t="n">
        <f aca="false">(C395-D395)/C395</f>
        <v>-112.142857142857</v>
      </c>
    </row>
    <row r="396" customFormat="false" ht="15" hidden="false" customHeight="false" outlineLevel="0" collapsed="false">
      <c r="B396" s="7" t="s">
        <v>7</v>
      </c>
      <c r="C396" s="8" t="n">
        <v>0</v>
      </c>
      <c r="D396" s="8" t="n">
        <v>0</v>
      </c>
      <c r="E396" s="9" t="e">
        <f aca="false">(C396-D396)/C396</f>
        <v>#DIV/0!</v>
      </c>
    </row>
    <row r="397" customFormat="false" ht="15" hidden="false" customHeight="false" outlineLevel="0" collapsed="false">
      <c r="B397" s="7" t="s">
        <v>8</v>
      </c>
      <c r="C397" s="8" t="n">
        <v>23</v>
      </c>
      <c r="D397" s="8" t="n">
        <v>6</v>
      </c>
      <c r="E397" s="9" t="n">
        <f aca="false">(C397-D397)/C397</f>
        <v>0.739130434782609</v>
      </c>
    </row>
    <row r="398" customFormat="false" ht="15" hidden="false" customHeight="false" outlineLevel="0" collapsed="false">
      <c r="B398" s="7" t="s">
        <v>9</v>
      </c>
      <c r="C398" s="8" t="n">
        <v>240</v>
      </c>
      <c r="D398" s="8" t="n">
        <v>171</v>
      </c>
      <c r="E398" s="9" t="n">
        <f aca="false">(C398-D398)/C398</f>
        <v>0.2875</v>
      </c>
    </row>
    <row r="399" customFormat="false" ht="15" hidden="false" customHeight="false" outlineLevel="0" collapsed="false">
      <c r="B399" s="7" t="s">
        <v>10</v>
      </c>
      <c r="C399" s="8" t="n">
        <v>142</v>
      </c>
      <c r="D399" s="8" t="n">
        <v>6</v>
      </c>
      <c r="E399" s="9" t="n">
        <f aca="false">(C399-D399)/C399</f>
        <v>0.957746478873239</v>
      </c>
    </row>
    <row r="405" s="12" customFormat="true" ht="15" hidden="false" customHeight="false" outlineLevel="0" collapsed="false"/>
    <row r="407" customFormat="false" ht="18.75" hidden="false" customHeight="false" outlineLevel="0" collapsed="false">
      <c r="B407" s="16" t="s">
        <v>36</v>
      </c>
    </row>
    <row r="408" customFormat="false" ht="21" hidden="false" customHeight="false" outlineLevel="0" collapsed="false">
      <c r="B408" s="2" t="n">
        <v>42335</v>
      </c>
      <c r="C408" s="3" t="s">
        <v>2</v>
      </c>
      <c r="D408" s="3" t="s">
        <v>3</v>
      </c>
      <c r="E408" s="3" t="s">
        <v>4</v>
      </c>
    </row>
    <row r="409" customFormat="false" ht="15" hidden="false" customHeight="false" outlineLevel="0" collapsed="false">
      <c r="B409" s="4" t="s">
        <v>5</v>
      </c>
      <c r="C409" s="5" t="n">
        <v>51</v>
      </c>
      <c r="D409" s="5" t="n">
        <v>0</v>
      </c>
      <c r="E409" s="6" t="n">
        <f aca="false">(C409-D409)/C409</f>
        <v>1</v>
      </c>
    </row>
    <row r="410" customFormat="false" ht="15" hidden="false" customHeight="false" outlineLevel="0" collapsed="false">
      <c r="B410" s="7" t="s">
        <v>6</v>
      </c>
      <c r="C410" s="8" t="n">
        <v>35</v>
      </c>
      <c r="D410" s="8" t="n">
        <v>18</v>
      </c>
      <c r="E410" s="9" t="n">
        <f aca="false">(C410-D410)/C410</f>
        <v>0.485714285714286</v>
      </c>
    </row>
    <row r="411" customFormat="false" ht="15" hidden="false" customHeight="false" outlineLevel="0" collapsed="false">
      <c r="B411" s="7" t="s">
        <v>7</v>
      </c>
      <c r="C411" s="8" t="n">
        <v>0</v>
      </c>
      <c r="D411" s="8" t="n">
        <v>0</v>
      </c>
      <c r="E411" s="9" t="e">
        <f aca="false">(C411-D411)/C411</f>
        <v>#DIV/0!</v>
      </c>
    </row>
    <row r="412" customFormat="false" ht="15" hidden="false" customHeight="false" outlineLevel="0" collapsed="false">
      <c r="B412" s="7" t="s">
        <v>8</v>
      </c>
      <c r="C412" s="8" t="n">
        <v>23</v>
      </c>
      <c r="D412" s="8" t="n">
        <v>1</v>
      </c>
      <c r="E412" s="9" t="n">
        <f aca="false">(C412-D412)/C412</f>
        <v>0.956521739130435</v>
      </c>
    </row>
    <row r="413" customFormat="false" ht="15" hidden="false" customHeight="false" outlineLevel="0" collapsed="false">
      <c r="B413" s="7" t="s">
        <v>9</v>
      </c>
      <c r="C413" s="8" t="n">
        <v>240</v>
      </c>
      <c r="D413" s="8" t="n">
        <v>90</v>
      </c>
      <c r="E413" s="9" t="n">
        <f aca="false">(C413-D413)/C413</f>
        <v>0.625</v>
      </c>
    </row>
    <row r="414" customFormat="false" ht="15" hidden="false" customHeight="false" outlineLevel="0" collapsed="false">
      <c r="B414" s="7" t="s">
        <v>10</v>
      </c>
      <c r="C414" s="8" t="n">
        <v>142</v>
      </c>
      <c r="D414" s="8" t="n">
        <v>6</v>
      </c>
      <c r="E414" s="9" t="n">
        <f aca="false">(C414-D414)/C414</f>
        <v>0.957746478873239</v>
      </c>
    </row>
    <row r="420" s="12" customFormat="true" ht="15" hidden="false" customHeight="false" outlineLevel="0" collapsed="false"/>
    <row r="422" customFormat="false" ht="20.25" hidden="false" customHeight="true" outlineLevel="0" collapsed="false">
      <c r="B422" s="16" t="s">
        <v>37</v>
      </c>
    </row>
    <row r="423" customFormat="false" ht="20.25" hidden="false" customHeight="true" outlineLevel="0" collapsed="false">
      <c r="B423" s="2" t="n">
        <v>42335</v>
      </c>
      <c r="C423" s="3" t="s">
        <v>2</v>
      </c>
      <c r="D423" s="3" t="s">
        <v>3</v>
      </c>
      <c r="E423" s="3" t="s">
        <v>4</v>
      </c>
    </row>
    <row r="424" customFormat="false" ht="15" hidden="false" customHeight="false" outlineLevel="0" collapsed="false">
      <c r="B424" s="4" t="s">
        <v>5</v>
      </c>
      <c r="C424" s="5" t="n">
        <v>51</v>
      </c>
      <c r="D424" s="5" t="n">
        <v>6</v>
      </c>
      <c r="E424" s="6" t="n">
        <f aca="false">(C424-D424)/C424</f>
        <v>0.882352941176471</v>
      </c>
    </row>
    <row r="425" customFormat="false" ht="15" hidden="false" customHeight="false" outlineLevel="0" collapsed="false">
      <c r="B425" s="7" t="s">
        <v>6</v>
      </c>
      <c r="C425" s="8" t="n">
        <v>35</v>
      </c>
      <c r="D425" s="8" t="n">
        <v>3</v>
      </c>
      <c r="E425" s="9" t="n">
        <f aca="false">(C425-D425)/C425</f>
        <v>0.914285714285714</v>
      </c>
    </row>
    <row r="426" customFormat="false" ht="15" hidden="false" customHeight="false" outlineLevel="0" collapsed="false">
      <c r="B426" s="7" t="s">
        <v>7</v>
      </c>
      <c r="C426" s="8" t="n">
        <v>80</v>
      </c>
      <c r="D426" s="8" t="n">
        <v>0</v>
      </c>
      <c r="E426" s="9" t="n">
        <f aca="false">(C426-D426)/C426</f>
        <v>1</v>
      </c>
    </row>
    <row r="427" customFormat="false" ht="15" hidden="false" customHeight="false" outlineLevel="0" collapsed="false">
      <c r="B427" s="7" t="s">
        <v>8</v>
      </c>
      <c r="C427" s="8" t="n">
        <v>23</v>
      </c>
      <c r="D427" s="8" t="n">
        <v>12</v>
      </c>
      <c r="E427" s="9" t="n">
        <f aca="false">(C427-D427)/C427</f>
        <v>0.478260869565217</v>
      </c>
    </row>
    <row r="428" customFormat="false" ht="15" hidden="false" customHeight="false" outlineLevel="0" collapsed="false">
      <c r="B428" s="7" t="s">
        <v>9</v>
      </c>
      <c r="C428" s="8" t="n">
        <v>0</v>
      </c>
      <c r="D428" s="8" t="n">
        <v>0</v>
      </c>
      <c r="E428" s="9" t="e">
        <f aca="false">(C428-D428)/C428</f>
        <v>#DIV/0!</v>
      </c>
    </row>
    <row r="429" customFormat="false" ht="15" hidden="false" customHeight="false" outlineLevel="0" collapsed="false">
      <c r="B429" s="7" t="s">
        <v>10</v>
      </c>
      <c r="C429" s="8" t="n">
        <v>142</v>
      </c>
      <c r="D429" s="8" t="n">
        <v>27</v>
      </c>
      <c r="E429" s="9" t="n">
        <f aca="false">(C429-D429)/C429</f>
        <v>0.809859154929577</v>
      </c>
    </row>
    <row r="435" s="12" customFormat="true" ht="15" hidden="false" customHeight="false" outlineLevel="0" collapsed="false"/>
    <row r="437" customFormat="false" ht="18.75" hidden="false" customHeight="false" outlineLevel="0" collapsed="false">
      <c r="B437" s="16" t="s">
        <v>38</v>
      </c>
    </row>
    <row r="438" customFormat="false" ht="21" hidden="false" customHeight="false" outlineLevel="0" collapsed="false">
      <c r="B438" s="2" t="n">
        <v>42335</v>
      </c>
      <c r="C438" s="3" t="s">
        <v>2</v>
      </c>
      <c r="D438" s="3" t="s">
        <v>3</v>
      </c>
      <c r="E438" s="3" t="s">
        <v>4</v>
      </c>
    </row>
    <row r="439" customFormat="false" ht="15" hidden="false" customHeight="false" outlineLevel="0" collapsed="false">
      <c r="B439" s="4" t="s">
        <v>5</v>
      </c>
      <c r="C439" s="5" t="n">
        <v>51</v>
      </c>
      <c r="D439" s="5" t="n">
        <v>2</v>
      </c>
      <c r="E439" s="6" t="n">
        <f aca="false">(C439-D439)/C439</f>
        <v>0.96078431372549</v>
      </c>
    </row>
    <row r="440" customFormat="false" ht="15" hidden="false" customHeight="false" outlineLevel="0" collapsed="false">
      <c r="B440" s="7" t="s">
        <v>6</v>
      </c>
      <c r="C440" s="8" t="n">
        <v>35</v>
      </c>
      <c r="D440" s="8" t="n">
        <v>3</v>
      </c>
      <c r="E440" s="9" t="n">
        <f aca="false">(C440-D440)/C440</f>
        <v>0.914285714285714</v>
      </c>
    </row>
    <row r="441" customFormat="false" ht="15" hidden="false" customHeight="false" outlineLevel="0" collapsed="false">
      <c r="B441" s="7" t="s">
        <v>7</v>
      </c>
      <c r="C441" s="8" t="n">
        <v>80</v>
      </c>
      <c r="D441" s="8" t="n">
        <v>0</v>
      </c>
      <c r="E441" s="9" t="n">
        <f aca="false">(C441-D441)/C441</f>
        <v>1</v>
      </c>
    </row>
    <row r="442" customFormat="false" ht="15" hidden="false" customHeight="false" outlineLevel="0" collapsed="false">
      <c r="B442" s="7" t="s">
        <v>8</v>
      </c>
      <c r="C442" s="8" t="n">
        <v>23</v>
      </c>
      <c r="D442" s="8" t="n">
        <v>13</v>
      </c>
      <c r="E442" s="9" t="n">
        <f aca="false">(C442-D442)/C442</f>
        <v>0.434782608695652</v>
      </c>
    </row>
    <row r="443" customFormat="false" ht="15" hidden="false" customHeight="false" outlineLevel="0" collapsed="false">
      <c r="B443" s="7" t="s">
        <v>9</v>
      </c>
      <c r="C443" s="8" t="n">
        <v>0</v>
      </c>
      <c r="D443" s="8" t="n">
        <v>0</v>
      </c>
      <c r="E443" s="9" t="e">
        <f aca="false">(C443-D443)/C443</f>
        <v>#DIV/0!</v>
      </c>
    </row>
    <row r="444" customFormat="false" ht="15" hidden="false" customHeight="false" outlineLevel="0" collapsed="false">
      <c r="B444" s="7" t="s">
        <v>10</v>
      </c>
      <c r="C444" s="8" t="n">
        <v>142</v>
      </c>
      <c r="D444" s="8" t="n">
        <v>15</v>
      </c>
      <c r="E444" s="9" t="n">
        <f aca="false">(C444-D444)/C444</f>
        <v>0.894366197183099</v>
      </c>
    </row>
    <row r="450" s="12" customFormat="true" ht="15" hidden="false" customHeight="false" outlineLevel="0" collapsed="false"/>
    <row r="452" customFormat="false" ht="18.75" hidden="false" customHeight="false" outlineLevel="0" collapsed="false">
      <c r="B452" s="16" t="s">
        <v>39</v>
      </c>
    </row>
    <row r="453" customFormat="false" ht="21" hidden="false" customHeight="false" outlineLevel="0" collapsed="false">
      <c r="B453" s="2" t="n">
        <v>42335</v>
      </c>
      <c r="C453" s="3" t="s">
        <v>2</v>
      </c>
      <c r="D453" s="3" t="s">
        <v>3</v>
      </c>
      <c r="E453" s="3" t="s">
        <v>4</v>
      </c>
    </row>
    <row r="454" customFormat="false" ht="15" hidden="false" customHeight="false" outlineLevel="0" collapsed="false">
      <c r="B454" s="4" t="s">
        <v>5</v>
      </c>
      <c r="C454" s="5" t="n">
        <v>51</v>
      </c>
      <c r="D454" s="5" t="n">
        <v>55</v>
      </c>
      <c r="E454" s="6" t="n">
        <f aca="false">(C454-D454)/C454</f>
        <v>-0.0784313725490196</v>
      </c>
    </row>
    <row r="455" customFormat="false" ht="15" hidden="false" customHeight="false" outlineLevel="0" collapsed="false">
      <c r="B455" s="7" t="s">
        <v>6</v>
      </c>
      <c r="C455" s="8" t="n">
        <v>35</v>
      </c>
      <c r="D455" s="8" t="n">
        <v>39</v>
      </c>
      <c r="E455" s="9" t="n">
        <f aca="false">(C455-D455)/C455</f>
        <v>-0.114285714285714</v>
      </c>
    </row>
    <row r="456" customFormat="false" ht="15" hidden="false" customHeight="false" outlineLevel="0" collapsed="false">
      <c r="B456" s="7" t="s">
        <v>7</v>
      </c>
      <c r="C456" s="8" t="n">
        <v>240</v>
      </c>
      <c r="D456" s="8" t="n">
        <v>41</v>
      </c>
      <c r="E456" s="9" t="n">
        <f aca="false">(C456-D456)/C456</f>
        <v>0.829166666666667</v>
      </c>
    </row>
    <row r="457" customFormat="false" ht="15" hidden="false" customHeight="false" outlineLevel="0" collapsed="false">
      <c r="B457" s="7" t="s">
        <v>8</v>
      </c>
      <c r="C457" s="8" t="n">
        <v>23</v>
      </c>
      <c r="D457" s="8" t="n">
        <v>4</v>
      </c>
      <c r="E457" s="9" t="n">
        <f aca="false">(C457-D457)/C457</f>
        <v>0.826086956521739</v>
      </c>
    </row>
    <row r="458" customFormat="false" ht="15" hidden="false" customHeight="false" outlineLevel="0" collapsed="false">
      <c r="B458" s="7" t="s">
        <v>9</v>
      </c>
      <c r="C458" s="8" t="n">
        <v>0</v>
      </c>
      <c r="D458" s="8" t="n">
        <v>0</v>
      </c>
      <c r="E458" s="9" t="e">
        <f aca="false">(C458-D458)/C458</f>
        <v>#DIV/0!</v>
      </c>
    </row>
    <row r="459" customFormat="false" ht="15" hidden="false" customHeight="false" outlineLevel="0" collapsed="false">
      <c r="B459" s="7" t="s">
        <v>10</v>
      </c>
      <c r="C459" s="8" t="n">
        <v>142</v>
      </c>
      <c r="D459" s="8" t="n">
        <v>6</v>
      </c>
      <c r="E459" s="9" t="n">
        <f aca="false">(C459-D459)/C459</f>
        <v>0.957746478873239</v>
      </c>
    </row>
    <row r="465" s="12" customFormat="true" ht="15" hidden="false" customHeight="false" outlineLevel="0" collapsed="false"/>
    <row r="467" customFormat="false" ht="18.75" hidden="false" customHeight="false" outlineLevel="0" collapsed="false">
      <c r="B467" s="16" t="s">
        <v>40</v>
      </c>
    </row>
    <row r="468" customFormat="false" ht="21" hidden="false" customHeight="false" outlineLevel="0" collapsed="false">
      <c r="B468" s="2" t="n">
        <v>42335</v>
      </c>
      <c r="C468" s="3" t="s">
        <v>2</v>
      </c>
      <c r="D468" s="3" t="s">
        <v>3</v>
      </c>
      <c r="E468" s="3" t="s">
        <v>4</v>
      </c>
    </row>
    <row r="469" customFormat="false" ht="15" hidden="false" customHeight="false" outlineLevel="0" collapsed="false">
      <c r="B469" s="4" t="s">
        <v>5</v>
      </c>
      <c r="C469" s="5" t="n">
        <v>51</v>
      </c>
      <c r="D469" s="5" t="n">
        <v>5</v>
      </c>
      <c r="E469" s="6" t="n">
        <f aca="false">(C469-D469)/C469</f>
        <v>0.901960784313726</v>
      </c>
    </row>
    <row r="470" customFormat="false" ht="15" hidden="false" customHeight="false" outlineLevel="0" collapsed="false">
      <c r="B470" s="7" t="s">
        <v>6</v>
      </c>
      <c r="C470" s="8" t="n">
        <v>35</v>
      </c>
      <c r="D470" s="8" t="n">
        <v>2</v>
      </c>
      <c r="E470" s="9" t="n">
        <f aca="false">(C470-D470)/C470</f>
        <v>0.942857142857143</v>
      </c>
    </row>
    <row r="471" customFormat="false" ht="15" hidden="false" customHeight="false" outlineLevel="0" collapsed="false">
      <c r="B471" s="7" t="s">
        <v>7</v>
      </c>
      <c r="C471" s="8" t="n">
        <v>240</v>
      </c>
      <c r="D471" s="8" t="n">
        <v>0</v>
      </c>
      <c r="E471" s="9" t="n">
        <f aca="false">(C471-D471)/C471</f>
        <v>1</v>
      </c>
    </row>
    <row r="472" customFormat="false" ht="15" hidden="false" customHeight="false" outlineLevel="0" collapsed="false">
      <c r="B472" s="7" t="s">
        <v>8</v>
      </c>
      <c r="C472" s="8" t="n">
        <v>23</v>
      </c>
      <c r="D472" s="8" t="n">
        <v>4</v>
      </c>
      <c r="E472" s="9" t="n">
        <f aca="false">(C472-D472)/C472</f>
        <v>0.826086956521739</v>
      </c>
    </row>
    <row r="473" customFormat="false" ht="15" hidden="false" customHeight="false" outlineLevel="0" collapsed="false">
      <c r="B473" s="7" t="s">
        <v>9</v>
      </c>
      <c r="C473" s="8" t="n">
        <v>0</v>
      </c>
      <c r="D473" s="8" t="n">
        <v>0</v>
      </c>
      <c r="E473" s="9" t="e">
        <f aca="false">(C473-D473)/C473</f>
        <v>#DIV/0!</v>
      </c>
    </row>
    <row r="474" customFormat="false" ht="15" hidden="false" customHeight="false" outlineLevel="0" collapsed="false">
      <c r="B474" s="7" t="s">
        <v>10</v>
      </c>
      <c r="C474" s="8" t="n">
        <v>142</v>
      </c>
      <c r="D474" s="8" t="n">
        <v>10</v>
      </c>
      <c r="E474" s="9" t="n">
        <f aca="false">(C474-D474)/C474</f>
        <v>0.929577464788732</v>
      </c>
    </row>
    <row r="480" s="12" customFormat="true" ht="15" hidden="false" customHeight="false" outlineLevel="0" collapsed="false"/>
    <row r="482" customFormat="false" ht="18.75" hidden="false" customHeight="false" outlineLevel="0" collapsed="false">
      <c r="B482" s="16" t="s">
        <v>41</v>
      </c>
    </row>
    <row r="483" customFormat="false" ht="21" hidden="false" customHeight="false" outlineLevel="0" collapsed="false">
      <c r="B483" s="2" t="n">
        <v>42335</v>
      </c>
      <c r="C483" s="3" t="s">
        <v>2</v>
      </c>
      <c r="D483" s="3" t="s">
        <v>3</v>
      </c>
      <c r="E483" s="3" t="s">
        <v>4</v>
      </c>
    </row>
    <row r="484" customFormat="false" ht="15" hidden="false" customHeight="false" outlineLevel="0" collapsed="false">
      <c r="B484" s="4" t="s">
        <v>5</v>
      </c>
      <c r="C484" s="5" t="n">
        <v>51</v>
      </c>
      <c r="D484" s="5" t="n">
        <v>101</v>
      </c>
      <c r="E484" s="6" t="n">
        <f aca="false">(C484-D484)/C484</f>
        <v>-0.980392156862745</v>
      </c>
    </row>
    <row r="485" customFormat="false" ht="15" hidden="false" customHeight="false" outlineLevel="0" collapsed="false">
      <c r="B485" s="7" t="s">
        <v>6</v>
      </c>
      <c r="C485" s="8" t="n">
        <v>35</v>
      </c>
      <c r="D485" s="8" t="n">
        <v>20</v>
      </c>
      <c r="E485" s="9" t="n">
        <f aca="false">(C485-D485)/C485</f>
        <v>0.428571428571429</v>
      </c>
    </row>
    <row r="486" customFormat="false" ht="15" hidden="false" customHeight="false" outlineLevel="0" collapsed="false">
      <c r="B486" s="7" t="s">
        <v>7</v>
      </c>
      <c r="C486" s="8" t="n">
        <v>0</v>
      </c>
      <c r="D486" s="8" t="n">
        <v>0</v>
      </c>
      <c r="E486" s="9" t="e">
        <f aca="false">(C486-D486)/C486</f>
        <v>#DIV/0!</v>
      </c>
    </row>
    <row r="487" customFormat="false" ht="15" hidden="false" customHeight="false" outlineLevel="0" collapsed="false">
      <c r="B487" s="7" t="s">
        <v>8</v>
      </c>
      <c r="C487" s="8" t="n">
        <v>23</v>
      </c>
      <c r="D487" s="8" t="n">
        <v>12</v>
      </c>
      <c r="E487" s="9" t="n">
        <f aca="false">(C487-D487)/C487</f>
        <v>0.478260869565217</v>
      </c>
    </row>
    <row r="488" customFormat="false" ht="15" hidden="false" customHeight="false" outlineLevel="0" collapsed="false">
      <c r="B488" s="7" t="s">
        <v>9</v>
      </c>
      <c r="C488" s="8" t="n">
        <v>90</v>
      </c>
      <c r="D488" s="8" t="n">
        <v>1094</v>
      </c>
      <c r="E488" s="9" t="n">
        <f aca="false">(C488-D488)/C488</f>
        <v>-11.1555555555556</v>
      </c>
    </row>
    <row r="489" customFormat="false" ht="15" hidden="false" customHeight="false" outlineLevel="0" collapsed="false">
      <c r="B489" s="7" t="s">
        <v>10</v>
      </c>
      <c r="C489" s="8" t="n">
        <v>142</v>
      </c>
      <c r="D489" s="8" t="n">
        <v>6</v>
      </c>
      <c r="E489" s="9" t="n">
        <f aca="false">(C489-D489)/C489</f>
        <v>0.957746478873239</v>
      </c>
    </row>
    <row r="495" s="12" customFormat="true" ht="15" hidden="false" customHeight="false" outlineLevel="0" collapsed="false"/>
    <row r="496" customFormat="false" ht="18.75" hidden="false" customHeight="false" outlineLevel="0" collapsed="false">
      <c r="B496" s="16" t="s">
        <v>42</v>
      </c>
    </row>
    <row r="497" customFormat="false" ht="21" hidden="false" customHeight="false" outlineLevel="0" collapsed="false">
      <c r="B497" s="2" t="n">
        <v>42335</v>
      </c>
      <c r="C497" s="3" t="s">
        <v>2</v>
      </c>
      <c r="D497" s="3" t="s">
        <v>3</v>
      </c>
      <c r="E497" s="3" t="s">
        <v>4</v>
      </c>
    </row>
    <row r="498" customFormat="false" ht="15" hidden="false" customHeight="false" outlineLevel="0" collapsed="false">
      <c r="B498" s="4" t="s">
        <v>5</v>
      </c>
      <c r="C498" s="5" t="n">
        <v>51</v>
      </c>
      <c r="D498" s="5" t="n">
        <v>7</v>
      </c>
      <c r="E498" s="6" t="n">
        <f aca="false">(C498-D498)/C498</f>
        <v>0.862745098039216</v>
      </c>
    </row>
    <row r="499" customFormat="false" ht="15" hidden="false" customHeight="false" outlineLevel="0" collapsed="false">
      <c r="B499" s="7" t="s">
        <v>6</v>
      </c>
      <c r="C499" s="8" t="n">
        <v>35</v>
      </c>
      <c r="D499" s="8" t="n">
        <v>5</v>
      </c>
      <c r="E499" s="9" t="n">
        <f aca="false">(C499-D499)/C499</f>
        <v>0.857142857142857</v>
      </c>
    </row>
    <row r="500" customFormat="false" ht="15" hidden="false" customHeight="false" outlineLevel="0" collapsed="false">
      <c r="B500" s="7" t="s">
        <v>7</v>
      </c>
      <c r="C500" s="8" t="n">
        <v>240</v>
      </c>
      <c r="D500" s="8" t="n">
        <v>101</v>
      </c>
      <c r="E500" s="9" t="n">
        <f aca="false">(C500-D500)/C500</f>
        <v>0.579166666666667</v>
      </c>
    </row>
    <row r="501" customFormat="false" ht="15" hidden="false" customHeight="false" outlineLevel="0" collapsed="false">
      <c r="B501" s="7" t="s">
        <v>8</v>
      </c>
      <c r="C501" s="8" t="n">
        <v>23</v>
      </c>
      <c r="D501" s="8" t="n">
        <v>5441</v>
      </c>
      <c r="E501" s="9" t="n">
        <f aca="false">(C501-D501)/C501</f>
        <v>-235.565217391304</v>
      </c>
    </row>
    <row r="502" customFormat="false" ht="15" hidden="false" customHeight="false" outlineLevel="0" collapsed="false">
      <c r="B502" s="7" t="s">
        <v>9</v>
      </c>
      <c r="C502" s="8" t="n">
        <v>0</v>
      </c>
      <c r="D502" s="8" t="n">
        <v>0</v>
      </c>
      <c r="E502" s="9" t="e">
        <f aca="false">(C502-D502)/C502</f>
        <v>#DIV/0!</v>
      </c>
    </row>
    <row r="503" customFormat="false" ht="15" hidden="false" customHeight="false" outlineLevel="0" collapsed="false">
      <c r="B503" s="7" t="s">
        <v>10</v>
      </c>
      <c r="C503" s="8" t="n">
        <v>142</v>
      </c>
      <c r="D503" s="8" t="n">
        <v>11</v>
      </c>
      <c r="E503" s="9" t="n">
        <f aca="false">(C503-D503)/C503</f>
        <v>0.922535211267606</v>
      </c>
    </row>
    <row r="509" s="12" customFormat="true" ht="15" hidden="false" customHeight="false" outlineLevel="0" collapsed="false"/>
    <row r="511" customFormat="false" ht="18.75" hidden="false" customHeight="false" outlineLevel="0" collapsed="false">
      <c r="B511" s="16" t="s">
        <v>43</v>
      </c>
    </row>
    <row r="512" customFormat="false" ht="21" hidden="false" customHeight="false" outlineLevel="0" collapsed="false">
      <c r="B512" s="2" t="n">
        <v>42335</v>
      </c>
      <c r="C512" s="3" t="s">
        <v>2</v>
      </c>
      <c r="D512" s="3" t="s">
        <v>3</v>
      </c>
      <c r="E512" s="3" t="s">
        <v>4</v>
      </c>
    </row>
    <row r="513" customFormat="false" ht="15" hidden="false" customHeight="false" outlineLevel="0" collapsed="false">
      <c r="B513" s="4" t="s">
        <v>5</v>
      </c>
      <c r="C513" s="5" t="n">
        <v>51</v>
      </c>
      <c r="D513" s="5" t="n">
        <v>33</v>
      </c>
      <c r="E513" s="6" t="n">
        <f aca="false">(C513-D513)/C513</f>
        <v>0.352941176470588</v>
      </c>
    </row>
    <row r="514" customFormat="false" ht="15" hidden="false" customHeight="false" outlineLevel="0" collapsed="false">
      <c r="B514" s="7" t="s">
        <v>6</v>
      </c>
      <c r="C514" s="8" t="n">
        <v>35</v>
      </c>
      <c r="D514" s="8" t="n">
        <v>56</v>
      </c>
      <c r="E514" s="9" t="n">
        <f aca="false">(C514-D514)/C514</f>
        <v>-0.6</v>
      </c>
    </row>
    <row r="515" customFormat="false" ht="15" hidden="false" customHeight="false" outlineLevel="0" collapsed="false">
      <c r="B515" s="7" t="s">
        <v>7</v>
      </c>
      <c r="C515" s="8" t="n">
        <v>80</v>
      </c>
      <c r="D515" s="8" t="n">
        <v>0</v>
      </c>
      <c r="E515" s="9" t="n">
        <f aca="false">(C515-D515)/C515</f>
        <v>1</v>
      </c>
    </row>
    <row r="516" customFormat="false" ht="15" hidden="false" customHeight="false" outlineLevel="0" collapsed="false">
      <c r="B516" s="7" t="s">
        <v>8</v>
      </c>
      <c r="C516" s="8" t="n">
        <v>23</v>
      </c>
      <c r="D516" s="8" t="n">
        <v>0</v>
      </c>
      <c r="E516" s="9" t="n">
        <f aca="false">(C516-D516)/C516</f>
        <v>1</v>
      </c>
    </row>
    <row r="517" customFormat="false" ht="15" hidden="false" customHeight="false" outlineLevel="0" collapsed="false">
      <c r="B517" s="7" t="s">
        <v>9</v>
      </c>
      <c r="C517" s="8" t="n">
        <v>0</v>
      </c>
      <c r="D517" s="8" t="n">
        <v>0</v>
      </c>
      <c r="E517" s="9" t="e">
        <f aca="false">(C517-D517)/C517</f>
        <v>#DIV/0!</v>
      </c>
    </row>
    <row r="518" customFormat="false" ht="15" hidden="false" customHeight="false" outlineLevel="0" collapsed="false">
      <c r="B518" s="7" t="s">
        <v>10</v>
      </c>
      <c r="C518" s="8" t="n">
        <v>142</v>
      </c>
      <c r="D518" s="8" t="n">
        <v>6</v>
      </c>
      <c r="E518" s="9" t="n">
        <f aca="false">(C518-D518)/C518</f>
        <v>0.957746478873239</v>
      </c>
    </row>
    <row r="524" s="12" customFormat="true" ht="15" hidden="false" customHeight="false" outlineLevel="0" collapsed="false"/>
    <row r="526" customFormat="false" ht="18.75" hidden="false" customHeight="false" outlineLevel="0" collapsed="false">
      <c r="B526" s="16" t="s">
        <v>44</v>
      </c>
    </row>
    <row r="527" customFormat="false" ht="21" hidden="false" customHeight="false" outlineLevel="0" collapsed="false">
      <c r="B527" s="2" t="n">
        <v>42335</v>
      </c>
      <c r="C527" s="3" t="s">
        <v>2</v>
      </c>
      <c r="D527" s="3" t="s">
        <v>3</v>
      </c>
      <c r="E527" s="3" t="s">
        <v>4</v>
      </c>
    </row>
    <row r="528" customFormat="false" ht="15" hidden="false" customHeight="false" outlineLevel="0" collapsed="false">
      <c r="B528" s="4" t="s">
        <v>5</v>
      </c>
      <c r="C528" s="5" t="n">
        <v>51</v>
      </c>
      <c r="D528" s="5" t="n">
        <v>8</v>
      </c>
      <c r="E528" s="6" t="n">
        <f aca="false">(C528-D528)/C528</f>
        <v>0.843137254901961</v>
      </c>
    </row>
    <row r="529" customFormat="false" ht="15" hidden="false" customHeight="false" outlineLevel="0" collapsed="false">
      <c r="B529" s="7" t="s">
        <v>6</v>
      </c>
      <c r="C529" s="8" t="n">
        <v>35</v>
      </c>
      <c r="D529" s="8" t="n">
        <v>3</v>
      </c>
      <c r="E529" s="9" t="n">
        <f aca="false">(C529-D529)/C529</f>
        <v>0.914285714285714</v>
      </c>
    </row>
    <row r="530" customFormat="false" ht="15" hidden="false" customHeight="false" outlineLevel="0" collapsed="false">
      <c r="B530" s="7" t="s">
        <v>7</v>
      </c>
      <c r="C530" s="8" t="n">
        <v>0</v>
      </c>
      <c r="D530" s="8" t="n">
        <v>0</v>
      </c>
      <c r="E530" s="9" t="e">
        <f aca="false">(C530-D530)/C530</f>
        <v>#DIV/0!</v>
      </c>
    </row>
    <row r="531" customFormat="false" ht="15" hidden="false" customHeight="false" outlineLevel="0" collapsed="false">
      <c r="B531" s="7" t="s">
        <v>8</v>
      </c>
      <c r="C531" s="8" t="n">
        <v>23</v>
      </c>
      <c r="D531" s="8" t="n">
        <v>0</v>
      </c>
      <c r="E531" s="9" t="n">
        <f aca="false">(C531-D531)/C531</f>
        <v>1</v>
      </c>
    </row>
    <row r="532" customFormat="false" ht="15" hidden="false" customHeight="false" outlineLevel="0" collapsed="false">
      <c r="B532" s="7" t="s">
        <v>9</v>
      </c>
      <c r="C532" s="8" t="n">
        <v>240</v>
      </c>
      <c r="D532" s="8" t="n">
        <v>170</v>
      </c>
      <c r="E532" s="9" t="n">
        <f aca="false">(C532-D532)/C532</f>
        <v>0.291666666666667</v>
      </c>
    </row>
    <row r="533" customFormat="false" ht="13.8" hidden="false" customHeight="false" outlineLevel="0" collapsed="false">
      <c r="B533" s="7" t="s">
        <v>10</v>
      </c>
      <c r="C533" s="8" t="n">
        <v>142</v>
      </c>
      <c r="D533" s="8" t="n">
        <v>7</v>
      </c>
      <c r="E533" s="9" t="n">
        <f aca="false">(C533-D533)/C533</f>
        <v>0.950704225352113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G555"/>
  <sheetViews>
    <sheetView windowProtection="false" showFormulas="false" showGridLines="true" showRowColHeaders="true" showZeros="true" rightToLeft="false" tabSelected="false" showOutlineSymbols="true" defaultGridColor="true" view="normal" topLeftCell="A114" colorId="64" zoomScale="90" zoomScaleNormal="90" zoomScalePageLayoutView="100" workbookViewId="0">
      <selection pane="topLeft" activeCell="C126" activeCellId="0" sqref="C126"/>
    </sheetView>
  </sheetViews>
  <sheetFormatPr defaultRowHeight="1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10.7125506072875"/>
    <col collapsed="false" hidden="false" max="6" min="6" style="0" width="10.1417004048583"/>
    <col collapsed="false" hidden="false" max="7" min="7" style="0" width="9.71255060728745"/>
    <col collapsed="false" hidden="false" max="15" min="8" style="0" width="11.5708502024291"/>
    <col collapsed="false" hidden="false" max="16" min="16" style="0" width="12.995951417004"/>
    <col collapsed="false" hidden="false" max="1025" min="17" style="0" width="11.5708502024291"/>
  </cols>
  <sheetData>
    <row r="4" customFormat="false" ht="19.5" hidden="false" customHeight="true" outlineLevel="0" collapsed="false"/>
    <row r="5" customFormat="false" ht="17.25" hidden="false" customHeight="true" outlineLevel="0" collapsed="false">
      <c r="A5" s="1"/>
      <c r="B5" s="2" t="n">
        <v>42335</v>
      </c>
      <c r="C5" s="17" t="s">
        <v>2</v>
      </c>
      <c r="D5" s="17" t="s">
        <v>3</v>
      </c>
      <c r="E5" s="17" t="s">
        <v>4</v>
      </c>
    </row>
    <row r="6" customFormat="false" ht="15" hidden="false" customHeight="false" outlineLevel="0" collapsed="false">
      <c r="A6" s="1"/>
      <c r="B6" s="4" t="s">
        <v>5</v>
      </c>
      <c r="C6" s="18" t="n">
        <v>22.33</v>
      </c>
      <c r="D6" s="18" t="n">
        <v>47.4</v>
      </c>
      <c r="E6" s="19" t="n">
        <f aca="false">(C6-D6)/C6</f>
        <v>-1.12270488132557</v>
      </c>
    </row>
    <row r="7" customFormat="false" ht="15" hidden="false" customHeight="false" outlineLevel="0" collapsed="false">
      <c r="A7" s="1"/>
      <c r="B7" s="7" t="s">
        <v>6</v>
      </c>
      <c r="C7" s="18" t="n">
        <v>3.96</v>
      </c>
      <c r="D7" s="18" t="n">
        <v>0</v>
      </c>
      <c r="E7" s="20" t="n">
        <f aca="false">(C7-D7)/C7</f>
        <v>1</v>
      </c>
    </row>
    <row r="8" customFormat="false" ht="15" hidden="false" customHeight="false" outlineLevel="0" collapsed="false">
      <c r="A8" s="1"/>
      <c r="B8" s="7" t="s">
        <v>7</v>
      </c>
      <c r="C8" s="18" t="n">
        <v>19.4</v>
      </c>
      <c r="D8" s="18" t="n">
        <v>10.94</v>
      </c>
      <c r="E8" s="20" t="n">
        <f aca="false">(C8-D8)/C8</f>
        <v>0.436082474226804</v>
      </c>
    </row>
    <row r="9" customFormat="false" ht="15" hidden="false" customHeight="false" outlineLevel="0" collapsed="false">
      <c r="A9" s="1"/>
      <c r="B9" s="7" t="s">
        <v>8</v>
      </c>
      <c r="C9" s="18" t="n">
        <v>5.5</v>
      </c>
      <c r="D9" s="18" t="n">
        <v>35.7</v>
      </c>
      <c r="E9" s="19" t="n">
        <f aca="false">(C9-D9)/C9</f>
        <v>-5.49090909090909</v>
      </c>
    </row>
    <row r="10" customFormat="false" ht="15" hidden="false" customHeight="false" outlineLevel="0" collapsed="false">
      <c r="A10" s="1"/>
      <c r="B10" s="7" t="s">
        <v>9</v>
      </c>
      <c r="C10" s="18" t="n">
        <v>29</v>
      </c>
      <c r="D10" s="18" t="n">
        <v>0</v>
      </c>
      <c r="E10" s="20" t="n">
        <f aca="false">(C10-D10)/C10</f>
        <v>1</v>
      </c>
    </row>
    <row r="11" customFormat="false" ht="15" hidden="false" customHeight="false" outlineLevel="0" collapsed="false">
      <c r="A11" s="1"/>
      <c r="B11" s="7" t="s">
        <v>10</v>
      </c>
      <c r="C11" s="18" t="n">
        <v>22.5</v>
      </c>
      <c r="D11" s="18" t="n">
        <v>18</v>
      </c>
      <c r="E11" s="19" t="n">
        <f aca="false">(C11-D11)/C11</f>
        <v>0.2</v>
      </c>
    </row>
    <row r="12" customFormat="false" ht="15" hidden="false" customHeight="false" outlineLevel="0" collapsed="false">
      <c r="A12" s="1"/>
      <c r="B12" s="21"/>
      <c r="C12" s="22"/>
      <c r="D12" s="22"/>
      <c r="E12" s="23"/>
    </row>
    <row r="13" customFormat="false" ht="15" hidden="false" customHeight="false" outlineLevel="0" collapsed="false">
      <c r="A13" s="1"/>
      <c r="B13" s="21"/>
      <c r="C13" s="22"/>
      <c r="D13" s="22"/>
      <c r="E13" s="23"/>
    </row>
    <row r="14" customFormat="false" ht="15" hidden="false" customHeight="false" outlineLevel="0" collapsed="false">
      <c r="A14" s="1"/>
    </row>
    <row r="15" s="12" customFormat="true" ht="15" hidden="false" customHeight="false" outlineLevel="0" collapsed="false">
      <c r="D15" s="24"/>
    </row>
    <row r="18" customFormat="false" ht="21" hidden="false" customHeight="false" outlineLevel="0" collapsed="false">
      <c r="B18" s="2" t="n">
        <v>42349</v>
      </c>
      <c r="C18" s="17" t="s">
        <v>2</v>
      </c>
      <c r="D18" s="17" t="s">
        <v>3</v>
      </c>
      <c r="E18" s="17" t="s">
        <v>4</v>
      </c>
    </row>
    <row r="19" customFormat="false" ht="15" hidden="false" customHeight="false" outlineLevel="0" collapsed="false">
      <c r="B19" s="4" t="s">
        <v>5</v>
      </c>
      <c r="C19" s="18" t="n">
        <f aca="false">22.33*4</f>
        <v>89.32</v>
      </c>
      <c r="D19" s="18" t="n">
        <f aca="false">1.23*14.58</f>
        <v>17.9334</v>
      </c>
      <c r="E19" s="19" t="n">
        <f aca="false">(C19-D19)/C19</f>
        <v>0.799223018360949</v>
      </c>
    </row>
    <row r="20" customFormat="false" ht="15" hidden="false" customHeight="false" outlineLevel="0" collapsed="false">
      <c r="B20" s="7" t="s">
        <v>6</v>
      </c>
      <c r="C20" s="18" t="n">
        <f aca="false">3.96*4</f>
        <v>15.84</v>
      </c>
      <c r="D20" s="18" t="n">
        <f aca="false">0.9*14.58</f>
        <v>13.122</v>
      </c>
      <c r="E20" s="20" t="n">
        <f aca="false">(C20-D20)/C20</f>
        <v>0.171590909090909</v>
      </c>
    </row>
    <row r="21" customFormat="false" ht="15" hidden="false" customHeight="false" outlineLevel="0" collapsed="false">
      <c r="B21" s="7" t="s">
        <v>7</v>
      </c>
      <c r="C21" s="18" t="n">
        <v>19.4</v>
      </c>
      <c r="D21" s="18" t="n">
        <f aca="false">0.67 * 14.58</f>
        <v>9.7686</v>
      </c>
      <c r="E21" s="20" t="n">
        <f aca="false">(C21-D21)/C21</f>
        <v>0.496463917525773</v>
      </c>
    </row>
    <row r="22" customFormat="false" ht="15" hidden="false" customHeight="false" outlineLevel="0" collapsed="false">
      <c r="B22" s="7" t="s">
        <v>8</v>
      </c>
      <c r="C22" s="18" t="n">
        <f aca="false">5.5*4</f>
        <v>22</v>
      </c>
      <c r="D22" s="18" t="n">
        <f aca="false">0.75*14.58</f>
        <v>10.935</v>
      </c>
      <c r="E22" s="19" t="n">
        <f aca="false">(C22-D22)/C22</f>
        <v>0.502954545454545</v>
      </c>
    </row>
    <row r="23" customFormat="false" ht="15" hidden="false" customHeight="false" outlineLevel="0" collapsed="false">
      <c r="B23" s="7" t="s">
        <v>9</v>
      </c>
      <c r="C23" s="18" t="n">
        <v>29</v>
      </c>
      <c r="D23" s="18" t="n">
        <f aca="false">3.12*14.58</f>
        <v>45.4896</v>
      </c>
      <c r="E23" s="20" t="n">
        <f aca="false">(C23-D23)/C23</f>
        <v>-0.568606896551724</v>
      </c>
    </row>
    <row r="24" customFormat="false" ht="15" hidden="false" customHeight="false" outlineLevel="0" collapsed="false">
      <c r="B24" s="7" t="s">
        <v>10</v>
      </c>
      <c r="C24" s="18" t="n">
        <f aca="false">22.5*4</f>
        <v>90</v>
      </c>
      <c r="D24" s="18" t="n">
        <v>105.4</v>
      </c>
      <c r="E24" s="19" t="n">
        <f aca="false">(C24-D24)/C24</f>
        <v>-0.171111111111111</v>
      </c>
    </row>
    <row r="31" s="12" customFormat="true" ht="15" hidden="false" customHeight="false" outlineLevel="0" collapsed="false"/>
    <row r="33" customFormat="false" ht="15" hidden="false" customHeight="false" outlineLevel="0" collapsed="false">
      <c r="B33" s="0" t="s">
        <v>45</v>
      </c>
    </row>
    <row r="35" customFormat="false" ht="18.75" hidden="false" customHeight="false" outlineLevel="0" collapsed="false">
      <c r="B35" s="16" t="s">
        <v>11</v>
      </c>
    </row>
    <row r="36" customFormat="false" ht="21" hidden="false" customHeight="false" outlineLevel="0" collapsed="false">
      <c r="B36" s="2" t="n">
        <v>42367</v>
      </c>
      <c r="C36" s="17" t="s">
        <v>2</v>
      </c>
      <c r="D36" s="17" t="s">
        <v>3</v>
      </c>
      <c r="E36" s="17" t="s">
        <v>4</v>
      </c>
    </row>
    <row r="37" customFormat="false" ht="13.8" hidden="false" customHeight="false" outlineLevel="0" collapsed="false">
      <c r="B37" s="4" t="s">
        <v>5</v>
      </c>
      <c r="C37" s="18" t="n">
        <v>22.33</v>
      </c>
      <c r="D37" s="18" t="n">
        <f aca="false">6/60*14.58</f>
        <v>1.458</v>
      </c>
      <c r="E37" s="19" t="n">
        <f aca="false">(C37-D37)/C37</f>
        <v>0.934706672637707</v>
      </c>
    </row>
    <row r="38" customFormat="false" ht="15" hidden="false" customHeight="false" outlineLevel="0" collapsed="false">
      <c r="B38" s="7" t="s">
        <v>6</v>
      </c>
      <c r="C38" s="18" t="n">
        <v>3.96</v>
      </c>
      <c r="D38" s="18" t="n">
        <f aca="false">21/60*14.58</f>
        <v>5.103</v>
      </c>
      <c r="E38" s="20" t="n">
        <f aca="false">(C38-D38)/C38</f>
        <v>-0.288636363636364</v>
      </c>
    </row>
    <row r="39" customFormat="false" ht="13.8" hidden="false" customHeight="false" outlineLevel="0" collapsed="false">
      <c r="B39" s="7" t="s">
        <v>7</v>
      </c>
      <c r="C39" s="18" t="n">
        <v>19.4</v>
      </c>
      <c r="D39" s="18" t="n">
        <v>0</v>
      </c>
      <c r="E39" s="20" t="n">
        <f aca="false">(C39-D39)/C39</f>
        <v>1</v>
      </c>
    </row>
    <row r="40" customFormat="false" ht="15" hidden="false" customHeight="false" outlineLevel="0" collapsed="false">
      <c r="B40" s="7" t="s">
        <v>8</v>
      </c>
      <c r="C40" s="18" t="n">
        <v>5.5</v>
      </c>
      <c r="D40" s="18" t="n">
        <f aca="false">12/60*14.58</f>
        <v>2.916</v>
      </c>
      <c r="E40" s="19" t="n">
        <f aca="false">(C40-D40)/C40</f>
        <v>0.469818181818182</v>
      </c>
    </row>
    <row r="41" customFormat="false" ht="15" hidden="false" customHeight="false" outlineLevel="0" collapsed="false">
      <c r="B41" s="7" t="s">
        <v>9</v>
      </c>
      <c r="C41" s="18" t="n">
        <v>0</v>
      </c>
      <c r="D41" s="18" t="n">
        <v>0</v>
      </c>
      <c r="E41" s="20" t="e">
        <f aca="false">(C41-D41)/C41</f>
        <v>#DIV/0!</v>
      </c>
    </row>
    <row r="42" customFormat="false" ht="15" hidden="false" customHeight="false" outlineLevel="0" collapsed="false">
      <c r="B42" s="7" t="s">
        <v>10</v>
      </c>
      <c r="C42" s="18" t="n">
        <v>22.5</v>
      </c>
      <c r="D42" s="18" t="n">
        <v>11.82</v>
      </c>
      <c r="E42" s="19" t="n">
        <f aca="false">(C42-D42)/C42</f>
        <v>0.474666666666667</v>
      </c>
    </row>
    <row r="44" customFormat="false" ht="15" hidden="false" customHeight="false" outlineLevel="0" collapsed="false">
      <c r="C44" s="25"/>
    </row>
    <row r="45" customFormat="false" ht="15" hidden="false" customHeight="false" outlineLevel="0" collapsed="false">
      <c r="C45" s="25"/>
    </row>
    <row r="46" s="12" customFormat="true" ht="15" hidden="false" customHeight="false" outlineLevel="0" collapsed="false">
      <c r="C46" s="26"/>
    </row>
    <row r="47" customFormat="false" ht="18.75" hidden="false" customHeight="false" outlineLevel="0" collapsed="false">
      <c r="B47" s="16" t="s">
        <v>12</v>
      </c>
      <c r="G47" s="27"/>
    </row>
    <row r="48" customFormat="false" ht="21" hidden="false" customHeight="false" outlineLevel="0" collapsed="false">
      <c r="B48" s="2" t="n">
        <v>42367</v>
      </c>
      <c r="C48" s="17" t="s">
        <v>2</v>
      </c>
      <c r="D48" s="17" t="s">
        <v>3</v>
      </c>
      <c r="E48" s="17" t="s">
        <v>4</v>
      </c>
      <c r="G48" s="27"/>
    </row>
    <row r="49" customFormat="false" ht="15" hidden="false" customHeight="false" outlineLevel="0" collapsed="false">
      <c r="B49" s="4" t="s">
        <v>5</v>
      </c>
      <c r="C49" s="18" t="n">
        <v>22.33</v>
      </c>
      <c r="D49" s="18" t="n">
        <f aca="false">6/60*14.58</f>
        <v>1.458</v>
      </c>
      <c r="E49" s="19" t="n">
        <f aca="false">(C49-D49)/C49</f>
        <v>0.934706672637707</v>
      </c>
      <c r="G49" s="25"/>
    </row>
    <row r="50" customFormat="false" ht="15" hidden="false" customHeight="false" outlineLevel="0" collapsed="false">
      <c r="B50" s="7" t="s">
        <v>6</v>
      </c>
      <c r="C50" s="18" t="n">
        <v>3.96</v>
      </c>
      <c r="D50" s="18" t="n">
        <f aca="false">15/60*14.58</f>
        <v>3.645</v>
      </c>
      <c r="E50" s="20" t="n">
        <f aca="false">(C50-D50)/C50</f>
        <v>0.0795454545454545</v>
      </c>
      <c r="G50" s="25"/>
    </row>
    <row r="51" customFormat="false" ht="15" hidden="false" customHeight="false" outlineLevel="0" collapsed="false">
      <c r="B51" s="7" t="s">
        <v>7</v>
      </c>
      <c r="C51" s="18" t="n">
        <v>19.4</v>
      </c>
      <c r="D51" s="18" t="n">
        <f aca="false">244/60*14.58</f>
        <v>59.292</v>
      </c>
      <c r="E51" s="20" t="n">
        <f aca="false">(C51-D51)/C51</f>
        <v>-2.05628865979381</v>
      </c>
      <c r="G51" s="25"/>
    </row>
    <row r="52" customFormat="false" ht="15" hidden="false" customHeight="false" outlineLevel="0" collapsed="false">
      <c r="B52" s="7" t="s">
        <v>8</v>
      </c>
      <c r="C52" s="18" t="n">
        <v>5.5</v>
      </c>
      <c r="D52" s="18" t="n">
        <f aca="false">15/60*14.58</f>
        <v>3.645</v>
      </c>
      <c r="E52" s="19" t="n">
        <f aca="false">(C52-D52)/C52</f>
        <v>0.337272727272727</v>
      </c>
      <c r="G52" s="25"/>
    </row>
    <row r="53" customFormat="false" ht="15" hidden="false" customHeight="false" outlineLevel="0" collapsed="false">
      <c r="B53" s="7" t="s">
        <v>9</v>
      </c>
      <c r="C53" s="18" t="n">
        <v>0</v>
      </c>
      <c r="D53" s="18" t="n">
        <v>0</v>
      </c>
      <c r="E53" s="20" t="e">
        <f aca="false">(C53-D53)/C53</f>
        <v>#DIV/0!</v>
      </c>
      <c r="G53" s="25"/>
    </row>
    <row r="54" customFormat="false" ht="15" hidden="false" customHeight="false" outlineLevel="0" collapsed="false">
      <c r="B54" s="7" t="s">
        <v>10</v>
      </c>
      <c r="C54" s="18" t="n">
        <v>22.5</v>
      </c>
      <c r="D54" s="18" t="n">
        <v>10.72</v>
      </c>
      <c r="E54" s="19" t="n">
        <f aca="false">(C54-D54)/C54</f>
        <v>0.523555555555556</v>
      </c>
      <c r="G54" s="25"/>
    </row>
    <row r="55" customFormat="false" ht="15" hidden="false" customHeight="false" outlineLevel="0" collapsed="false">
      <c r="G55" s="27"/>
    </row>
    <row r="56" customFormat="false" ht="15" hidden="false" customHeight="false" outlineLevel="0" collapsed="false">
      <c r="G56" s="27"/>
    </row>
    <row r="57" customFormat="false" ht="15" hidden="false" customHeight="false" outlineLevel="0" collapsed="false">
      <c r="G57" s="27"/>
    </row>
    <row r="58" customFormat="false" ht="15" hidden="false" customHeight="false" outlineLevel="0" collapsed="false">
      <c r="G58" s="27"/>
    </row>
    <row r="59" customFormat="false" ht="15" hidden="false" customHeight="false" outlineLevel="0" collapsed="false">
      <c r="G59" s="27"/>
    </row>
    <row r="60" s="12" customFormat="true" ht="15" hidden="false" customHeight="false" outlineLevel="0" collapsed="false">
      <c r="G60" s="28"/>
    </row>
    <row r="61" customFormat="false" ht="12.75" hidden="false" customHeight="true" outlineLevel="0" collapsed="false">
      <c r="G61" s="25"/>
    </row>
    <row r="62" customFormat="false" ht="18.75" hidden="false" customHeight="false" outlineLevel="0" collapsed="false">
      <c r="B62" s="16" t="s">
        <v>13</v>
      </c>
      <c r="G62" s="25"/>
    </row>
    <row r="63" customFormat="false" ht="21" hidden="false" customHeight="false" outlineLevel="0" collapsed="false">
      <c r="B63" s="2" t="n">
        <v>42367</v>
      </c>
      <c r="C63" s="17" t="s">
        <v>2</v>
      </c>
      <c r="D63" s="17" t="s">
        <v>3</v>
      </c>
      <c r="E63" s="17" t="s">
        <v>4</v>
      </c>
      <c r="G63" s="25"/>
    </row>
    <row r="64" customFormat="false" ht="15" hidden="false" customHeight="false" outlineLevel="0" collapsed="false">
      <c r="B64" s="4" t="s">
        <v>5</v>
      </c>
      <c r="C64" s="18" t="n">
        <v>22.33</v>
      </c>
      <c r="D64" s="18" t="n">
        <f aca="false">7/60*14.58</f>
        <v>1.701</v>
      </c>
      <c r="E64" s="19" t="n">
        <f aca="false">(C64-D64)/C64</f>
        <v>0.923824451410658</v>
      </c>
      <c r="G64" s="25"/>
    </row>
    <row r="65" customFormat="false" ht="15" hidden="false" customHeight="false" outlineLevel="0" collapsed="false">
      <c r="B65" s="7" t="s">
        <v>6</v>
      </c>
      <c r="C65" s="18" t="n">
        <v>3.96</v>
      </c>
      <c r="D65" s="18" t="n">
        <f aca="false">10/60*14.58</f>
        <v>2.43</v>
      </c>
      <c r="E65" s="20" t="n">
        <f aca="false">(C65-D65)/C65</f>
        <v>0.386363636363636</v>
      </c>
      <c r="G65" s="27"/>
    </row>
    <row r="66" customFormat="false" ht="15" hidden="false" customHeight="false" outlineLevel="0" collapsed="false">
      <c r="B66" s="7" t="s">
        <v>7</v>
      </c>
      <c r="C66" s="18" t="n">
        <v>19.4</v>
      </c>
      <c r="D66" s="18" t="n">
        <f aca="false">76/60*14.58</f>
        <v>18.468</v>
      </c>
      <c r="E66" s="20" t="n">
        <f aca="false">(C66-D66)/C66</f>
        <v>0.048041237113402</v>
      </c>
      <c r="G66" s="27"/>
    </row>
    <row r="67" customFormat="false" ht="15" hidden="false" customHeight="false" outlineLevel="0" collapsed="false">
      <c r="B67" s="7" t="s">
        <v>8</v>
      </c>
      <c r="C67" s="18" t="n">
        <v>5.5</v>
      </c>
      <c r="D67" s="18" t="n">
        <f aca="false">23/60*14.58</f>
        <v>5.589</v>
      </c>
      <c r="E67" s="19" t="n">
        <f aca="false">(C67-D67)/C67</f>
        <v>-0.0161818181818183</v>
      </c>
      <c r="G67" s="27"/>
    </row>
    <row r="68" customFormat="false" ht="15" hidden="false" customHeight="false" outlineLevel="0" collapsed="false">
      <c r="B68" s="7" t="s">
        <v>9</v>
      </c>
      <c r="C68" s="18" t="n">
        <v>0</v>
      </c>
      <c r="D68" s="18" t="n">
        <v>0</v>
      </c>
      <c r="E68" s="20" t="e">
        <f aca="false">(C68-D68)/C68</f>
        <v>#DIV/0!</v>
      </c>
      <c r="G68" s="27"/>
    </row>
    <row r="69" customFormat="false" ht="15" hidden="false" customHeight="false" outlineLevel="0" collapsed="false">
      <c r="B69" s="7" t="s">
        <v>10</v>
      </c>
      <c r="C69" s="18" t="n">
        <v>22.5</v>
      </c>
      <c r="D69" s="18" t="n">
        <v>12.3</v>
      </c>
      <c r="E69" s="19" t="n">
        <f aca="false">(C69-D69)/C69</f>
        <v>0.453333333333333</v>
      </c>
      <c r="G69" s="27"/>
    </row>
    <row r="70" customFormat="false" ht="15" hidden="false" customHeight="false" outlineLevel="0" collapsed="false">
      <c r="G70" s="27"/>
    </row>
    <row r="71" customFormat="false" ht="15" hidden="false" customHeight="false" outlineLevel="0" collapsed="false">
      <c r="G71" s="27"/>
    </row>
    <row r="72" customFormat="false" ht="15" hidden="false" customHeight="false" outlineLevel="0" collapsed="false">
      <c r="G72" s="27"/>
    </row>
    <row r="73" customFormat="false" ht="15" hidden="false" customHeight="false" outlineLevel="0" collapsed="false">
      <c r="G73" s="27"/>
    </row>
    <row r="74" customFormat="false" ht="15" hidden="false" customHeight="false" outlineLevel="0" collapsed="false">
      <c r="G74" s="27"/>
    </row>
    <row r="75" customFormat="false" ht="15" hidden="false" customHeight="false" outlineLevel="0" collapsed="false">
      <c r="G75" s="25"/>
    </row>
    <row r="76" s="12" customFormat="true" ht="15" hidden="false" customHeight="false" outlineLevel="0" collapsed="false">
      <c r="G76" s="26"/>
    </row>
    <row r="77" customFormat="false" ht="18.75" hidden="false" customHeight="false" outlineLevel="0" collapsed="false">
      <c r="B77" s="16" t="s">
        <v>14</v>
      </c>
      <c r="G77" s="25"/>
    </row>
    <row r="78" customFormat="false" ht="21" hidden="false" customHeight="false" outlineLevel="0" collapsed="false">
      <c r="B78" s="2" t="n">
        <v>42367</v>
      </c>
      <c r="C78" s="17" t="s">
        <v>2</v>
      </c>
      <c r="D78" s="17" t="s">
        <v>3</v>
      </c>
      <c r="E78" s="17" t="s">
        <v>4</v>
      </c>
      <c r="G78" s="25"/>
    </row>
    <row r="79" customFormat="false" ht="15" hidden="false" customHeight="false" outlineLevel="0" collapsed="false">
      <c r="B79" s="4" t="s">
        <v>5</v>
      </c>
      <c r="C79" s="18" t="n">
        <v>22.33</v>
      </c>
      <c r="D79" s="18" t="n">
        <f aca="false">988/60*14.58</f>
        <v>240.084</v>
      </c>
      <c r="E79" s="19" t="n">
        <f aca="false">(C79-D79)/C79</f>
        <v>-9.75163457232423</v>
      </c>
      <c r="G79" s="27"/>
    </row>
    <row r="80" customFormat="false" ht="15" hidden="false" customHeight="false" outlineLevel="0" collapsed="false">
      <c r="B80" s="7" t="s">
        <v>6</v>
      </c>
      <c r="C80" s="18" t="n">
        <v>3.96</v>
      </c>
      <c r="D80" s="18" t="n">
        <f aca="false">15/60*14.58</f>
        <v>3.645</v>
      </c>
      <c r="E80" s="20" t="n">
        <f aca="false">(C80-D80)/C80</f>
        <v>0.0795454545454545</v>
      </c>
      <c r="G80" s="27"/>
    </row>
    <row r="81" customFormat="false" ht="15" hidden="false" customHeight="false" outlineLevel="0" collapsed="false">
      <c r="B81" s="7" t="s">
        <v>7</v>
      </c>
      <c r="C81" s="18" t="n">
        <v>19.4</v>
      </c>
      <c r="D81" s="18" t="n">
        <v>0</v>
      </c>
      <c r="E81" s="20" t="n">
        <f aca="false">(C81-D81)/C81</f>
        <v>1</v>
      </c>
      <c r="G81" s="27"/>
    </row>
    <row r="82" customFormat="false" ht="15" hidden="false" customHeight="false" outlineLevel="0" collapsed="false">
      <c r="B82" s="7" t="s">
        <v>8</v>
      </c>
      <c r="C82" s="18" t="n">
        <v>5.5</v>
      </c>
      <c r="D82" s="18" t="n">
        <f aca="false">41/60*14.58</f>
        <v>9.963</v>
      </c>
      <c r="E82" s="19" t="n">
        <f aca="false">(C82-D82)/C82</f>
        <v>-0.811454545454546</v>
      </c>
      <c r="G82" s="27"/>
    </row>
    <row r="83" customFormat="false" ht="13.8" hidden="false" customHeight="false" outlineLevel="0" collapsed="false">
      <c r="B83" s="7" t="s">
        <v>9</v>
      </c>
      <c r="C83" s="18" t="n">
        <v>0</v>
      </c>
      <c r="D83" s="18" t="n">
        <v>0</v>
      </c>
      <c r="E83" s="20" t="e">
        <f aca="false">(C83-D83)/C83</f>
        <v>#DIV/0!</v>
      </c>
      <c r="G83" s="27"/>
    </row>
    <row r="84" customFormat="false" ht="15" hidden="false" customHeight="false" outlineLevel="0" collapsed="false">
      <c r="B84" s="7" t="s">
        <v>10</v>
      </c>
      <c r="C84" s="18" t="n">
        <v>22.5</v>
      </c>
      <c r="D84" s="18" t="n">
        <v>10.58</v>
      </c>
      <c r="E84" s="19" t="n">
        <f aca="false">(C84-D84)/C84</f>
        <v>0.529777777777778</v>
      </c>
      <c r="G84" s="27"/>
    </row>
    <row r="85" customFormat="false" ht="15" hidden="false" customHeight="false" outlineLevel="0" collapsed="false">
      <c r="G85" s="27"/>
    </row>
    <row r="86" customFormat="false" ht="15" hidden="false" customHeight="false" outlineLevel="0" collapsed="false">
      <c r="G86" s="27"/>
    </row>
    <row r="87" customFormat="false" ht="15" hidden="false" customHeight="false" outlineLevel="0" collapsed="false">
      <c r="G87" s="27"/>
    </row>
    <row r="88" customFormat="false" ht="15" hidden="false" customHeight="false" outlineLevel="0" collapsed="false">
      <c r="G88" s="27"/>
    </row>
    <row r="89" customFormat="false" ht="15" hidden="false" customHeight="false" outlineLevel="0" collapsed="false">
      <c r="G89" s="27"/>
    </row>
    <row r="90" customFormat="false" ht="15" hidden="false" customHeight="false" outlineLevel="0" collapsed="false">
      <c r="F90" s="25"/>
      <c r="G90" s="27"/>
    </row>
    <row r="91" s="12" customFormat="true" ht="15" hidden="false" customHeight="false" outlineLevel="0" collapsed="false">
      <c r="F91" s="26"/>
      <c r="G91" s="28"/>
    </row>
    <row r="92" customFormat="false" ht="18.75" hidden="false" customHeight="false" outlineLevel="0" collapsed="false">
      <c r="B92" s="16" t="s">
        <v>15</v>
      </c>
      <c r="F92" s="25"/>
      <c r="G92" s="27"/>
    </row>
    <row r="93" customFormat="false" ht="21" hidden="false" customHeight="false" outlineLevel="0" collapsed="false">
      <c r="B93" s="2" t="n">
        <v>42367</v>
      </c>
      <c r="C93" s="17" t="s">
        <v>2</v>
      </c>
      <c r="D93" s="17" t="s">
        <v>3</v>
      </c>
      <c r="E93" s="29" t="s">
        <v>4</v>
      </c>
      <c r="F93" s="25"/>
      <c r="G93" s="27"/>
    </row>
    <row r="94" customFormat="false" ht="15" hidden="false" customHeight="false" outlineLevel="0" collapsed="false">
      <c r="B94" s="4" t="s">
        <v>5</v>
      </c>
      <c r="C94" s="18" t="n">
        <v>22.33</v>
      </c>
      <c r="D94" s="18" t="n">
        <f aca="false">15/60*14.58</f>
        <v>3.645</v>
      </c>
      <c r="E94" s="19" t="n">
        <f aca="false">(C94-D94)/C94</f>
        <v>0.836766681594268</v>
      </c>
      <c r="G94" s="27"/>
    </row>
    <row r="95" customFormat="false" ht="15" hidden="false" customHeight="false" outlineLevel="0" collapsed="false">
      <c r="B95" s="7" t="s">
        <v>6</v>
      </c>
      <c r="C95" s="18" t="n">
        <v>3.96</v>
      </c>
      <c r="D95" s="18" t="n">
        <f aca="false">90/60*14.58</f>
        <v>21.87</v>
      </c>
      <c r="E95" s="20" t="n">
        <f aca="false">(C95-D95)/C95</f>
        <v>-4.52272727272727</v>
      </c>
      <c r="G95" s="27"/>
    </row>
    <row r="96" customFormat="false" ht="15" hidden="false" customHeight="false" outlineLevel="0" collapsed="false">
      <c r="B96" s="7" t="s">
        <v>7</v>
      </c>
      <c r="C96" s="18" t="n">
        <v>19.4</v>
      </c>
      <c r="D96" s="18" t="n">
        <f aca="false">89/60*14.58</f>
        <v>21.627</v>
      </c>
      <c r="E96" s="20" t="n">
        <f aca="false">(C96-D96)/C96</f>
        <v>-0.11479381443299</v>
      </c>
      <c r="G96" s="27"/>
    </row>
    <row r="97" customFormat="false" ht="15" hidden="false" customHeight="false" outlineLevel="0" collapsed="false">
      <c r="B97" s="7" t="s">
        <v>8</v>
      </c>
      <c r="C97" s="18" t="n">
        <v>5.5</v>
      </c>
      <c r="D97" s="18" t="n">
        <f aca="false">8/60*14.58</f>
        <v>1.944</v>
      </c>
      <c r="E97" s="19" t="n">
        <f aca="false">(C97-D97)/C97</f>
        <v>0.646545454545455</v>
      </c>
      <c r="G97" s="27"/>
    </row>
    <row r="98" customFormat="false" ht="13.8" hidden="false" customHeight="false" outlineLevel="0" collapsed="false">
      <c r="B98" s="7" t="s">
        <v>9</v>
      </c>
      <c r="C98" s="18"/>
      <c r="D98" s="18" t="n">
        <v>0</v>
      </c>
      <c r="E98" s="20" t="e">
        <f aca="false">(C98-D98)/C98</f>
        <v>#DIV/0!</v>
      </c>
      <c r="G98" s="27"/>
    </row>
    <row r="99" customFormat="false" ht="15" hidden="false" customHeight="false" outlineLevel="0" collapsed="false">
      <c r="B99" s="7" t="s">
        <v>10</v>
      </c>
      <c r="C99" s="18" t="n">
        <v>22.5</v>
      </c>
      <c r="D99" s="18" t="n">
        <v>2.38</v>
      </c>
      <c r="E99" s="19" t="n">
        <f aca="false">(C99-D99)/C99</f>
        <v>0.894222222222222</v>
      </c>
      <c r="G99" s="27"/>
    </row>
    <row r="100" customFormat="false" ht="15" hidden="false" customHeight="false" outlineLevel="0" collapsed="false">
      <c r="G100" s="27"/>
    </row>
    <row r="101" customFormat="false" ht="18" hidden="false" customHeight="true" outlineLevel="0" collapsed="false">
      <c r="G101" s="27"/>
    </row>
    <row r="102" customFormat="false" ht="18" hidden="false" customHeight="true" outlineLevel="0" collapsed="false">
      <c r="G102" s="27"/>
    </row>
    <row r="103" customFormat="false" ht="18" hidden="false" customHeight="true" outlineLevel="0" collapsed="false">
      <c r="G103" s="27"/>
    </row>
    <row r="104" customFormat="false" ht="18" hidden="false" customHeight="true" outlineLevel="0" collapsed="false">
      <c r="G104" s="27"/>
    </row>
    <row r="105" s="12" customFormat="true" ht="15" hidden="false" customHeight="false" outlineLevel="0" collapsed="false">
      <c r="G105" s="28"/>
    </row>
    <row r="106" customFormat="false" ht="15" hidden="false" customHeight="false" outlineLevel="0" collapsed="false">
      <c r="G106" s="27"/>
    </row>
    <row r="107" customFormat="false" ht="18.75" hidden="false" customHeight="false" outlineLevel="0" collapsed="false">
      <c r="B107" s="16" t="s">
        <v>16</v>
      </c>
      <c r="G107" s="27"/>
    </row>
    <row r="108" customFormat="false" ht="21" hidden="false" customHeight="false" outlineLevel="0" collapsed="false">
      <c r="B108" s="2" t="n">
        <v>42367</v>
      </c>
      <c r="C108" s="17" t="s">
        <v>2</v>
      </c>
      <c r="D108" s="17" t="s">
        <v>3</v>
      </c>
      <c r="E108" s="29" t="s">
        <v>4</v>
      </c>
      <c r="G108" s="27"/>
    </row>
    <row r="109" customFormat="false" ht="15" hidden="false" customHeight="false" outlineLevel="0" collapsed="false">
      <c r="B109" s="4" t="s">
        <v>5</v>
      </c>
      <c r="C109" s="18" t="n">
        <v>22.33</v>
      </c>
      <c r="D109" s="18" t="n">
        <f aca="false">20/60*14.58</f>
        <v>4.86</v>
      </c>
      <c r="E109" s="19" t="n">
        <f aca="false">(C109-D109)/C109</f>
        <v>0.782355575459024</v>
      </c>
      <c r="G109" s="25"/>
    </row>
    <row r="110" customFormat="false" ht="15" hidden="false" customHeight="false" outlineLevel="0" collapsed="false">
      <c r="B110" s="7" t="s">
        <v>6</v>
      </c>
      <c r="C110" s="18" t="n">
        <v>3.96</v>
      </c>
      <c r="D110" s="18" t="n">
        <f aca="false">5/60*14.58</f>
        <v>1.215</v>
      </c>
      <c r="E110" s="20" t="n">
        <f aca="false">(C110-D110)/C110</f>
        <v>0.693181818181818</v>
      </c>
      <c r="G110" s="25"/>
    </row>
    <row r="111" customFormat="false" ht="13.8" hidden="false" customHeight="false" outlineLevel="0" collapsed="false">
      <c r="B111" s="7" t="s">
        <v>7</v>
      </c>
      <c r="C111" s="18" t="n">
        <v>19.4</v>
      </c>
      <c r="D111" s="18" t="n">
        <v>0</v>
      </c>
      <c r="E111" s="20" t="n">
        <f aca="false">(C111-D111)/C111</f>
        <v>1</v>
      </c>
      <c r="G111" s="25"/>
    </row>
    <row r="112" customFormat="false" ht="15" hidden="false" customHeight="false" outlineLevel="0" collapsed="false">
      <c r="B112" s="7" t="s">
        <v>8</v>
      </c>
      <c r="C112" s="18" t="n">
        <v>5.5</v>
      </c>
      <c r="D112" s="18" t="n">
        <f aca="false">10/60*14.58</f>
        <v>2.43</v>
      </c>
      <c r="E112" s="19" t="n">
        <f aca="false">(C112-D112)/C112</f>
        <v>0.558181818181818</v>
      </c>
      <c r="G112" s="25"/>
    </row>
    <row r="113" customFormat="false" ht="13.8" hidden="false" customHeight="false" outlineLevel="0" collapsed="false">
      <c r="B113" s="7" t="s">
        <v>9</v>
      </c>
      <c r="C113" s="18"/>
      <c r="D113" s="18" t="n">
        <v>0</v>
      </c>
      <c r="E113" s="20" t="e">
        <f aca="false">(C113-D113)/C113</f>
        <v>#DIV/0!</v>
      </c>
      <c r="G113" s="25"/>
    </row>
    <row r="114" customFormat="false" ht="15" hidden="false" customHeight="false" outlineLevel="0" collapsed="false">
      <c r="B114" s="7" t="s">
        <v>10</v>
      </c>
      <c r="C114" s="18" t="n">
        <v>22.5</v>
      </c>
      <c r="D114" s="18" t="n">
        <v>4.53</v>
      </c>
      <c r="E114" s="19" t="n">
        <f aca="false">(C114-D114)/C114</f>
        <v>0.798666666666667</v>
      </c>
      <c r="G114" s="27"/>
    </row>
    <row r="115" customFormat="false" ht="15" hidden="false" customHeight="false" outlineLevel="0" collapsed="false">
      <c r="G115" s="27"/>
    </row>
    <row r="116" customFormat="false" ht="15" hidden="false" customHeight="false" outlineLevel="0" collapsed="false">
      <c r="G116" s="27"/>
    </row>
    <row r="117" customFormat="false" ht="15" hidden="false" customHeight="false" outlineLevel="0" collapsed="false">
      <c r="G117" s="27"/>
    </row>
    <row r="118" customFormat="false" ht="15" hidden="false" customHeight="false" outlineLevel="0" collapsed="false">
      <c r="G118" s="27"/>
    </row>
    <row r="119" customFormat="false" ht="15" hidden="false" customHeight="false" outlineLevel="0" collapsed="false">
      <c r="G119" s="27"/>
    </row>
    <row r="120" s="12" customFormat="true" ht="15" hidden="false" customHeight="false" outlineLevel="0" collapsed="false">
      <c r="G120" s="28"/>
    </row>
    <row r="121" customFormat="false" ht="15" hidden="false" customHeight="false" outlineLevel="0" collapsed="false">
      <c r="G121" s="27"/>
    </row>
    <row r="122" customFormat="false" ht="18.75" hidden="false" customHeight="false" outlineLevel="0" collapsed="false">
      <c r="B122" s="16" t="s">
        <v>17</v>
      </c>
      <c r="G122" s="27"/>
    </row>
    <row r="123" customFormat="false" ht="21" hidden="false" customHeight="false" outlineLevel="0" collapsed="false">
      <c r="B123" s="2" t="n">
        <v>42367</v>
      </c>
      <c r="C123" s="17" t="s">
        <v>2</v>
      </c>
      <c r="D123" s="17" t="s">
        <v>3</v>
      </c>
      <c r="E123" s="29" t="s">
        <v>4</v>
      </c>
      <c r="G123" s="27"/>
    </row>
    <row r="124" customFormat="false" ht="13.8" hidden="false" customHeight="false" outlineLevel="0" collapsed="false">
      <c r="B124" s="4" t="s">
        <v>5</v>
      </c>
      <c r="C124" s="18" t="n">
        <v>22.33</v>
      </c>
      <c r="D124" s="18" t="n">
        <v>0</v>
      </c>
      <c r="E124" s="19" t="n">
        <f aca="false">(C124-D124)/C124</f>
        <v>1</v>
      </c>
      <c r="G124" s="25"/>
    </row>
    <row r="125" customFormat="false" ht="13.8" hidden="false" customHeight="false" outlineLevel="0" collapsed="false">
      <c r="B125" s="7" t="s">
        <v>6</v>
      </c>
      <c r="C125" s="18" t="n">
        <v>3.96</v>
      </c>
      <c r="D125" s="18" t="n">
        <f aca="false">22/60*14.58</f>
        <v>5.346</v>
      </c>
      <c r="E125" s="20" t="n">
        <f aca="false">(C125-D125)/C125</f>
        <v>-0.35</v>
      </c>
      <c r="G125" s="25"/>
    </row>
    <row r="126" customFormat="false" ht="13.8" hidden="false" customHeight="false" outlineLevel="0" collapsed="false">
      <c r="B126" s="7" t="s">
        <v>7</v>
      </c>
      <c r="C126" s="18" t="n">
        <v>0</v>
      </c>
      <c r="D126" s="18" t="n">
        <v>0</v>
      </c>
      <c r="E126" s="20" t="e">
        <f aca="false">(C126-D126)/C126</f>
        <v>#DIV/0!</v>
      </c>
      <c r="G126" s="25"/>
    </row>
    <row r="127" customFormat="false" ht="13.8" hidden="false" customHeight="false" outlineLevel="0" collapsed="false">
      <c r="B127" s="7" t="s">
        <v>8</v>
      </c>
      <c r="C127" s="18" t="n">
        <v>5.5</v>
      </c>
      <c r="D127" s="18" t="n">
        <f aca="false">27/60*14.58</f>
        <v>6.561</v>
      </c>
      <c r="E127" s="19" t="n">
        <f aca="false">(C127-D127)/C127</f>
        <v>-0.192909090909091</v>
      </c>
      <c r="G127" s="25"/>
    </row>
    <row r="128" customFormat="false" ht="15" hidden="false" customHeight="false" outlineLevel="0" collapsed="false">
      <c r="B128" s="7" t="s">
        <v>9</v>
      </c>
      <c r="C128" s="18" t="n">
        <v>29</v>
      </c>
      <c r="D128" s="18" t="n">
        <f aca="false">1/60*14.58</f>
        <v>0.243</v>
      </c>
      <c r="E128" s="20" t="n">
        <f aca="false">(C128-D128)/C128</f>
        <v>0.991620689655172</v>
      </c>
      <c r="G128" s="25"/>
    </row>
    <row r="129" customFormat="false" ht="15" hidden="false" customHeight="false" outlineLevel="0" collapsed="false">
      <c r="B129" s="7" t="s">
        <v>10</v>
      </c>
      <c r="C129" s="18" t="n">
        <v>22.5</v>
      </c>
      <c r="D129" s="18" t="n">
        <f aca="false">4/60*7.29</f>
        <v>0.486</v>
      </c>
      <c r="E129" s="19" t="n">
        <f aca="false">(C129-D129)/C129</f>
        <v>0.9784</v>
      </c>
      <c r="G129" s="25"/>
    </row>
    <row r="130" customFormat="false" ht="15" hidden="false" customHeight="false" outlineLevel="0" collapsed="false">
      <c r="G130" s="27"/>
    </row>
    <row r="131" customFormat="false" ht="15" hidden="false" customHeight="false" outlineLevel="0" collapsed="false">
      <c r="G131" s="27"/>
    </row>
    <row r="132" customFormat="false" ht="15" hidden="false" customHeight="false" outlineLevel="0" collapsed="false">
      <c r="G132" s="27"/>
    </row>
    <row r="133" customFormat="false" ht="15" hidden="false" customHeight="false" outlineLevel="0" collapsed="false">
      <c r="G133" s="27"/>
    </row>
    <row r="134" customFormat="false" ht="15" hidden="false" customHeight="false" outlineLevel="0" collapsed="false">
      <c r="G134" s="27"/>
    </row>
    <row r="135" s="12" customFormat="true" ht="15" hidden="false" customHeight="false" outlineLevel="0" collapsed="false">
      <c r="G135" s="28"/>
    </row>
    <row r="136" customFormat="false" ht="15" hidden="false" customHeight="false" outlineLevel="0" collapsed="false">
      <c r="G136" s="27"/>
    </row>
    <row r="137" customFormat="false" ht="18.75" hidden="false" customHeight="false" outlineLevel="0" collapsed="false">
      <c r="B137" s="16" t="s">
        <v>18</v>
      </c>
      <c r="G137" s="27"/>
    </row>
    <row r="138" customFormat="false" ht="21" hidden="false" customHeight="false" outlineLevel="0" collapsed="false">
      <c r="B138" s="2" t="n">
        <v>42367</v>
      </c>
      <c r="C138" s="17" t="s">
        <v>2</v>
      </c>
      <c r="D138" s="17" t="s">
        <v>3</v>
      </c>
      <c r="E138" s="29" t="s">
        <v>4</v>
      </c>
      <c r="G138" s="27"/>
    </row>
    <row r="139" customFormat="false" ht="15" hidden="false" customHeight="false" outlineLevel="0" collapsed="false">
      <c r="B139" s="4" t="s">
        <v>5</v>
      </c>
      <c r="C139" s="18" t="n">
        <v>22.33</v>
      </c>
      <c r="D139" s="18" t="n">
        <f aca="false">10/60*14.58</f>
        <v>2.43</v>
      </c>
      <c r="E139" s="19" t="n">
        <f aca="false">(C139-D139)/C139</f>
        <v>0.891177787729512</v>
      </c>
      <c r="G139" s="27"/>
    </row>
    <row r="140" customFormat="false" ht="15" hidden="false" customHeight="false" outlineLevel="0" collapsed="false">
      <c r="B140" s="7" t="s">
        <v>6</v>
      </c>
      <c r="C140" s="18" t="n">
        <v>3.96</v>
      </c>
      <c r="D140" s="18" t="n">
        <v>0</v>
      </c>
      <c r="E140" s="20" t="n">
        <f aca="false">(C140-D140)/C140</f>
        <v>1</v>
      </c>
      <c r="G140" s="27"/>
    </row>
    <row r="141" customFormat="false" ht="13.8" hidden="false" customHeight="false" outlineLevel="0" collapsed="false">
      <c r="B141" s="7" t="s">
        <v>7</v>
      </c>
      <c r="C141" s="18" t="n">
        <v>19.4</v>
      </c>
      <c r="D141" s="18" t="n">
        <v>0</v>
      </c>
      <c r="E141" s="20" t="n">
        <f aca="false">(C141-D141)/C141</f>
        <v>1</v>
      </c>
      <c r="G141" s="27"/>
    </row>
    <row r="142" customFormat="false" ht="15" hidden="false" customHeight="false" outlineLevel="0" collapsed="false">
      <c r="B142" s="7" t="s">
        <v>8</v>
      </c>
      <c r="C142" s="18" t="n">
        <v>5.5</v>
      </c>
      <c r="D142" s="18" t="n">
        <v>0</v>
      </c>
      <c r="E142" s="19" t="n">
        <f aca="false">(C142-D142)/C142</f>
        <v>1</v>
      </c>
      <c r="G142" s="27"/>
    </row>
    <row r="143" customFormat="false" ht="13.8" hidden="false" customHeight="false" outlineLevel="0" collapsed="false">
      <c r="B143" s="7" t="s">
        <v>9</v>
      </c>
      <c r="C143" s="18"/>
      <c r="D143" s="18" t="n">
        <v>0</v>
      </c>
      <c r="E143" s="20" t="e">
        <f aca="false">(C143-D143)/C143</f>
        <v>#DIV/0!</v>
      </c>
      <c r="G143" s="27"/>
    </row>
    <row r="144" customFormat="false" ht="15" hidden="false" customHeight="false" outlineLevel="0" collapsed="false">
      <c r="B144" s="7" t="s">
        <v>10</v>
      </c>
      <c r="C144" s="18" t="n">
        <v>22.5</v>
      </c>
      <c r="D144" s="18" t="n">
        <v>6.97</v>
      </c>
      <c r="E144" s="19" t="n">
        <f aca="false">(C144-D144)/C144</f>
        <v>0.690222222222222</v>
      </c>
      <c r="G144" s="27"/>
    </row>
    <row r="145" customFormat="false" ht="15" hidden="false" customHeight="false" outlineLevel="0" collapsed="false">
      <c r="G145" s="27"/>
    </row>
    <row r="146" customFormat="false" ht="15" hidden="false" customHeight="false" outlineLevel="0" collapsed="false">
      <c r="G146" s="27"/>
    </row>
    <row r="147" customFormat="false" ht="15" hidden="false" customHeight="false" outlineLevel="0" collapsed="false">
      <c r="G147" s="27"/>
    </row>
    <row r="148" customFormat="false" ht="15" hidden="false" customHeight="false" outlineLevel="0" collapsed="false">
      <c r="G148" s="27"/>
    </row>
    <row r="149" customFormat="false" ht="15" hidden="false" customHeight="false" outlineLevel="0" collapsed="false">
      <c r="G149" s="27"/>
    </row>
    <row r="150" s="12" customFormat="true" ht="15" hidden="false" customHeight="false" outlineLevel="0" collapsed="false">
      <c r="G150" s="28"/>
    </row>
    <row r="151" customFormat="false" ht="15" hidden="false" customHeight="false" outlineLevel="0" collapsed="false">
      <c r="G151" s="27"/>
    </row>
    <row r="152" customFormat="false" ht="18.75" hidden="false" customHeight="false" outlineLevel="0" collapsed="false">
      <c r="B152" s="16" t="s">
        <v>19</v>
      </c>
      <c r="G152" s="27"/>
    </row>
    <row r="153" customFormat="false" ht="21" hidden="false" customHeight="false" outlineLevel="0" collapsed="false">
      <c r="B153" s="2" t="n">
        <v>42367</v>
      </c>
      <c r="C153" s="17" t="s">
        <v>2</v>
      </c>
      <c r="D153" s="17" t="s">
        <v>3</v>
      </c>
      <c r="E153" s="29" t="s">
        <v>4</v>
      </c>
      <c r="G153" s="27"/>
    </row>
    <row r="154" customFormat="false" ht="15" hidden="false" customHeight="false" outlineLevel="0" collapsed="false">
      <c r="B154" s="4" t="s">
        <v>5</v>
      </c>
      <c r="C154" s="18" t="n">
        <v>22.33</v>
      </c>
      <c r="D154" s="18" t="n">
        <f aca="false">5/60*14.58</f>
        <v>1.215</v>
      </c>
      <c r="E154" s="19" t="n">
        <f aca="false">(C154-D154)/C154</f>
        <v>0.945588893864756</v>
      </c>
      <c r="G154" s="27"/>
    </row>
    <row r="155" customFormat="false" ht="15" hidden="false" customHeight="false" outlineLevel="0" collapsed="false">
      <c r="B155" s="7" t="s">
        <v>6</v>
      </c>
      <c r="C155" s="18" t="n">
        <v>3.96</v>
      </c>
      <c r="D155" s="18" t="n">
        <v>0</v>
      </c>
      <c r="E155" s="20" t="n">
        <f aca="false">(C155-D155)/C155</f>
        <v>1</v>
      </c>
      <c r="G155" s="27"/>
    </row>
    <row r="156" customFormat="false" ht="13.8" hidden="false" customHeight="false" outlineLevel="0" collapsed="false">
      <c r="B156" s="7" t="s">
        <v>7</v>
      </c>
      <c r="C156" s="18" t="n">
        <v>0</v>
      </c>
      <c r="D156" s="18" t="n">
        <v>0</v>
      </c>
      <c r="E156" s="20" t="e">
        <f aca="false">(C156-D156)/C156</f>
        <v>#DIV/0!</v>
      </c>
      <c r="G156" s="27"/>
    </row>
    <row r="157" customFormat="false" ht="15" hidden="false" customHeight="false" outlineLevel="0" collapsed="false">
      <c r="B157" s="7" t="s">
        <v>8</v>
      </c>
      <c r="C157" s="18" t="n">
        <v>5.5</v>
      </c>
      <c r="D157" s="18" t="n">
        <v>0</v>
      </c>
      <c r="E157" s="19" t="n">
        <f aca="false">(C157-D157)/C157</f>
        <v>1</v>
      </c>
      <c r="G157" s="27"/>
    </row>
    <row r="158" customFormat="false" ht="15" hidden="false" customHeight="false" outlineLevel="0" collapsed="false">
      <c r="B158" s="7" t="s">
        <v>9</v>
      </c>
      <c r="C158" s="18" t="n">
        <v>29</v>
      </c>
      <c r="D158" s="18" t="n">
        <f aca="false">113/60*14.58</f>
        <v>27.459</v>
      </c>
      <c r="E158" s="20" t="n">
        <f aca="false">(C158-D158)/C158</f>
        <v>0.0531379310344828</v>
      </c>
      <c r="G158" s="27"/>
    </row>
    <row r="159" customFormat="false" ht="15" hidden="false" customHeight="false" outlineLevel="0" collapsed="false">
      <c r="B159" s="7" t="s">
        <v>10</v>
      </c>
      <c r="C159" s="18" t="n">
        <v>22.5</v>
      </c>
      <c r="D159" s="18" t="n">
        <v>16.29</v>
      </c>
      <c r="E159" s="19" t="n">
        <f aca="false">(C159-D159)/C159</f>
        <v>0.276</v>
      </c>
      <c r="G159" s="27"/>
    </row>
    <row r="160" customFormat="false" ht="15" hidden="false" customHeight="false" outlineLevel="0" collapsed="false">
      <c r="G160" s="27"/>
    </row>
    <row r="161" customFormat="false" ht="15" hidden="false" customHeight="false" outlineLevel="0" collapsed="false">
      <c r="G161" s="27"/>
    </row>
    <row r="162" customFormat="false" ht="15" hidden="false" customHeight="false" outlineLevel="0" collapsed="false">
      <c r="G162" s="27"/>
    </row>
    <row r="163" customFormat="false" ht="15" hidden="false" customHeight="false" outlineLevel="0" collapsed="false">
      <c r="G163" s="27"/>
    </row>
    <row r="164" customFormat="false" ht="15" hidden="false" customHeight="false" outlineLevel="0" collapsed="false">
      <c r="G164" s="27"/>
    </row>
    <row r="165" s="12" customFormat="true" ht="15" hidden="false" customHeight="false" outlineLevel="0" collapsed="false">
      <c r="G165" s="28"/>
    </row>
    <row r="166" customFormat="false" ht="18.75" hidden="false" customHeight="false" outlineLevel="0" collapsed="false">
      <c r="B166" s="16" t="s">
        <v>20</v>
      </c>
      <c r="G166" s="27"/>
    </row>
    <row r="167" customFormat="false" ht="21" hidden="false" customHeight="false" outlineLevel="0" collapsed="false">
      <c r="B167" s="2" t="n">
        <v>42367</v>
      </c>
      <c r="C167" s="17" t="s">
        <v>2</v>
      </c>
      <c r="D167" s="17" t="s">
        <v>3</v>
      </c>
      <c r="E167" s="29" t="s">
        <v>4</v>
      </c>
      <c r="G167" s="27"/>
    </row>
    <row r="168" customFormat="false" ht="15" hidden="false" customHeight="false" outlineLevel="0" collapsed="false">
      <c r="B168" s="4" t="s">
        <v>5</v>
      </c>
      <c r="C168" s="18" t="n">
        <v>22.33</v>
      </c>
      <c r="D168" s="18" t="n">
        <f aca="false">51/60*14.58</f>
        <v>12.393</v>
      </c>
      <c r="E168" s="19" t="n">
        <f aca="false">(C168-D168)/C168</f>
        <v>0.445006717420511</v>
      </c>
      <c r="G168" s="25"/>
    </row>
    <row r="169" customFormat="false" ht="15" hidden="false" customHeight="false" outlineLevel="0" collapsed="false">
      <c r="B169" s="7" t="s">
        <v>6</v>
      </c>
      <c r="C169" s="18" t="n">
        <v>3.96</v>
      </c>
      <c r="D169" s="18" t="n">
        <f aca="false">209/60*14.58</f>
        <v>50.787</v>
      </c>
      <c r="E169" s="20" t="n">
        <f aca="false">(C169-D169)/C169</f>
        <v>-11.825</v>
      </c>
      <c r="G169" s="25"/>
    </row>
    <row r="170" customFormat="false" ht="15" hidden="false" customHeight="false" outlineLevel="0" collapsed="false">
      <c r="B170" s="7" t="s">
        <v>7</v>
      </c>
      <c r="C170" s="18" t="n">
        <v>19.4</v>
      </c>
      <c r="D170" s="18" t="n">
        <f aca="false">43/60*14.58</f>
        <v>10.449</v>
      </c>
      <c r="E170" s="20" t="n">
        <f aca="false">(C170-D170)/C170</f>
        <v>0.46139175257732</v>
      </c>
      <c r="G170" s="25"/>
    </row>
    <row r="171" customFormat="false" ht="15" hidden="false" customHeight="false" outlineLevel="0" collapsed="false">
      <c r="B171" s="7" t="s">
        <v>8</v>
      </c>
      <c r="C171" s="18" t="n">
        <v>5.5</v>
      </c>
      <c r="D171" s="18" t="n">
        <f aca="false">4/60*14.58</f>
        <v>0.972</v>
      </c>
      <c r="E171" s="19" t="n">
        <f aca="false">(C171-D171)/C171</f>
        <v>0.823272727272727</v>
      </c>
      <c r="G171" s="25"/>
    </row>
    <row r="172" customFormat="false" ht="15" hidden="false" customHeight="false" outlineLevel="0" collapsed="false">
      <c r="B172" s="7" t="s">
        <v>9</v>
      </c>
      <c r="C172" s="18" t="n">
        <v>0</v>
      </c>
      <c r="D172" s="18" t="n">
        <v>0</v>
      </c>
      <c r="E172" s="20" t="e">
        <f aca="false">(C172-D172)/C172</f>
        <v>#DIV/0!</v>
      </c>
      <c r="G172" s="25"/>
    </row>
    <row r="173" customFormat="false" ht="15" hidden="false" customHeight="false" outlineLevel="0" collapsed="false">
      <c r="B173" s="7" t="s">
        <v>10</v>
      </c>
      <c r="C173" s="18" t="n">
        <v>22.5</v>
      </c>
      <c r="D173" s="18" t="n">
        <v>4.89</v>
      </c>
      <c r="E173" s="19" t="n">
        <f aca="false">(C173-D173)/C173</f>
        <v>0.782666666666667</v>
      </c>
      <c r="G173" s="27"/>
    </row>
    <row r="174" customFormat="false" ht="15" hidden="false" customHeight="false" outlineLevel="0" collapsed="false">
      <c r="G174" s="27"/>
    </row>
    <row r="175" customFormat="false" ht="15" hidden="false" customHeight="false" outlineLevel="0" collapsed="false">
      <c r="G175" s="27"/>
    </row>
    <row r="176" customFormat="false" ht="15" hidden="false" customHeight="false" outlineLevel="0" collapsed="false">
      <c r="G176" s="27"/>
    </row>
    <row r="177" customFormat="false" ht="15" hidden="false" customHeight="false" outlineLevel="0" collapsed="false">
      <c r="G177" s="27"/>
    </row>
    <row r="178" customFormat="false" ht="15" hidden="false" customHeight="false" outlineLevel="0" collapsed="false">
      <c r="G178" s="27"/>
    </row>
    <row r="179" s="12" customFormat="true" ht="15" hidden="false" customHeight="false" outlineLevel="0" collapsed="false">
      <c r="G179" s="28"/>
    </row>
    <row r="180" customFormat="false" ht="18.75" hidden="false" customHeight="false" outlineLevel="0" collapsed="false">
      <c r="B180" s="16" t="s">
        <v>21</v>
      </c>
      <c r="G180" s="27"/>
    </row>
    <row r="181" customFormat="false" ht="21" hidden="false" customHeight="false" outlineLevel="0" collapsed="false">
      <c r="B181" s="2" t="n">
        <v>42367</v>
      </c>
      <c r="C181" s="17" t="s">
        <v>2</v>
      </c>
      <c r="D181" s="17" t="s">
        <v>3</v>
      </c>
      <c r="E181" s="29" t="s">
        <v>4</v>
      </c>
      <c r="G181" s="27"/>
    </row>
    <row r="182" customFormat="false" ht="15" hidden="false" customHeight="false" outlineLevel="0" collapsed="false">
      <c r="B182" s="4" t="s">
        <v>5</v>
      </c>
      <c r="C182" s="18" t="n">
        <v>22.33</v>
      </c>
      <c r="D182" s="18" t="n">
        <f aca="false">10/60*14.58</f>
        <v>2.43</v>
      </c>
      <c r="E182" s="19" t="n">
        <f aca="false">(C182-D182)/C182</f>
        <v>0.891177787729512</v>
      </c>
      <c r="G182" s="27"/>
    </row>
    <row r="183" customFormat="false" ht="15" hidden="false" customHeight="false" outlineLevel="0" collapsed="false">
      <c r="B183" s="7" t="s">
        <v>6</v>
      </c>
      <c r="C183" s="18" t="n">
        <v>3.96</v>
      </c>
      <c r="D183" s="18" t="n">
        <v>0</v>
      </c>
      <c r="E183" s="20" t="n">
        <f aca="false">(C183-D183)/C183</f>
        <v>1</v>
      </c>
      <c r="G183" s="27"/>
    </row>
    <row r="184" customFormat="false" ht="13.8" hidden="false" customHeight="false" outlineLevel="0" collapsed="false">
      <c r="B184" s="7" t="s">
        <v>7</v>
      </c>
      <c r="C184" s="18" t="n">
        <v>0</v>
      </c>
      <c r="D184" s="18" t="n">
        <v>0</v>
      </c>
      <c r="E184" s="20" t="e">
        <f aca="false">(C184-D184)/C184</f>
        <v>#DIV/0!</v>
      </c>
      <c r="G184" s="27"/>
    </row>
    <row r="185" customFormat="false" ht="15" hidden="false" customHeight="false" outlineLevel="0" collapsed="false">
      <c r="B185" s="7" t="s">
        <v>8</v>
      </c>
      <c r="C185" s="18" t="n">
        <v>5.5</v>
      </c>
      <c r="D185" s="18" t="n">
        <v>0</v>
      </c>
      <c r="E185" s="19" t="n">
        <f aca="false">(C185-D185)/C185</f>
        <v>1</v>
      </c>
      <c r="G185" s="27"/>
    </row>
    <row r="186" customFormat="false" ht="15" hidden="false" customHeight="false" outlineLevel="0" collapsed="false">
      <c r="B186" s="7" t="s">
        <v>9</v>
      </c>
      <c r="C186" s="18" t="n">
        <v>29</v>
      </c>
      <c r="D186" s="18" t="n">
        <f aca="false">110/60*14.58</f>
        <v>26.73</v>
      </c>
      <c r="E186" s="20" t="n">
        <f aca="false">(C186-D186)/C186</f>
        <v>0.0782758620689655</v>
      </c>
      <c r="G186" s="27"/>
    </row>
    <row r="187" customFormat="false" ht="15" hidden="false" customHeight="false" outlineLevel="0" collapsed="false">
      <c r="B187" s="7" t="s">
        <v>10</v>
      </c>
      <c r="C187" s="18" t="n">
        <v>22.5</v>
      </c>
      <c r="D187" s="18" t="n">
        <v>6.97</v>
      </c>
      <c r="E187" s="19" t="n">
        <f aca="false">(C187-D187)/C187</f>
        <v>0.690222222222222</v>
      </c>
      <c r="G187" s="27"/>
    </row>
    <row r="188" customFormat="false" ht="15" hidden="false" customHeight="false" outlineLevel="0" collapsed="false">
      <c r="G188" s="27"/>
    </row>
    <row r="189" customFormat="false" ht="15" hidden="false" customHeight="false" outlineLevel="0" collapsed="false">
      <c r="G189" s="27"/>
    </row>
    <row r="190" customFormat="false" ht="15" hidden="false" customHeight="false" outlineLevel="0" collapsed="false">
      <c r="G190" s="27"/>
    </row>
    <row r="191" customFormat="false" ht="15" hidden="false" customHeight="false" outlineLevel="0" collapsed="false">
      <c r="G191" s="27"/>
    </row>
    <row r="192" customFormat="false" ht="15" hidden="false" customHeight="false" outlineLevel="0" collapsed="false">
      <c r="G192" s="27"/>
    </row>
    <row r="193" s="12" customFormat="true" ht="15" hidden="false" customHeight="false" outlineLevel="0" collapsed="false">
      <c r="G193" s="28"/>
    </row>
    <row r="194" customFormat="false" ht="15" hidden="false" customHeight="false" outlineLevel="0" collapsed="false">
      <c r="G194" s="27"/>
    </row>
    <row r="195" customFormat="false" ht="18.75" hidden="false" customHeight="false" outlineLevel="0" collapsed="false">
      <c r="B195" s="16" t="s">
        <v>22</v>
      </c>
      <c r="G195" s="27"/>
    </row>
    <row r="196" customFormat="false" ht="21" hidden="false" customHeight="false" outlineLevel="0" collapsed="false">
      <c r="B196" s="2" t="n">
        <v>42367</v>
      </c>
      <c r="C196" s="17" t="s">
        <v>2</v>
      </c>
      <c r="D196" s="17" t="s">
        <v>3</v>
      </c>
      <c r="E196" s="29" t="s">
        <v>4</v>
      </c>
      <c r="G196" s="27"/>
    </row>
    <row r="197" customFormat="false" ht="15" hidden="false" customHeight="false" outlineLevel="0" collapsed="false">
      <c r="B197" s="4" t="s">
        <v>5</v>
      </c>
      <c r="C197" s="18" t="n">
        <v>22.33</v>
      </c>
      <c r="D197" s="18" t="n">
        <f aca="false">12/60*14.58</f>
        <v>2.916</v>
      </c>
      <c r="E197" s="19" t="n">
        <f aca="false">(C197-D197)/C197</f>
        <v>0.869413345275414</v>
      </c>
      <c r="G197" s="27"/>
    </row>
    <row r="198" customFormat="false" ht="15" hidden="false" customHeight="false" outlineLevel="0" collapsed="false">
      <c r="B198" s="7" t="s">
        <v>6</v>
      </c>
      <c r="C198" s="18" t="n">
        <v>3.96</v>
      </c>
      <c r="D198" s="18" t="n">
        <v>0</v>
      </c>
      <c r="E198" s="20" t="n">
        <f aca="false">(C198-D198)/C198</f>
        <v>1</v>
      </c>
      <c r="G198" s="27"/>
    </row>
    <row r="199" customFormat="false" ht="13.8" hidden="false" customHeight="false" outlineLevel="0" collapsed="false">
      <c r="B199" s="7" t="s">
        <v>7</v>
      </c>
      <c r="C199" s="18" t="n">
        <v>0</v>
      </c>
      <c r="D199" s="18" t="n">
        <v>0</v>
      </c>
      <c r="E199" s="20" t="e">
        <f aca="false">(C199-D199)/C199</f>
        <v>#DIV/0!</v>
      </c>
      <c r="G199" s="27"/>
    </row>
    <row r="200" customFormat="false" ht="15" hidden="false" customHeight="false" outlineLevel="0" collapsed="false">
      <c r="B200" s="7" t="s">
        <v>8</v>
      </c>
      <c r="C200" s="18" t="n">
        <v>5.5</v>
      </c>
      <c r="D200" s="18" t="n">
        <v>0</v>
      </c>
      <c r="E200" s="19" t="n">
        <f aca="false">(C200-D200)/C200</f>
        <v>1</v>
      </c>
      <c r="G200" s="27"/>
    </row>
    <row r="201" customFormat="false" ht="15" hidden="false" customHeight="false" outlineLevel="0" collapsed="false">
      <c r="B201" s="7" t="s">
        <v>9</v>
      </c>
      <c r="C201" s="18" t="n">
        <v>29</v>
      </c>
      <c r="D201" s="18" t="n">
        <f aca="false">43/60*14.58</f>
        <v>10.449</v>
      </c>
      <c r="E201" s="20" t="n">
        <f aca="false">(C201-D201)/C201</f>
        <v>0.639689655172414</v>
      </c>
      <c r="G201" s="27"/>
    </row>
    <row r="202" customFormat="false" ht="15" hidden="false" customHeight="false" outlineLevel="0" collapsed="false">
      <c r="B202" s="7" t="s">
        <v>10</v>
      </c>
      <c r="C202" s="18" t="n">
        <v>22.5</v>
      </c>
      <c r="D202" s="18" t="n">
        <f aca="false">3/60*7.29</f>
        <v>0.3645</v>
      </c>
      <c r="E202" s="19" t="n">
        <f aca="false">(C202-D202)/C202</f>
        <v>0.9838</v>
      </c>
      <c r="G202" s="27"/>
    </row>
    <row r="203" customFormat="false" ht="15" hidden="false" customHeight="false" outlineLevel="0" collapsed="false">
      <c r="G203" s="27"/>
    </row>
    <row r="204" customFormat="false" ht="15" hidden="false" customHeight="false" outlineLevel="0" collapsed="false">
      <c r="G204" s="27"/>
    </row>
    <row r="205" customFormat="false" ht="15" hidden="false" customHeight="false" outlineLevel="0" collapsed="false">
      <c r="G205" s="27"/>
    </row>
    <row r="206" customFormat="false" ht="15" hidden="false" customHeight="false" outlineLevel="0" collapsed="false">
      <c r="G206" s="27"/>
    </row>
    <row r="207" customFormat="false" ht="15" hidden="false" customHeight="false" outlineLevel="0" collapsed="false">
      <c r="G207" s="27"/>
    </row>
    <row r="208" s="12" customFormat="true" ht="15" hidden="false" customHeight="false" outlineLevel="0" collapsed="false">
      <c r="G208" s="28"/>
    </row>
    <row r="209" customFormat="false" ht="15" hidden="false" customHeight="false" outlineLevel="0" collapsed="false">
      <c r="G209" s="27"/>
    </row>
    <row r="210" customFormat="false" ht="18.75" hidden="false" customHeight="false" outlineLevel="0" collapsed="false">
      <c r="B210" s="16" t="s">
        <v>23</v>
      </c>
      <c r="G210" s="27"/>
    </row>
    <row r="211" customFormat="false" ht="21" hidden="false" customHeight="false" outlineLevel="0" collapsed="false">
      <c r="B211" s="2" t="n">
        <v>42367</v>
      </c>
      <c r="C211" s="17" t="s">
        <v>2</v>
      </c>
      <c r="D211" s="17" t="s">
        <v>3</v>
      </c>
      <c r="E211" s="29" t="s">
        <v>4</v>
      </c>
      <c r="G211" s="27"/>
    </row>
    <row r="212" customFormat="false" ht="15" hidden="false" customHeight="false" outlineLevel="0" collapsed="false">
      <c r="B212" s="4" t="s">
        <v>5</v>
      </c>
      <c r="C212" s="18" t="n">
        <v>22.33</v>
      </c>
      <c r="D212" s="18" t="n">
        <f aca="false">3/60*14.58</f>
        <v>0.729</v>
      </c>
      <c r="E212" s="19" t="n">
        <f aca="false">(C212-D212)/C212</f>
        <v>0.967353336318853</v>
      </c>
      <c r="G212" s="27"/>
    </row>
    <row r="213" customFormat="false" ht="15" hidden="false" customHeight="false" outlineLevel="0" collapsed="false">
      <c r="B213" s="7" t="s">
        <v>6</v>
      </c>
      <c r="C213" s="18" t="n">
        <v>3.96</v>
      </c>
      <c r="D213" s="18" t="n">
        <v>0</v>
      </c>
      <c r="E213" s="20" t="n">
        <f aca="false">(C213-D213)/C213</f>
        <v>1</v>
      </c>
      <c r="G213" s="27"/>
    </row>
    <row r="214" customFormat="false" ht="15" hidden="false" customHeight="false" outlineLevel="0" collapsed="false">
      <c r="B214" s="7" t="s">
        <v>7</v>
      </c>
      <c r="C214" s="18" t="n">
        <v>0</v>
      </c>
      <c r="D214" s="18" t="n">
        <v>0</v>
      </c>
      <c r="E214" s="20" t="e">
        <f aca="false">(C214-D214)/C214</f>
        <v>#DIV/0!</v>
      </c>
      <c r="G214" s="27"/>
    </row>
    <row r="215" customFormat="false" ht="15" hidden="false" customHeight="false" outlineLevel="0" collapsed="false">
      <c r="B215" s="7" t="s">
        <v>8</v>
      </c>
      <c r="C215" s="18" t="n">
        <v>5.5</v>
      </c>
      <c r="D215" s="18" t="n">
        <v>0</v>
      </c>
      <c r="E215" s="19" t="n">
        <f aca="false">(C215-D215)/C215</f>
        <v>1</v>
      </c>
      <c r="G215" s="27"/>
    </row>
    <row r="216" customFormat="false" ht="15" hidden="false" customHeight="false" outlineLevel="0" collapsed="false">
      <c r="B216" s="7" t="s">
        <v>9</v>
      </c>
      <c r="C216" s="18" t="n">
        <v>29</v>
      </c>
      <c r="D216" s="18" t="n">
        <f aca="false">5/60*14.58</f>
        <v>1.215</v>
      </c>
      <c r="E216" s="20" t="n">
        <f aca="false">(C216-D216)/C216</f>
        <v>0.958103448275862</v>
      </c>
      <c r="G216" s="27"/>
    </row>
    <row r="217" customFormat="false" ht="15" hidden="false" customHeight="false" outlineLevel="0" collapsed="false">
      <c r="B217" s="7" t="s">
        <v>10</v>
      </c>
      <c r="C217" s="18" t="n">
        <v>22.5</v>
      </c>
      <c r="D217" s="18" t="n">
        <f aca="false">3/60*7.29</f>
        <v>0.3645</v>
      </c>
      <c r="E217" s="19" t="n">
        <f aca="false">(C217-D217)/C217</f>
        <v>0.9838</v>
      </c>
      <c r="G217" s="27"/>
    </row>
    <row r="218" customFormat="false" ht="15" hidden="false" customHeight="false" outlineLevel="0" collapsed="false">
      <c r="G218" s="27"/>
    </row>
    <row r="219" customFormat="false" ht="15" hidden="false" customHeight="false" outlineLevel="0" collapsed="false">
      <c r="G219" s="27"/>
    </row>
    <row r="220" customFormat="false" ht="15" hidden="false" customHeight="false" outlineLevel="0" collapsed="false">
      <c r="G220" s="27"/>
    </row>
    <row r="221" customFormat="false" ht="15" hidden="false" customHeight="false" outlineLevel="0" collapsed="false">
      <c r="G221" s="27"/>
    </row>
    <row r="222" customFormat="false" ht="15" hidden="false" customHeight="false" outlineLevel="0" collapsed="false">
      <c r="G222" s="27"/>
    </row>
    <row r="223" s="12" customFormat="true" ht="15" hidden="false" customHeight="false" outlineLevel="0" collapsed="false">
      <c r="G223" s="28"/>
    </row>
    <row r="224" customFormat="false" ht="15" hidden="false" customHeight="false" outlineLevel="0" collapsed="false">
      <c r="G224" s="27"/>
    </row>
    <row r="225" customFormat="false" ht="18.75" hidden="false" customHeight="false" outlineLevel="0" collapsed="false">
      <c r="B225" s="16" t="s">
        <v>24</v>
      </c>
      <c r="G225" s="27"/>
    </row>
    <row r="226" customFormat="false" ht="21" hidden="false" customHeight="false" outlineLevel="0" collapsed="false">
      <c r="B226" s="2" t="n">
        <v>42367</v>
      </c>
      <c r="C226" s="17" t="s">
        <v>2</v>
      </c>
      <c r="D226" s="17" t="s">
        <v>3</v>
      </c>
      <c r="E226" s="29" t="s">
        <v>4</v>
      </c>
      <c r="G226" s="27"/>
    </row>
    <row r="227" customFormat="false" ht="15" hidden="false" customHeight="false" outlineLevel="0" collapsed="false">
      <c r="B227" s="4" t="s">
        <v>5</v>
      </c>
      <c r="C227" s="18" t="n">
        <v>22.33</v>
      </c>
      <c r="D227" s="18" t="n">
        <f aca="false">601/60*14.58</f>
        <v>146.043</v>
      </c>
      <c r="E227" s="19" t="n">
        <f aca="false">(C227-D227)/C227</f>
        <v>-5.54021495745634</v>
      </c>
      <c r="G227" s="27"/>
    </row>
    <row r="228" customFormat="false" ht="15" hidden="false" customHeight="false" outlineLevel="0" collapsed="false">
      <c r="B228" s="7" t="s">
        <v>6</v>
      </c>
      <c r="C228" s="18" t="n">
        <v>3.96</v>
      </c>
      <c r="D228" s="18" t="n">
        <f aca="false">57/60*14.58</f>
        <v>13.851</v>
      </c>
      <c r="E228" s="20" t="n">
        <f aca="false">(C228-D228)/C228</f>
        <v>-2.49772727272727</v>
      </c>
      <c r="G228" s="25"/>
    </row>
    <row r="229" customFormat="false" ht="15" hidden="false" customHeight="false" outlineLevel="0" collapsed="false">
      <c r="B229" s="7" t="s">
        <v>7</v>
      </c>
      <c r="C229" s="18" t="n">
        <v>19.4</v>
      </c>
      <c r="D229" s="18" t="n">
        <f aca="false">317/60*14.58</f>
        <v>77.031</v>
      </c>
      <c r="E229" s="20" t="n">
        <f aca="false">(C229-D229)/C229</f>
        <v>-2.97067010309278</v>
      </c>
      <c r="G229" s="25"/>
    </row>
    <row r="230" customFormat="false" ht="15" hidden="false" customHeight="false" outlineLevel="0" collapsed="false">
      <c r="B230" s="7" t="s">
        <v>8</v>
      </c>
      <c r="C230" s="18" t="n">
        <v>5.5</v>
      </c>
      <c r="D230" s="18" t="n">
        <f aca="false">11/60*14.58</f>
        <v>2.673</v>
      </c>
      <c r="E230" s="19" t="n">
        <f aca="false">(C230-D230)/C230</f>
        <v>0.514</v>
      </c>
      <c r="G230" s="25"/>
    </row>
    <row r="231" customFormat="false" ht="15" hidden="false" customHeight="false" outlineLevel="0" collapsed="false">
      <c r="B231" s="7" t="s">
        <v>9</v>
      </c>
      <c r="C231" s="18" t="n">
        <v>0</v>
      </c>
      <c r="D231" s="18" t="n">
        <v>0</v>
      </c>
      <c r="E231" s="20" t="e">
        <f aca="false">(C231-D231)/C231</f>
        <v>#DIV/0!</v>
      </c>
      <c r="G231" s="25"/>
    </row>
    <row r="232" customFormat="false" ht="15" hidden="false" customHeight="false" outlineLevel="0" collapsed="false">
      <c r="B232" s="7" t="s">
        <v>10</v>
      </c>
      <c r="C232" s="18" t="n">
        <v>22.5</v>
      </c>
      <c r="D232" s="18" t="n">
        <v>4.49</v>
      </c>
      <c r="E232" s="19" t="n">
        <f aca="false">(C232-D232)/C232</f>
        <v>0.800444444444444</v>
      </c>
      <c r="G232" s="27"/>
    </row>
    <row r="233" customFormat="false" ht="15" hidden="false" customHeight="false" outlineLevel="0" collapsed="false">
      <c r="G233" s="27"/>
    </row>
    <row r="234" customFormat="false" ht="15" hidden="false" customHeight="false" outlineLevel="0" collapsed="false">
      <c r="G234" s="27"/>
    </row>
    <row r="235" customFormat="false" ht="15" hidden="false" customHeight="false" outlineLevel="0" collapsed="false">
      <c r="G235" s="27"/>
    </row>
    <row r="236" customFormat="false" ht="15" hidden="false" customHeight="false" outlineLevel="0" collapsed="false">
      <c r="G236" s="27"/>
    </row>
    <row r="237" customFormat="false" ht="15" hidden="false" customHeight="false" outlineLevel="0" collapsed="false">
      <c r="G237" s="27"/>
    </row>
    <row r="238" s="12" customFormat="true" ht="15" hidden="false" customHeight="false" outlineLevel="0" collapsed="false">
      <c r="G238" s="28"/>
    </row>
    <row r="239" customFormat="false" ht="15" hidden="false" customHeight="false" outlineLevel="0" collapsed="false">
      <c r="G239" s="27"/>
    </row>
    <row r="240" customFormat="false" ht="18.75" hidden="false" customHeight="false" outlineLevel="0" collapsed="false">
      <c r="B240" s="16" t="s">
        <v>15</v>
      </c>
      <c r="G240" s="27"/>
    </row>
    <row r="241" customFormat="false" ht="21" hidden="false" customHeight="false" outlineLevel="0" collapsed="false">
      <c r="B241" s="2" t="n">
        <v>42367</v>
      </c>
      <c r="C241" s="17" t="s">
        <v>2</v>
      </c>
      <c r="D241" s="17" t="s">
        <v>3</v>
      </c>
      <c r="E241" s="29" t="s">
        <v>4</v>
      </c>
      <c r="G241" s="27"/>
    </row>
    <row r="242" customFormat="false" ht="15" hidden="false" customHeight="false" outlineLevel="0" collapsed="false">
      <c r="B242" s="4" t="s">
        <v>5</v>
      </c>
      <c r="C242" s="18" t="n">
        <v>22.33</v>
      </c>
      <c r="D242" s="18" t="n">
        <f aca="false">14/60*14.58</f>
        <v>3.402</v>
      </c>
      <c r="E242" s="19" t="n">
        <f aca="false">(C242-D242)/C242</f>
        <v>0.847648902821316</v>
      </c>
      <c r="G242" s="25"/>
    </row>
    <row r="243" customFormat="false" ht="15" hidden="false" customHeight="false" outlineLevel="0" collapsed="false">
      <c r="B243" s="7" t="s">
        <v>6</v>
      </c>
      <c r="C243" s="18" t="n">
        <v>3.96</v>
      </c>
      <c r="D243" s="18" t="n">
        <f aca="false">90/60*14.58</f>
        <v>21.87</v>
      </c>
      <c r="E243" s="20" t="n">
        <f aca="false">(C243-D243)/C243</f>
        <v>-4.52272727272727</v>
      </c>
      <c r="G243" s="25"/>
    </row>
    <row r="244" customFormat="false" ht="15" hidden="false" customHeight="false" outlineLevel="0" collapsed="false">
      <c r="B244" s="7" t="s">
        <v>7</v>
      </c>
      <c r="C244" s="18" t="n">
        <v>19.4</v>
      </c>
      <c r="D244" s="18" t="n">
        <f aca="false">89/60*14.58</f>
        <v>21.627</v>
      </c>
      <c r="E244" s="20" t="n">
        <f aca="false">(C244-D244)/C244</f>
        <v>-0.11479381443299</v>
      </c>
      <c r="G244" s="25"/>
    </row>
    <row r="245" customFormat="false" ht="15" hidden="false" customHeight="false" outlineLevel="0" collapsed="false">
      <c r="B245" s="7" t="s">
        <v>8</v>
      </c>
      <c r="C245" s="18" t="n">
        <v>5.5</v>
      </c>
      <c r="D245" s="18" t="n">
        <f aca="false">8/60*14.58</f>
        <v>1.944</v>
      </c>
      <c r="E245" s="19" t="n">
        <f aca="false">(C245-D245)/C245</f>
        <v>0.646545454545455</v>
      </c>
      <c r="G245" s="25"/>
    </row>
    <row r="246" customFormat="false" ht="15" hidden="false" customHeight="false" outlineLevel="0" collapsed="false">
      <c r="B246" s="7" t="s">
        <v>9</v>
      </c>
      <c r="C246" s="18" t="n">
        <v>0</v>
      </c>
      <c r="D246" s="18" t="n">
        <v>0</v>
      </c>
      <c r="E246" s="20" t="e">
        <f aca="false">(C246-D246)/C246</f>
        <v>#DIV/0!</v>
      </c>
      <c r="G246" s="27"/>
    </row>
    <row r="247" customFormat="false" ht="15" hidden="false" customHeight="false" outlineLevel="0" collapsed="false">
      <c r="B247" s="7" t="s">
        <v>10</v>
      </c>
      <c r="C247" s="18" t="n">
        <v>22.5</v>
      </c>
      <c r="D247" s="18" t="n">
        <v>1.6</v>
      </c>
      <c r="E247" s="19" t="n">
        <f aca="false">(C247-D247)/C247</f>
        <v>0.928888888888889</v>
      </c>
      <c r="G247" s="27"/>
    </row>
    <row r="248" customFormat="false" ht="15" hidden="false" customHeight="false" outlineLevel="0" collapsed="false">
      <c r="G248" s="27"/>
    </row>
    <row r="249" customFormat="false" ht="15" hidden="false" customHeight="false" outlineLevel="0" collapsed="false">
      <c r="G249" s="27"/>
    </row>
    <row r="250" customFormat="false" ht="15" hidden="false" customHeight="false" outlineLevel="0" collapsed="false">
      <c r="G250" s="27"/>
    </row>
    <row r="251" customFormat="false" ht="15" hidden="false" customHeight="false" outlineLevel="0" collapsed="false">
      <c r="G251" s="27"/>
    </row>
    <row r="252" customFormat="false" ht="17.25" hidden="false" customHeight="true" outlineLevel="0" collapsed="false">
      <c r="G252" s="27"/>
    </row>
    <row r="253" customFormat="false" ht="15" hidden="false" customHeight="false" outlineLevel="0" collapsed="false">
      <c r="G253" s="27"/>
    </row>
    <row r="254" s="12" customFormat="true" ht="15" hidden="false" customHeight="false" outlineLevel="0" collapsed="false">
      <c r="G254" s="28"/>
    </row>
    <row r="255" customFormat="false" ht="18.75" hidden="false" customHeight="false" outlineLevel="0" collapsed="false">
      <c r="B255" s="16" t="s">
        <v>25</v>
      </c>
      <c r="G255" s="27"/>
    </row>
    <row r="256" customFormat="false" ht="21" hidden="false" customHeight="false" outlineLevel="0" collapsed="false">
      <c r="B256" s="2" t="n">
        <v>42367</v>
      </c>
      <c r="C256" s="17" t="s">
        <v>2</v>
      </c>
      <c r="D256" s="17" t="s">
        <v>3</v>
      </c>
      <c r="E256" s="29" t="s">
        <v>4</v>
      </c>
      <c r="G256" s="27"/>
    </row>
    <row r="257" customFormat="false" ht="15" hidden="false" customHeight="false" outlineLevel="0" collapsed="false">
      <c r="B257" s="4" t="s">
        <v>5</v>
      </c>
      <c r="C257" s="18" t="n">
        <v>22.33</v>
      </c>
      <c r="D257" s="18" t="n">
        <v>0</v>
      </c>
      <c r="E257" s="19" t="n">
        <f aca="false">(C257-D257)/C257</f>
        <v>1</v>
      </c>
      <c r="G257" s="27"/>
    </row>
    <row r="258" customFormat="false" ht="15" hidden="false" customHeight="false" outlineLevel="0" collapsed="false">
      <c r="B258" s="7" t="s">
        <v>6</v>
      </c>
      <c r="C258" s="18" t="n">
        <v>3.96</v>
      </c>
      <c r="D258" s="18" t="n">
        <v>0</v>
      </c>
      <c r="E258" s="20" t="n">
        <f aca="false">(C258-D258)/C258</f>
        <v>1</v>
      </c>
      <c r="G258" s="27"/>
    </row>
    <row r="259" customFormat="false" ht="13.8" hidden="false" customHeight="false" outlineLevel="0" collapsed="false">
      <c r="B259" s="7" t="s">
        <v>7</v>
      </c>
      <c r="C259" s="18" t="n">
        <v>0</v>
      </c>
      <c r="D259" s="18" t="n">
        <v>0</v>
      </c>
      <c r="E259" s="20" t="e">
        <f aca="false">(C259-D259)/C259</f>
        <v>#DIV/0!</v>
      </c>
      <c r="G259" s="27"/>
    </row>
    <row r="260" customFormat="false" ht="15" hidden="false" customHeight="false" outlineLevel="0" collapsed="false">
      <c r="B260" s="7" t="s">
        <v>8</v>
      </c>
      <c r="C260" s="18" t="n">
        <v>5.5</v>
      </c>
      <c r="D260" s="18" t="n">
        <f aca="false">10/60*14.58</f>
        <v>2.43</v>
      </c>
      <c r="E260" s="19" t="n">
        <f aca="false">(C260-D260)/C260</f>
        <v>0.558181818181818</v>
      </c>
      <c r="G260" s="27"/>
    </row>
    <row r="261" customFormat="false" ht="15" hidden="false" customHeight="false" outlineLevel="0" collapsed="false">
      <c r="B261" s="7" t="s">
        <v>9</v>
      </c>
      <c r="C261" s="18" t="n">
        <v>29</v>
      </c>
      <c r="D261" s="18" t="n">
        <f aca="false">43/60*14.58</f>
        <v>10.449</v>
      </c>
      <c r="E261" s="20" t="n">
        <f aca="false">(C261-D261)/C261</f>
        <v>0.639689655172414</v>
      </c>
      <c r="G261" s="27"/>
    </row>
    <row r="262" customFormat="false" ht="15" hidden="false" customHeight="false" outlineLevel="0" collapsed="false">
      <c r="B262" s="7" t="s">
        <v>10</v>
      </c>
      <c r="C262" s="18" t="n">
        <v>22.5</v>
      </c>
      <c r="D262" s="18" t="n">
        <v>0.71</v>
      </c>
      <c r="E262" s="19" t="n">
        <f aca="false">(C262-D262)/C262</f>
        <v>0.968444444444444</v>
      </c>
      <c r="G262" s="27"/>
    </row>
    <row r="263" customFormat="false" ht="15" hidden="false" customHeight="false" outlineLevel="0" collapsed="false">
      <c r="G263" s="27"/>
    </row>
    <row r="264" customFormat="false" ht="15" hidden="false" customHeight="false" outlineLevel="0" collapsed="false">
      <c r="G264" s="27"/>
    </row>
    <row r="265" customFormat="false" ht="15" hidden="false" customHeight="false" outlineLevel="0" collapsed="false">
      <c r="G265" s="27"/>
    </row>
    <row r="266" customFormat="false" ht="15" hidden="false" customHeight="false" outlineLevel="0" collapsed="false">
      <c r="G266" s="27"/>
    </row>
    <row r="267" customFormat="false" ht="15" hidden="false" customHeight="false" outlineLevel="0" collapsed="false">
      <c r="G267" s="27"/>
    </row>
    <row r="268" customFormat="false" ht="15" hidden="false" customHeight="false" outlineLevel="0" collapsed="false">
      <c r="G268" s="27"/>
    </row>
    <row r="269" s="12" customFormat="true" ht="15" hidden="false" customHeight="false" outlineLevel="0" collapsed="false">
      <c r="G269" s="28"/>
    </row>
    <row r="270" customFormat="false" ht="18.75" hidden="false" customHeight="false" outlineLevel="0" collapsed="false">
      <c r="B270" s="16" t="s">
        <v>26</v>
      </c>
      <c r="G270" s="27"/>
    </row>
    <row r="271" customFormat="false" ht="21" hidden="false" customHeight="false" outlineLevel="0" collapsed="false">
      <c r="B271" s="2" t="n">
        <v>42367</v>
      </c>
      <c r="C271" s="17" t="s">
        <v>2</v>
      </c>
      <c r="D271" s="17" t="s">
        <v>3</v>
      </c>
      <c r="E271" s="29" t="s">
        <v>4</v>
      </c>
      <c r="G271" s="27"/>
    </row>
    <row r="272" customFormat="false" ht="15" hidden="false" customHeight="false" outlineLevel="0" collapsed="false">
      <c r="B272" s="4" t="s">
        <v>5</v>
      </c>
      <c r="C272" s="18" t="n">
        <v>22.33</v>
      </c>
      <c r="D272" s="18" t="n">
        <f aca="false">17/60*14.58</f>
        <v>4.131</v>
      </c>
      <c r="E272" s="19" t="n">
        <f aca="false">(C272-D272)/C272</f>
        <v>0.81500223914017</v>
      </c>
      <c r="G272" s="27"/>
    </row>
    <row r="273" customFormat="false" ht="15" hidden="false" customHeight="false" outlineLevel="0" collapsed="false">
      <c r="B273" s="7" t="s">
        <v>6</v>
      </c>
      <c r="C273" s="18" t="n">
        <v>3.96</v>
      </c>
      <c r="D273" s="18" t="n">
        <f aca="false">142/60*14.58</f>
        <v>34.506</v>
      </c>
      <c r="E273" s="20" t="n">
        <f aca="false">(C273-D273)/C273</f>
        <v>-7.71363636363636</v>
      </c>
      <c r="G273" s="27"/>
    </row>
    <row r="274" customFormat="false" ht="13.8" hidden="false" customHeight="false" outlineLevel="0" collapsed="false">
      <c r="B274" s="7" t="s">
        <v>7</v>
      </c>
      <c r="C274" s="18" t="n">
        <v>19.4</v>
      </c>
      <c r="D274" s="18" t="n">
        <v>0</v>
      </c>
      <c r="E274" s="20" t="n">
        <f aca="false">(C274-D274)/C274</f>
        <v>1</v>
      </c>
      <c r="G274" s="27"/>
    </row>
    <row r="275" customFormat="false" ht="15" hidden="false" customHeight="false" outlineLevel="0" collapsed="false">
      <c r="B275" s="7" t="s">
        <v>8</v>
      </c>
      <c r="C275" s="18" t="n">
        <v>5.5</v>
      </c>
      <c r="D275" s="18" t="n">
        <f aca="false">5/60*14.58</f>
        <v>1.215</v>
      </c>
      <c r="E275" s="19" t="n">
        <f aca="false">(C275-D275)/C275</f>
        <v>0.779090909090909</v>
      </c>
      <c r="G275" s="27"/>
    </row>
    <row r="276" customFormat="false" ht="15" hidden="false" customHeight="false" outlineLevel="0" collapsed="false">
      <c r="B276" s="7" t="s">
        <v>9</v>
      </c>
      <c r="C276" s="18" t="n">
        <v>0</v>
      </c>
      <c r="D276" s="18" t="n">
        <v>0</v>
      </c>
      <c r="E276" s="20" t="e">
        <f aca="false">(C276-D276)/C276</f>
        <v>#DIV/0!</v>
      </c>
      <c r="G276" s="27"/>
    </row>
    <row r="277" customFormat="false" ht="15" hidden="false" customHeight="false" outlineLevel="0" collapsed="false">
      <c r="B277" s="7" t="s">
        <v>10</v>
      </c>
      <c r="C277" s="18" t="n">
        <v>22.5</v>
      </c>
      <c r="D277" s="18" t="n">
        <f aca="false">6/60*7.29</f>
        <v>0.729</v>
      </c>
      <c r="E277" s="19" t="n">
        <f aca="false">(C277-D277)/C277</f>
        <v>0.9676</v>
      </c>
      <c r="G277" s="27"/>
    </row>
    <row r="278" customFormat="false" ht="15" hidden="false" customHeight="false" outlineLevel="0" collapsed="false">
      <c r="G278" s="27"/>
    </row>
    <row r="279" customFormat="false" ht="15" hidden="false" customHeight="false" outlineLevel="0" collapsed="false">
      <c r="G279" s="27"/>
    </row>
    <row r="280" customFormat="false" ht="15" hidden="false" customHeight="false" outlineLevel="0" collapsed="false">
      <c r="G280" s="27"/>
    </row>
    <row r="281" customFormat="false" ht="15" hidden="false" customHeight="false" outlineLevel="0" collapsed="false">
      <c r="G281" s="27"/>
    </row>
    <row r="282" customFormat="false" ht="15" hidden="false" customHeight="false" outlineLevel="0" collapsed="false">
      <c r="G282" s="27"/>
    </row>
    <row r="283" customFormat="false" ht="15" hidden="false" customHeight="false" outlineLevel="0" collapsed="false">
      <c r="G283" s="27"/>
    </row>
    <row r="284" s="12" customFormat="true" ht="15" hidden="false" customHeight="false" outlineLevel="0" collapsed="false">
      <c r="G284" s="28"/>
    </row>
    <row r="285" customFormat="false" ht="18.75" hidden="false" customHeight="false" outlineLevel="0" collapsed="false">
      <c r="B285" s="16" t="s">
        <v>27</v>
      </c>
      <c r="G285" s="27"/>
    </row>
    <row r="286" customFormat="false" ht="21" hidden="false" customHeight="false" outlineLevel="0" collapsed="false">
      <c r="B286" s="2" t="n">
        <v>42367</v>
      </c>
      <c r="C286" s="17" t="s">
        <v>2</v>
      </c>
      <c r="D286" s="17" t="s">
        <v>3</v>
      </c>
      <c r="E286" s="29" t="s">
        <v>4</v>
      </c>
      <c r="G286" s="27"/>
    </row>
    <row r="287" customFormat="false" ht="15" hidden="false" customHeight="false" outlineLevel="0" collapsed="false">
      <c r="B287" s="4" t="s">
        <v>5</v>
      </c>
      <c r="C287" s="18" t="n">
        <v>22.33</v>
      </c>
      <c r="D287" s="18" t="n">
        <f aca="false">9/60*14.58</f>
        <v>2.187</v>
      </c>
      <c r="E287" s="19" t="n">
        <f aca="false">(C287-D287)/C287</f>
        <v>0.90206000895656</v>
      </c>
      <c r="G287" s="27"/>
    </row>
    <row r="288" customFormat="false" ht="15" hidden="false" customHeight="false" outlineLevel="0" collapsed="false">
      <c r="B288" s="7" t="s">
        <v>6</v>
      </c>
      <c r="C288" s="18" t="n">
        <v>3.96</v>
      </c>
      <c r="D288" s="18" t="n">
        <f aca="false">42/60*14.58</f>
        <v>10.206</v>
      </c>
      <c r="E288" s="20" t="n">
        <f aca="false">(C288-D288)/C288</f>
        <v>-1.57727272727273</v>
      </c>
      <c r="G288" s="27"/>
    </row>
    <row r="289" customFormat="false" ht="13.8" hidden="false" customHeight="false" outlineLevel="0" collapsed="false">
      <c r="B289" s="7" t="s">
        <v>7</v>
      </c>
      <c r="C289" s="18" t="n">
        <v>19.4</v>
      </c>
      <c r="D289" s="18" t="n">
        <v>0</v>
      </c>
      <c r="E289" s="20" t="n">
        <f aca="false">(C289-D289)/C289</f>
        <v>1</v>
      </c>
      <c r="G289" s="27"/>
    </row>
    <row r="290" customFormat="false" ht="15" hidden="false" customHeight="false" outlineLevel="0" collapsed="false">
      <c r="B290" s="7" t="s">
        <v>8</v>
      </c>
      <c r="C290" s="18" t="n">
        <v>5.5</v>
      </c>
      <c r="D290" s="18" t="n">
        <f aca="false">5/60*14.58</f>
        <v>1.215</v>
      </c>
      <c r="E290" s="19" t="n">
        <f aca="false">(C290-D290)/C290</f>
        <v>0.779090909090909</v>
      </c>
      <c r="G290" s="27"/>
    </row>
    <row r="291" customFormat="false" ht="15" hidden="false" customHeight="false" outlineLevel="0" collapsed="false">
      <c r="B291" s="7" t="s">
        <v>9</v>
      </c>
      <c r="C291" s="18" t="n">
        <v>0</v>
      </c>
      <c r="D291" s="18" t="n">
        <v>0</v>
      </c>
      <c r="E291" s="20" t="e">
        <f aca="false">(C291-D291)/C291</f>
        <v>#DIV/0!</v>
      </c>
      <c r="G291" s="27"/>
    </row>
    <row r="292" customFormat="false" ht="15" hidden="false" customHeight="false" outlineLevel="0" collapsed="false">
      <c r="B292" s="7" t="s">
        <v>10</v>
      </c>
      <c r="C292" s="18" t="n">
        <v>22.5</v>
      </c>
      <c r="D292" s="18" t="n">
        <v>2.34</v>
      </c>
      <c r="E292" s="19" t="n">
        <f aca="false">(C292-D292)/C292</f>
        <v>0.896</v>
      </c>
      <c r="G292" s="27"/>
    </row>
    <row r="293" customFormat="false" ht="15" hidden="false" customHeight="false" outlineLevel="0" collapsed="false">
      <c r="G293" s="27"/>
    </row>
    <row r="294" customFormat="false" ht="15" hidden="false" customHeight="false" outlineLevel="0" collapsed="false">
      <c r="G294" s="27"/>
    </row>
    <row r="295" customFormat="false" ht="15" hidden="false" customHeight="false" outlineLevel="0" collapsed="false">
      <c r="G295" s="27"/>
    </row>
    <row r="296" customFormat="false" ht="15" hidden="false" customHeight="false" outlineLevel="0" collapsed="false">
      <c r="G296" s="27"/>
    </row>
    <row r="297" customFormat="false" ht="15" hidden="false" customHeight="false" outlineLevel="0" collapsed="false">
      <c r="G297" s="27"/>
    </row>
    <row r="298" customFormat="false" ht="15" hidden="false" customHeight="false" outlineLevel="0" collapsed="false">
      <c r="G298" s="27"/>
    </row>
    <row r="299" s="12" customFormat="true" ht="15" hidden="false" customHeight="false" outlineLevel="0" collapsed="false">
      <c r="G299" s="28"/>
    </row>
    <row r="300" customFormat="false" ht="18.75" hidden="false" customHeight="false" outlineLevel="0" collapsed="false">
      <c r="B300" s="16" t="s">
        <v>28</v>
      </c>
      <c r="G300" s="27"/>
    </row>
    <row r="301" customFormat="false" ht="21" hidden="false" customHeight="false" outlineLevel="0" collapsed="false">
      <c r="B301" s="2" t="n">
        <v>42367</v>
      </c>
      <c r="C301" s="17" t="s">
        <v>2</v>
      </c>
      <c r="D301" s="17" t="s">
        <v>3</v>
      </c>
      <c r="E301" s="29" t="s">
        <v>4</v>
      </c>
      <c r="G301" s="27"/>
    </row>
    <row r="302" customFormat="false" ht="15" hidden="false" customHeight="false" outlineLevel="0" collapsed="false">
      <c r="B302" s="4" t="s">
        <v>5</v>
      </c>
      <c r="C302" s="18" t="n">
        <v>22.33</v>
      </c>
      <c r="D302" s="18" t="n">
        <f aca="false">1/60*14.58</f>
        <v>0.243</v>
      </c>
      <c r="E302" s="19" t="n">
        <f aca="false">(C302-D302)/C302</f>
        <v>0.989117778772951</v>
      </c>
      <c r="G302" s="27"/>
    </row>
    <row r="303" customFormat="false" ht="15" hidden="false" customHeight="false" outlineLevel="0" collapsed="false">
      <c r="B303" s="7" t="s">
        <v>6</v>
      </c>
      <c r="C303" s="18" t="n">
        <v>3.96</v>
      </c>
      <c r="D303" s="18" t="n">
        <f aca="false">52/60*14.58</f>
        <v>12.636</v>
      </c>
      <c r="E303" s="20" t="n">
        <f aca="false">(C303-D303)/C303</f>
        <v>-2.19090909090909</v>
      </c>
      <c r="G303" s="27"/>
    </row>
    <row r="304" customFormat="false" ht="13.8" hidden="false" customHeight="false" outlineLevel="0" collapsed="false">
      <c r="B304" s="7" t="s">
        <v>7</v>
      </c>
      <c r="C304" s="18" t="n">
        <v>19.4</v>
      </c>
      <c r="D304" s="18" t="n">
        <v>0</v>
      </c>
      <c r="E304" s="20" t="n">
        <f aca="false">(C304-D304)/C304</f>
        <v>1</v>
      </c>
      <c r="G304" s="27"/>
    </row>
    <row r="305" customFormat="false" ht="15" hidden="false" customHeight="false" outlineLevel="0" collapsed="false">
      <c r="B305" s="7" t="s">
        <v>8</v>
      </c>
      <c r="C305" s="18" t="n">
        <v>5.5</v>
      </c>
      <c r="D305" s="18" t="n">
        <f aca="false">2/60*14.58</f>
        <v>0.486</v>
      </c>
      <c r="E305" s="19" t="n">
        <f aca="false">(C305-D305)/C305</f>
        <v>0.911636363636364</v>
      </c>
      <c r="G305" s="27"/>
    </row>
    <row r="306" customFormat="false" ht="15" hidden="false" customHeight="false" outlineLevel="0" collapsed="false">
      <c r="B306" s="7" t="s">
        <v>9</v>
      </c>
      <c r="C306" s="18" t="n">
        <v>0</v>
      </c>
      <c r="D306" s="18" t="n">
        <v>0</v>
      </c>
      <c r="E306" s="20" t="e">
        <f aca="false">(C306-D306)/C306</f>
        <v>#DIV/0!</v>
      </c>
      <c r="G306" s="27"/>
    </row>
    <row r="307" customFormat="false" ht="15" hidden="false" customHeight="false" outlineLevel="0" collapsed="false">
      <c r="B307" s="7" t="s">
        <v>10</v>
      </c>
      <c r="C307" s="18" t="n">
        <v>22.5</v>
      </c>
      <c r="D307" s="18" t="n">
        <v>1.82</v>
      </c>
      <c r="E307" s="19" t="n">
        <f aca="false">(C307-D307)/C307</f>
        <v>0.919111111111111</v>
      </c>
      <c r="G307" s="27"/>
    </row>
    <row r="308" customFormat="false" ht="15" hidden="false" customHeight="false" outlineLevel="0" collapsed="false">
      <c r="G308" s="27"/>
    </row>
    <row r="309" customFormat="false" ht="15" hidden="false" customHeight="false" outlineLevel="0" collapsed="false">
      <c r="G309" s="27"/>
    </row>
    <row r="310" customFormat="false" ht="15" hidden="false" customHeight="false" outlineLevel="0" collapsed="false">
      <c r="G310" s="27"/>
    </row>
    <row r="311" customFormat="false" ht="15" hidden="false" customHeight="false" outlineLevel="0" collapsed="false">
      <c r="G311" s="27"/>
    </row>
    <row r="312" customFormat="false" ht="15" hidden="false" customHeight="false" outlineLevel="0" collapsed="false">
      <c r="G312" s="27"/>
    </row>
    <row r="313" customFormat="false" ht="15" hidden="false" customHeight="false" outlineLevel="0" collapsed="false">
      <c r="G313" s="27"/>
    </row>
    <row r="314" s="12" customFormat="true" ht="15" hidden="false" customHeight="false" outlineLevel="0" collapsed="false">
      <c r="G314" s="28"/>
    </row>
    <row r="315" customFormat="false" ht="18.75" hidden="false" customHeight="false" outlineLevel="0" collapsed="false">
      <c r="B315" s="16" t="s">
        <v>29</v>
      </c>
      <c r="G315" s="27"/>
    </row>
    <row r="316" customFormat="false" ht="21" hidden="false" customHeight="false" outlineLevel="0" collapsed="false">
      <c r="B316" s="2" t="n">
        <v>42367</v>
      </c>
      <c r="C316" s="17" t="s">
        <v>2</v>
      </c>
      <c r="D316" s="17" t="s">
        <v>3</v>
      </c>
      <c r="E316" s="29" t="s">
        <v>4</v>
      </c>
      <c r="G316" s="27"/>
    </row>
    <row r="317" customFormat="false" ht="15" hidden="false" customHeight="false" outlineLevel="0" collapsed="false">
      <c r="B317" s="4" t="s">
        <v>5</v>
      </c>
      <c r="C317" s="18" t="n">
        <v>22.33</v>
      </c>
      <c r="D317" s="18" t="n">
        <f aca="false">35/60*14.58</f>
        <v>8.505</v>
      </c>
      <c r="E317" s="19" t="n">
        <f aca="false">(C317-D317)/C317</f>
        <v>0.619122257053292</v>
      </c>
      <c r="G317" s="25"/>
    </row>
    <row r="318" customFormat="false" ht="15" hidden="false" customHeight="false" outlineLevel="0" collapsed="false">
      <c r="B318" s="7" t="s">
        <v>6</v>
      </c>
      <c r="C318" s="18" t="n">
        <v>3.96</v>
      </c>
      <c r="D318" s="18" t="n">
        <f aca="false">223/60*14.58</f>
        <v>54.189</v>
      </c>
      <c r="E318" s="20" t="n">
        <f aca="false">(C318-D318)/C318</f>
        <v>-12.6840909090909</v>
      </c>
      <c r="G318" s="25"/>
    </row>
    <row r="319" customFormat="false" ht="15" hidden="false" customHeight="false" outlineLevel="0" collapsed="false">
      <c r="B319" s="7" t="s">
        <v>7</v>
      </c>
      <c r="C319" s="18" t="n">
        <v>19.4</v>
      </c>
      <c r="D319" s="18" t="n">
        <f aca="false">168/60*14.58</f>
        <v>40.824</v>
      </c>
      <c r="E319" s="20" t="n">
        <f aca="false">(C319-D319)/C319</f>
        <v>-1.10432989690722</v>
      </c>
      <c r="G319" s="25"/>
    </row>
    <row r="320" customFormat="false" ht="15" hidden="false" customHeight="false" outlineLevel="0" collapsed="false">
      <c r="B320" s="7" t="s">
        <v>8</v>
      </c>
      <c r="C320" s="18" t="n">
        <v>5.5</v>
      </c>
      <c r="D320" s="18" t="n">
        <f aca="false">1/60*14.58</f>
        <v>0.243</v>
      </c>
      <c r="E320" s="19" t="n">
        <f aca="false">(C320-D320)/C320</f>
        <v>0.955818181818182</v>
      </c>
      <c r="G320" s="25"/>
    </row>
    <row r="321" customFormat="false" ht="15" hidden="false" customHeight="false" outlineLevel="0" collapsed="false">
      <c r="B321" s="7" t="s">
        <v>9</v>
      </c>
      <c r="C321" s="18" t="n">
        <v>0</v>
      </c>
      <c r="D321" s="18" t="n">
        <v>0</v>
      </c>
      <c r="E321" s="20" t="e">
        <f aca="false">(C321-D321)/C321</f>
        <v>#DIV/0!</v>
      </c>
      <c r="G321" s="27"/>
    </row>
    <row r="322" customFormat="false" ht="15" hidden="false" customHeight="false" outlineLevel="0" collapsed="false">
      <c r="B322" s="7" t="s">
        <v>10</v>
      </c>
      <c r="C322" s="18" t="n">
        <v>22.5</v>
      </c>
      <c r="D322" s="18" t="n">
        <v>8.41</v>
      </c>
      <c r="E322" s="19" t="n">
        <f aca="false">(C322-D322)/C322</f>
        <v>0.626222222222222</v>
      </c>
      <c r="G322" s="27"/>
    </row>
    <row r="323" customFormat="false" ht="15" hidden="false" customHeight="false" outlineLevel="0" collapsed="false">
      <c r="G323" s="27"/>
    </row>
    <row r="324" customFormat="false" ht="15" hidden="false" customHeight="false" outlineLevel="0" collapsed="false">
      <c r="G324" s="27"/>
    </row>
    <row r="325" customFormat="false" ht="15" hidden="false" customHeight="false" outlineLevel="0" collapsed="false">
      <c r="G325" s="27"/>
    </row>
    <row r="326" customFormat="false" ht="15" hidden="false" customHeight="false" outlineLevel="0" collapsed="false">
      <c r="G326" s="27"/>
    </row>
    <row r="327" customFormat="false" ht="15" hidden="false" customHeight="false" outlineLevel="0" collapsed="false">
      <c r="G327" s="27"/>
    </row>
    <row r="328" customFormat="false" ht="15" hidden="false" customHeight="false" outlineLevel="0" collapsed="false">
      <c r="G328" s="27"/>
    </row>
    <row r="329" s="12" customFormat="true" ht="15" hidden="false" customHeight="false" outlineLevel="0" collapsed="false">
      <c r="G329" s="28"/>
    </row>
    <row r="330" customFormat="false" ht="18.75" hidden="false" customHeight="false" outlineLevel="0" collapsed="false">
      <c r="B330" s="16" t="s">
        <v>30</v>
      </c>
      <c r="G330" s="27"/>
    </row>
    <row r="331" customFormat="false" ht="21" hidden="false" customHeight="false" outlineLevel="0" collapsed="false">
      <c r="B331" s="2" t="n">
        <v>42367</v>
      </c>
      <c r="C331" s="17" t="s">
        <v>2</v>
      </c>
      <c r="D331" s="17" t="s">
        <v>3</v>
      </c>
      <c r="E331" s="29" t="s">
        <v>4</v>
      </c>
      <c r="G331" s="27"/>
    </row>
    <row r="332" customFormat="false" ht="15" hidden="false" customHeight="false" outlineLevel="0" collapsed="false">
      <c r="B332" s="4" t="s">
        <v>5</v>
      </c>
      <c r="C332" s="18" t="n">
        <v>22.33</v>
      </c>
      <c r="D332" s="18" t="n">
        <f aca="false">22/60*14.58</f>
        <v>5.346</v>
      </c>
      <c r="E332" s="19" t="n">
        <f aca="false">(C332-D332)/C332</f>
        <v>0.760591133004926</v>
      </c>
      <c r="G332" s="27"/>
    </row>
    <row r="333" customFormat="false" ht="15" hidden="false" customHeight="false" outlineLevel="0" collapsed="false">
      <c r="B333" s="7" t="s">
        <v>6</v>
      </c>
      <c r="C333" s="18" t="n">
        <v>3.96</v>
      </c>
      <c r="D333" s="18" t="n">
        <f aca="false">90/60*14.58</f>
        <v>21.87</v>
      </c>
      <c r="E333" s="20" t="n">
        <f aca="false">(C333-D333)/C333</f>
        <v>-4.52272727272727</v>
      </c>
      <c r="G333" s="27"/>
    </row>
    <row r="334" customFormat="false" ht="13.8" hidden="false" customHeight="false" outlineLevel="0" collapsed="false">
      <c r="B334" s="7" t="s">
        <v>7</v>
      </c>
      <c r="C334" s="18" t="n">
        <v>19.4</v>
      </c>
      <c r="D334" s="18" t="n">
        <v>0</v>
      </c>
      <c r="E334" s="20" t="n">
        <f aca="false">(C334-D334)/C334</f>
        <v>1</v>
      </c>
      <c r="G334" s="27"/>
    </row>
    <row r="335" customFormat="false" ht="15" hidden="false" customHeight="false" outlineLevel="0" collapsed="false">
      <c r="B335" s="7" t="s">
        <v>8</v>
      </c>
      <c r="C335" s="18" t="n">
        <v>5.5</v>
      </c>
      <c r="D335" s="18" t="n">
        <f aca="false">58/60*14.58</f>
        <v>14.094</v>
      </c>
      <c r="E335" s="19" t="n">
        <f aca="false">(C335-D335)/C335</f>
        <v>-1.56254545454545</v>
      </c>
      <c r="G335" s="27"/>
    </row>
    <row r="336" customFormat="false" ht="15" hidden="false" customHeight="false" outlineLevel="0" collapsed="false">
      <c r="B336" s="7" t="s">
        <v>9</v>
      </c>
      <c r="C336" s="18" t="n">
        <v>0</v>
      </c>
      <c r="D336" s="18" t="n">
        <v>0</v>
      </c>
      <c r="E336" s="20" t="e">
        <f aca="false">(C336-D336)/C336</f>
        <v>#DIV/0!</v>
      </c>
      <c r="G336" s="27"/>
    </row>
    <row r="337" customFormat="false" ht="15" hidden="false" customHeight="false" outlineLevel="0" collapsed="false">
      <c r="B337" s="7" t="s">
        <v>10</v>
      </c>
      <c r="C337" s="18" t="n">
        <v>22.5</v>
      </c>
      <c r="D337" s="18" t="n">
        <v>1.84</v>
      </c>
      <c r="E337" s="19" t="n">
        <f aca="false">(C337-D337)/C337</f>
        <v>0.918222222222222</v>
      </c>
      <c r="G337" s="27"/>
    </row>
    <row r="338" customFormat="false" ht="15" hidden="false" customHeight="false" outlineLevel="0" collapsed="false">
      <c r="G338" s="27"/>
    </row>
    <row r="339" customFormat="false" ht="15" hidden="false" customHeight="false" outlineLevel="0" collapsed="false">
      <c r="G339" s="27"/>
    </row>
    <row r="340" customFormat="false" ht="15" hidden="false" customHeight="false" outlineLevel="0" collapsed="false">
      <c r="G340" s="27"/>
    </row>
    <row r="341" customFormat="false" ht="15" hidden="false" customHeight="false" outlineLevel="0" collapsed="false">
      <c r="G341" s="27"/>
    </row>
    <row r="342" customFormat="false" ht="15" hidden="false" customHeight="false" outlineLevel="0" collapsed="false">
      <c r="G342" s="27"/>
    </row>
    <row r="343" customFormat="false" ht="15" hidden="false" customHeight="false" outlineLevel="0" collapsed="false">
      <c r="G343" s="27"/>
    </row>
    <row r="344" s="12" customFormat="true" ht="15" hidden="false" customHeight="false" outlineLevel="0" collapsed="false">
      <c r="G344" s="28"/>
    </row>
    <row r="345" customFormat="false" ht="18.75" hidden="false" customHeight="false" outlineLevel="0" collapsed="false">
      <c r="B345" s="16" t="s">
        <v>31</v>
      </c>
      <c r="G345" s="27"/>
    </row>
    <row r="346" customFormat="false" ht="21" hidden="false" customHeight="false" outlineLevel="0" collapsed="false">
      <c r="B346" s="2" t="n">
        <v>42367</v>
      </c>
      <c r="C346" s="17" t="s">
        <v>2</v>
      </c>
      <c r="D346" s="17" t="s">
        <v>3</v>
      </c>
      <c r="E346" s="29" t="s">
        <v>4</v>
      </c>
      <c r="G346" s="27"/>
    </row>
    <row r="347" customFormat="false" ht="15" hidden="false" customHeight="false" outlineLevel="0" collapsed="false">
      <c r="B347" s="4" t="s">
        <v>5</v>
      </c>
      <c r="C347" s="18" t="n">
        <v>22.33</v>
      </c>
      <c r="D347" s="18" t="n">
        <v>0</v>
      </c>
      <c r="E347" s="19" t="n">
        <f aca="false">(C347-D347)/C347</f>
        <v>1</v>
      </c>
      <c r="G347" s="27"/>
    </row>
    <row r="348" customFormat="false" ht="15" hidden="false" customHeight="false" outlineLevel="0" collapsed="false">
      <c r="B348" s="7" t="s">
        <v>6</v>
      </c>
      <c r="C348" s="18" t="n">
        <v>3.96</v>
      </c>
      <c r="D348" s="18" t="n">
        <v>0</v>
      </c>
      <c r="E348" s="20" t="n">
        <f aca="false">(C348-D348)/C348</f>
        <v>1</v>
      </c>
      <c r="G348" s="27"/>
    </row>
    <row r="349" customFormat="false" ht="13.8" hidden="false" customHeight="false" outlineLevel="0" collapsed="false">
      <c r="B349" s="7" t="s">
        <v>7</v>
      </c>
      <c r="C349" s="18" t="n">
        <v>0</v>
      </c>
      <c r="D349" s="18" t="n">
        <v>0</v>
      </c>
      <c r="E349" s="20" t="e">
        <f aca="false">(C349-D349)/C349</f>
        <v>#DIV/0!</v>
      </c>
      <c r="G349" s="27"/>
    </row>
    <row r="350" customFormat="false" ht="15" hidden="false" customHeight="false" outlineLevel="0" collapsed="false">
      <c r="B350" s="7" t="s">
        <v>8</v>
      </c>
      <c r="C350" s="18" t="n">
        <v>5.5</v>
      </c>
      <c r="D350" s="18" t="n">
        <v>0</v>
      </c>
      <c r="E350" s="19" t="n">
        <f aca="false">(C350-D350)/C350</f>
        <v>1</v>
      </c>
      <c r="G350" s="27"/>
    </row>
    <row r="351" customFormat="false" ht="15" hidden="false" customHeight="false" outlineLevel="0" collapsed="false">
      <c r="B351" s="7" t="s">
        <v>9</v>
      </c>
      <c r="C351" s="18" t="n">
        <v>29</v>
      </c>
      <c r="D351" s="18" t="n">
        <f aca="false">45/60*14.58</f>
        <v>10.935</v>
      </c>
      <c r="E351" s="20" t="n">
        <f aca="false">(C351-D351)/C351</f>
        <v>0.622931034482759</v>
      </c>
      <c r="G351" s="27"/>
    </row>
    <row r="352" customFormat="false" ht="15" hidden="false" customHeight="false" outlineLevel="0" collapsed="false">
      <c r="B352" s="7" t="s">
        <v>10</v>
      </c>
      <c r="C352" s="18" t="n">
        <v>22.5</v>
      </c>
      <c r="D352" s="18" t="n">
        <f aca="false">4/60*7.29</f>
        <v>0.486</v>
      </c>
      <c r="E352" s="19" t="n">
        <f aca="false">(C352-D352)/C352</f>
        <v>0.9784</v>
      </c>
      <c r="G352" s="27"/>
    </row>
    <row r="353" customFormat="false" ht="15" hidden="false" customHeight="false" outlineLevel="0" collapsed="false">
      <c r="G353" s="27"/>
    </row>
    <row r="354" customFormat="false" ht="15" hidden="false" customHeight="false" outlineLevel="0" collapsed="false">
      <c r="G354" s="27"/>
    </row>
    <row r="355" customFormat="false" ht="15" hidden="false" customHeight="false" outlineLevel="0" collapsed="false">
      <c r="G355" s="27"/>
    </row>
    <row r="356" customFormat="false" ht="15" hidden="false" customHeight="false" outlineLevel="0" collapsed="false">
      <c r="G356" s="27"/>
    </row>
    <row r="357" customFormat="false" ht="15" hidden="false" customHeight="false" outlineLevel="0" collapsed="false">
      <c r="G357" s="27"/>
    </row>
    <row r="358" s="12" customFormat="true" ht="15" hidden="false" customHeight="false" outlineLevel="0" collapsed="false">
      <c r="G358" s="28"/>
    </row>
    <row r="359" customFormat="false" ht="15" hidden="false" customHeight="false" outlineLevel="0" collapsed="false">
      <c r="G359" s="27"/>
    </row>
    <row r="360" customFormat="false" ht="18.75" hidden="false" customHeight="false" outlineLevel="0" collapsed="false">
      <c r="B360" s="16" t="s">
        <v>32</v>
      </c>
      <c r="G360" s="27"/>
    </row>
    <row r="361" customFormat="false" ht="21" hidden="false" customHeight="false" outlineLevel="0" collapsed="false">
      <c r="B361" s="2" t="n">
        <v>42367</v>
      </c>
      <c r="C361" s="17" t="s">
        <v>2</v>
      </c>
      <c r="D361" s="17" t="s">
        <v>3</v>
      </c>
      <c r="E361" s="29" t="s">
        <v>4</v>
      </c>
      <c r="G361" s="27"/>
    </row>
    <row r="362" customFormat="false" ht="15" hidden="false" customHeight="false" outlineLevel="0" collapsed="false">
      <c r="B362" s="4" t="s">
        <v>5</v>
      </c>
      <c r="C362" s="18" t="n">
        <v>22.33</v>
      </c>
      <c r="D362" s="18" t="n">
        <f aca="false">1/60*14.58</f>
        <v>0.243</v>
      </c>
      <c r="E362" s="19" t="n">
        <f aca="false">(C362-D362)/C362</f>
        <v>0.989117778772951</v>
      </c>
      <c r="G362" s="25"/>
    </row>
    <row r="363" customFormat="false" ht="15" hidden="false" customHeight="false" outlineLevel="0" collapsed="false">
      <c r="B363" s="7" t="s">
        <v>6</v>
      </c>
      <c r="C363" s="18" t="n">
        <v>3.96</v>
      </c>
      <c r="D363" s="18" t="n">
        <f aca="false">10/60*14.58</f>
        <v>2.43</v>
      </c>
      <c r="E363" s="20" t="n">
        <f aca="false">(C363-D363)/C363</f>
        <v>0.386363636363636</v>
      </c>
      <c r="G363" s="25"/>
    </row>
    <row r="364" customFormat="false" ht="13.8" hidden="false" customHeight="false" outlineLevel="0" collapsed="false">
      <c r="B364" s="7" t="s">
        <v>7</v>
      </c>
      <c r="C364" s="18" t="n">
        <v>0</v>
      </c>
      <c r="D364" s="18" t="n">
        <v>0</v>
      </c>
      <c r="E364" s="20" t="e">
        <f aca="false">(C364-D364)/C364</f>
        <v>#DIV/0!</v>
      </c>
      <c r="G364" s="25"/>
    </row>
    <row r="365" customFormat="false" ht="15" hidden="false" customHeight="false" outlineLevel="0" collapsed="false">
      <c r="B365" s="7" t="s">
        <v>8</v>
      </c>
      <c r="C365" s="18" t="n">
        <v>5.5</v>
      </c>
      <c r="D365" s="18" t="n">
        <v>0</v>
      </c>
      <c r="E365" s="19" t="n">
        <f aca="false">(C365-D365)/C365</f>
        <v>1</v>
      </c>
      <c r="G365" s="25"/>
    </row>
    <row r="366" customFormat="false" ht="15" hidden="false" customHeight="false" outlineLevel="0" collapsed="false">
      <c r="B366" s="7" t="s">
        <v>9</v>
      </c>
      <c r="C366" s="18" t="n">
        <v>29</v>
      </c>
      <c r="D366" s="18" t="n">
        <f aca="false">149/60*14.58</f>
        <v>36.207</v>
      </c>
      <c r="E366" s="20" t="n">
        <f aca="false">(C366-D366)/C366</f>
        <v>-0.24851724137931</v>
      </c>
      <c r="G366" s="25"/>
    </row>
    <row r="367" customFormat="false" ht="15" hidden="false" customHeight="false" outlineLevel="0" collapsed="false">
      <c r="B367" s="7" t="s">
        <v>10</v>
      </c>
      <c r="C367" s="18" t="n">
        <v>22.5</v>
      </c>
      <c r="D367" s="18" t="n">
        <f aca="false">6/60*7.29</f>
        <v>0.729</v>
      </c>
      <c r="E367" s="19" t="n">
        <f aca="false">(C367-D367)/C367</f>
        <v>0.9676</v>
      </c>
      <c r="G367" s="27"/>
    </row>
    <row r="368" customFormat="false" ht="15" hidden="false" customHeight="false" outlineLevel="0" collapsed="false">
      <c r="G368" s="27"/>
    </row>
    <row r="369" customFormat="false" ht="15" hidden="false" customHeight="false" outlineLevel="0" collapsed="false">
      <c r="G369" s="27"/>
    </row>
    <row r="370" customFormat="false" ht="15" hidden="false" customHeight="false" outlineLevel="0" collapsed="false">
      <c r="G370" s="27"/>
    </row>
    <row r="371" customFormat="false" ht="15" hidden="false" customHeight="false" outlineLevel="0" collapsed="false">
      <c r="G371" s="27"/>
    </row>
    <row r="372" customFormat="false" ht="15" hidden="false" customHeight="false" outlineLevel="0" collapsed="false">
      <c r="G372" s="27"/>
    </row>
    <row r="373" s="12" customFormat="true" ht="15" hidden="false" customHeight="false" outlineLevel="0" collapsed="false">
      <c r="G373" s="28"/>
    </row>
    <row r="374" customFormat="false" ht="18.75" hidden="false" customHeight="false" outlineLevel="0" collapsed="false">
      <c r="B374" s="16" t="s">
        <v>33</v>
      </c>
      <c r="G374" s="27"/>
    </row>
    <row r="375" customFormat="false" ht="21" hidden="false" customHeight="false" outlineLevel="0" collapsed="false">
      <c r="B375" s="2" t="n">
        <v>42367</v>
      </c>
      <c r="C375" s="17" t="s">
        <v>2</v>
      </c>
      <c r="D375" s="17" t="s">
        <v>3</v>
      </c>
      <c r="E375" s="29" t="s">
        <v>4</v>
      </c>
      <c r="G375" s="27"/>
    </row>
    <row r="376" customFormat="false" ht="15" hidden="false" customHeight="false" outlineLevel="0" collapsed="false">
      <c r="B376" s="4" t="s">
        <v>5</v>
      </c>
      <c r="C376" s="18" t="n">
        <v>22.33</v>
      </c>
      <c r="D376" s="18" t="n">
        <f aca="false">5/60*14.58</f>
        <v>1.215</v>
      </c>
      <c r="E376" s="19" t="n">
        <f aca="false">(C376-D376)/C376</f>
        <v>0.945588893864756</v>
      </c>
      <c r="G376" s="27"/>
    </row>
    <row r="377" customFormat="false" ht="15" hidden="false" customHeight="false" outlineLevel="0" collapsed="false">
      <c r="B377" s="7" t="s">
        <v>6</v>
      </c>
      <c r="C377" s="18" t="n">
        <v>3.96</v>
      </c>
      <c r="D377" s="18" t="n">
        <f aca="false">12/60*14.58</f>
        <v>2.916</v>
      </c>
      <c r="E377" s="20" t="n">
        <f aca="false">(C377-D377)/C377</f>
        <v>0.263636363636364</v>
      </c>
      <c r="G377" s="27"/>
    </row>
    <row r="378" customFormat="false" ht="13.8" hidden="false" customHeight="false" outlineLevel="0" collapsed="false">
      <c r="B378" s="7" t="s">
        <v>7</v>
      </c>
      <c r="C378" s="18" t="n">
        <v>0</v>
      </c>
      <c r="D378" s="18" t="n">
        <v>0</v>
      </c>
      <c r="E378" s="20" t="e">
        <f aca="false">(C378-D378)/C378</f>
        <v>#DIV/0!</v>
      </c>
      <c r="G378" s="27"/>
    </row>
    <row r="379" customFormat="false" ht="15" hidden="false" customHeight="false" outlineLevel="0" collapsed="false">
      <c r="B379" s="7" t="s">
        <v>8</v>
      </c>
      <c r="C379" s="18" t="n">
        <v>5.5</v>
      </c>
      <c r="D379" s="18" t="n">
        <v>0</v>
      </c>
      <c r="E379" s="19" t="n">
        <f aca="false">(C379-D379)/C379</f>
        <v>1</v>
      </c>
      <c r="G379" s="27"/>
    </row>
    <row r="380" customFormat="false" ht="15" hidden="false" customHeight="false" outlineLevel="0" collapsed="false">
      <c r="B380" s="7" t="s">
        <v>9</v>
      </c>
      <c r="C380" s="18" t="n">
        <v>29</v>
      </c>
      <c r="D380" s="18" t="n">
        <f aca="false">44/60*14.58</f>
        <v>10.692</v>
      </c>
      <c r="E380" s="20" t="n">
        <f aca="false">(C380-D380)/C380</f>
        <v>0.631310344827586</v>
      </c>
      <c r="G380" s="27"/>
    </row>
    <row r="381" customFormat="false" ht="15" hidden="false" customHeight="false" outlineLevel="0" collapsed="false">
      <c r="B381" s="7" t="s">
        <v>10</v>
      </c>
      <c r="C381" s="18" t="n">
        <v>22.5</v>
      </c>
      <c r="D381" s="18" t="n">
        <f aca="false">8/60*7.29</f>
        <v>0.972</v>
      </c>
      <c r="E381" s="19" t="n">
        <f aca="false">(C381-D381)/C381</f>
        <v>0.9568</v>
      </c>
      <c r="G381" s="27"/>
    </row>
    <row r="382" customFormat="false" ht="15" hidden="false" customHeight="false" outlineLevel="0" collapsed="false">
      <c r="G382" s="27"/>
    </row>
    <row r="383" customFormat="false" ht="15" hidden="false" customHeight="false" outlineLevel="0" collapsed="false">
      <c r="G383" s="27"/>
    </row>
    <row r="384" customFormat="false" ht="15" hidden="false" customHeight="false" outlineLevel="0" collapsed="false">
      <c r="G384" s="27"/>
    </row>
    <row r="385" customFormat="false" ht="15" hidden="false" customHeight="false" outlineLevel="0" collapsed="false">
      <c r="G385" s="27"/>
    </row>
    <row r="386" customFormat="false" ht="15" hidden="false" customHeight="false" outlineLevel="0" collapsed="false">
      <c r="G386" s="27"/>
    </row>
    <row r="387" customFormat="false" ht="15" hidden="false" customHeight="false" outlineLevel="0" collapsed="false">
      <c r="G387" s="27"/>
    </row>
    <row r="388" s="12" customFormat="true" ht="15" hidden="false" customHeight="false" outlineLevel="0" collapsed="false">
      <c r="G388" s="28"/>
    </row>
    <row r="389" customFormat="false" ht="18.75" hidden="false" customHeight="false" outlineLevel="0" collapsed="false">
      <c r="B389" s="16" t="s">
        <v>34</v>
      </c>
      <c r="G389" s="27"/>
    </row>
    <row r="390" customFormat="false" ht="21" hidden="false" customHeight="false" outlineLevel="0" collapsed="false">
      <c r="B390" s="2" t="n">
        <v>42367</v>
      </c>
      <c r="C390" s="17" t="s">
        <v>2</v>
      </c>
      <c r="D390" s="17" t="s">
        <v>3</v>
      </c>
      <c r="E390" s="29" t="s">
        <v>4</v>
      </c>
      <c r="G390" s="27"/>
    </row>
    <row r="391" customFormat="false" ht="15" hidden="false" customHeight="false" outlineLevel="0" collapsed="false">
      <c r="B391" s="4" t="s">
        <v>5</v>
      </c>
      <c r="C391" s="18" t="n">
        <v>22.33</v>
      </c>
      <c r="D391" s="18" t="n">
        <f aca="false">105/60*14.58</f>
        <v>25.515</v>
      </c>
      <c r="E391" s="19" t="n">
        <f aca="false">(C391-D391)/C391</f>
        <v>-0.142633228840125</v>
      </c>
      <c r="G391" s="25"/>
    </row>
    <row r="392" customFormat="false" ht="15" hidden="false" customHeight="false" outlineLevel="0" collapsed="false">
      <c r="B392" s="7" t="s">
        <v>6</v>
      </c>
      <c r="C392" s="18" t="n">
        <v>3.96</v>
      </c>
      <c r="D392" s="18" t="n">
        <f aca="false">102/60*14.58</f>
        <v>24.786</v>
      </c>
      <c r="E392" s="20" t="n">
        <f aca="false">(C392-D392)/C392</f>
        <v>-5.25909090909091</v>
      </c>
      <c r="G392" s="25"/>
    </row>
    <row r="393" customFormat="false" ht="13.8" hidden="false" customHeight="false" outlineLevel="0" collapsed="false">
      <c r="B393" s="7" t="s">
        <v>7</v>
      </c>
      <c r="C393" s="18" t="n">
        <v>0</v>
      </c>
      <c r="D393" s="18" t="n">
        <v>0</v>
      </c>
      <c r="E393" s="20" t="e">
        <f aca="false">(C393-D393)/C393</f>
        <v>#DIV/0!</v>
      </c>
      <c r="G393" s="25"/>
    </row>
    <row r="394" customFormat="false" ht="15" hidden="false" customHeight="false" outlineLevel="0" collapsed="false">
      <c r="B394" s="7" t="s">
        <v>8</v>
      </c>
      <c r="C394" s="18" t="n">
        <v>5.5</v>
      </c>
      <c r="D394" s="18" t="n">
        <f aca="false">5/60*14.58</f>
        <v>1.215</v>
      </c>
      <c r="E394" s="19" t="n">
        <f aca="false">(C394-D394)/C394</f>
        <v>0.779090909090909</v>
      </c>
      <c r="G394" s="25"/>
    </row>
    <row r="395" customFormat="false" ht="15" hidden="false" customHeight="false" outlineLevel="0" collapsed="false">
      <c r="B395" s="7" t="s">
        <v>9</v>
      </c>
      <c r="C395" s="18" t="n">
        <v>29</v>
      </c>
      <c r="D395" s="18" t="n">
        <f aca="false">249/60*14.58</f>
        <v>60.507</v>
      </c>
      <c r="E395" s="20" t="n">
        <f aca="false">(C395-D395)/C395</f>
        <v>-1.08644827586207</v>
      </c>
      <c r="G395" s="25"/>
    </row>
    <row r="396" customFormat="false" ht="15" hidden="false" customHeight="false" outlineLevel="0" collapsed="false">
      <c r="B396" s="7" t="s">
        <v>10</v>
      </c>
      <c r="C396" s="18" t="n">
        <v>22.5</v>
      </c>
      <c r="D396" s="18" t="n">
        <v>0.78</v>
      </c>
      <c r="E396" s="19" t="n">
        <f aca="false">(C396-D396)/C396</f>
        <v>0.965333333333333</v>
      </c>
      <c r="G396" s="27"/>
    </row>
    <row r="397" customFormat="false" ht="15" hidden="false" customHeight="false" outlineLevel="0" collapsed="false">
      <c r="G397" s="27"/>
    </row>
    <row r="398" customFormat="false" ht="15" hidden="false" customHeight="false" outlineLevel="0" collapsed="false">
      <c r="G398" s="27"/>
    </row>
    <row r="399" customFormat="false" ht="15" hidden="false" customHeight="false" outlineLevel="0" collapsed="false">
      <c r="G399" s="27"/>
    </row>
    <row r="400" customFormat="false" ht="15" hidden="false" customHeight="false" outlineLevel="0" collapsed="false">
      <c r="G400" s="27"/>
    </row>
    <row r="401" customFormat="false" ht="15" hidden="false" customHeight="false" outlineLevel="0" collapsed="false">
      <c r="G401" s="27"/>
    </row>
    <row r="402" s="12" customFormat="true" ht="15" hidden="false" customHeight="false" outlineLevel="0" collapsed="false">
      <c r="G402" s="28"/>
    </row>
    <row r="403" customFormat="false" ht="18.75" hidden="false" customHeight="false" outlineLevel="0" collapsed="false">
      <c r="B403" s="16" t="s">
        <v>35</v>
      </c>
      <c r="G403" s="27"/>
    </row>
    <row r="404" customFormat="false" ht="21" hidden="false" customHeight="false" outlineLevel="0" collapsed="false">
      <c r="B404" s="2" t="n">
        <v>42367</v>
      </c>
      <c r="C404" s="17" t="s">
        <v>2</v>
      </c>
      <c r="D404" s="17" t="s">
        <v>3</v>
      </c>
      <c r="E404" s="29" t="s">
        <v>4</v>
      </c>
      <c r="G404" s="27"/>
    </row>
    <row r="405" customFormat="false" ht="15" hidden="false" customHeight="false" outlineLevel="0" collapsed="false">
      <c r="B405" s="4" t="s">
        <v>5</v>
      </c>
      <c r="C405" s="18" t="n">
        <v>22.33</v>
      </c>
      <c r="D405" s="18" t="n">
        <f aca="false">2340/60*14.58</f>
        <v>568.62</v>
      </c>
      <c r="E405" s="19" t="n">
        <f aca="false">(C405-D405)/C405</f>
        <v>-24.4643976712942</v>
      </c>
      <c r="G405" s="25"/>
    </row>
    <row r="406" customFormat="false" ht="15" hidden="false" customHeight="false" outlineLevel="0" collapsed="false">
      <c r="B406" s="7" t="s">
        <v>6</v>
      </c>
      <c r="C406" s="18" t="n">
        <v>3.96</v>
      </c>
      <c r="D406" s="18" t="n">
        <f aca="false">3960/60*14.58</f>
        <v>962.28</v>
      </c>
      <c r="E406" s="20" t="n">
        <f aca="false">(C406-D406)/C406</f>
        <v>-242</v>
      </c>
      <c r="G406" s="25"/>
    </row>
    <row r="407" customFormat="false" ht="13.8" hidden="false" customHeight="false" outlineLevel="0" collapsed="false">
      <c r="B407" s="7" t="s">
        <v>7</v>
      </c>
      <c r="C407" s="18" t="n">
        <v>0</v>
      </c>
      <c r="D407" s="18" t="n">
        <v>0</v>
      </c>
      <c r="E407" s="20" t="e">
        <f aca="false">(C407-D407)/C407</f>
        <v>#DIV/0!</v>
      </c>
      <c r="G407" s="25"/>
    </row>
    <row r="408" customFormat="false" ht="15" hidden="false" customHeight="false" outlineLevel="0" collapsed="false">
      <c r="B408" s="7" t="s">
        <v>8</v>
      </c>
      <c r="C408" s="18" t="n">
        <v>5.5</v>
      </c>
      <c r="D408" s="18" t="n">
        <f aca="false">6/60*14.58</f>
        <v>1.458</v>
      </c>
      <c r="E408" s="19" t="n">
        <f aca="false">(C408-D408)/C408</f>
        <v>0.734909090909091</v>
      </c>
      <c r="G408" s="25"/>
    </row>
    <row r="409" customFormat="false" ht="15" hidden="false" customHeight="false" outlineLevel="0" collapsed="false">
      <c r="B409" s="7" t="s">
        <v>9</v>
      </c>
      <c r="C409" s="18" t="n">
        <v>29</v>
      </c>
      <c r="D409" s="18" t="n">
        <f aca="false">171/60*14.58</f>
        <v>41.553</v>
      </c>
      <c r="E409" s="20" t="n">
        <f aca="false">(C409-D409)/C409</f>
        <v>-0.432862068965517</v>
      </c>
      <c r="G409" s="25"/>
    </row>
    <row r="410" customFormat="false" ht="15" hidden="false" customHeight="false" outlineLevel="0" collapsed="false">
      <c r="B410" s="7" t="s">
        <v>10</v>
      </c>
      <c r="C410" s="18" t="n">
        <v>22.5</v>
      </c>
      <c r="D410" s="18" t="n">
        <f aca="false">6/60*7.29</f>
        <v>0.729</v>
      </c>
      <c r="E410" s="19" t="n">
        <f aca="false">(C410-D410)/C410</f>
        <v>0.9676</v>
      </c>
      <c r="G410" s="27"/>
    </row>
    <row r="411" customFormat="false" ht="15" hidden="false" customHeight="false" outlineLevel="0" collapsed="false">
      <c r="G411" s="27"/>
    </row>
    <row r="412" customFormat="false" ht="15" hidden="false" customHeight="false" outlineLevel="0" collapsed="false">
      <c r="G412" s="27"/>
    </row>
    <row r="413" customFormat="false" ht="15" hidden="false" customHeight="false" outlineLevel="0" collapsed="false">
      <c r="G413" s="27"/>
    </row>
    <row r="414" customFormat="false" ht="15" hidden="false" customHeight="false" outlineLevel="0" collapsed="false">
      <c r="G414" s="27"/>
    </row>
    <row r="415" customFormat="false" ht="15" hidden="false" customHeight="false" outlineLevel="0" collapsed="false">
      <c r="G415" s="27"/>
    </row>
    <row r="416" customFormat="false" ht="15" hidden="false" customHeight="false" outlineLevel="0" collapsed="false">
      <c r="G416" s="27"/>
    </row>
    <row r="417" s="12" customFormat="true" ht="15" hidden="false" customHeight="false" outlineLevel="0" collapsed="false">
      <c r="G417" s="28"/>
    </row>
    <row r="418" customFormat="false" ht="18.75" hidden="false" customHeight="false" outlineLevel="0" collapsed="false">
      <c r="B418" s="16" t="s">
        <v>36</v>
      </c>
      <c r="G418" s="27"/>
    </row>
    <row r="419" customFormat="false" ht="21" hidden="false" customHeight="false" outlineLevel="0" collapsed="false">
      <c r="B419" s="2" t="n">
        <v>42367</v>
      </c>
      <c r="C419" s="17" t="s">
        <v>2</v>
      </c>
      <c r="D419" s="17" t="s">
        <v>3</v>
      </c>
      <c r="E419" s="29" t="s">
        <v>4</v>
      </c>
      <c r="G419" s="27"/>
    </row>
    <row r="420" customFormat="false" ht="15" hidden="false" customHeight="false" outlineLevel="0" collapsed="false">
      <c r="B420" s="4" t="s">
        <v>5</v>
      </c>
      <c r="C420" s="18" t="n">
        <v>22.33</v>
      </c>
      <c r="D420" s="18" t="n">
        <v>0</v>
      </c>
      <c r="E420" s="19" t="n">
        <f aca="false">(C420-D420)/C420</f>
        <v>1</v>
      </c>
      <c r="G420" s="25"/>
    </row>
    <row r="421" customFormat="false" ht="15" hidden="false" customHeight="false" outlineLevel="0" collapsed="false">
      <c r="B421" s="7" t="s">
        <v>6</v>
      </c>
      <c r="C421" s="18" t="n">
        <v>3.96</v>
      </c>
      <c r="D421" s="18" t="n">
        <f aca="false">18/60*14.58</f>
        <v>4.374</v>
      </c>
      <c r="E421" s="20" t="n">
        <f aca="false">(C421-D421)/C421</f>
        <v>-0.104545454545454</v>
      </c>
      <c r="G421" s="25"/>
    </row>
    <row r="422" customFormat="false" ht="13.8" hidden="false" customHeight="false" outlineLevel="0" collapsed="false">
      <c r="B422" s="7" t="s">
        <v>7</v>
      </c>
      <c r="C422" s="18" t="n">
        <v>0</v>
      </c>
      <c r="D422" s="18" t="n">
        <v>0</v>
      </c>
      <c r="E422" s="20" t="e">
        <f aca="false">(C422-D422)/C422</f>
        <v>#DIV/0!</v>
      </c>
      <c r="G422" s="25"/>
    </row>
    <row r="423" customFormat="false" ht="15" hidden="false" customHeight="false" outlineLevel="0" collapsed="false">
      <c r="B423" s="7" t="s">
        <v>8</v>
      </c>
      <c r="C423" s="18" t="n">
        <v>5.5</v>
      </c>
      <c r="D423" s="18" t="n">
        <f aca="false">1/60*14.58</f>
        <v>0.243</v>
      </c>
      <c r="E423" s="19" t="n">
        <f aca="false">(C423-D423)/C423</f>
        <v>0.955818181818182</v>
      </c>
      <c r="G423" s="25"/>
    </row>
    <row r="424" customFormat="false" ht="15" hidden="false" customHeight="false" outlineLevel="0" collapsed="false">
      <c r="B424" s="7" t="s">
        <v>9</v>
      </c>
      <c r="C424" s="18" t="n">
        <v>29</v>
      </c>
      <c r="D424" s="18" t="n">
        <f aca="false">90/60*14.58</f>
        <v>21.87</v>
      </c>
      <c r="E424" s="20" t="n">
        <f aca="false">(C424-D424)/C424</f>
        <v>0.245862068965517</v>
      </c>
      <c r="G424" s="25"/>
    </row>
    <row r="425" customFormat="false" ht="15" hidden="false" customHeight="false" outlineLevel="0" collapsed="false">
      <c r="B425" s="7" t="s">
        <v>10</v>
      </c>
      <c r="C425" s="18" t="n">
        <v>22.5</v>
      </c>
      <c r="D425" s="18" t="n">
        <f aca="false">6/60*7.29</f>
        <v>0.729</v>
      </c>
      <c r="E425" s="19" t="n">
        <f aca="false">(C425-D425)/C425</f>
        <v>0.9676</v>
      </c>
      <c r="G425" s="27"/>
    </row>
    <row r="426" customFormat="false" ht="15" hidden="false" customHeight="false" outlineLevel="0" collapsed="false">
      <c r="G426" s="27"/>
    </row>
    <row r="427" customFormat="false" ht="15" hidden="false" customHeight="false" outlineLevel="0" collapsed="false">
      <c r="G427" s="27"/>
    </row>
    <row r="428" customFormat="false" ht="15" hidden="false" customHeight="false" outlineLevel="0" collapsed="false">
      <c r="G428" s="27"/>
    </row>
    <row r="429" customFormat="false" ht="15" hidden="false" customHeight="false" outlineLevel="0" collapsed="false">
      <c r="G429" s="27"/>
    </row>
    <row r="430" customFormat="false" ht="15" hidden="false" customHeight="false" outlineLevel="0" collapsed="false">
      <c r="G430" s="27"/>
    </row>
    <row r="431" customFormat="false" ht="15" hidden="false" customHeight="false" outlineLevel="0" collapsed="false">
      <c r="G431" s="27"/>
    </row>
    <row r="432" s="12" customFormat="true" ht="15" hidden="false" customHeight="false" outlineLevel="0" collapsed="false">
      <c r="G432" s="28"/>
    </row>
    <row r="433" customFormat="false" ht="18.75" hidden="false" customHeight="false" outlineLevel="0" collapsed="false">
      <c r="B433" s="16" t="s">
        <v>37</v>
      </c>
      <c r="G433" s="27"/>
    </row>
    <row r="434" customFormat="false" ht="21" hidden="false" customHeight="false" outlineLevel="0" collapsed="false">
      <c r="B434" s="2" t="n">
        <v>42367</v>
      </c>
      <c r="C434" s="17" t="s">
        <v>2</v>
      </c>
      <c r="D434" s="17" t="s">
        <v>3</v>
      </c>
      <c r="E434" s="29" t="s">
        <v>4</v>
      </c>
      <c r="G434" s="27"/>
    </row>
    <row r="435" customFormat="false" ht="15" hidden="false" customHeight="false" outlineLevel="0" collapsed="false">
      <c r="B435" s="4" t="s">
        <v>5</v>
      </c>
      <c r="C435" s="18" t="n">
        <v>22.33</v>
      </c>
      <c r="D435" s="18" t="n">
        <f aca="false">6/60*14.58</f>
        <v>1.458</v>
      </c>
      <c r="E435" s="19" t="n">
        <f aca="false">(C435-D435)/C435</f>
        <v>0.934706672637707</v>
      </c>
      <c r="G435" s="25"/>
    </row>
    <row r="436" customFormat="false" ht="15" hidden="false" customHeight="false" outlineLevel="0" collapsed="false">
      <c r="B436" s="7" t="s">
        <v>6</v>
      </c>
      <c r="C436" s="18" t="n">
        <v>3.96</v>
      </c>
      <c r="D436" s="18" t="n">
        <f aca="false">3/60*14.58</f>
        <v>0.729</v>
      </c>
      <c r="E436" s="20" t="n">
        <f aca="false">(C436-D436)/C436</f>
        <v>0.815909090909091</v>
      </c>
      <c r="G436" s="25"/>
    </row>
    <row r="437" customFormat="false" ht="13.8" hidden="false" customHeight="false" outlineLevel="0" collapsed="false">
      <c r="B437" s="7" t="s">
        <v>7</v>
      </c>
      <c r="C437" s="18" t="n">
        <v>19.4</v>
      </c>
      <c r="D437" s="18" t="n">
        <v>0</v>
      </c>
      <c r="E437" s="20" t="n">
        <f aca="false">(C437-D437)/C437</f>
        <v>1</v>
      </c>
      <c r="G437" s="25"/>
    </row>
    <row r="438" customFormat="false" ht="15" hidden="false" customHeight="false" outlineLevel="0" collapsed="false">
      <c r="B438" s="7" t="s">
        <v>8</v>
      </c>
      <c r="C438" s="18" t="n">
        <v>5.5</v>
      </c>
      <c r="D438" s="18" t="n">
        <f aca="false">12/60*14.58</f>
        <v>2.916</v>
      </c>
      <c r="E438" s="19" t="n">
        <f aca="false">(C438-D438)/C438</f>
        <v>0.469818181818182</v>
      </c>
      <c r="G438" s="25"/>
    </row>
    <row r="439" customFormat="false" ht="15" hidden="false" customHeight="false" outlineLevel="0" collapsed="false">
      <c r="B439" s="7" t="s">
        <v>9</v>
      </c>
      <c r="C439" s="18" t="n">
        <v>0</v>
      </c>
      <c r="D439" s="18" t="n">
        <v>0</v>
      </c>
      <c r="E439" s="20" t="e">
        <f aca="false">(C439-D439)/C439</f>
        <v>#DIV/0!</v>
      </c>
      <c r="G439" s="27"/>
    </row>
    <row r="440" customFormat="false" ht="15" hidden="false" customHeight="false" outlineLevel="0" collapsed="false">
      <c r="B440" s="7" t="s">
        <v>10</v>
      </c>
      <c r="C440" s="18" t="n">
        <v>22.5</v>
      </c>
      <c r="D440" s="18" t="n">
        <v>4.37</v>
      </c>
      <c r="E440" s="19" t="n">
        <f aca="false">(C440-D440)/C440</f>
        <v>0.805777777777778</v>
      </c>
      <c r="G440" s="27"/>
    </row>
    <row r="441" customFormat="false" ht="15" hidden="false" customHeight="false" outlineLevel="0" collapsed="false">
      <c r="G441" s="27"/>
    </row>
    <row r="442" customFormat="false" ht="15" hidden="false" customHeight="false" outlineLevel="0" collapsed="false">
      <c r="G442" s="27"/>
    </row>
    <row r="443" customFormat="false" ht="15" hidden="false" customHeight="false" outlineLevel="0" collapsed="false">
      <c r="G443" s="27"/>
    </row>
    <row r="444" customFormat="false" ht="15" hidden="false" customHeight="false" outlineLevel="0" collapsed="false">
      <c r="G444" s="27"/>
    </row>
    <row r="445" customFormat="false" ht="15" hidden="false" customHeight="false" outlineLevel="0" collapsed="false">
      <c r="G445" s="27"/>
    </row>
    <row r="446" s="12" customFormat="true" ht="15" hidden="false" customHeight="false" outlineLevel="0" collapsed="false">
      <c r="G446" s="28"/>
    </row>
    <row r="447" customFormat="false" ht="18.75" hidden="false" customHeight="false" outlineLevel="0" collapsed="false">
      <c r="B447" s="16" t="s">
        <v>38</v>
      </c>
      <c r="G447" s="27"/>
    </row>
    <row r="448" customFormat="false" ht="21" hidden="false" customHeight="false" outlineLevel="0" collapsed="false">
      <c r="B448" s="2" t="n">
        <v>42367</v>
      </c>
      <c r="C448" s="17" t="s">
        <v>2</v>
      </c>
      <c r="D448" s="17" t="s">
        <v>3</v>
      </c>
      <c r="E448" s="29" t="s">
        <v>4</v>
      </c>
      <c r="G448" s="27"/>
    </row>
    <row r="449" customFormat="false" ht="15" hidden="false" customHeight="false" outlineLevel="0" collapsed="false">
      <c r="B449" s="4" t="s">
        <v>5</v>
      </c>
      <c r="C449" s="18" t="n">
        <v>22.33</v>
      </c>
      <c r="D449" s="18" t="n">
        <f aca="false">2/60*14.58</f>
        <v>0.486</v>
      </c>
      <c r="E449" s="19" t="n">
        <f aca="false">(C449-D449)/C449</f>
        <v>0.978235557545902</v>
      </c>
      <c r="G449" s="27"/>
    </row>
    <row r="450" customFormat="false" ht="15" hidden="false" customHeight="false" outlineLevel="0" collapsed="false">
      <c r="B450" s="7" t="s">
        <v>6</v>
      </c>
      <c r="C450" s="18" t="n">
        <v>3.96</v>
      </c>
      <c r="D450" s="18" t="n">
        <f aca="false">3/60*14.58</f>
        <v>0.729</v>
      </c>
      <c r="E450" s="20" t="n">
        <f aca="false">(C450-D450)/C450</f>
        <v>0.815909090909091</v>
      </c>
      <c r="G450" s="27"/>
    </row>
    <row r="451" customFormat="false" ht="13.8" hidden="false" customHeight="false" outlineLevel="0" collapsed="false">
      <c r="B451" s="7" t="s">
        <v>7</v>
      </c>
      <c r="C451" s="18" t="n">
        <v>19.4</v>
      </c>
      <c r="D451" s="18" t="n">
        <v>0</v>
      </c>
      <c r="E451" s="20" t="n">
        <f aca="false">(C451-D451)/C451</f>
        <v>1</v>
      </c>
      <c r="G451" s="27"/>
    </row>
    <row r="452" customFormat="false" ht="15" hidden="false" customHeight="false" outlineLevel="0" collapsed="false">
      <c r="B452" s="7" t="s">
        <v>8</v>
      </c>
      <c r="C452" s="18" t="n">
        <v>5.5</v>
      </c>
      <c r="D452" s="18" t="n">
        <f aca="false">13/60*14.58</f>
        <v>3.159</v>
      </c>
      <c r="E452" s="19" t="n">
        <f aca="false">(C452-D452)/C452</f>
        <v>0.425636363636364</v>
      </c>
      <c r="G452" s="27"/>
    </row>
    <row r="453" customFormat="false" ht="15" hidden="false" customHeight="false" outlineLevel="0" collapsed="false">
      <c r="B453" s="7" t="s">
        <v>9</v>
      </c>
      <c r="C453" s="18" t="n">
        <v>0</v>
      </c>
      <c r="D453" s="18" t="n">
        <v>0</v>
      </c>
      <c r="E453" s="20" t="e">
        <f aca="false">(C453-D453)/C453</f>
        <v>#DIV/0!</v>
      </c>
      <c r="G453" s="27"/>
    </row>
    <row r="454" customFormat="false" ht="15" hidden="false" customHeight="false" outlineLevel="0" collapsed="false">
      <c r="B454" s="7" t="s">
        <v>10</v>
      </c>
      <c r="C454" s="18" t="n">
        <v>22.5</v>
      </c>
      <c r="D454" s="18" t="n">
        <v>2.29</v>
      </c>
      <c r="E454" s="19" t="n">
        <f aca="false">(C454-D454)/C454</f>
        <v>0.898222222222222</v>
      </c>
      <c r="G454" s="27"/>
    </row>
    <row r="455" s="30" customFormat="true" ht="15" hidden="false" customHeight="false" outlineLevel="0" collapsed="false">
      <c r="B455" s="21"/>
      <c r="C455" s="22"/>
      <c r="D455" s="22"/>
      <c r="E455" s="23"/>
      <c r="G455" s="27"/>
    </row>
    <row r="456" s="30" customFormat="true" ht="15" hidden="false" customHeight="false" outlineLevel="0" collapsed="false">
      <c r="B456" s="21"/>
      <c r="C456" s="22"/>
      <c r="D456" s="22"/>
      <c r="E456" s="23"/>
      <c r="G456" s="27"/>
    </row>
    <row r="457" s="30" customFormat="true" ht="15" hidden="false" customHeight="false" outlineLevel="0" collapsed="false">
      <c r="B457" s="21"/>
      <c r="C457" s="22"/>
      <c r="D457" s="22"/>
      <c r="E457" s="23"/>
      <c r="G457" s="27"/>
    </row>
    <row r="458" s="30" customFormat="true" ht="15" hidden="false" customHeight="false" outlineLevel="0" collapsed="false">
      <c r="B458" s="21"/>
      <c r="C458" s="22"/>
      <c r="D458" s="22"/>
      <c r="E458" s="23"/>
      <c r="G458" s="27"/>
    </row>
    <row r="459" customFormat="false" ht="15" hidden="false" customHeight="false" outlineLevel="0" collapsed="false">
      <c r="G459" s="27"/>
    </row>
    <row r="460" customFormat="false" ht="15" hidden="false" customHeight="false" outlineLevel="0" collapsed="false">
      <c r="G460" s="27"/>
    </row>
    <row r="461" s="12" customFormat="true" ht="15" hidden="false" customHeight="false" outlineLevel="0" collapsed="false">
      <c r="G461" s="28"/>
    </row>
    <row r="462" customFormat="false" ht="15" hidden="false" customHeight="false" outlineLevel="0" collapsed="false">
      <c r="G462" s="27"/>
    </row>
    <row r="463" customFormat="false" ht="18.75" hidden="false" customHeight="false" outlineLevel="0" collapsed="false">
      <c r="B463" s="16" t="s">
        <v>39</v>
      </c>
      <c r="G463" s="27"/>
    </row>
    <row r="464" customFormat="false" ht="21" hidden="false" customHeight="false" outlineLevel="0" collapsed="false">
      <c r="B464" s="2" t="n">
        <v>42367</v>
      </c>
      <c r="C464" s="17" t="s">
        <v>2</v>
      </c>
      <c r="D464" s="17" t="s">
        <v>3</v>
      </c>
      <c r="E464" s="29" t="s">
        <v>4</v>
      </c>
      <c r="G464" s="27"/>
    </row>
    <row r="465" customFormat="false" ht="15" hidden="false" customHeight="false" outlineLevel="0" collapsed="false">
      <c r="B465" s="4" t="s">
        <v>5</v>
      </c>
      <c r="C465" s="18" t="n">
        <v>22.33</v>
      </c>
      <c r="D465" s="18" t="n">
        <f aca="false">55/60*14.58</f>
        <v>13.365</v>
      </c>
      <c r="E465" s="19" t="n">
        <f aca="false">(C465-D465)/C465</f>
        <v>0.401477832512315</v>
      </c>
      <c r="G465" s="25"/>
    </row>
    <row r="466" customFormat="false" ht="15" hidden="false" customHeight="false" outlineLevel="0" collapsed="false">
      <c r="B466" s="7" t="s">
        <v>6</v>
      </c>
      <c r="C466" s="18" t="n">
        <v>3.96</v>
      </c>
      <c r="D466" s="18" t="n">
        <v>0</v>
      </c>
      <c r="E466" s="20" t="n">
        <f aca="false">(C466-D466)/C466</f>
        <v>1</v>
      </c>
      <c r="G466" s="25"/>
    </row>
    <row r="467" customFormat="false" ht="15" hidden="false" customHeight="false" outlineLevel="0" collapsed="false">
      <c r="B467" s="7" t="s">
        <v>7</v>
      </c>
      <c r="C467" s="18" t="n">
        <v>19.4</v>
      </c>
      <c r="D467" s="18" t="n">
        <f aca="false">41/60*14.58</f>
        <v>9.963</v>
      </c>
      <c r="E467" s="20" t="n">
        <f aca="false">(C467-D467)/C467</f>
        <v>0.486443298969072</v>
      </c>
      <c r="G467" s="25"/>
    </row>
    <row r="468" customFormat="false" ht="15" hidden="false" customHeight="false" outlineLevel="0" collapsed="false">
      <c r="B468" s="7" t="s">
        <v>8</v>
      </c>
      <c r="C468" s="18" t="n">
        <v>5.5</v>
      </c>
      <c r="D468" s="18" t="n">
        <f aca="false">4/60*14.58</f>
        <v>0.972</v>
      </c>
      <c r="E468" s="19" t="n">
        <f aca="false">(C468-D468)/C468</f>
        <v>0.823272727272727</v>
      </c>
      <c r="G468" s="25"/>
    </row>
    <row r="469" customFormat="false" ht="15" hidden="false" customHeight="false" outlineLevel="0" collapsed="false">
      <c r="B469" s="7" t="s">
        <v>9</v>
      </c>
      <c r="C469" s="18" t="n">
        <v>29</v>
      </c>
      <c r="D469" s="18" t="n">
        <f aca="false">39/60*14.58</f>
        <v>9.477</v>
      </c>
      <c r="E469" s="20" t="n">
        <f aca="false">(C469-D469)/C469</f>
        <v>0.673206896551724</v>
      </c>
      <c r="G469" s="27"/>
    </row>
    <row r="470" customFormat="false" ht="15" hidden="false" customHeight="false" outlineLevel="0" collapsed="false">
      <c r="B470" s="7" t="s">
        <v>10</v>
      </c>
      <c r="C470" s="18" t="n">
        <v>22.5</v>
      </c>
      <c r="D470" s="18" t="n">
        <f aca="false">6/60*7.29</f>
        <v>0.729</v>
      </c>
      <c r="E470" s="19" t="n">
        <f aca="false">(C470-D470)/C470</f>
        <v>0.9676</v>
      </c>
      <c r="G470" s="27"/>
    </row>
    <row r="471" customFormat="false" ht="15" hidden="false" customHeight="false" outlineLevel="0" collapsed="false">
      <c r="G471" s="27"/>
    </row>
    <row r="472" customFormat="false" ht="15" hidden="false" customHeight="false" outlineLevel="0" collapsed="false">
      <c r="G472" s="27"/>
    </row>
    <row r="473" customFormat="false" ht="15" hidden="false" customHeight="false" outlineLevel="0" collapsed="false">
      <c r="G473" s="27"/>
    </row>
    <row r="474" customFormat="false" ht="15" hidden="false" customHeight="false" outlineLevel="0" collapsed="false">
      <c r="G474" s="27"/>
    </row>
    <row r="475" customFormat="false" ht="15" hidden="false" customHeight="false" outlineLevel="0" collapsed="false">
      <c r="G475" s="27"/>
    </row>
    <row r="476" s="12" customFormat="true" ht="15" hidden="false" customHeight="false" outlineLevel="0" collapsed="false">
      <c r="G476" s="28"/>
    </row>
    <row r="477" customFormat="false" ht="15" hidden="false" customHeight="false" outlineLevel="0" collapsed="false">
      <c r="G477" s="27"/>
    </row>
    <row r="478" customFormat="false" ht="18.75" hidden="false" customHeight="false" outlineLevel="0" collapsed="false">
      <c r="B478" s="16" t="s">
        <v>40</v>
      </c>
      <c r="G478" s="27"/>
    </row>
    <row r="479" customFormat="false" ht="21" hidden="false" customHeight="false" outlineLevel="0" collapsed="false">
      <c r="B479" s="2" t="n">
        <v>42367</v>
      </c>
      <c r="C479" s="17" t="s">
        <v>2</v>
      </c>
      <c r="D479" s="17" t="s">
        <v>3</v>
      </c>
      <c r="E479" s="29" t="s">
        <v>4</v>
      </c>
      <c r="G479" s="27"/>
    </row>
    <row r="480" customFormat="false" ht="15" hidden="false" customHeight="false" outlineLevel="0" collapsed="false">
      <c r="B480" s="4" t="s">
        <v>5</v>
      </c>
      <c r="C480" s="18" t="n">
        <v>22.33</v>
      </c>
      <c r="D480" s="18" t="n">
        <f aca="false">5/60*14.58</f>
        <v>1.215</v>
      </c>
      <c r="E480" s="19" t="n">
        <f aca="false">(C480-D480)/C480</f>
        <v>0.945588893864756</v>
      </c>
      <c r="G480" s="25"/>
    </row>
    <row r="481" customFormat="false" ht="15" hidden="false" customHeight="false" outlineLevel="0" collapsed="false">
      <c r="B481" s="7" t="s">
        <v>6</v>
      </c>
      <c r="C481" s="18" t="n">
        <v>3.96</v>
      </c>
      <c r="D481" s="18" t="n">
        <f aca="false">2/60*14.58</f>
        <v>0.486</v>
      </c>
      <c r="E481" s="20" t="n">
        <f aca="false">(C481-D481)/C481</f>
        <v>0.877272727272727</v>
      </c>
      <c r="G481" s="25"/>
    </row>
    <row r="482" customFormat="false" ht="13.8" hidden="false" customHeight="false" outlineLevel="0" collapsed="false">
      <c r="B482" s="7" t="s">
        <v>7</v>
      </c>
      <c r="C482" s="18" t="n">
        <v>19.4</v>
      </c>
      <c r="D482" s="18" t="n">
        <v>0</v>
      </c>
      <c r="E482" s="20" t="n">
        <f aca="false">(C482-D482)/C482</f>
        <v>1</v>
      </c>
      <c r="G482" s="25"/>
    </row>
    <row r="483" customFormat="false" ht="15" hidden="false" customHeight="false" outlineLevel="0" collapsed="false">
      <c r="B483" s="7" t="s">
        <v>8</v>
      </c>
      <c r="C483" s="18" t="n">
        <v>5.5</v>
      </c>
      <c r="D483" s="18" t="n">
        <f aca="false">4/60*14.58</f>
        <v>0.972</v>
      </c>
      <c r="E483" s="19" t="n">
        <f aca="false">(C483-D483)/C483</f>
        <v>0.823272727272727</v>
      </c>
      <c r="G483" s="25"/>
    </row>
    <row r="484" customFormat="false" ht="15" hidden="false" customHeight="false" outlineLevel="0" collapsed="false">
      <c r="B484" s="7" t="s">
        <v>9</v>
      </c>
      <c r="C484" s="18" t="n">
        <v>0</v>
      </c>
      <c r="D484" s="18" t="n">
        <v>0</v>
      </c>
      <c r="E484" s="20" t="e">
        <f aca="false">(C484-D484)/C484</f>
        <v>#DIV/0!</v>
      </c>
      <c r="G484" s="25"/>
    </row>
    <row r="485" customFormat="false" ht="15" hidden="false" customHeight="false" outlineLevel="0" collapsed="false">
      <c r="B485" s="7" t="s">
        <v>10</v>
      </c>
      <c r="C485" s="18" t="n">
        <v>22.5</v>
      </c>
      <c r="D485" s="18" t="n">
        <v>1.42</v>
      </c>
      <c r="E485" s="19" t="n">
        <f aca="false">(C485-D485)/C485</f>
        <v>0.936888888888889</v>
      </c>
      <c r="G485" s="27"/>
    </row>
    <row r="486" customFormat="false" ht="15" hidden="false" customHeight="false" outlineLevel="0" collapsed="false">
      <c r="G486" s="27"/>
    </row>
    <row r="487" customFormat="false" ht="15" hidden="false" customHeight="false" outlineLevel="0" collapsed="false">
      <c r="G487" s="27"/>
    </row>
    <row r="488" customFormat="false" ht="15" hidden="false" customHeight="false" outlineLevel="0" collapsed="false">
      <c r="G488" s="27"/>
    </row>
    <row r="489" customFormat="false" ht="15" hidden="false" customHeight="false" outlineLevel="0" collapsed="false">
      <c r="G489" s="27"/>
    </row>
    <row r="490" s="12" customFormat="true" ht="15" hidden="false" customHeight="false" outlineLevel="0" collapsed="false">
      <c r="G490" s="28"/>
    </row>
    <row r="491" customFormat="false" ht="15" hidden="false" customHeight="false" outlineLevel="0" collapsed="false">
      <c r="G491" s="27"/>
    </row>
    <row r="492" customFormat="false" ht="18.75" hidden="false" customHeight="false" outlineLevel="0" collapsed="false">
      <c r="B492" s="16" t="s">
        <v>41</v>
      </c>
      <c r="G492" s="27"/>
    </row>
    <row r="493" customFormat="false" ht="21" hidden="false" customHeight="false" outlineLevel="0" collapsed="false">
      <c r="B493" s="2" t="n">
        <v>42367</v>
      </c>
      <c r="C493" s="17" t="s">
        <v>2</v>
      </c>
      <c r="D493" s="17" t="s">
        <v>3</v>
      </c>
      <c r="E493" s="29" t="s">
        <v>4</v>
      </c>
      <c r="G493" s="27"/>
    </row>
    <row r="494" customFormat="false" ht="15" hidden="false" customHeight="false" outlineLevel="0" collapsed="false">
      <c r="B494" s="4" t="s">
        <v>5</v>
      </c>
      <c r="C494" s="18" t="n">
        <v>22.33</v>
      </c>
      <c r="D494" s="18" t="n">
        <f aca="false">101/60*14.58</f>
        <v>24.543</v>
      </c>
      <c r="E494" s="19" t="n">
        <f aca="false">(C494-D494)/C494</f>
        <v>-0.0991043439319302</v>
      </c>
      <c r="G494" s="25"/>
    </row>
    <row r="495" customFormat="false" ht="15" hidden="false" customHeight="false" outlineLevel="0" collapsed="false">
      <c r="B495" s="7" t="s">
        <v>6</v>
      </c>
      <c r="C495" s="18" t="n">
        <v>3.96</v>
      </c>
      <c r="D495" s="18" t="n">
        <f aca="false">20/60*14.58</f>
        <v>4.86</v>
      </c>
      <c r="E495" s="20" t="n">
        <f aca="false">(C495-D495)/C495</f>
        <v>-0.227272727272727</v>
      </c>
      <c r="G495" s="25"/>
    </row>
    <row r="496" customFormat="false" ht="13.8" hidden="false" customHeight="false" outlineLevel="0" collapsed="false">
      <c r="B496" s="7" t="s">
        <v>7</v>
      </c>
      <c r="C496" s="18" t="n">
        <v>0</v>
      </c>
      <c r="D496" s="18" t="n">
        <v>0</v>
      </c>
      <c r="E496" s="20" t="e">
        <f aca="false">(C496-D496)/C496</f>
        <v>#DIV/0!</v>
      </c>
      <c r="G496" s="25"/>
    </row>
    <row r="497" customFormat="false" ht="15" hidden="false" customHeight="false" outlineLevel="0" collapsed="false">
      <c r="B497" s="7" t="s">
        <v>8</v>
      </c>
      <c r="C497" s="18" t="n">
        <v>5.5</v>
      </c>
      <c r="D497" s="18" t="n">
        <f aca="false">12/60*14.58</f>
        <v>2.916</v>
      </c>
      <c r="E497" s="19" t="n">
        <f aca="false">(C497-D497)/C497</f>
        <v>0.469818181818182</v>
      </c>
      <c r="G497" s="25"/>
    </row>
    <row r="498" customFormat="false" ht="15" hidden="false" customHeight="false" outlineLevel="0" collapsed="false">
      <c r="B498" s="7" t="s">
        <v>9</v>
      </c>
      <c r="C498" s="18" t="n">
        <v>29</v>
      </c>
      <c r="D498" s="18" t="n">
        <f aca="false">1094/60*14.58</f>
        <v>265.842</v>
      </c>
      <c r="E498" s="20" t="n">
        <f aca="false">(C498-D498)/C498</f>
        <v>-8.16696551724138</v>
      </c>
      <c r="G498" s="25"/>
    </row>
    <row r="499" customFormat="false" ht="15" hidden="false" customHeight="false" outlineLevel="0" collapsed="false">
      <c r="B499" s="7" t="s">
        <v>10</v>
      </c>
      <c r="C499" s="18" t="n">
        <v>22.5</v>
      </c>
      <c r="D499" s="18" t="n">
        <f aca="false">6/60*7.29</f>
        <v>0.729</v>
      </c>
      <c r="E499" s="19" t="n">
        <f aca="false">(C499-D499)/C499</f>
        <v>0.9676</v>
      </c>
      <c r="G499" s="27"/>
    </row>
    <row r="500" customFormat="false" ht="15" hidden="false" customHeight="false" outlineLevel="0" collapsed="false">
      <c r="G500" s="27"/>
    </row>
    <row r="501" customFormat="false" ht="15" hidden="false" customHeight="false" outlineLevel="0" collapsed="false">
      <c r="G501" s="27"/>
    </row>
    <row r="502" customFormat="false" ht="15" hidden="false" customHeight="false" outlineLevel="0" collapsed="false">
      <c r="G502" s="27"/>
    </row>
    <row r="503" customFormat="false" ht="15" hidden="false" customHeight="false" outlineLevel="0" collapsed="false">
      <c r="G503" s="27"/>
    </row>
    <row r="504" customFormat="false" ht="15" hidden="false" customHeight="false" outlineLevel="0" collapsed="false">
      <c r="G504" s="27"/>
    </row>
    <row r="505" s="12" customFormat="true" ht="15" hidden="false" customHeight="false" outlineLevel="0" collapsed="false">
      <c r="G505" s="28"/>
    </row>
    <row r="506" customFormat="false" ht="15" hidden="false" customHeight="false" outlineLevel="0" collapsed="false">
      <c r="G506" s="27"/>
    </row>
    <row r="507" customFormat="false" ht="18.75" hidden="false" customHeight="false" outlineLevel="0" collapsed="false">
      <c r="B507" s="16" t="s">
        <v>42</v>
      </c>
      <c r="G507" s="27"/>
    </row>
    <row r="508" customFormat="false" ht="21" hidden="false" customHeight="false" outlineLevel="0" collapsed="false">
      <c r="B508" s="2" t="n">
        <v>42367</v>
      </c>
      <c r="C508" s="17" t="s">
        <v>2</v>
      </c>
      <c r="D508" s="17" t="s">
        <v>3</v>
      </c>
      <c r="E508" s="29" t="s">
        <v>4</v>
      </c>
      <c r="G508" s="27"/>
    </row>
    <row r="509" customFormat="false" ht="15" hidden="false" customHeight="false" outlineLevel="0" collapsed="false">
      <c r="B509" s="4" t="s">
        <v>5</v>
      </c>
      <c r="C509" s="18" t="n">
        <v>22.33</v>
      </c>
      <c r="D509" s="18" t="n">
        <f aca="false">7/60*14.58</f>
        <v>1.701</v>
      </c>
      <c r="E509" s="19" t="n">
        <f aca="false">(C509-D509)/C509</f>
        <v>0.923824451410658</v>
      </c>
      <c r="G509" s="25"/>
    </row>
    <row r="510" customFormat="false" ht="15" hidden="false" customHeight="false" outlineLevel="0" collapsed="false">
      <c r="B510" s="7" t="s">
        <v>6</v>
      </c>
      <c r="C510" s="18" t="n">
        <v>3.96</v>
      </c>
      <c r="D510" s="18" t="n">
        <f aca="false">5/60*14.58</f>
        <v>1.215</v>
      </c>
      <c r="E510" s="20" t="n">
        <f aca="false">(C510-D510)/C510</f>
        <v>0.693181818181818</v>
      </c>
      <c r="G510" s="25"/>
    </row>
    <row r="511" customFormat="false" ht="15" hidden="false" customHeight="false" outlineLevel="0" collapsed="false">
      <c r="B511" s="7" t="s">
        <v>7</v>
      </c>
      <c r="C511" s="18" t="n">
        <v>19.4</v>
      </c>
      <c r="D511" s="18" t="n">
        <f aca="false">101/60*14.58</f>
        <v>24.543</v>
      </c>
      <c r="E511" s="20" t="n">
        <f aca="false">(C511-D511)/C511</f>
        <v>-0.265103092783505</v>
      </c>
      <c r="G511" s="25"/>
    </row>
    <row r="512" customFormat="false" ht="15" hidden="false" customHeight="false" outlineLevel="0" collapsed="false">
      <c r="B512" s="7" t="s">
        <v>8</v>
      </c>
      <c r="C512" s="18" t="n">
        <v>5.5</v>
      </c>
      <c r="D512" s="18" t="n">
        <f aca="false">5441/60*14.58</f>
        <v>1322.163</v>
      </c>
      <c r="E512" s="19" t="n">
        <f aca="false">(C512-D512)/C512</f>
        <v>-239.393272727273</v>
      </c>
      <c r="G512" s="25"/>
    </row>
    <row r="513" customFormat="false" ht="15" hidden="false" customHeight="false" outlineLevel="0" collapsed="false">
      <c r="B513" s="7" t="s">
        <v>9</v>
      </c>
      <c r="C513" s="18" t="n">
        <v>0</v>
      </c>
      <c r="D513" s="18" t="n">
        <v>0</v>
      </c>
      <c r="E513" s="20" t="e">
        <f aca="false">(C513-D513)/C513</f>
        <v>#DIV/0!</v>
      </c>
      <c r="G513" s="25"/>
    </row>
    <row r="514" customFormat="false" ht="15" hidden="false" customHeight="false" outlineLevel="0" collapsed="false">
      <c r="B514" s="7" t="s">
        <v>10</v>
      </c>
      <c r="C514" s="18" t="n">
        <v>22.5</v>
      </c>
      <c r="D514" s="18" t="n">
        <v>1.6</v>
      </c>
      <c r="E514" s="19" t="n">
        <f aca="false">(C514-D514)/C514</f>
        <v>0.928888888888889</v>
      </c>
      <c r="G514" s="27"/>
    </row>
    <row r="515" customFormat="false" ht="15" hidden="false" customHeight="false" outlineLevel="0" collapsed="false">
      <c r="G515" s="27"/>
    </row>
    <row r="516" customFormat="false" ht="15" hidden="false" customHeight="false" outlineLevel="0" collapsed="false">
      <c r="G516" s="27"/>
    </row>
    <row r="517" customFormat="false" ht="15" hidden="false" customHeight="false" outlineLevel="0" collapsed="false">
      <c r="G517" s="27"/>
    </row>
    <row r="518" customFormat="false" ht="15" hidden="false" customHeight="false" outlineLevel="0" collapsed="false">
      <c r="G518" s="27"/>
    </row>
    <row r="520" s="12" customFormat="true" ht="15" hidden="false" customHeight="false" outlineLevel="0" collapsed="false"/>
    <row r="521" customFormat="false" ht="18.75" hidden="false" customHeight="false" outlineLevel="0" collapsed="false">
      <c r="B521" s="16" t="s">
        <v>43</v>
      </c>
    </row>
    <row r="522" customFormat="false" ht="21" hidden="false" customHeight="false" outlineLevel="0" collapsed="false">
      <c r="B522" s="2" t="n">
        <v>42367</v>
      </c>
      <c r="C522" s="17" t="s">
        <v>2</v>
      </c>
      <c r="D522" s="17" t="s">
        <v>3</v>
      </c>
      <c r="E522" s="29" t="s">
        <v>4</v>
      </c>
    </row>
    <row r="523" customFormat="false" ht="15" hidden="false" customHeight="false" outlineLevel="0" collapsed="false">
      <c r="B523" s="4" t="s">
        <v>5</v>
      </c>
      <c r="C523" s="18" t="n">
        <v>22.33</v>
      </c>
      <c r="D523" s="18" t="n">
        <f aca="false">33/60*14.58</f>
        <v>8.019</v>
      </c>
      <c r="E523" s="19" t="n">
        <f aca="false">(C523-D523)/C523</f>
        <v>0.640886699507389</v>
      </c>
    </row>
    <row r="524" customFormat="false" ht="15" hidden="false" customHeight="false" outlineLevel="0" collapsed="false">
      <c r="B524" s="7" t="s">
        <v>6</v>
      </c>
      <c r="C524" s="18" t="n">
        <v>3.96</v>
      </c>
      <c r="D524" s="18" t="n">
        <f aca="false">56/60*14.58</f>
        <v>13.608</v>
      </c>
      <c r="E524" s="20" t="n">
        <f aca="false">(C524-D524)/C524</f>
        <v>-2.43636363636364</v>
      </c>
    </row>
    <row r="525" customFormat="false" ht="13.8" hidden="false" customHeight="false" outlineLevel="0" collapsed="false">
      <c r="B525" s="7" t="s">
        <v>7</v>
      </c>
      <c r="C525" s="18" t="n">
        <v>19.4</v>
      </c>
      <c r="D525" s="18" t="n">
        <v>0</v>
      </c>
      <c r="E525" s="20" t="n">
        <f aca="false">(C525-D525)/C525</f>
        <v>1</v>
      </c>
    </row>
    <row r="526" customFormat="false" ht="15" hidden="false" customHeight="false" outlineLevel="0" collapsed="false">
      <c r="B526" s="7" t="s">
        <v>8</v>
      </c>
      <c r="C526" s="18" t="n">
        <v>5.5</v>
      </c>
      <c r="D526" s="18" t="n">
        <v>0</v>
      </c>
      <c r="E526" s="19" t="n">
        <f aca="false">(C526-D526)/C526</f>
        <v>1</v>
      </c>
    </row>
    <row r="527" customFormat="false" ht="15" hidden="false" customHeight="false" outlineLevel="0" collapsed="false">
      <c r="B527" s="7" t="s">
        <v>9</v>
      </c>
      <c r="C527" s="18" t="n">
        <v>0</v>
      </c>
      <c r="D527" s="18" t="n">
        <v>0</v>
      </c>
      <c r="E527" s="20" t="e">
        <f aca="false">(C527-D527)/C527</f>
        <v>#DIV/0!</v>
      </c>
    </row>
    <row r="528" customFormat="false" ht="15" hidden="false" customHeight="false" outlineLevel="0" collapsed="false">
      <c r="B528" s="7" t="s">
        <v>10</v>
      </c>
      <c r="C528" s="18" t="n">
        <v>22.5</v>
      </c>
      <c r="D528" s="18" t="n">
        <f aca="false">6/60*7.29</f>
        <v>0.729</v>
      </c>
      <c r="E528" s="19" t="n">
        <f aca="false">(C528-D528)/C528</f>
        <v>0.9676</v>
      </c>
    </row>
    <row r="536" s="12" customFormat="true" ht="15" hidden="false" customHeight="false" outlineLevel="0" collapsed="false"/>
    <row r="537" customFormat="false" ht="18.75" hidden="false" customHeight="false" outlineLevel="0" collapsed="false">
      <c r="B537" s="16" t="s">
        <v>44</v>
      </c>
    </row>
    <row r="538" customFormat="false" ht="21" hidden="false" customHeight="false" outlineLevel="0" collapsed="false">
      <c r="B538" s="2" t="n">
        <v>42367</v>
      </c>
      <c r="C538" s="17" t="s">
        <v>2</v>
      </c>
      <c r="D538" s="17" t="s">
        <v>3</v>
      </c>
      <c r="E538" s="29" t="s">
        <v>4</v>
      </c>
    </row>
    <row r="539" customFormat="false" ht="13.8" hidden="false" customHeight="false" outlineLevel="0" collapsed="false">
      <c r="B539" s="4" t="s">
        <v>5</v>
      </c>
      <c r="C539" s="18" t="n">
        <v>22.33</v>
      </c>
      <c r="D539" s="18" t="n">
        <f aca="false">8/60*14.58</f>
        <v>1.944</v>
      </c>
      <c r="E539" s="19" t="n">
        <f aca="false">(C539-D539)/C539</f>
        <v>0.91294223018361</v>
      </c>
    </row>
    <row r="540" customFormat="false" ht="15" hidden="false" customHeight="false" outlineLevel="0" collapsed="false">
      <c r="B540" s="7" t="s">
        <v>6</v>
      </c>
      <c r="C540" s="18" t="n">
        <v>3.96</v>
      </c>
      <c r="D540" s="18" t="n">
        <f aca="false">3/60*14.58</f>
        <v>0.729</v>
      </c>
      <c r="E540" s="20" t="n">
        <f aca="false">(C540-D540)/C540</f>
        <v>0.815909090909091</v>
      </c>
    </row>
    <row r="541" customFormat="false" ht="13.8" hidden="false" customHeight="false" outlineLevel="0" collapsed="false">
      <c r="B541" s="7" t="s">
        <v>7</v>
      </c>
      <c r="C541" s="18" t="n">
        <v>0</v>
      </c>
      <c r="D541" s="18" t="n">
        <v>0</v>
      </c>
      <c r="E541" s="20" t="e">
        <f aca="false">(C541-D541)/C541</f>
        <v>#DIV/0!</v>
      </c>
    </row>
    <row r="542" customFormat="false" ht="15" hidden="false" customHeight="false" outlineLevel="0" collapsed="false">
      <c r="B542" s="7" t="s">
        <v>8</v>
      </c>
      <c r="C542" s="18" t="n">
        <v>5.5</v>
      </c>
      <c r="D542" s="18" t="n">
        <v>0</v>
      </c>
      <c r="E542" s="19" t="n">
        <f aca="false">(C542-D542)/C542</f>
        <v>1</v>
      </c>
    </row>
    <row r="543" customFormat="false" ht="15" hidden="false" customHeight="false" outlineLevel="0" collapsed="false">
      <c r="B543" s="7" t="s">
        <v>9</v>
      </c>
      <c r="C543" s="18" t="n">
        <v>29</v>
      </c>
      <c r="D543" s="18" t="n">
        <f aca="false">170/60*14.58</f>
        <v>41.31</v>
      </c>
      <c r="E543" s="20" t="n">
        <f aca="false">(C543-D543)/C543</f>
        <v>-0.42448275862069</v>
      </c>
    </row>
    <row r="544" customFormat="false" ht="13.8" hidden="false" customHeight="false" outlineLevel="0" collapsed="false">
      <c r="B544" s="7" t="s">
        <v>10</v>
      </c>
      <c r="C544" s="18" t="n">
        <v>22.5</v>
      </c>
      <c r="D544" s="18" t="n">
        <f aca="false">7/60*7.29</f>
        <v>0.8505</v>
      </c>
      <c r="E544" s="19" t="n">
        <f aca="false">(C544-D544)/C544</f>
        <v>0.9622</v>
      </c>
    </row>
    <row r="555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W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8" activeCellId="0" sqref="A8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31" width="13.4251012145749"/>
    <col collapsed="false" hidden="false" max="5" min="5" style="0" width="13.4251012145749"/>
    <col collapsed="false" hidden="false" max="6" min="6" style="0" width="13.7125506072874"/>
    <col collapsed="false" hidden="false" max="21" min="7" style="0" width="9.1417004048583"/>
    <col collapsed="false" hidden="false" max="40" min="22" style="0" width="10.1417004048583"/>
    <col collapsed="false" hidden="false" max="41" min="41" style="0" width="23.2793522267206"/>
    <col collapsed="false" hidden="false" max="42" min="42" style="0" width="5.1417004048583"/>
    <col collapsed="false" hidden="false" max="46" min="43" style="0" width="6.1417004048583"/>
    <col collapsed="false" hidden="false" max="1025" min="47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false" outlineLevel="0" collapsed="false"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48</v>
      </c>
    </row>
    <row r="3" customFormat="false" ht="15" hidden="false" customHeight="false" outlineLevel="0" collapsed="false">
      <c r="B3" s="33"/>
      <c r="C3" s="34" t="s">
        <v>49</v>
      </c>
      <c r="D3" s="35" t="n">
        <v>20151127</v>
      </c>
      <c r="E3" s="36" t="n">
        <v>20151211</v>
      </c>
      <c r="F3" s="36" t="n">
        <v>20151229</v>
      </c>
      <c r="G3" s="36" t="n">
        <v>20151229</v>
      </c>
      <c r="H3" s="36" t="n">
        <v>20151229</v>
      </c>
      <c r="I3" s="36" t="n">
        <v>20151229</v>
      </c>
      <c r="J3" s="36" t="n">
        <v>20151229</v>
      </c>
      <c r="K3" s="36" t="n">
        <v>20151229</v>
      </c>
      <c r="L3" s="36" t="n">
        <v>20151229</v>
      </c>
      <c r="M3" s="36" t="n">
        <v>20151229</v>
      </c>
      <c r="N3" s="36" t="n">
        <v>20151229</v>
      </c>
      <c r="O3" s="36" t="n">
        <v>20151229</v>
      </c>
      <c r="P3" s="36" t="n">
        <v>20151229</v>
      </c>
      <c r="Q3" s="36" t="n">
        <v>20151229</v>
      </c>
      <c r="R3" s="36" t="n">
        <v>20151229</v>
      </c>
      <c r="S3" s="36" t="n">
        <v>20151229</v>
      </c>
      <c r="T3" s="36" t="n">
        <v>20151229</v>
      </c>
      <c r="U3" s="36" t="n">
        <v>20151229</v>
      </c>
      <c r="V3" s="36" t="n">
        <v>20151229</v>
      </c>
      <c r="W3" s="36" t="n">
        <v>20151229</v>
      </c>
      <c r="X3" s="36" t="n">
        <v>20151229</v>
      </c>
      <c r="Y3" s="36" t="n">
        <v>20151229</v>
      </c>
      <c r="Z3" s="36" t="n">
        <v>20151229</v>
      </c>
      <c r="AA3" s="36" t="n">
        <v>20151229</v>
      </c>
      <c r="AB3" s="36" t="n">
        <v>20151231</v>
      </c>
      <c r="AC3" s="36" t="n">
        <v>20151231</v>
      </c>
      <c r="AD3" s="36" t="n">
        <v>20151231</v>
      </c>
      <c r="AE3" s="36" t="n">
        <v>20151231</v>
      </c>
      <c r="AF3" s="36" t="n">
        <v>20151231</v>
      </c>
      <c r="AG3" s="36" t="n">
        <v>20151231</v>
      </c>
      <c r="AH3" s="36" t="n">
        <v>20151231</v>
      </c>
      <c r="AI3" s="36" t="n">
        <v>20151231</v>
      </c>
      <c r="AJ3" s="36" t="n">
        <v>20151231</v>
      </c>
      <c r="AK3" s="36" t="n">
        <v>20151231</v>
      </c>
      <c r="AL3" s="36" t="n">
        <v>20151231</v>
      </c>
      <c r="AM3" s="36" t="n">
        <v>20160104</v>
      </c>
      <c r="AN3" s="36" t="n">
        <v>20160104</v>
      </c>
      <c r="AO3" s="37"/>
    </row>
    <row r="4" customFormat="false" ht="15" hidden="false" customHeight="false" outlineLevel="0" collapsed="false">
      <c r="B4" s="36" t="n">
        <v>1</v>
      </c>
      <c r="C4" s="34" t="s">
        <v>50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9" t="e">
        <f aca="false">AVERAGE(D4:AN4)</f>
        <v>#DIV/0!</v>
      </c>
    </row>
    <row r="5" customFormat="false" ht="15" hidden="false" customHeight="false" outlineLevel="0" collapsed="false">
      <c r="B5" s="36" t="n">
        <v>2</v>
      </c>
      <c r="C5" s="34" t="s">
        <v>5</v>
      </c>
      <c r="D5" s="38" t="n">
        <v>1</v>
      </c>
      <c r="E5" s="38" t="n">
        <v>1</v>
      </c>
      <c r="F5" s="38" t="n">
        <v>1</v>
      </c>
      <c r="G5" s="38" t="n">
        <v>0.8571</v>
      </c>
      <c r="H5" s="38" t="n">
        <v>1</v>
      </c>
      <c r="I5" s="38" t="n">
        <v>1</v>
      </c>
      <c r="J5" s="38" t="n">
        <v>1</v>
      </c>
      <c r="K5" s="38" t="n">
        <v>1</v>
      </c>
      <c r="L5" s="38"/>
      <c r="M5" s="38" t="n">
        <v>1</v>
      </c>
      <c r="N5" s="38" t="n">
        <v>0.8333</v>
      </c>
      <c r="O5" s="38" t="n">
        <v>1</v>
      </c>
      <c r="P5" s="38" t="n">
        <v>1</v>
      </c>
      <c r="Q5" s="38"/>
      <c r="R5" s="38"/>
      <c r="S5" s="38" t="n">
        <v>1</v>
      </c>
      <c r="T5" s="38" t="n">
        <v>1</v>
      </c>
      <c r="U5" s="38"/>
      <c r="V5" s="38" t="n">
        <v>1</v>
      </c>
      <c r="W5" s="38" t="n">
        <v>1</v>
      </c>
      <c r="X5" s="38" t="n">
        <v>1</v>
      </c>
      <c r="Y5" s="38" t="n">
        <v>1</v>
      </c>
      <c r="Z5" s="38" t="n">
        <v>1</v>
      </c>
      <c r="AA5" s="38"/>
      <c r="AB5" s="38"/>
      <c r="AC5" s="38"/>
      <c r="AD5" s="38"/>
      <c r="AE5" s="38"/>
      <c r="AF5" s="38"/>
      <c r="AG5" s="38" t="n">
        <v>1</v>
      </c>
      <c r="AH5" s="38" t="n">
        <v>1</v>
      </c>
      <c r="AI5" s="38"/>
      <c r="AJ5" s="38" t="n">
        <v>1</v>
      </c>
      <c r="AK5" s="38"/>
      <c r="AL5" s="38" t="n">
        <v>1</v>
      </c>
      <c r="AM5" s="38"/>
      <c r="AN5" s="38"/>
      <c r="AO5" s="39" t="n">
        <f aca="false">AVERAGE(D5:AN5)</f>
        <v>0.986539130434783</v>
      </c>
    </row>
    <row r="6" customFormat="false" ht="15" hidden="false" customHeight="false" outlineLevel="0" collapsed="false">
      <c r="B6" s="36" t="n">
        <v>3</v>
      </c>
      <c r="C6" s="34" t="s">
        <v>6</v>
      </c>
      <c r="D6" s="38" t="n">
        <v>1</v>
      </c>
      <c r="E6" s="38" t="n">
        <v>0.8125</v>
      </c>
      <c r="F6" s="38" t="n">
        <v>0.75</v>
      </c>
      <c r="G6" s="38" t="n">
        <v>0.75</v>
      </c>
      <c r="H6" s="38" t="n">
        <v>1</v>
      </c>
      <c r="I6" s="38" t="n">
        <v>1</v>
      </c>
      <c r="J6" s="38" t="n">
        <v>1</v>
      </c>
      <c r="K6" s="38" t="n">
        <v>0.25</v>
      </c>
      <c r="L6" s="38"/>
      <c r="M6" s="38" t="n">
        <v>0.75</v>
      </c>
      <c r="N6" s="38" t="n">
        <v>0.75</v>
      </c>
      <c r="O6" s="38" t="n">
        <v>1</v>
      </c>
      <c r="P6" s="38" t="n">
        <v>0.75</v>
      </c>
      <c r="Q6" s="38"/>
      <c r="R6" s="38"/>
      <c r="S6" s="38" t="n">
        <v>1</v>
      </c>
      <c r="T6" s="38" t="n">
        <v>1</v>
      </c>
      <c r="U6" s="38"/>
      <c r="V6" s="38" t="n">
        <v>1</v>
      </c>
      <c r="W6" s="38" t="n">
        <v>1</v>
      </c>
      <c r="X6" s="38" t="n">
        <v>1</v>
      </c>
      <c r="Y6" s="38" t="n">
        <v>1</v>
      </c>
      <c r="Z6" s="38" t="n">
        <v>1</v>
      </c>
      <c r="AA6" s="38"/>
      <c r="AB6" s="38"/>
      <c r="AC6" s="38"/>
      <c r="AD6" s="38"/>
      <c r="AE6" s="38"/>
      <c r="AF6" s="38"/>
      <c r="AG6" s="38" t="n">
        <v>1</v>
      </c>
      <c r="AH6" s="38" t="n">
        <v>1</v>
      </c>
      <c r="AI6" s="38"/>
      <c r="AJ6" s="38" t="n">
        <v>1</v>
      </c>
      <c r="AK6" s="38"/>
      <c r="AL6" s="38" t="n">
        <v>1</v>
      </c>
      <c r="AM6" s="38"/>
      <c r="AN6" s="38"/>
      <c r="AO6" s="39" t="n">
        <f aca="false">AVERAGE(D6:AN6)</f>
        <v>0.904891304347826</v>
      </c>
    </row>
    <row r="7" customFormat="false" ht="13.8" hidden="false" customHeight="false" outlineLevel="0" collapsed="false">
      <c r="B7" s="36" t="n">
        <v>5</v>
      </c>
      <c r="C7" s="34" t="s">
        <v>7</v>
      </c>
      <c r="D7" s="38" t="n">
        <v>1</v>
      </c>
      <c r="E7" s="38" t="n">
        <v>0.25</v>
      </c>
      <c r="F7" s="38" t="n">
        <v>1</v>
      </c>
      <c r="G7" s="38" t="n">
        <v>1</v>
      </c>
      <c r="H7" s="38" t="n">
        <v>1</v>
      </c>
      <c r="I7" s="38" t="n">
        <v>1</v>
      </c>
      <c r="J7" s="38" t="n">
        <v>1</v>
      </c>
      <c r="K7" s="38" t="n">
        <v>1</v>
      </c>
      <c r="L7" s="38"/>
      <c r="M7" s="38"/>
      <c r="N7" s="38"/>
      <c r="O7" s="38" t="n">
        <v>1</v>
      </c>
      <c r="P7" s="38"/>
      <c r="Q7" s="38"/>
      <c r="R7" s="38"/>
      <c r="S7" s="38" t="n">
        <v>1</v>
      </c>
      <c r="T7" s="38" t="n">
        <v>1</v>
      </c>
      <c r="U7" s="38"/>
      <c r="V7" s="38"/>
      <c r="W7" s="38"/>
      <c r="X7" s="38"/>
      <c r="Y7" s="38" t="n">
        <v>1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 t="n">
        <f aca="false">AVERAGE(D7:AN7)</f>
        <v>0.9375</v>
      </c>
    </row>
    <row r="8" customFormat="false" ht="15" hidden="false" customHeight="false" outlineLevel="0" collapsed="false">
      <c r="B8" s="36" t="n">
        <v>6</v>
      </c>
      <c r="C8" s="34" t="s">
        <v>8</v>
      </c>
      <c r="D8" s="38" t="n">
        <v>0.33</v>
      </c>
      <c r="E8" s="38" t="n">
        <v>1</v>
      </c>
      <c r="F8" s="38" t="n">
        <v>0.3333</v>
      </c>
      <c r="G8" s="38" t="n">
        <v>0.3333</v>
      </c>
      <c r="H8" s="38" t="n">
        <v>0.3333</v>
      </c>
      <c r="I8" s="38" t="n">
        <v>1</v>
      </c>
      <c r="J8" s="38" t="n">
        <v>0.6667</v>
      </c>
      <c r="K8" s="38" t="n">
        <v>0.3333</v>
      </c>
      <c r="L8" s="38"/>
      <c r="M8" s="38" t="n">
        <v>1</v>
      </c>
      <c r="N8" s="38" t="n">
        <v>1</v>
      </c>
      <c r="O8" s="38" t="n">
        <v>1</v>
      </c>
      <c r="P8" s="38" t="n">
        <v>1</v>
      </c>
      <c r="Q8" s="38"/>
      <c r="R8" s="38"/>
      <c r="S8" s="38" t="n">
        <v>0.6667</v>
      </c>
      <c r="T8" s="38" t="n">
        <v>0.6667</v>
      </c>
      <c r="U8" s="38"/>
      <c r="V8" s="38" t="n">
        <v>1</v>
      </c>
      <c r="W8" s="38" t="n">
        <v>0.6667</v>
      </c>
      <c r="X8" s="38" t="n">
        <v>0.6667</v>
      </c>
      <c r="Y8" s="38" t="n">
        <v>1</v>
      </c>
      <c r="Z8" s="38" t="n">
        <v>1</v>
      </c>
      <c r="AA8" s="38"/>
      <c r="AB8" s="38"/>
      <c r="AC8" s="38"/>
      <c r="AD8" s="38"/>
      <c r="AE8" s="38"/>
      <c r="AF8" s="38"/>
      <c r="AG8" s="38" t="n">
        <v>0.6667</v>
      </c>
      <c r="AH8" s="38" t="n">
        <v>0.6667</v>
      </c>
      <c r="AI8" s="38"/>
      <c r="AJ8" s="38" t="n">
        <v>0.6667</v>
      </c>
      <c r="AK8" s="38"/>
      <c r="AL8" s="38" t="n">
        <v>0.6667</v>
      </c>
      <c r="AM8" s="38"/>
      <c r="AN8" s="38"/>
      <c r="AO8" s="39" t="n">
        <f aca="false">AVERAGE(D8:AN8)</f>
        <v>0.7245</v>
      </c>
    </row>
    <row r="9" customFormat="false" ht="15" hidden="false" customHeight="false" outlineLevel="0" collapsed="false">
      <c r="B9" s="36" t="n">
        <v>7</v>
      </c>
      <c r="C9" s="34" t="s">
        <v>51</v>
      </c>
      <c r="D9" s="38"/>
      <c r="E9" s="38" t="n">
        <v>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9" t="n">
        <f aca="false">AVERAGE(D9:AN9)</f>
        <v>1</v>
      </c>
    </row>
    <row r="10" customFormat="false" ht="15" hidden="false" customHeight="false" outlineLevel="0" collapsed="false">
      <c r="D10" s="40"/>
      <c r="AW10" s="41"/>
    </row>
    <row r="11" customFormat="false" ht="15" hidden="false" customHeight="false" outlineLevel="0" collapsed="false">
      <c r="C11" s="32" t="s">
        <v>52</v>
      </c>
      <c r="D11" s="32" t="s">
        <v>46</v>
      </c>
      <c r="E11" s="32" t="s">
        <v>53</v>
      </c>
      <c r="F11" s="32" t="s">
        <v>53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 t="s">
        <v>48</v>
      </c>
      <c r="AW11" s="41"/>
    </row>
    <row r="12" customFormat="false" ht="15" hidden="false" customHeight="false" outlineLevel="0" collapsed="false">
      <c r="B12" s="34"/>
      <c r="C12" s="34"/>
      <c r="D12" s="35" t="s">
        <v>54</v>
      </c>
      <c r="E12" s="36" t="s">
        <v>54</v>
      </c>
      <c r="F12" s="36" t="s">
        <v>54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42"/>
      <c r="AW12" s="41"/>
    </row>
    <row r="13" customFormat="false" ht="15" hidden="false" customHeight="false" outlineLevel="0" collapsed="false">
      <c r="B13" s="36" t="n">
        <v>1</v>
      </c>
      <c r="C13" s="34" t="s">
        <v>55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39" t="e">
        <f aca="false">AVERAGE(D13:F13)</f>
        <v>#DIV/0!</v>
      </c>
    </row>
    <row r="14" customFormat="false" ht="15" hidden="false" customHeight="false" outlineLevel="0" collapsed="false">
      <c r="B14" s="36" t="n">
        <v>2</v>
      </c>
      <c r="C14" s="34" t="s">
        <v>56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39" t="e">
        <f aca="false">AVERAGE(D14:F14)</f>
        <v>#DIV/0!</v>
      </c>
    </row>
    <row r="15" customFormat="false" ht="15" hidden="false" customHeight="false" outlineLevel="0" collapsed="false">
      <c r="B15" s="36" t="n">
        <v>3</v>
      </c>
      <c r="C15" s="34" t="s">
        <v>57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39" t="e">
        <f aca="false">AVERAGE(D15:F15)</f>
        <v>#DIV/0!</v>
      </c>
    </row>
    <row r="28" customFormat="false" ht="21" hidden="false" customHeight="true" outlineLevel="0" collapsed="false"/>
  </sheetData>
  <conditionalFormatting sqref="D11:E11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11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AO11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F11:AN11">
    <cfRule type="cellIs" priority="5" operator="notEqual" aboveAverage="0" equalAverage="0" bottom="0" percent="0" rank="0" text="" dxfId="3">
      <formula>INDIRECT("Dummy_for_Comparison1!"&amp;ADDRESS(ROW(),COLUMN()))</formula>
    </cfRule>
  </conditionalFormatting>
  <conditionalFormatting sqref="D13:AN15">
    <cfRule type="cellIs" priority="6" operator="notEqual" aboveAverage="0" equalAverage="0" bottom="0" percent="0" rank="0" text="" dxfId="4">
      <formula>INDIRECT("Dummy_for_Comparison1!"&amp;ADDRESS(ROW(),COLUMN()))</formula>
    </cfRule>
  </conditionalFormatting>
  <conditionalFormatting sqref="B12:C15">
    <cfRule type="cellIs" priority="7" operator="notEqual" aboveAverage="0" equalAverage="0" bottom="0" percent="0" rank="0" text="" dxfId="5">
      <formula>INDIRECT("Dummy_for_Comparison1!"&amp;ADDRESS(ROW(),COLUMN()))</formula>
    </cfRule>
  </conditionalFormatting>
  <conditionalFormatting sqref="E3:AN3">
    <cfRule type="cellIs" priority="8" operator="notEqual" aboveAverage="0" equalAverage="0" bottom="0" percent="0" rank="0" text="" dxfId="6">
      <formula>INDIRECT("Dummy_for_Comparison1!"&amp;ADDRESS(ROW(),COLUMN()))</formula>
    </cfRule>
  </conditionalFormatting>
  <conditionalFormatting sqref="E12:AN12">
    <cfRule type="cellIs" priority="9" operator="notEqual" aboveAverage="0" equalAverage="0" bottom="0" percent="0" rank="0" text="" dxfId="7">
      <formula>INDIRECT("Dummy_for_Comparison1!"&amp;ADDRESS(ROW(),COLUMN()))</formula>
    </cfRule>
  </conditionalFormatting>
  <conditionalFormatting sqref="D3">
    <cfRule type="cellIs" priority="10" operator="notEqual" aboveAverage="0" equalAverage="0" bottom="0" percent="0" rank="0" text="" dxfId="8">
      <formula>INDIRECT("Dummy_for_Comparison1!"&amp;ADDRESS(ROW(),COLUMN()))</formula>
    </cfRule>
  </conditionalFormatting>
  <conditionalFormatting sqref="D12">
    <cfRule type="cellIs" priority="11" operator="notEqual" aboveAverage="0" equalAverage="0" bottom="0" percent="0" rank="0" text="" dxfId="9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R33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1" ySplit="3" topLeftCell="AM4" activePane="bottomRight" state="frozen"/>
      <selection pane="topLeft" activeCell="C1" activeCellId="0" sqref="C1"/>
      <selection pane="topRight" activeCell="AM1" activeCellId="0" sqref="AM1"/>
      <selection pane="bottomLeft" activeCell="C4" activeCellId="0" sqref="C4"/>
      <selection pane="bottomRight" activeCell="AP4" activeCellId="0" sqref="AP4"/>
    </sheetView>
  </sheetViews>
  <sheetFormatPr defaultRowHeight="13.8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5" min="4" style="31" width="11.7125506072874"/>
    <col collapsed="false" hidden="false" max="6" min="6" style="0" width="11.7125506072874"/>
    <col collapsed="false" hidden="false" max="7" min="7" style="0" width="12.4251012145749"/>
    <col collapsed="false" hidden="false" max="41" min="8" style="0" width="9.1417004048583"/>
    <col collapsed="false" hidden="false" max="42" min="42" style="0" width="19.4251012145749"/>
    <col collapsed="false" hidden="false" max="43" min="43" style="0" width="11.5708502024291"/>
    <col collapsed="false" hidden="false" max="44" min="44" style="0" width="15.7125506072875"/>
    <col collapsed="false" hidden="false" max="1025" min="45" style="0" width="11.5708502024291"/>
  </cols>
  <sheetData>
    <row r="1" customFormat="false" ht="13.8" hidden="false" customHeight="false" outlineLevel="0" collapsed="false">
      <c r="D1" s="0"/>
      <c r="E1" s="0"/>
    </row>
    <row r="2" customFormat="false" ht="15" hidden="false" customHeight="true" outlineLevel="0" collapsed="false">
      <c r="D2" s="32" t="s">
        <v>46</v>
      </c>
      <c r="E2" s="32"/>
      <c r="F2" s="32" t="s">
        <v>47</v>
      </c>
      <c r="G2" s="32" t="s">
        <v>11</v>
      </c>
      <c r="H2" s="32" t="s">
        <v>12</v>
      </c>
      <c r="I2" s="32" t="s">
        <v>13</v>
      </c>
      <c r="J2" s="32" t="s">
        <v>14</v>
      </c>
      <c r="K2" s="32" t="s">
        <v>15</v>
      </c>
      <c r="L2" s="32" t="s">
        <v>16</v>
      </c>
      <c r="M2" s="32" t="s">
        <v>17</v>
      </c>
      <c r="N2" s="32" t="s">
        <v>18</v>
      </c>
      <c r="O2" s="32" t="s">
        <v>19</v>
      </c>
      <c r="P2" s="32" t="s">
        <v>20</v>
      </c>
      <c r="Q2" s="32" t="s">
        <v>21</v>
      </c>
      <c r="R2" s="32" t="s">
        <v>22</v>
      </c>
      <c r="S2" s="32" t="s">
        <v>23</v>
      </c>
      <c r="T2" s="32" t="s">
        <v>24</v>
      </c>
      <c r="U2" s="32" t="s">
        <v>15</v>
      </c>
      <c r="V2" s="32" t="s">
        <v>25</v>
      </c>
      <c r="W2" s="32" t="s">
        <v>26</v>
      </c>
      <c r="X2" s="32" t="s">
        <v>27</v>
      </c>
      <c r="Y2" s="32" t="s">
        <v>28</v>
      </c>
      <c r="Z2" s="32" t="s">
        <v>29</v>
      </c>
      <c r="AA2" s="32" t="s">
        <v>30</v>
      </c>
      <c r="AB2" s="32" t="s">
        <v>31</v>
      </c>
      <c r="AC2" s="32" t="s">
        <v>32</v>
      </c>
      <c r="AD2" s="32" t="s">
        <v>33</v>
      </c>
      <c r="AE2" s="32" t="s">
        <v>34</v>
      </c>
      <c r="AF2" s="32" t="s">
        <v>35</v>
      </c>
      <c r="AG2" s="32" t="s">
        <v>36</v>
      </c>
      <c r="AH2" s="32" t="s">
        <v>37</v>
      </c>
      <c r="AI2" s="32" t="s">
        <v>38</v>
      </c>
      <c r="AJ2" s="32" t="s">
        <v>39</v>
      </c>
      <c r="AK2" s="32" t="s">
        <v>40</v>
      </c>
      <c r="AL2" s="32" t="s">
        <v>41</v>
      </c>
      <c r="AM2" s="32" t="s">
        <v>42</v>
      </c>
      <c r="AN2" s="32" t="s">
        <v>43</v>
      </c>
      <c r="AO2" s="32" t="s">
        <v>44</v>
      </c>
      <c r="AP2" s="32" t="s">
        <v>48</v>
      </c>
      <c r="AQ2" s="44"/>
      <c r="AR2" s="44"/>
    </row>
    <row r="3" customFormat="false" ht="14.9" hidden="false" customHeight="false" outlineLevel="0" collapsed="false">
      <c r="B3" s="34"/>
      <c r="C3" s="34" t="s">
        <v>49</v>
      </c>
      <c r="D3" s="35" t="n">
        <v>20151127</v>
      </c>
      <c r="E3" s="35" t="n">
        <v>281215</v>
      </c>
      <c r="F3" s="34" t="n">
        <v>20151211</v>
      </c>
      <c r="G3" s="34" t="n">
        <v>20151229</v>
      </c>
      <c r="H3" s="34" t="n">
        <v>20151229</v>
      </c>
      <c r="I3" s="34" t="n">
        <v>20151229</v>
      </c>
      <c r="J3" s="34" t="n">
        <v>20151229</v>
      </c>
      <c r="K3" s="34" t="n">
        <v>20151229</v>
      </c>
      <c r="L3" s="34" t="n">
        <v>20151229</v>
      </c>
      <c r="M3" s="34" t="n">
        <v>20151229</v>
      </c>
      <c r="N3" s="34" t="n">
        <v>20151229</v>
      </c>
      <c r="O3" s="34" t="n">
        <v>20151229</v>
      </c>
      <c r="P3" s="34" t="n">
        <v>20151229</v>
      </c>
      <c r="Q3" s="34" t="n">
        <v>20151229</v>
      </c>
      <c r="R3" s="34" t="n">
        <v>20151229</v>
      </c>
      <c r="S3" s="34" t="n">
        <v>20151229</v>
      </c>
      <c r="T3" s="34" t="n">
        <v>20151229</v>
      </c>
      <c r="U3" s="34" t="n">
        <v>20151229</v>
      </c>
      <c r="V3" s="34" t="n">
        <v>20151229</v>
      </c>
      <c r="W3" s="34" t="n">
        <v>20151229</v>
      </c>
      <c r="X3" s="34" t="n">
        <v>20151229</v>
      </c>
      <c r="Y3" s="34" t="n">
        <v>20151229</v>
      </c>
      <c r="Z3" s="34" t="n">
        <v>20151229</v>
      </c>
      <c r="AA3" s="34" t="n">
        <v>20151229</v>
      </c>
      <c r="AB3" s="34" t="n">
        <v>20151229</v>
      </c>
      <c r="AC3" s="34" t="n">
        <v>20151231</v>
      </c>
      <c r="AD3" s="34" t="n">
        <v>20151231</v>
      </c>
      <c r="AE3" s="34" t="n">
        <v>20151231</v>
      </c>
      <c r="AF3" s="34" t="n">
        <v>20151231</v>
      </c>
      <c r="AG3" s="34" t="n">
        <v>20151231</v>
      </c>
      <c r="AH3" s="34" t="n">
        <v>20151231</v>
      </c>
      <c r="AI3" s="34" t="n">
        <v>20151231</v>
      </c>
      <c r="AJ3" s="34" t="n">
        <v>20151231</v>
      </c>
      <c r="AK3" s="34" t="n">
        <v>20151231</v>
      </c>
      <c r="AL3" s="34" t="n">
        <v>20151231</v>
      </c>
      <c r="AM3" s="34" t="n">
        <v>20151231</v>
      </c>
      <c r="AN3" s="34" t="n">
        <v>20160104</v>
      </c>
      <c r="AO3" s="34" t="n">
        <v>20160104</v>
      </c>
      <c r="AP3" s="37"/>
      <c r="AQ3" s="44"/>
      <c r="AR3" s="44"/>
    </row>
    <row r="4" customFormat="false" ht="14.9" hidden="false" customHeight="false" outlineLevel="0" collapsed="false">
      <c r="B4" s="34" t="n">
        <v>1</v>
      </c>
      <c r="C4" s="34" t="s">
        <v>58</v>
      </c>
      <c r="D4" s="43" t="n">
        <v>0.857</v>
      </c>
      <c r="E4" s="43"/>
      <c r="F4" s="43" t="n">
        <v>0.8676</v>
      </c>
      <c r="G4" s="43" t="n">
        <v>0.9412</v>
      </c>
      <c r="H4" s="43" t="n">
        <v>0.9412</v>
      </c>
      <c r="I4" s="43" t="n">
        <v>0.9412</v>
      </c>
      <c r="J4" s="43" t="n">
        <v>1</v>
      </c>
      <c r="K4" s="43" t="n">
        <v>0.9412</v>
      </c>
      <c r="L4" s="43" t="n">
        <v>0</v>
      </c>
      <c r="M4" s="43"/>
      <c r="N4" s="43" t="n">
        <v>0.9412</v>
      </c>
      <c r="O4" s="43" t="n">
        <v>0.9412</v>
      </c>
      <c r="P4" s="43" t="n">
        <v>0.9412</v>
      </c>
      <c r="Q4" s="43" t="n">
        <v>0.9412</v>
      </c>
      <c r="R4" s="43"/>
      <c r="S4" s="43"/>
      <c r="T4" s="43" t="n">
        <v>0.9412</v>
      </c>
      <c r="U4" s="43" t="n">
        <v>0.9412</v>
      </c>
      <c r="V4" s="43"/>
      <c r="W4" s="43" t="n">
        <v>1</v>
      </c>
      <c r="X4" s="43" t="n">
        <v>0.9412</v>
      </c>
      <c r="Y4" s="43" t="n">
        <v>0.9412</v>
      </c>
      <c r="Z4" s="43" t="n">
        <v>0.9412</v>
      </c>
      <c r="AA4" s="43" t="n">
        <v>1</v>
      </c>
      <c r="AB4" s="43"/>
      <c r="AC4" s="43"/>
      <c r="AD4" s="43"/>
      <c r="AE4" s="43"/>
      <c r="AF4" s="43"/>
      <c r="AG4" s="43"/>
      <c r="AH4" s="43" t="n">
        <v>0.9412</v>
      </c>
      <c r="AI4" s="43" t="n">
        <v>0.9412</v>
      </c>
      <c r="AJ4" s="43"/>
      <c r="AK4" s="43" t="n">
        <v>0.9412</v>
      </c>
      <c r="AL4" s="43"/>
      <c r="AM4" s="43" t="n">
        <v>0.9412</v>
      </c>
      <c r="AN4" s="43"/>
      <c r="AO4" s="43"/>
      <c r="AP4" s="39" t="n">
        <f aca="false">AVERAGE(D4:AO4)</f>
        <v>0.901086956521739</v>
      </c>
      <c r="AQ4" s="44"/>
      <c r="AR4" s="44"/>
    </row>
    <row r="5" customFormat="false" ht="14.9" hidden="false" customHeight="false" outlineLevel="0" collapsed="false">
      <c r="B5" s="34" t="n">
        <v>2</v>
      </c>
      <c r="C5" s="34" t="s">
        <v>59</v>
      </c>
      <c r="D5" s="43" t="n">
        <v>0.6</v>
      </c>
      <c r="E5" s="43"/>
      <c r="F5" s="43" t="n">
        <v>0.95</v>
      </c>
      <c r="G5" s="43" t="n">
        <v>1</v>
      </c>
      <c r="H5" s="43" t="n">
        <v>1</v>
      </c>
      <c r="I5" s="43" t="n">
        <v>1</v>
      </c>
      <c r="J5" s="43" t="n">
        <v>1</v>
      </c>
      <c r="K5" s="43" t="n">
        <v>1</v>
      </c>
      <c r="L5" s="43" t="n">
        <v>1</v>
      </c>
      <c r="M5" s="43"/>
      <c r="N5" s="43" t="n">
        <v>1</v>
      </c>
      <c r="O5" s="43" t="n">
        <v>1</v>
      </c>
      <c r="P5" s="43" t="n">
        <v>1</v>
      </c>
      <c r="Q5" s="43" t="n">
        <v>1</v>
      </c>
      <c r="R5" s="43"/>
      <c r="S5" s="43"/>
      <c r="T5" s="43" t="n">
        <v>1</v>
      </c>
      <c r="U5" s="43" t="n">
        <v>1</v>
      </c>
      <c r="V5" s="43"/>
      <c r="W5" s="43" t="n">
        <v>1</v>
      </c>
      <c r="X5" s="43" t="n">
        <v>1</v>
      </c>
      <c r="Y5" s="43" t="n">
        <v>1</v>
      </c>
      <c r="Z5" s="43" t="n">
        <v>1</v>
      </c>
      <c r="AA5" s="43" t="n">
        <v>1</v>
      </c>
      <c r="AB5" s="43"/>
      <c r="AC5" s="43"/>
      <c r="AD5" s="43"/>
      <c r="AE5" s="43"/>
      <c r="AF5" s="43"/>
      <c r="AG5" s="43"/>
      <c r="AH5" s="43" t="n">
        <v>1</v>
      </c>
      <c r="AI5" s="43" t="n">
        <v>1</v>
      </c>
      <c r="AJ5" s="43"/>
      <c r="AK5" s="43" t="n">
        <v>1</v>
      </c>
      <c r="AL5" s="43"/>
      <c r="AM5" s="43" t="n">
        <v>1</v>
      </c>
      <c r="AN5" s="43"/>
      <c r="AO5" s="43"/>
      <c r="AP5" s="39" t="n">
        <f aca="false">AVERAGE(D5:AO5)</f>
        <v>0.980434782608696</v>
      </c>
      <c r="AQ5" s="44"/>
      <c r="AR5" s="44"/>
    </row>
    <row r="6" customFormat="false" ht="14.9" hidden="false" customHeight="false" outlineLevel="0" collapsed="false">
      <c r="B6" s="34" t="n">
        <v>3</v>
      </c>
      <c r="C6" s="34" t="s">
        <v>60</v>
      </c>
      <c r="D6" s="43"/>
      <c r="E6" s="43" t="n">
        <v>0.9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39" t="n">
        <f aca="false">AVERAGE(D6:AO6)</f>
        <v>0.9</v>
      </c>
      <c r="AQ6" s="44"/>
      <c r="AR6" s="44"/>
    </row>
    <row r="7" customFormat="false" ht="14.9" hidden="false" customHeight="false" outlineLevel="0" collapsed="false">
      <c r="B7" s="34" t="n">
        <v>4</v>
      </c>
      <c r="C7" s="34" t="s">
        <v>61</v>
      </c>
      <c r="D7" s="43" t="n">
        <v>1</v>
      </c>
      <c r="E7" s="43"/>
      <c r="F7" s="43" t="n">
        <v>1</v>
      </c>
      <c r="G7" s="43" t="n">
        <v>1</v>
      </c>
      <c r="H7" s="43" t="n">
        <v>1</v>
      </c>
      <c r="I7" s="43" t="n">
        <v>1</v>
      </c>
      <c r="J7" s="43" t="n">
        <v>1</v>
      </c>
      <c r="K7" s="43" t="n">
        <v>1</v>
      </c>
      <c r="L7" s="43" t="n">
        <v>1</v>
      </c>
      <c r="M7" s="43"/>
      <c r="N7" s="43" t="n">
        <v>1</v>
      </c>
      <c r="O7" s="43" t="n">
        <v>1</v>
      </c>
      <c r="P7" s="43" t="n">
        <v>1</v>
      </c>
      <c r="Q7" s="43" t="n">
        <v>1</v>
      </c>
      <c r="R7" s="43"/>
      <c r="S7" s="43"/>
      <c r="T7" s="43" t="n">
        <v>1</v>
      </c>
      <c r="U7" s="43" t="n">
        <v>1</v>
      </c>
      <c r="V7" s="43"/>
      <c r="W7" s="43" t="n">
        <v>1</v>
      </c>
      <c r="X7" s="43" t="n">
        <v>1</v>
      </c>
      <c r="Y7" s="43" t="n">
        <v>1</v>
      </c>
      <c r="Z7" s="43" t="n">
        <v>1</v>
      </c>
      <c r="AA7" s="43" t="n">
        <v>1</v>
      </c>
      <c r="AB7" s="43"/>
      <c r="AC7" s="43"/>
      <c r="AD7" s="43"/>
      <c r="AE7" s="43"/>
      <c r="AF7" s="43"/>
      <c r="AG7" s="43"/>
      <c r="AH7" s="43" t="n">
        <v>1</v>
      </c>
      <c r="AI7" s="43" t="n">
        <v>1</v>
      </c>
      <c r="AJ7" s="43"/>
      <c r="AK7" s="43" t="n">
        <v>1</v>
      </c>
      <c r="AL7" s="43"/>
      <c r="AM7" s="43" t="n">
        <v>1</v>
      </c>
      <c r="AN7" s="43"/>
      <c r="AO7" s="43"/>
      <c r="AP7" s="39" t="n">
        <f aca="false">AVERAGE(D7:AO7)</f>
        <v>1</v>
      </c>
      <c r="AQ7" s="44"/>
      <c r="AR7" s="44"/>
    </row>
    <row r="8" customFormat="false" ht="14.9" hidden="false" customHeight="false" outlineLevel="0" collapsed="false">
      <c r="B8" s="34" t="n">
        <v>5</v>
      </c>
      <c r="C8" s="34" t="s">
        <v>62</v>
      </c>
      <c r="D8" s="43"/>
      <c r="E8" s="43" t="n">
        <v>1</v>
      </c>
      <c r="F8" s="43" t="n">
        <v>0.8571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39" t="n">
        <f aca="false">AVERAGE(D8:AO8)</f>
        <v>0.92855</v>
      </c>
      <c r="AQ8" s="44"/>
      <c r="AR8" s="44"/>
    </row>
    <row r="9" customFormat="false" ht="13.8" hidden="false" customHeight="false" outlineLevel="0" collapsed="false">
      <c r="D9" s="40"/>
      <c r="E9" s="40"/>
      <c r="AQ9" s="44"/>
      <c r="AR9" s="44"/>
    </row>
    <row r="10" customFormat="false" ht="14.25" hidden="false" customHeight="true" outlineLevel="0" collapsed="false">
      <c r="C10" s="32" t="s">
        <v>52</v>
      </c>
      <c r="D10" s="32" t="s">
        <v>63</v>
      </c>
      <c r="E10" s="32"/>
      <c r="F10" s="32" t="s">
        <v>53</v>
      </c>
      <c r="G10" s="32" t="s">
        <v>53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 t="s">
        <v>48</v>
      </c>
      <c r="AQ10" s="44"/>
      <c r="AR10" s="44"/>
    </row>
    <row r="11" customFormat="false" ht="14.9" hidden="false" customHeight="false" outlineLevel="0" collapsed="false">
      <c r="B11" s="34"/>
      <c r="C11" s="34"/>
      <c r="D11" s="35" t="s">
        <v>54</v>
      </c>
      <c r="E11" s="35"/>
      <c r="F11" s="34" t="s">
        <v>54</v>
      </c>
      <c r="G11" s="34" t="s">
        <v>54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42"/>
      <c r="AQ11" s="44"/>
      <c r="AR11" s="44"/>
    </row>
    <row r="12" customFormat="false" ht="14.9" hidden="false" customHeight="false" outlineLevel="0" collapsed="false">
      <c r="B12" s="34" t="n">
        <v>1</v>
      </c>
      <c r="C12" s="34" t="s">
        <v>64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9" t="e">
        <f aca="false">AVERAGE(D12:G12)</f>
        <v>#DIV/0!</v>
      </c>
      <c r="AQ12" s="44"/>
      <c r="AR12" s="44"/>
    </row>
    <row r="13" customFormat="false" ht="14.9" hidden="false" customHeight="false" outlineLevel="0" collapsed="false">
      <c r="B13" s="34" t="n">
        <v>2</v>
      </c>
      <c r="C13" s="34" t="s">
        <v>65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9" t="e">
        <f aca="false">AVERAGE(D13:G13)</f>
        <v>#DIV/0!</v>
      </c>
      <c r="AQ13" s="45"/>
      <c r="AR13" s="46"/>
    </row>
    <row r="14" customFormat="false" ht="14.9" hidden="false" customHeight="false" outlineLevel="0" collapsed="false">
      <c r="B14" s="34" t="n">
        <v>3</v>
      </c>
      <c r="C14" s="34" t="s">
        <v>66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9" t="e">
        <f aca="false">AVERAGE(D14:G14)</f>
        <v>#DIV/0!</v>
      </c>
    </row>
    <row r="15" customFormat="false" ht="13.8" hidden="false" customHeight="false" outlineLevel="0" collapsed="false">
      <c r="C15" s="47"/>
      <c r="D15" s="40"/>
      <c r="E15" s="40"/>
    </row>
    <row r="33" customFormat="false" ht="21" hidden="false" customHeight="true" outlineLevel="0" collapsed="false"/>
  </sheetData>
  <conditionalFormatting sqref="C10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D10:F10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G10:AO10">
    <cfRule type="cellIs" priority="4" operator="notEqual" aboveAverage="0" equalAverage="0" bottom="0" percent="0" rank="0" text="" dxfId="2">
      <formula>INDIRECT("Dummy_for_Comparison1!"&amp;ADDRESS(ROW(),COLUMN()))</formula>
    </cfRule>
  </conditionalFormatting>
  <conditionalFormatting sqref="AP10">
    <cfRule type="cellIs" priority="5" operator="notEqual" aboveAverage="0" equalAverage="0" bottom="0" percent="0" rank="0" text="" dxfId="3">
      <formula>INDIRECT("Dummy_for_Comparison1!"&amp;ADDRESS(ROW(),COLUMN()))</formula>
    </cfRule>
  </conditionalFormatting>
  <conditionalFormatting sqref="D12:E14">
    <cfRule type="cellIs" priority="6" operator="notEqual" aboveAverage="0" equalAverage="0" bottom="0" percent="0" rank="0" text="" dxfId="4">
      <formula>INDIRECT("Dummy_for_Comparison1!"&amp;ADDRESS(ROW(),COLUMN()))</formula>
    </cfRule>
  </conditionalFormatting>
  <conditionalFormatting sqref="C11">
    <cfRule type="cellIs" priority="7" operator="notEqual" aboveAverage="0" equalAverage="0" bottom="0" percent="0" rank="0" text="" dxfId="5">
      <formula>INDIRECT("Dummy_for_Comparison1!"&amp;ADDRESS(ROW(),COLUMN()))</formula>
    </cfRule>
  </conditionalFormatting>
  <conditionalFormatting sqref="C12:C14">
    <cfRule type="cellIs" priority="8" operator="notEqual" aboveAverage="0" equalAverage="0" bottom="0" percent="0" rank="0" text="" dxfId="6">
      <formula>INDIRECT("Dummy_for_Comparison1!"&amp;ADDRESS(ROW(),COLUMN()))</formula>
    </cfRule>
  </conditionalFormatting>
  <conditionalFormatting sqref="B3:B8">
    <cfRule type="cellIs" priority="9" operator="notEqual" aboveAverage="0" equalAverage="0" bottom="0" percent="0" rank="0" text="" dxfId="7">
      <formula>INDIRECT("Dummy_for_Comparison1!"&amp;ADDRESS(ROW(),COLUMN()))</formula>
    </cfRule>
  </conditionalFormatting>
  <conditionalFormatting sqref="B11:B14">
    <cfRule type="cellIs" priority="10" operator="notEqual" aboveAverage="0" equalAverage="0" bottom="0" percent="0" rank="0" text="" dxfId="8">
      <formula>INDIRECT("Dummy_for_Comparison1!"&amp;ADDRESS(ROW(),COLUMN()))</formula>
    </cfRule>
  </conditionalFormatting>
  <conditionalFormatting sqref="F3:AO3">
    <cfRule type="cellIs" priority="11" operator="notEqual" aboveAverage="0" equalAverage="0" bottom="0" percent="0" rank="0" text="" dxfId="9">
      <formula>INDIRECT("Dummy_for_Comparison1!"&amp;ADDRESS(ROW(),COLUMN()))</formula>
    </cfRule>
  </conditionalFormatting>
  <conditionalFormatting sqref="F11:AO11">
    <cfRule type="cellIs" priority="12" operator="notEqual" aboveAverage="0" equalAverage="0" bottom="0" percent="0" rank="0" text="" dxfId="10">
      <formula>INDIRECT("Dummy_for_Comparison1!"&amp;ADDRESS(ROW(),COLUMN()))</formula>
    </cfRule>
  </conditionalFormatting>
  <conditionalFormatting sqref="F12:AO14">
    <cfRule type="cellIs" priority="13" operator="notEqual" aboveAverage="0" equalAverage="0" bottom="0" percent="0" rank="0" text="" dxfId="11">
      <formula>INDIRECT("Dummy_for_Comparison1!"&amp;ADDRESS(ROW(),COLUMN()))</formula>
    </cfRule>
  </conditionalFormatting>
  <conditionalFormatting sqref="D3:E3">
    <cfRule type="cellIs" priority="14" operator="notEqual" aboveAverage="0" equalAverage="0" bottom="0" percent="0" rank="0" text="" dxfId="12">
      <formula>INDIRECT("Dummy_for_Comparison1!"&amp;ADDRESS(ROW(),COLUMN()))</formula>
    </cfRule>
  </conditionalFormatting>
  <conditionalFormatting sqref="D11:E11">
    <cfRule type="cellIs" priority="15" operator="notEqual" aboveAverage="0" equalAverage="0" bottom="0" percent="0" rank="0" text="" dxfId="13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Q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AM4" activePane="bottomRight" state="frozen"/>
      <selection pane="topLeft" activeCell="A1" activeCellId="0" sqref="A1"/>
      <selection pane="topRight" activeCell="AM1" activeCellId="0" sqref="AM1"/>
      <selection pane="bottomLeft" activeCell="A4" activeCellId="0" sqref="A4"/>
      <selection pane="bottomRight" activeCell="AO5" activeCellId="0" sqref="AO5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31" width="11.7125506072874"/>
    <col collapsed="false" hidden="false" max="5" min="5" style="0" width="11.7125506072874"/>
    <col collapsed="false" hidden="false" max="6" min="6" style="0" width="12.4251012145749"/>
    <col collapsed="false" hidden="false" max="40" min="7" style="0" width="9.1417004048583"/>
    <col collapsed="false" hidden="false" max="41" min="41" style="0" width="18.7085020242915"/>
    <col collapsed="false" hidden="false" max="42" min="42" style="0" width="11.5708502024291"/>
    <col collapsed="false" hidden="false" max="43" min="43" style="0" width="15.7125506072875"/>
    <col collapsed="false" hidden="false" max="1025" min="44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true" outlineLevel="0" collapsed="false"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34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48</v>
      </c>
      <c r="AP2" s="44"/>
      <c r="AQ2" s="44"/>
    </row>
    <row r="3" customFormat="false" ht="15" hidden="false" customHeight="false" outlineLevel="0" collapsed="false">
      <c r="B3" s="34"/>
      <c r="C3" s="34" t="s">
        <v>67</v>
      </c>
      <c r="D3" s="35" t="n">
        <v>20151127</v>
      </c>
      <c r="E3" s="34" t="n">
        <v>20151211</v>
      </c>
      <c r="F3" s="34" t="n">
        <v>20151229</v>
      </c>
      <c r="G3" s="34" t="n">
        <v>20151229</v>
      </c>
      <c r="H3" s="34" t="n">
        <v>20151229</v>
      </c>
      <c r="I3" s="34" t="n">
        <v>20151229</v>
      </c>
      <c r="J3" s="34" t="n">
        <v>20151229</v>
      </c>
      <c r="K3" s="34" t="n">
        <v>20151229</v>
      </c>
      <c r="L3" s="34" t="n">
        <v>20151229</v>
      </c>
      <c r="M3" s="34" t="n">
        <v>20151229</v>
      </c>
      <c r="N3" s="34" t="n">
        <v>20151229</v>
      </c>
      <c r="O3" s="34" t="n">
        <v>20151229</v>
      </c>
      <c r="P3" s="34" t="n">
        <v>20151229</v>
      </c>
      <c r="Q3" s="34" t="n">
        <v>20151229</v>
      </c>
      <c r="R3" s="34" t="n">
        <v>20151229</v>
      </c>
      <c r="S3" s="34" t="n">
        <v>20151229</v>
      </c>
      <c r="T3" s="34" t="n">
        <v>20151229</v>
      </c>
      <c r="U3" s="34" t="n">
        <v>20151229</v>
      </c>
      <c r="V3" s="34" t="n">
        <v>20151229</v>
      </c>
      <c r="W3" s="34" t="n">
        <v>20151229</v>
      </c>
      <c r="X3" s="34" t="n">
        <v>20151229</v>
      </c>
      <c r="Y3" s="34" t="n">
        <v>20151229</v>
      </c>
      <c r="Z3" s="34" t="n">
        <v>20151229</v>
      </c>
      <c r="AA3" s="34" t="n">
        <v>20151229</v>
      </c>
      <c r="AB3" s="34" t="n">
        <v>20161231</v>
      </c>
      <c r="AC3" s="34" t="n">
        <v>20151231</v>
      </c>
      <c r="AD3" s="34" t="n">
        <v>20151231</v>
      </c>
      <c r="AE3" s="34" t="n">
        <v>20151231</v>
      </c>
      <c r="AF3" s="34" t="n">
        <v>20151231</v>
      </c>
      <c r="AG3" s="34" t="n">
        <v>20151231</v>
      </c>
      <c r="AH3" s="34" t="n">
        <v>20151231</v>
      </c>
      <c r="AI3" s="34" t="n">
        <v>20151231</v>
      </c>
      <c r="AJ3" s="34" t="n">
        <v>20151231</v>
      </c>
      <c r="AK3" s="34" t="n">
        <v>20151231</v>
      </c>
      <c r="AL3" s="34" t="n">
        <v>20151231</v>
      </c>
      <c r="AM3" s="34" t="n">
        <v>20160104</v>
      </c>
      <c r="AN3" s="34" t="n">
        <v>20160104</v>
      </c>
      <c r="AO3" s="37"/>
      <c r="AP3" s="44"/>
      <c r="AQ3" s="44"/>
    </row>
    <row r="4" customFormat="false" ht="15" hidden="false" customHeight="false" outlineLevel="0" collapsed="false">
      <c r="B4" s="34" t="n">
        <v>1</v>
      </c>
      <c r="C4" s="34" t="s">
        <v>68</v>
      </c>
      <c r="D4" s="43" t="n">
        <v>1</v>
      </c>
      <c r="E4" s="43" t="n">
        <v>0.5</v>
      </c>
      <c r="F4" s="43" t="n">
        <v>1</v>
      </c>
      <c r="G4" s="43" t="n">
        <v>1</v>
      </c>
      <c r="H4" s="43" t="n">
        <v>1</v>
      </c>
      <c r="I4" s="43" t="n">
        <v>1</v>
      </c>
      <c r="J4" s="43" t="n">
        <v>1</v>
      </c>
      <c r="K4" s="43" t="n">
        <v>1</v>
      </c>
      <c r="L4" s="43"/>
      <c r="M4" s="43" t="n">
        <v>1</v>
      </c>
      <c r="N4" s="43" t="n">
        <v>1</v>
      </c>
      <c r="O4" s="43" t="n">
        <v>1</v>
      </c>
      <c r="P4" s="43" t="n">
        <v>1</v>
      </c>
      <c r="Q4" s="43"/>
      <c r="R4" s="43"/>
      <c r="S4" s="43" t="n">
        <v>1</v>
      </c>
      <c r="T4" s="43" t="n">
        <v>1</v>
      </c>
      <c r="U4" s="43"/>
      <c r="V4" s="43" t="n">
        <v>1</v>
      </c>
      <c r="W4" s="43" t="n">
        <v>1</v>
      </c>
      <c r="X4" s="43" t="n">
        <v>1</v>
      </c>
      <c r="Y4" s="43" t="n">
        <v>1</v>
      </c>
      <c r="Z4" s="43" t="n">
        <v>1</v>
      </c>
      <c r="AA4" s="43"/>
      <c r="AB4" s="43"/>
      <c r="AC4" s="43"/>
      <c r="AD4" s="43"/>
      <c r="AE4" s="43"/>
      <c r="AF4" s="43"/>
      <c r="AG4" s="43" t="n">
        <v>1</v>
      </c>
      <c r="AH4" s="43" t="n">
        <v>1</v>
      </c>
      <c r="AI4" s="43"/>
      <c r="AJ4" s="43" t="n">
        <v>1</v>
      </c>
      <c r="AK4" s="43"/>
      <c r="AL4" s="43" t="n">
        <v>1</v>
      </c>
      <c r="AM4" s="43"/>
      <c r="AN4" s="43"/>
      <c r="AO4" s="39" t="n">
        <f aca="false">AVERAGE(D4:AN4)</f>
        <v>0.978260869565217</v>
      </c>
      <c r="AP4" s="44"/>
      <c r="AQ4" s="44"/>
    </row>
    <row r="5" customFormat="false" ht="15" hidden="false" customHeight="false" outlineLevel="0" collapsed="false">
      <c r="B5" s="34" t="n">
        <v>2</v>
      </c>
      <c r="C5" s="34" t="s">
        <v>69</v>
      </c>
      <c r="D5" s="43" t="n">
        <v>0.67</v>
      </c>
      <c r="E5" s="43" t="n">
        <v>0.8325</v>
      </c>
      <c r="F5" s="43" t="n">
        <v>0.67</v>
      </c>
      <c r="G5" s="43" t="n">
        <v>1</v>
      </c>
      <c r="H5" s="43" t="n">
        <v>1</v>
      </c>
      <c r="I5" s="43" t="n">
        <v>1</v>
      </c>
      <c r="J5" s="43" t="n">
        <v>1</v>
      </c>
      <c r="K5" s="43" t="n">
        <v>0</v>
      </c>
      <c r="L5" s="43"/>
      <c r="M5" s="43" t="n">
        <v>1</v>
      </c>
      <c r="N5" s="43" t="n">
        <v>1</v>
      </c>
      <c r="O5" s="43" t="n">
        <v>1</v>
      </c>
      <c r="P5" s="43" t="n">
        <v>1</v>
      </c>
      <c r="Q5" s="43"/>
      <c r="R5" s="43"/>
      <c r="S5" s="43" t="n">
        <v>1</v>
      </c>
      <c r="T5" s="43" t="n">
        <v>1</v>
      </c>
      <c r="U5" s="43"/>
      <c r="V5" s="43" t="n">
        <v>1</v>
      </c>
      <c r="W5" s="43" t="n">
        <v>1</v>
      </c>
      <c r="X5" s="43" t="n">
        <v>1</v>
      </c>
      <c r="Y5" s="43" t="n">
        <v>1</v>
      </c>
      <c r="Z5" s="43" t="n">
        <v>1</v>
      </c>
      <c r="AA5" s="43"/>
      <c r="AB5" s="43"/>
      <c r="AC5" s="43"/>
      <c r="AD5" s="43"/>
      <c r="AE5" s="43"/>
      <c r="AF5" s="43"/>
      <c r="AG5" s="43" t="n">
        <v>1</v>
      </c>
      <c r="AH5" s="43" t="n">
        <v>1</v>
      </c>
      <c r="AI5" s="43"/>
      <c r="AJ5" s="43" t="n">
        <v>1</v>
      </c>
      <c r="AK5" s="43"/>
      <c r="AL5" s="43" t="n">
        <v>1</v>
      </c>
      <c r="AM5" s="43"/>
      <c r="AN5" s="43"/>
      <c r="AO5" s="39" t="n">
        <f aca="false">AVERAGE(D5:AN5)</f>
        <v>0.920543478260869</v>
      </c>
      <c r="AP5" s="44"/>
      <c r="AQ5" s="44"/>
    </row>
    <row r="6" customFormat="false" ht="15" hidden="false" customHeight="false" outlineLevel="0" collapsed="false">
      <c r="B6" s="34" t="n">
        <v>3</v>
      </c>
      <c r="C6" s="34" t="s">
        <v>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39" t="e">
        <f aca="false">AVERAGE(D6:F6)</f>
        <v>#DIV/0!</v>
      </c>
      <c r="AP6" s="44"/>
      <c r="AQ6" s="44"/>
    </row>
    <row r="7" customFormat="false" ht="15" hidden="false" customHeight="false" outlineLevel="0" collapsed="false">
      <c r="D7" s="40"/>
      <c r="AP7" s="44"/>
      <c r="AQ7" s="44"/>
    </row>
    <row r="8" customFormat="false" ht="15" hidden="false" customHeight="false" outlineLevel="0" collapsed="false">
      <c r="C8" s="47"/>
      <c r="D8" s="40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AN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Q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AK4" activePane="bottomRight" state="frozen"/>
      <selection pane="topLeft" activeCell="A1" activeCellId="0" sqref="A1"/>
      <selection pane="topRight" activeCell="AK1" activeCellId="0" sqref="AK1"/>
      <selection pane="bottomLeft" activeCell="A4" activeCellId="0" sqref="A4"/>
      <selection pane="bottomRight" activeCell="AO6" activeCellId="0" sqref="AO6"/>
    </sheetView>
  </sheetViews>
  <sheetFormatPr defaultRowHeight="15"/>
  <cols>
    <col collapsed="false" hidden="false" max="1" min="1" style="1" width="3.42914979757085"/>
    <col collapsed="false" hidden="false" max="2" min="2" style="1" width="4.42914979757085"/>
    <col collapsed="false" hidden="false" max="3" min="3" style="1" width="32.1417004048583"/>
    <col collapsed="false" hidden="false" max="4" min="4" style="31" width="11.7125506072874"/>
    <col collapsed="false" hidden="false" max="5" min="5" style="1" width="11.7125506072874"/>
    <col collapsed="false" hidden="false" max="6" min="6" style="1" width="12.4251012145749"/>
    <col collapsed="false" hidden="false" max="13" min="7" style="1" width="9.1417004048583"/>
    <col collapsed="false" hidden="false" max="40" min="14" style="1" width="13.1417004048583"/>
    <col collapsed="false" hidden="false" max="41" min="41" style="1" width="19.1376518218624"/>
    <col collapsed="false" hidden="false" max="42" min="42" style="1" width="11.5708502024291"/>
    <col collapsed="false" hidden="false" max="43" min="43" style="1" width="15.7125506072875"/>
    <col collapsed="false" hidden="false" max="1025" min="44" style="1" width="11.5708502024291"/>
  </cols>
  <sheetData>
    <row r="1" customFormat="false" ht="1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</row>
    <row r="2" customFormat="false" ht="15" hidden="false" customHeight="true" outlineLevel="0" collapsed="false">
      <c r="B2" s="0"/>
      <c r="C2" s="0"/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48</v>
      </c>
      <c r="AP2" s="44"/>
      <c r="AQ2" s="44"/>
    </row>
    <row r="3" customFormat="false" ht="15" hidden="false" customHeight="false" outlineLevel="0" collapsed="false">
      <c r="B3" s="34"/>
      <c r="C3" s="34" t="s">
        <v>70</v>
      </c>
      <c r="D3" s="35" t="n">
        <v>20151127</v>
      </c>
      <c r="E3" s="34" t="n">
        <v>2015121</v>
      </c>
      <c r="F3" s="34" t="n">
        <v>20151229</v>
      </c>
      <c r="G3" s="34" t="n">
        <v>20151229</v>
      </c>
      <c r="H3" s="34" t="n">
        <v>20151229</v>
      </c>
      <c r="I3" s="34" t="n">
        <v>20151229</v>
      </c>
      <c r="J3" s="34" t="n">
        <v>20151229</v>
      </c>
      <c r="K3" s="34" t="n">
        <v>20151229</v>
      </c>
      <c r="L3" s="34" t="n">
        <v>20151229</v>
      </c>
      <c r="M3" s="34" t="n">
        <v>20151229</v>
      </c>
      <c r="N3" s="34" t="n">
        <v>20151229</v>
      </c>
      <c r="O3" s="34" t="n">
        <v>20151229</v>
      </c>
      <c r="P3" s="34" t="n">
        <v>20151229</v>
      </c>
      <c r="Q3" s="34" t="n">
        <v>20151229</v>
      </c>
      <c r="R3" s="34" t="n">
        <v>20151229</v>
      </c>
      <c r="S3" s="34" t="n">
        <v>20151229</v>
      </c>
      <c r="T3" s="34" t="n">
        <v>20151229</v>
      </c>
      <c r="U3" s="34" t="n">
        <v>20151229</v>
      </c>
      <c r="V3" s="34" t="n">
        <v>20151229</v>
      </c>
      <c r="W3" s="34" t="n">
        <v>20151229</v>
      </c>
      <c r="X3" s="34" t="n">
        <v>20151229</v>
      </c>
      <c r="Y3" s="34" t="n">
        <v>20151229</v>
      </c>
      <c r="Z3" s="34" t="n">
        <v>20151229</v>
      </c>
      <c r="AA3" s="34" t="n">
        <v>20151229</v>
      </c>
      <c r="AB3" s="34" t="n">
        <v>20151231</v>
      </c>
      <c r="AC3" s="34" t="n">
        <v>20151231</v>
      </c>
      <c r="AD3" s="34" t="n">
        <v>20151231</v>
      </c>
      <c r="AE3" s="34" t="n">
        <v>20151231</v>
      </c>
      <c r="AF3" s="34" t="n">
        <v>20151231</v>
      </c>
      <c r="AG3" s="34" t="n">
        <v>20151231</v>
      </c>
      <c r="AH3" s="34" t="n">
        <v>20151231</v>
      </c>
      <c r="AI3" s="34" t="n">
        <v>20151231</v>
      </c>
      <c r="AJ3" s="34" t="n">
        <v>20151231</v>
      </c>
      <c r="AK3" s="34" t="n">
        <v>20151231</v>
      </c>
      <c r="AL3" s="34" t="n">
        <v>20151231</v>
      </c>
      <c r="AM3" s="34" t="n">
        <v>20160104</v>
      </c>
      <c r="AN3" s="34" t="n">
        <v>20160104</v>
      </c>
      <c r="AO3" s="37"/>
      <c r="AP3" s="44"/>
      <c r="AQ3" s="44"/>
    </row>
    <row r="4" customFormat="false" ht="15" hidden="false" customHeight="false" outlineLevel="0" collapsed="false">
      <c r="B4" s="34" t="n">
        <v>1</v>
      </c>
      <c r="C4" s="34" t="s">
        <v>69</v>
      </c>
      <c r="D4" s="43" t="n">
        <v>0.67</v>
      </c>
      <c r="E4" s="43" t="n">
        <v>0.67</v>
      </c>
      <c r="F4" s="43" t="n">
        <v>0.67</v>
      </c>
      <c r="G4" s="43" t="n">
        <v>0.67</v>
      </c>
      <c r="H4" s="43" t="n">
        <v>1</v>
      </c>
      <c r="I4" s="43" t="n">
        <v>1</v>
      </c>
      <c r="J4" s="43" t="n">
        <v>1</v>
      </c>
      <c r="K4" s="43" t="n">
        <v>0</v>
      </c>
      <c r="L4" s="43"/>
      <c r="M4" s="43" t="n">
        <v>1</v>
      </c>
      <c r="N4" s="43" t="n">
        <v>1</v>
      </c>
      <c r="O4" s="43" t="n">
        <v>1</v>
      </c>
      <c r="P4" s="43" t="n">
        <v>1</v>
      </c>
      <c r="Q4" s="43"/>
      <c r="R4" s="43"/>
      <c r="S4" s="43" t="n">
        <v>1</v>
      </c>
      <c r="T4" s="43" t="n">
        <v>1</v>
      </c>
      <c r="U4" s="43"/>
      <c r="V4" s="43" t="n">
        <v>1</v>
      </c>
      <c r="W4" s="43" t="n">
        <v>1</v>
      </c>
      <c r="X4" s="43" t="n">
        <v>1</v>
      </c>
      <c r="Y4" s="43" t="n">
        <v>1</v>
      </c>
      <c r="Z4" s="43" t="n">
        <v>1</v>
      </c>
      <c r="AA4" s="43"/>
      <c r="AB4" s="43"/>
      <c r="AC4" s="43"/>
      <c r="AD4" s="43"/>
      <c r="AE4" s="43"/>
      <c r="AF4" s="43"/>
      <c r="AG4" s="43" t="n">
        <v>1</v>
      </c>
      <c r="AH4" s="43" t="n">
        <v>1</v>
      </c>
      <c r="AI4" s="43"/>
      <c r="AJ4" s="43" t="n">
        <v>1</v>
      </c>
      <c r="AK4" s="43"/>
      <c r="AL4" s="43" t="n">
        <v>1</v>
      </c>
      <c r="AM4" s="43"/>
      <c r="AN4" s="43"/>
      <c r="AO4" s="39" t="n">
        <f aca="false">AVERAGE(D4:AN4)</f>
        <v>0.899130434782609</v>
      </c>
      <c r="AP4" s="44"/>
      <c r="AQ4" s="44"/>
    </row>
    <row r="5" customFormat="false" ht="15" hidden="false" customHeight="false" outlineLevel="0" collapsed="false">
      <c r="B5" s="34" t="n">
        <v>2</v>
      </c>
      <c r="C5" s="34" t="s">
        <v>71</v>
      </c>
      <c r="D5" s="43" t="n">
        <v>1</v>
      </c>
      <c r="E5" s="43" t="n">
        <v>0.75</v>
      </c>
      <c r="F5" s="43" t="n">
        <v>1</v>
      </c>
      <c r="G5" s="43" t="n">
        <v>1</v>
      </c>
      <c r="H5" s="43" t="n">
        <v>1</v>
      </c>
      <c r="I5" s="43" t="n">
        <v>1</v>
      </c>
      <c r="J5" s="43" t="n">
        <v>1</v>
      </c>
      <c r="K5" s="43" t="n">
        <v>1</v>
      </c>
      <c r="L5" s="43"/>
      <c r="M5" s="43" t="n">
        <v>1</v>
      </c>
      <c r="N5" s="43" t="n">
        <v>1</v>
      </c>
      <c r="O5" s="43" t="n">
        <v>1</v>
      </c>
      <c r="P5" s="43" t="n">
        <v>1</v>
      </c>
      <c r="Q5" s="43"/>
      <c r="R5" s="43"/>
      <c r="S5" s="43" t="n">
        <v>1</v>
      </c>
      <c r="T5" s="43" t="n">
        <v>1</v>
      </c>
      <c r="U5" s="43"/>
      <c r="V5" s="43" t="n">
        <v>1</v>
      </c>
      <c r="W5" s="43" t="n">
        <v>1</v>
      </c>
      <c r="X5" s="43" t="n">
        <v>1</v>
      </c>
      <c r="Y5" s="43" t="n">
        <v>1</v>
      </c>
      <c r="Z5" s="43" t="n">
        <v>1</v>
      </c>
      <c r="AA5" s="43"/>
      <c r="AB5" s="43"/>
      <c r="AC5" s="43"/>
      <c r="AD5" s="43"/>
      <c r="AE5" s="43"/>
      <c r="AF5" s="43"/>
      <c r="AG5" s="43" t="n">
        <v>1</v>
      </c>
      <c r="AH5" s="43" t="n">
        <v>1</v>
      </c>
      <c r="AI5" s="43"/>
      <c r="AJ5" s="43" t="n">
        <v>1</v>
      </c>
      <c r="AK5" s="43"/>
      <c r="AL5" s="43" t="n">
        <v>1</v>
      </c>
      <c r="AM5" s="43"/>
      <c r="AN5" s="43"/>
      <c r="AO5" s="39" t="n">
        <f aca="false">AVERAGE(D5:AN5)</f>
        <v>0.989130434782609</v>
      </c>
      <c r="AP5" s="44"/>
      <c r="AQ5" s="44"/>
    </row>
    <row r="6" customFormat="false" ht="15" hidden="false" customHeight="false" outlineLevel="0" collapsed="false">
      <c r="B6" s="34" t="n">
        <v>3</v>
      </c>
      <c r="C6" s="34" t="s">
        <v>72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39" t="e">
        <f aca="false">AVERAGE(D6:F6)</f>
        <v>#DIV/0!</v>
      </c>
      <c r="AP6" s="44"/>
      <c r="AQ6" s="44"/>
    </row>
    <row r="7" customFormat="false" ht="15" hidden="false" customHeight="false" outlineLevel="0" collapsed="false">
      <c r="C7" s="0"/>
      <c r="D7" s="40"/>
      <c r="AP7" s="44"/>
      <c r="AQ7" s="44"/>
    </row>
    <row r="8" customFormat="false" ht="15" hidden="false" customHeight="false" outlineLevel="0" collapsed="false">
      <c r="C8" s="47"/>
      <c r="D8" s="40"/>
    </row>
    <row r="26" customFormat="false" ht="21" hidden="false" customHeight="true" outlineLevel="0" collapsed="false"/>
  </sheetData>
  <conditionalFormatting sqref="B3:B6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E3:AN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conditionalFormatting sqref="D3">
    <cfRule type="cellIs" priority="4" operator="notEqual" aboveAverage="0" equalAverage="0" bottom="0" percent="0" rank="0" text="" dxfId="2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3:I61"/>
  <sheetViews>
    <sheetView windowProtection="false" showFormulas="false" showGridLines="true" showRowColHeaders="true" showZeros="true" rightToLeft="false" tabSelected="false" showOutlineSymbols="true" defaultGridColor="true" view="normal" topLeftCell="B47" colorId="64" zoomScale="100" zoomScaleNormal="100" zoomScalePageLayoutView="100" workbookViewId="0">
      <selection pane="topLeft" activeCell="G58" activeCellId="0" sqref="G58"/>
    </sheetView>
  </sheetViews>
  <sheetFormatPr defaultRowHeight="15"/>
  <cols>
    <col collapsed="false" hidden="false" max="1" min="1" style="0" width="32.8582995951417"/>
    <col collapsed="false" hidden="false" max="2" min="2" style="0" width="15.2834008097166"/>
    <col collapsed="false" hidden="false" max="3" min="3" style="0" width="14.1417004048583"/>
    <col collapsed="false" hidden="false" max="5" min="4" style="0" width="10.5708502024292"/>
    <col collapsed="false" hidden="false" max="6" min="6" style="0" width="20.5748987854251"/>
    <col collapsed="false" hidden="false" max="7" min="7" style="0" width="16.004048582996"/>
    <col collapsed="false" hidden="false" max="8" min="8" style="0" width="15.4251012145749"/>
    <col collapsed="false" hidden="false" max="9" min="9" style="0" width="14.9959514170041"/>
    <col collapsed="false" hidden="false" max="1025" min="10" style="0" width="10.5708502024292"/>
  </cols>
  <sheetData>
    <row r="13" customFormat="false" ht="21" hidden="false" customHeight="true" outlineLevel="0" collapsed="false">
      <c r="G13" s="48" t="s">
        <v>73</v>
      </c>
      <c r="H13" s="48"/>
      <c r="I13" s="48"/>
    </row>
    <row r="14" customFormat="false" ht="21" hidden="false" customHeight="false" outlineLevel="0" collapsed="false">
      <c r="A14" s="49" t="s">
        <v>46</v>
      </c>
      <c r="B14" s="17" t="s">
        <v>2</v>
      </c>
      <c r="C14" s="17" t="s">
        <v>3</v>
      </c>
      <c r="D14" s="17" t="s">
        <v>74</v>
      </c>
      <c r="F14" s="50"/>
      <c r="G14" s="51" t="s">
        <v>2</v>
      </c>
      <c r="H14" s="52" t="s">
        <v>3</v>
      </c>
      <c r="I14" s="53" t="s">
        <v>74</v>
      </c>
    </row>
    <row r="15" customFormat="false" ht="15" hidden="false" customHeight="false" outlineLevel="0" collapsed="false">
      <c r="A15" s="54" t="s">
        <v>75</v>
      </c>
      <c r="B15" s="55" t="n">
        <v>202000</v>
      </c>
      <c r="C15" s="55" t="n">
        <f aca="false">SUM(C16:C17)</f>
        <v>130775.3</v>
      </c>
      <c r="D15" s="56" t="n">
        <f aca="false">(C15 * 100)/B15</f>
        <v>64.7402475247525</v>
      </c>
      <c r="F15" s="57"/>
      <c r="G15" s="58" t="n">
        <v>2424000</v>
      </c>
      <c r="H15" s="55" t="n">
        <v>130775.3</v>
      </c>
      <c r="I15" s="59" t="n">
        <f aca="false">(H15 * 100)/G15</f>
        <v>5.39502062706271</v>
      </c>
    </row>
    <row r="16" customFormat="false" ht="15" hidden="false" customHeight="false" outlineLevel="0" collapsed="false">
      <c r="A16" s="4" t="s">
        <v>76</v>
      </c>
      <c r="B16" s="58" t="n">
        <f aca="false">B15/2</f>
        <v>101000</v>
      </c>
      <c r="C16" s="60" t="n">
        <v>54818.4</v>
      </c>
      <c r="D16" s="61" t="n">
        <f aca="false">(C16 * 100)/B16</f>
        <v>54.2756435643564</v>
      </c>
      <c r="F16" s="57"/>
      <c r="G16" s="62"/>
      <c r="H16" s="62"/>
      <c r="I16" s="63"/>
    </row>
    <row r="17" customFormat="false" ht="15" hidden="false" customHeight="false" outlineLevel="0" collapsed="false">
      <c r="A17" s="4" t="s">
        <v>77</v>
      </c>
      <c r="B17" s="58" t="n">
        <f aca="false">B15/2</f>
        <v>101000</v>
      </c>
      <c r="C17" s="60" t="n">
        <v>75956.9</v>
      </c>
      <c r="D17" s="64" t="n">
        <f aca="false">(C17 * 100)/B17</f>
        <v>75.2048514851485</v>
      </c>
      <c r="F17" s="57"/>
      <c r="G17" s="62"/>
      <c r="H17" s="62"/>
      <c r="I17" s="63"/>
    </row>
    <row r="33" customFormat="false" ht="21" hidden="false" customHeight="true" outlineLevel="0" collapsed="false">
      <c r="A33" s="65" t="n">
        <v>42349</v>
      </c>
      <c r="B33" s="17" t="s">
        <v>2</v>
      </c>
      <c r="C33" s="17" t="s">
        <v>3</v>
      </c>
      <c r="D33" s="17" t="s">
        <v>74</v>
      </c>
      <c r="G33" s="48" t="s">
        <v>73</v>
      </c>
      <c r="H33" s="48"/>
      <c r="I33" s="48"/>
    </row>
    <row r="34" customFormat="false" ht="15" hidden="false" customHeight="false" outlineLevel="0" collapsed="false">
      <c r="A34" s="54" t="s">
        <v>75</v>
      </c>
      <c r="B34" s="55" t="n">
        <v>202000</v>
      </c>
      <c r="C34" s="55" t="n">
        <f aca="false">SUM(C35:C36)</f>
        <v>32780</v>
      </c>
      <c r="D34" s="56" t="n">
        <f aca="false">(C34 * 100)/B34</f>
        <v>16.2277227722772</v>
      </c>
      <c r="G34" s="51" t="s">
        <v>2</v>
      </c>
      <c r="H34" s="52" t="s">
        <v>3</v>
      </c>
      <c r="I34" s="53" t="s">
        <v>74</v>
      </c>
    </row>
    <row r="35" customFormat="false" ht="15" hidden="false" customHeight="false" outlineLevel="0" collapsed="false">
      <c r="A35" s="4" t="s">
        <v>76</v>
      </c>
      <c r="B35" s="58" t="n">
        <f aca="false">B34/2</f>
        <v>101000</v>
      </c>
      <c r="C35" s="60" t="n">
        <v>10775</v>
      </c>
      <c r="D35" s="61" t="n">
        <f aca="false">(C35 * 100)/B35</f>
        <v>10.6683168316832</v>
      </c>
      <c r="G35" s="58" t="n">
        <v>2424000</v>
      </c>
      <c r="H35" s="55" t="n">
        <v>2220588.2</v>
      </c>
      <c r="I35" s="59" t="n">
        <f aca="false">(H35 * 100)/G35</f>
        <v>91.6084240924092</v>
      </c>
    </row>
    <row r="36" customFormat="false" ht="15" hidden="false" customHeight="false" outlineLevel="0" collapsed="false">
      <c r="A36" s="4" t="s">
        <v>77</v>
      </c>
      <c r="B36" s="58" t="n">
        <f aca="false">B34/2</f>
        <v>101000</v>
      </c>
      <c r="C36" s="60" t="n">
        <v>22005</v>
      </c>
      <c r="D36" s="64" t="n">
        <f aca="false">(C36 * 100)/B36</f>
        <v>21.7871287128713</v>
      </c>
    </row>
    <row r="58" customFormat="false" ht="21" hidden="false" customHeight="true" outlineLevel="0" collapsed="false">
      <c r="A58" s="49" t="s">
        <v>78</v>
      </c>
      <c r="B58" s="17" t="s">
        <v>2</v>
      </c>
      <c r="C58" s="17" t="s">
        <v>3</v>
      </c>
      <c r="D58" s="17" t="s">
        <v>74</v>
      </c>
      <c r="G58" s="48" t="s">
        <v>73</v>
      </c>
      <c r="H58" s="48"/>
      <c r="I58" s="48"/>
    </row>
    <row r="59" customFormat="false" ht="15" hidden="false" customHeight="false" outlineLevel="0" collapsed="false">
      <c r="A59" s="54" t="s">
        <v>75</v>
      </c>
      <c r="B59" s="55" t="n">
        <v>202000</v>
      </c>
      <c r="C59" s="55" t="n">
        <f aca="false">SUM(C60:C61)</f>
        <v>286031.7</v>
      </c>
      <c r="D59" s="56" t="n">
        <f aca="false">(C59 * 100)/B59</f>
        <v>141.599851485148</v>
      </c>
      <c r="G59" s="51" t="s">
        <v>2</v>
      </c>
      <c r="H59" s="52" t="s">
        <v>3</v>
      </c>
      <c r="I59" s="53" t="s">
        <v>74</v>
      </c>
    </row>
    <row r="60" customFormat="false" ht="15" hidden="false" customHeight="false" outlineLevel="0" collapsed="false">
      <c r="A60" s="4" t="s">
        <v>76</v>
      </c>
      <c r="B60" s="58" t="n">
        <f aca="false">B59/2</f>
        <v>101000</v>
      </c>
      <c r="C60" s="60" t="n">
        <v>206889.8</v>
      </c>
      <c r="D60" s="61" t="n">
        <f aca="false">(C60 * 100)/B60</f>
        <v>204.841386138614</v>
      </c>
      <c r="G60" s="58" t="n">
        <v>2424000</v>
      </c>
      <c r="H60" s="55" t="n">
        <v>2206649.9</v>
      </c>
      <c r="I60" s="59" t="n">
        <f aca="false">(H60 * 100)/G60</f>
        <v>91.0334117161716</v>
      </c>
    </row>
    <row r="61" customFormat="false" ht="15" hidden="false" customHeight="false" outlineLevel="0" collapsed="false">
      <c r="A61" s="4" t="s">
        <v>77</v>
      </c>
      <c r="B61" s="58" t="n">
        <f aca="false">B59/2</f>
        <v>101000</v>
      </c>
      <c r="C61" s="60" t="n">
        <v>79141.9</v>
      </c>
      <c r="D61" s="64" t="n">
        <f aca="false">(C61 * 100)/B61</f>
        <v>78.3583168316832</v>
      </c>
    </row>
  </sheetData>
  <mergeCells count="3">
    <mergeCell ref="G13:I13"/>
    <mergeCell ref="G33:I33"/>
    <mergeCell ref="G58:I5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F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5"/>
  <cols>
    <col collapsed="false" hidden="false" max="1" min="1" style="1" width="3"/>
    <col collapsed="false" hidden="false" max="2" min="2" style="1" width="4"/>
    <col collapsed="false" hidden="false" max="4" min="3" style="1" width="11.5708502024291"/>
    <col collapsed="false" hidden="false" max="5" min="5" style="1" width="9.85425101214575"/>
    <col collapsed="false" hidden="false" max="1025" min="6" style="1" width="11.5708502024291"/>
  </cols>
  <sheetData>
    <row r="1" customFormat="false" ht="15" hidden="false" customHeight="false" outlineLevel="0" collapsed="false">
      <c r="C1" s="0"/>
      <c r="D1" s="0"/>
      <c r="E1" s="0"/>
      <c r="F1" s="0"/>
    </row>
    <row r="2" customFormat="false" ht="15" hidden="false" customHeight="false" outlineLevel="0" collapsed="false">
      <c r="C2" s="32" t="s">
        <v>46</v>
      </c>
      <c r="D2" s="32" t="s">
        <v>47</v>
      </c>
      <c r="E2" s="32" t="s">
        <v>23</v>
      </c>
      <c r="F2" s="32" t="s">
        <v>79</v>
      </c>
    </row>
    <row r="3" customFormat="false" ht="15" hidden="false" customHeight="false" outlineLevel="0" collapsed="false">
      <c r="C3" s="66" t="n">
        <v>42335</v>
      </c>
      <c r="D3" s="67" t="n">
        <v>42349</v>
      </c>
      <c r="E3" s="67" t="n">
        <v>42370</v>
      </c>
      <c r="F3" s="67" t="n">
        <v>42372</v>
      </c>
    </row>
    <row r="4" customFormat="false" ht="15" hidden="false" customHeight="false" outlineLevel="0" collapsed="false">
      <c r="C4" s="43"/>
      <c r="D4" s="43" t="n">
        <v>1</v>
      </c>
      <c r="E4" s="43" t="n">
        <v>0.9714</v>
      </c>
      <c r="F4" s="43" t="n">
        <v>1</v>
      </c>
    </row>
    <row r="5" customFormat="false" ht="15" hidden="false" customHeight="false" outlineLevel="0" collapsed="false">
      <c r="C5" s="43"/>
      <c r="D5" s="43"/>
      <c r="E5" s="43"/>
      <c r="F5" s="43"/>
    </row>
    <row r="6" customFormat="false" ht="15" hidden="false" customHeight="false" outlineLevel="0" collapsed="false">
      <c r="C6" s="43"/>
      <c r="D6" s="43"/>
      <c r="E6" s="43"/>
      <c r="F6" s="43"/>
    </row>
  </sheetData>
  <conditionalFormatting sqref="D3:F3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C3">
    <cfRule type="cellIs" priority="3" operator="notEqual" aboveAverage="0" equalAverage="0" bottom="0" percent="0" rank="0" text="" dxfId="1">
      <formula>INDIRECT("Dummy_for_Comparison1!"&amp;ADDRESS(ROW(),COLUMN()))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2016-01-06T11:35:35Z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